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PUBLICACION/"/>
    </mc:Choice>
  </mc:AlternateContent>
  <xr:revisionPtr revIDLastSave="0" documentId="8_{C1D2C0D5-8ECA-45B3-9C82-56B65117FA7A}" xr6:coauthVersionLast="45" xr6:coauthVersionMax="45" xr10:uidLastSave="{00000000-0000-0000-0000-000000000000}"/>
  <workbookProtection workbookAlgorithmName="SHA-512" workbookHashValue="rOJmUghuQkL+BswCOFVNdL7dg/ZqiUPwR1oD1F2KOsEPl4CnEAgfijGGKCu6Eae4ORhHvduwy438oxxbqU5Bjw==" workbookSaltValue="Se+1TO3jXyt8qUS8ZLyHqw==" workbookSpinCount="100000" lockStructure="1"/>
  <bookViews>
    <workbookView xWindow="-120" yWindow="-120" windowWidth="20730" windowHeight="11160" xr2:uid="{00000000-000D-0000-FFFF-FFFF00000000}"/>
  </bookViews>
  <sheets>
    <sheet name="SDSCJ" sheetId="11" r:id="rId1"/>
    <sheet name="MAPA RESUMEN OAP" sheetId="9" r:id="rId2"/>
    <sheet name="IDENTIFICACIÓN DEL RC" sheetId="4" r:id="rId3"/>
    <sheet name="DEFINICIÓN DEL RC" sheetId="1" r:id="rId4"/>
    <sheet name="CALIFICACION DE IMPACTO" sheetId="12" r:id="rId5"/>
    <sheet name="ANÁLISIS DEL RC" sheetId="5" r:id="rId6"/>
    <sheet name="CONTROL DEL RC" sheetId="7" r:id="rId7"/>
    <sheet name="VALORACIÓN DEL RC CON CONTROL" sheetId="8" r:id="rId8"/>
    <sheet name="TRATAMIENTO DE RIESGO RESIDUAL " sheetId="13" r:id="rId9"/>
    <sheet name="CONTROL DE CAMBIOS" sheetId="10" r:id="rId10"/>
    <sheet name="TABLA DE INFORMACIÓN" sheetId="2" state="hidden" r:id="rId11"/>
  </sheets>
  <definedNames>
    <definedName name="_xlnm._FilterDatabase" localSheetId="5" hidden="1">'ANÁLISIS DEL RC'!$A$8:$F$8</definedName>
    <definedName name="_xlnm._FilterDatabase" localSheetId="6" hidden="1">'CONTROL DEL RC'!$A$9:$R$9</definedName>
    <definedName name="_xlnm._FilterDatabase" localSheetId="3" hidden="1">'DEFINICIÓN DEL RC'!$A$8:$G$8</definedName>
    <definedName name="_xlnm._FilterDatabase" localSheetId="2" hidden="1">'IDENTIFICACIÓN DEL RC'!$A$8:$E$8</definedName>
    <definedName name="_xlnm._FilterDatabase" localSheetId="1" hidden="1">'MAPA RESUMEN OAP'!$A$8:$M$8</definedName>
    <definedName name="_xlnm._FilterDatabase" localSheetId="8" hidden="1">'TRATAMIENTO DE RIESGO RESIDUAL '!$A$9:$I$9</definedName>
    <definedName name="_xlnm._FilterDatabase" localSheetId="7" hidden="1">'VALORACIÓN DEL RC CON CONTROL'!$A$9:$G$10</definedName>
    <definedName name="_xlnm.Print_Area" localSheetId="5">'ANÁLISIS DEL RC'!$A$1:$F$34</definedName>
    <definedName name="_xlnm.Print_Area" localSheetId="3">'DEFINICIÓN DEL RC'!$A$1:$G$34</definedName>
    <definedName name="_xlnm.Print_Area" localSheetId="1">'MAPA RESUMEN OAP'!$A$1:$M$54</definedName>
    <definedName name="_xlnm.Print_Area" localSheetId="8">'TRATAMIENTO DE RIESGO RESIDUAL '!$A$1:$I$37</definedName>
    <definedName name="_xlnm.Print_Titles" localSheetId="8">'TRATAMIENTO DE RIESGO RESIDUAL '!$1:$9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9" l="1"/>
  <c r="E22" i="9"/>
  <c r="N23" i="7" l="1"/>
  <c r="O23" i="7" s="1"/>
  <c r="Q23" i="7" s="1"/>
  <c r="R23" i="7" s="1"/>
  <c r="C23" i="7"/>
  <c r="B23" i="7"/>
  <c r="H42" i="9" l="1"/>
  <c r="E42" i="9"/>
  <c r="H25" i="9" l="1"/>
  <c r="E25" i="9"/>
  <c r="N26" i="7"/>
  <c r="O26" i="7" s="1"/>
  <c r="Q26" i="7" s="1"/>
  <c r="R26" i="7" s="1"/>
  <c r="C26" i="7"/>
  <c r="B26" i="7"/>
  <c r="N43" i="7" l="1"/>
  <c r="O43" i="7" s="1"/>
  <c r="Q43" i="7" s="1"/>
  <c r="R43" i="7" s="1"/>
  <c r="C43" i="7"/>
  <c r="B43" i="7"/>
  <c r="M48" i="9" l="1"/>
  <c r="H48" i="9"/>
  <c r="E48" i="9"/>
  <c r="C48" i="9"/>
  <c r="B48" i="9"/>
  <c r="C49" i="7"/>
  <c r="C48" i="7"/>
  <c r="C47" i="7"/>
  <c r="C46" i="7"/>
  <c r="C45" i="7"/>
  <c r="C44" i="7"/>
  <c r="C42" i="7"/>
  <c r="C41" i="7"/>
  <c r="C40" i="7"/>
  <c r="C39" i="7"/>
  <c r="C38" i="7"/>
  <c r="C37" i="7"/>
  <c r="C36" i="7"/>
  <c r="C35" i="7"/>
  <c r="C34" i="7"/>
  <c r="C33" i="7"/>
  <c r="C32" i="7"/>
  <c r="C31" i="7"/>
  <c r="C30" i="7"/>
  <c r="C29" i="7"/>
  <c r="C28" i="7"/>
  <c r="C27" i="7"/>
  <c r="C25" i="7"/>
  <c r="C24" i="7"/>
  <c r="C22" i="7"/>
  <c r="C21" i="7"/>
  <c r="C20" i="7"/>
  <c r="C19" i="7"/>
  <c r="C18" i="7"/>
  <c r="C17" i="7"/>
  <c r="C16" i="7"/>
  <c r="C15" i="7"/>
  <c r="C14" i="7"/>
  <c r="C13" i="7"/>
  <c r="C12" i="7"/>
  <c r="C11" i="7"/>
  <c r="C10" i="7"/>
  <c r="B49" i="7"/>
  <c r="B48" i="7"/>
  <c r="B47" i="7"/>
  <c r="B46" i="7"/>
  <c r="B45" i="7"/>
  <c r="B44" i="7"/>
  <c r="B42" i="7"/>
  <c r="B41" i="7"/>
  <c r="B40" i="7"/>
  <c r="B39" i="7"/>
  <c r="B38" i="7"/>
  <c r="B37" i="7"/>
  <c r="B36" i="7"/>
  <c r="B35" i="7"/>
  <c r="B34" i="7"/>
  <c r="B33" i="7"/>
  <c r="B32" i="7"/>
  <c r="B31" i="7"/>
  <c r="B30" i="7"/>
  <c r="B29" i="7"/>
  <c r="B28" i="7"/>
  <c r="B27" i="7"/>
  <c r="B25" i="7"/>
  <c r="B24" i="7"/>
  <c r="B22" i="7"/>
  <c r="B21" i="7"/>
  <c r="B20" i="7"/>
  <c r="B19" i="7"/>
  <c r="B18" i="7"/>
  <c r="B17" i="7"/>
  <c r="B16" i="7"/>
  <c r="B15" i="7"/>
  <c r="B14" i="7"/>
  <c r="B13" i="7"/>
  <c r="B12" i="7"/>
  <c r="B11" i="7"/>
  <c r="B10" i="7"/>
  <c r="B29" i="5"/>
  <c r="B28" i="5"/>
  <c r="B27" i="5"/>
  <c r="B26" i="5"/>
  <c r="B25" i="5"/>
  <c r="B24" i="5"/>
  <c r="B23" i="5"/>
  <c r="B22" i="5"/>
  <c r="B21" i="5"/>
  <c r="B20" i="5"/>
  <c r="B19" i="5"/>
  <c r="B18" i="5"/>
  <c r="B17" i="5"/>
  <c r="B16" i="5"/>
  <c r="B15" i="5"/>
  <c r="B14" i="5"/>
  <c r="B13" i="5"/>
  <c r="B12" i="5"/>
  <c r="B11" i="5"/>
  <c r="B10" i="5"/>
  <c r="B9" i="5"/>
  <c r="B31" i="13"/>
  <c r="B30" i="13"/>
  <c r="B29" i="13"/>
  <c r="B28" i="13"/>
  <c r="B27" i="13"/>
  <c r="B26" i="13"/>
  <c r="B25" i="13"/>
  <c r="B24" i="13"/>
  <c r="B23" i="13"/>
  <c r="B22" i="13"/>
  <c r="B21" i="13"/>
  <c r="B20" i="13"/>
  <c r="B19" i="13"/>
  <c r="B18" i="13"/>
  <c r="B17" i="13"/>
  <c r="B16" i="13"/>
  <c r="B15" i="13"/>
  <c r="B14" i="13"/>
  <c r="B13" i="13"/>
  <c r="B12" i="13"/>
  <c r="B11" i="13"/>
  <c r="B10" i="13"/>
  <c r="C31" i="13"/>
  <c r="C50" i="7"/>
  <c r="B50" i="7"/>
  <c r="N50" i="7"/>
  <c r="O50" i="7" s="1"/>
  <c r="Q50" i="7" s="1"/>
  <c r="R50" i="7" s="1"/>
  <c r="B30" i="5"/>
  <c r="E30" i="5"/>
  <c r="F30" i="5" s="1"/>
  <c r="D48" i="9" s="1"/>
  <c r="B30" i="1"/>
  <c r="C30" i="1"/>
  <c r="F32" i="8" l="1"/>
  <c r="C32" i="8"/>
  <c r="D32" i="8" s="1"/>
  <c r="E32" i="8" s="1"/>
  <c r="G32" i="8" s="1"/>
  <c r="G48" i="9" s="1"/>
  <c r="M46" i="9"/>
  <c r="H46" i="9"/>
  <c r="E46" i="9"/>
  <c r="C46" i="9"/>
  <c r="B46" i="9"/>
  <c r="C29" i="13"/>
  <c r="N48" i="7"/>
  <c r="C30" i="8" s="1"/>
  <c r="E28" i="5"/>
  <c r="F48" i="9" l="1"/>
  <c r="F28" i="5"/>
  <c r="D46" i="9" s="1"/>
  <c r="F30" i="8"/>
  <c r="O48" i="7"/>
  <c r="Q48" i="7" s="1"/>
  <c r="R48" i="7" s="1"/>
  <c r="C28" i="1"/>
  <c r="B28" i="1"/>
  <c r="D30" i="8" l="1"/>
  <c r="F46" i="9"/>
  <c r="N47" i="7"/>
  <c r="O47" i="7" s="1"/>
  <c r="Q47" i="7" s="1"/>
  <c r="R47" i="7" s="1"/>
  <c r="E30" i="8" l="1"/>
  <c r="G30" i="8" s="1"/>
  <c r="G46" i="9" s="1"/>
  <c r="H14" i="9"/>
  <c r="H15" i="9"/>
  <c r="E14" i="9"/>
  <c r="E15" i="9"/>
  <c r="C15" i="9"/>
  <c r="C13" i="9"/>
  <c r="C14" i="9"/>
  <c r="B14" i="9"/>
  <c r="B15" i="9"/>
  <c r="B10" i="1"/>
  <c r="B11" i="1"/>
  <c r="B12" i="1"/>
  <c r="B13" i="1"/>
  <c r="B14" i="1"/>
  <c r="B15" i="1"/>
  <c r="B16" i="1"/>
  <c r="B17" i="1"/>
  <c r="B18" i="1"/>
  <c r="B19" i="1"/>
  <c r="B20" i="1"/>
  <c r="B21" i="1"/>
  <c r="B22" i="1"/>
  <c r="B23" i="1"/>
  <c r="B24" i="1"/>
  <c r="B25" i="1"/>
  <c r="B26" i="1"/>
  <c r="B27" i="1"/>
  <c r="B29" i="1"/>
  <c r="B9" i="1"/>
  <c r="C30" i="13"/>
  <c r="C28" i="13"/>
  <c r="C27" i="13"/>
  <c r="C26" i="13"/>
  <c r="C25" i="13"/>
  <c r="C24" i="13"/>
  <c r="C23" i="13"/>
  <c r="C22" i="13"/>
  <c r="C21" i="13"/>
  <c r="C20" i="13"/>
  <c r="C19" i="13"/>
  <c r="C18" i="13"/>
  <c r="C17" i="13"/>
  <c r="C16" i="13"/>
  <c r="C15" i="13"/>
  <c r="C14" i="13"/>
  <c r="C13" i="13"/>
  <c r="C12" i="13"/>
  <c r="C11" i="13"/>
  <c r="C10" i="13"/>
  <c r="N16" i="7"/>
  <c r="C16" i="8" s="1"/>
  <c r="N15" i="7"/>
  <c r="C15" i="8" s="1"/>
  <c r="E14" i="5"/>
  <c r="E13" i="5"/>
  <c r="F13" i="5" l="1"/>
  <c r="D14" i="9" s="1"/>
  <c r="F15" i="8"/>
  <c r="F14" i="5"/>
  <c r="D15" i="9" s="1"/>
  <c r="F16" i="8"/>
  <c r="O15" i="7"/>
  <c r="Q15" i="7" s="1"/>
  <c r="R15" i="7" s="1"/>
  <c r="D15" i="8"/>
  <c r="O16" i="7"/>
  <c r="Q16" i="7" s="1"/>
  <c r="R16" i="7" s="1"/>
  <c r="D16" i="8"/>
  <c r="C14" i="1"/>
  <c r="C13" i="1"/>
  <c r="M14" i="9"/>
  <c r="M15" i="9"/>
  <c r="E16" i="8" l="1"/>
  <c r="G16" i="8" s="1"/>
  <c r="G15" i="9" s="1"/>
  <c r="E15" i="8"/>
  <c r="G15" i="8" s="1"/>
  <c r="G14" i="9" s="1"/>
  <c r="F14" i="9"/>
  <c r="F15" i="9"/>
  <c r="M23" i="9"/>
  <c r="H24" i="9"/>
  <c r="H23" i="9"/>
  <c r="B23" i="9"/>
  <c r="C23" i="9"/>
  <c r="E23" i="9"/>
  <c r="E24" i="9"/>
  <c r="N25" i="7"/>
  <c r="O25" i="7" s="1"/>
  <c r="Q25" i="7" s="1"/>
  <c r="R25" i="7" s="1"/>
  <c r="N24" i="7"/>
  <c r="E18" i="5"/>
  <c r="C18" i="1"/>
  <c r="C20" i="8" l="1"/>
  <c r="F22" i="9" s="1"/>
  <c r="F18" i="5"/>
  <c r="D23" i="9" s="1"/>
  <c r="F20" i="8"/>
  <c r="O24" i="7"/>
  <c r="Q24" i="7" s="1"/>
  <c r="R24" i="7" s="1"/>
  <c r="D20" i="8"/>
  <c r="E20" i="8" s="1"/>
  <c r="C10" i="1"/>
  <c r="C11" i="1"/>
  <c r="C12" i="1"/>
  <c r="C15" i="1"/>
  <c r="C16" i="1"/>
  <c r="C17" i="1"/>
  <c r="C19" i="1"/>
  <c r="C20" i="1"/>
  <c r="C21" i="1"/>
  <c r="C22" i="1"/>
  <c r="C23" i="1"/>
  <c r="C24" i="1"/>
  <c r="C25" i="1"/>
  <c r="C26" i="1"/>
  <c r="C27" i="1"/>
  <c r="C29" i="1"/>
  <c r="C9" i="1"/>
  <c r="C47" i="9"/>
  <c r="C45" i="9"/>
  <c r="C44" i="9"/>
  <c r="C43" i="9"/>
  <c r="C41" i="9"/>
  <c r="C39" i="9"/>
  <c r="C36" i="9"/>
  <c r="C35" i="9"/>
  <c r="C31" i="9"/>
  <c r="C26" i="9"/>
  <c r="C17" i="9"/>
  <c r="C16" i="9"/>
  <c r="C12" i="9"/>
  <c r="C10" i="9"/>
  <c r="C9" i="9"/>
  <c r="B47" i="9"/>
  <c r="B45" i="9"/>
  <c r="B44" i="9"/>
  <c r="B43" i="9"/>
  <c r="B41" i="9"/>
  <c r="B39" i="9"/>
  <c r="B36" i="9"/>
  <c r="B35" i="9"/>
  <c r="B31" i="9"/>
  <c r="B26" i="9"/>
  <c r="B21" i="9"/>
  <c r="B17" i="9"/>
  <c r="B16" i="9"/>
  <c r="B13" i="9"/>
  <c r="B12" i="9"/>
  <c r="B10" i="9"/>
  <c r="B9" i="9"/>
  <c r="F23" i="9" l="1"/>
  <c r="G20" i="8"/>
  <c r="G23" i="9" s="1"/>
  <c r="F32" i="12"/>
  <c r="G32" i="12" s="1"/>
  <c r="H27" i="9" l="1"/>
  <c r="H28" i="9"/>
  <c r="H29" i="9"/>
  <c r="H30" i="9"/>
  <c r="H31" i="9"/>
  <c r="H32" i="9"/>
  <c r="H33" i="9"/>
  <c r="H34" i="9"/>
  <c r="H43" i="9"/>
  <c r="H36" i="9"/>
  <c r="H37" i="9"/>
  <c r="H38" i="9"/>
  <c r="H39" i="9"/>
  <c r="H40" i="9"/>
  <c r="H45" i="9"/>
  <c r="H21" i="9"/>
  <c r="H16" i="9"/>
  <c r="H13" i="9"/>
  <c r="H41" i="9"/>
  <c r="H35" i="9"/>
  <c r="H47" i="9"/>
  <c r="H9" i="9"/>
  <c r="H10" i="9"/>
  <c r="H11" i="9"/>
  <c r="H12" i="9"/>
  <c r="H17" i="9"/>
  <c r="H18" i="9"/>
  <c r="H19" i="9"/>
  <c r="H20" i="9"/>
  <c r="H44" i="9"/>
  <c r="H26" i="9"/>
  <c r="E26" i="5"/>
  <c r="E16" i="5"/>
  <c r="E11" i="5"/>
  <c r="E10" i="5"/>
  <c r="E9" i="5"/>
  <c r="E29" i="5"/>
  <c r="F31" i="8" s="1"/>
  <c r="E21" i="5"/>
  <c r="E24" i="5"/>
  <c r="E12" i="5"/>
  <c r="E15" i="5"/>
  <c r="E17" i="5"/>
  <c r="E27" i="5"/>
  <c r="E23" i="5"/>
  <c r="E22" i="5"/>
  <c r="E25" i="5"/>
  <c r="E20" i="5"/>
  <c r="E19" i="5"/>
  <c r="N32" i="7"/>
  <c r="N33" i="7"/>
  <c r="O33" i="7" s="1"/>
  <c r="Q33" i="7" s="1"/>
  <c r="R33" i="7" s="1"/>
  <c r="N34" i="7"/>
  <c r="N35" i="7"/>
  <c r="N44" i="7"/>
  <c r="N37" i="7"/>
  <c r="N38" i="7"/>
  <c r="N39" i="7"/>
  <c r="O39" i="7" s="1"/>
  <c r="Q39" i="7" s="1"/>
  <c r="R39" i="7" s="1"/>
  <c r="N40" i="7"/>
  <c r="N41" i="7"/>
  <c r="O41" i="7" s="1"/>
  <c r="Q41" i="7" s="1"/>
  <c r="R41" i="7" s="1"/>
  <c r="N46" i="7"/>
  <c r="N22" i="7"/>
  <c r="C19" i="8" s="1"/>
  <c r="N17" i="7"/>
  <c r="N14" i="7"/>
  <c r="C14" i="8" s="1"/>
  <c r="N42" i="7"/>
  <c r="C26" i="8" s="1"/>
  <c r="N36" i="7"/>
  <c r="C23" i="8" s="1"/>
  <c r="N49" i="7"/>
  <c r="N10" i="7"/>
  <c r="C11" i="8" s="1"/>
  <c r="N11" i="7"/>
  <c r="N12" i="7"/>
  <c r="O12" i="7" s="1"/>
  <c r="Q12" i="7" s="1"/>
  <c r="R12" i="7" s="1"/>
  <c r="N13" i="7"/>
  <c r="C13" i="8" s="1"/>
  <c r="N18" i="7"/>
  <c r="N19" i="7"/>
  <c r="O19" i="7" s="1"/>
  <c r="Q19" i="7" s="1"/>
  <c r="R19" i="7" s="1"/>
  <c r="N20" i="7"/>
  <c r="O20" i="7" s="1"/>
  <c r="Q20" i="7" s="1"/>
  <c r="R20" i="7" s="1"/>
  <c r="N21" i="7"/>
  <c r="N45" i="7"/>
  <c r="C28" i="8" s="1"/>
  <c r="E40" i="9"/>
  <c r="E38" i="9"/>
  <c r="E37" i="9"/>
  <c r="O38" i="7"/>
  <c r="Q38" i="7" s="1"/>
  <c r="R38" i="7" s="1"/>
  <c r="E11" i="9"/>
  <c r="M44" i="9"/>
  <c r="E44" i="9"/>
  <c r="E18" i="9"/>
  <c r="E19" i="9"/>
  <c r="E20" i="9"/>
  <c r="M17" i="9"/>
  <c r="E17" i="9"/>
  <c r="M12" i="9"/>
  <c r="E12" i="9"/>
  <c r="M10" i="9"/>
  <c r="E10" i="9"/>
  <c r="M9" i="9"/>
  <c r="E9" i="9"/>
  <c r="E35" i="9"/>
  <c r="E47" i="9"/>
  <c r="E31" i="9"/>
  <c r="E32" i="9"/>
  <c r="E33" i="9"/>
  <c r="E34" i="9"/>
  <c r="E43" i="9"/>
  <c r="E36" i="9"/>
  <c r="E39" i="9"/>
  <c r="E45" i="9"/>
  <c r="E21" i="9"/>
  <c r="E16" i="9"/>
  <c r="E13" i="9"/>
  <c r="E41" i="9"/>
  <c r="E30" i="9"/>
  <c r="E29" i="9"/>
  <c r="E28" i="9"/>
  <c r="E27" i="9"/>
  <c r="C21" i="9"/>
  <c r="O36" i="7"/>
  <c r="Q36" i="7" s="1"/>
  <c r="R36" i="7" s="1"/>
  <c r="N28" i="7"/>
  <c r="O28" i="7" s="1"/>
  <c r="Q28" i="7" s="1"/>
  <c r="R28" i="7" s="1"/>
  <c r="N27" i="7"/>
  <c r="N29" i="7"/>
  <c r="O29" i="7" s="1"/>
  <c r="Q29" i="7" s="1"/>
  <c r="R29" i="7" s="1"/>
  <c r="N30" i="7"/>
  <c r="O30" i="7" s="1"/>
  <c r="Q30" i="7" s="1"/>
  <c r="R30" i="7" s="1"/>
  <c r="N31" i="7"/>
  <c r="O31" i="7" s="1"/>
  <c r="Q31" i="7" s="1"/>
  <c r="R31" i="7" s="1"/>
  <c r="O22" i="7"/>
  <c r="Q22" i="7" s="1"/>
  <c r="R22" i="7" s="1"/>
  <c r="O44" i="7"/>
  <c r="Q44" i="7" s="1"/>
  <c r="R44" i="7" s="1"/>
  <c r="O32" i="7"/>
  <c r="Q32" i="7" s="1"/>
  <c r="R32" i="7" s="1"/>
  <c r="O35" i="7"/>
  <c r="Q35" i="7" s="1"/>
  <c r="R35" i="7" s="1"/>
  <c r="M47" i="9"/>
  <c r="M35" i="9"/>
  <c r="M41" i="9"/>
  <c r="M13" i="9"/>
  <c r="M16" i="9"/>
  <c r="M21" i="9"/>
  <c r="M45" i="9"/>
  <c r="M31" i="9"/>
  <c r="M43" i="9"/>
  <c r="M36" i="9"/>
  <c r="M39" i="9"/>
  <c r="M26" i="9"/>
  <c r="E26" i="9"/>
  <c r="C24" i="8" l="1"/>
  <c r="C22" i="8"/>
  <c r="C18" i="8"/>
  <c r="C21" i="8"/>
  <c r="D21" i="8" s="1"/>
  <c r="E21" i="8" s="1"/>
  <c r="C12" i="8"/>
  <c r="F10" i="9" s="1"/>
  <c r="C29" i="8"/>
  <c r="F45" i="9" s="1"/>
  <c r="C31" i="8"/>
  <c r="F47" i="9" s="1"/>
  <c r="C17" i="8"/>
  <c r="F37" i="9" s="1"/>
  <c r="C25" i="8"/>
  <c r="F39" i="9" s="1"/>
  <c r="C27" i="8"/>
  <c r="F43" i="9" s="1"/>
  <c r="O27" i="7"/>
  <c r="Q27" i="7" s="1"/>
  <c r="R27" i="7" s="1"/>
  <c r="F26" i="9"/>
  <c r="F44" i="9"/>
  <c r="D28" i="8"/>
  <c r="E28" i="8" s="1"/>
  <c r="O13" i="7"/>
  <c r="Q13" i="7" s="1"/>
  <c r="R13" i="7" s="1"/>
  <c r="O11" i="7"/>
  <c r="Q11" i="7" s="1"/>
  <c r="R11" i="7" s="1"/>
  <c r="O10" i="7"/>
  <c r="Q10" i="7" s="1"/>
  <c r="R10" i="7" s="1"/>
  <c r="F9" i="9"/>
  <c r="F31" i="9"/>
  <c r="F19" i="5"/>
  <c r="D26" i="9" s="1"/>
  <c r="F21" i="8"/>
  <c r="F20" i="5"/>
  <c r="D31" i="9" s="1"/>
  <c r="F22" i="8"/>
  <c r="F25" i="5"/>
  <c r="D43" i="9" s="1"/>
  <c r="F27" i="8"/>
  <c r="F27" i="5"/>
  <c r="D45" i="9" s="1"/>
  <c r="F29" i="8"/>
  <c r="F23" i="5"/>
  <c r="D39" i="9" s="1"/>
  <c r="F25" i="8"/>
  <c r="F12" i="5"/>
  <c r="D13" i="9" s="1"/>
  <c r="F14" i="8"/>
  <c r="F9" i="5"/>
  <c r="D9" i="9" s="1"/>
  <c r="F11" i="8"/>
  <c r="F26" i="5"/>
  <c r="D44" i="9" s="1"/>
  <c r="F28" i="8"/>
  <c r="F36" i="9"/>
  <c r="F24" i="5"/>
  <c r="D41" i="9" s="1"/>
  <c r="F26" i="8"/>
  <c r="F10" i="5"/>
  <c r="D10" i="9" s="1"/>
  <c r="F12" i="8"/>
  <c r="O40" i="7"/>
  <c r="Q40" i="7" s="1"/>
  <c r="R40" i="7" s="1"/>
  <c r="F17" i="5"/>
  <c r="D21" i="9" s="1"/>
  <c r="F19" i="8"/>
  <c r="F21" i="5"/>
  <c r="D35" i="9" s="1"/>
  <c r="F23" i="8"/>
  <c r="F11" i="5"/>
  <c r="D12" i="9" s="1"/>
  <c r="F13" i="8"/>
  <c r="O18" i="7"/>
  <c r="Q18" i="7" s="1"/>
  <c r="R18" i="7" s="1"/>
  <c r="F17" i="9"/>
  <c r="F35" i="9"/>
  <c r="D19" i="8"/>
  <c r="E19" i="8" s="1"/>
  <c r="F22" i="5"/>
  <c r="D36" i="9" s="1"/>
  <c r="F24" i="8"/>
  <c r="F15" i="5"/>
  <c r="D16" i="9" s="1"/>
  <c r="F17" i="8"/>
  <c r="F16" i="5"/>
  <c r="D17" i="9" s="1"/>
  <c r="F18" i="8"/>
  <c r="O14" i="7"/>
  <c r="Q14" i="7" s="1"/>
  <c r="R14" i="7" s="1"/>
  <c r="O37" i="7"/>
  <c r="Q37" i="7" s="1"/>
  <c r="R37" i="7" s="1"/>
  <c r="O21" i="7"/>
  <c r="Q21" i="7" s="1"/>
  <c r="R21" i="7" s="1"/>
  <c r="O34" i="7"/>
  <c r="Q34" i="7" s="1"/>
  <c r="R34" i="7" s="1"/>
  <c r="O45" i="7"/>
  <c r="Q45" i="7" s="1"/>
  <c r="R45" i="7" s="1"/>
  <c r="O49" i="7"/>
  <c r="Q49" i="7" s="1"/>
  <c r="R49" i="7" s="1"/>
  <c r="O17" i="7"/>
  <c r="Q17" i="7" s="1"/>
  <c r="R17" i="7" s="1"/>
  <c r="O42" i="7"/>
  <c r="Q42" i="7" s="1"/>
  <c r="R42" i="7" s="1"/>
  <c r="O46" i="7"/>
  <c r="Q46" i="7" s="1"/>
  <c r="R46" i="7" s="1"/>
  <c r="F29" i="5"/>
  <c r="D47" i="9" s="1"/>
  <c r="D31" i="8" l="1"/>
  <c r="E31" i="8" s="1"/>
  <c r="D27" i="8"/>
  <c r="E27" i="8" s="1"/>
  <c r="G27" i="8" s="1"/>
  <c r="G43" i="9" s="1"/>
  <c r="F16" i="9"/>
  <c r="G28" i="8"/>
  <c r="G44" i="9" s="1"/>
  <c r="D12" i="8"/>
  <c r="E12" i="8" s="1"/>
  <c r="G12" i="8" s="1"/>
  <c r="G10" i="9" s="1"/>
  <c r="D22" i="8"/>
  <c r="F12" i="9"/>
  <c r="D13" i="8"/>
  <c r="F13" i="9"/>
  <c r="D18" i="8"/>
  <c r="F21" i="9"/>
  <c r="D24" i="8"/>
  <c r="G19" i="8"/>
  <c r="G21" i="9" s="1"/>
  <c r="F38" i="9"/>
  <c r="D25" i="8"/>
  <c r="F41" i="9"/>
  <c r="D26" i="8"/>
  <c r="D14" i="8"/>
  <c r="D23" i="8"/>
  <c r="D17" i="8"/>
  <c r="D29" i="8"/>
  <c r="G21" i="8"/>
  <c r="G26" i="9" s="1"/>
  <c r="D11" i="8"/>
  <c r="G31" i="8"/>
  <c r="G47" i="9" s="1"/>
  <c r="E11" i="8" l="1"/>
  <c r="G11" i="8" s="1"/>
  <c r="G9" i="9" s="1"/>
  <c r="E23" i="8"/>
  <c r="G23" i="8" s="1"/>
  <c r="G35" i="9" s="1"/>
  <c r="E25" i="8"/>
  <c r="G25" i="8" s="1"/>
  <c r="G39" i="9" s="1"/>
  <c r="E24" i="8"/>
  <c r="G24" i="8" s="1"/>
  <c r="G36" i="9" s="1"/>
  <c r="E13" i="8"/>
  <c r="G13" i="8" s="1"/>
  <c r="G12" i="9" s="1"/>
  <c r="E14" i="8"/>
  <c r="G14" i="8" s="1"/>
  <c r="G13" i="9" s="1"/>
  <c r="E17" i="8"/>
  <c r="G17" i="8" s="1"/>
  <c r="G16" i="9" s="1"/>
  <c r="E29" i="8"/>
  <c r="G29" i="8" s="1"/>
  <c r="G45" i="9" s="1"/>
  <c r="E26" i="8"/>
  <c r="G26" i="8" s="1"/>
  <c r="G41" i="9" s="1"/>
  <c r="E18" i="8"/>
  <c r="G18" i="8" s="1"/>
  <c r="G17" i="9" s="1"/>
  <c r="E22" i="8"/>
  <c r="G22" i="8" s="1"/>
  <c r="G3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tc={3DA1D232-2369-471C-A092-ED693229A3AB}</author>
    <author>tc={61E329A6-0D5C-4685-865B-197145930BA2}</author>
    <author>tc={9D5F8F35-8637-4E90-9523-F8C240E623F2}</author>
  </authors>
  <commentList>
    <comment ref="H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I8"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vamos a identificar el cumplimiento (descripcion o detalle del control)</t>
      </text>
    </comment>
    <comment ref="J8"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ejecuciones o pruebas de la medicion del indicador</t>
      </text>
    </comment>
    <comment ref="K8"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identificamos que se logro el objetivo del control con relacion a la formula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8" authorId="0" shapeId="0" xr:uid="{00000000-0006-0000-0200-000001000000}">
      <text>
        <r>
          <rPr>
            <b/>
            <sz val="9"/>
            <color indexed="81"/>
            <rFont val="Tahoma"/>
            <family val="2"/>
          </rPr>
          <t xml:space="preserve">Describa el proceso 
</t>
        </r>
      </text>
    </comment>
    <comment ref="C8" authorId="0" shapeId="0" xr:uid="{00000000-0006-0000-0200-000002000000}">
      <text>
        <r>
          <rPr>
            <b/>
            <sz val="9"/>
            <color indexed="81"/>
            <rFont val="Tahoma"/>
            <family val="2"/>
          </rPr>
          <t xml:space="preserve">Describa el evento de riesgo
</t>
        </r>
      </text>
    </comment>
    <comment ref="E8" authorId="0" shapeId="0" xr:uid="{00000000-0006-0000-0200-000003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C8" authorId="0" shapeId="0" xr:uid="{00000000-0006-0000-0300-000001000000}">
      <text>
        <r>
          <rPr>
            <b/>
            <sz val="9"/>
            <color indexed="81"/>
            <rFont val="Tahoma"/>
            <family val="2"/>
          </rPr>
          <t xml:space="preserve">Describa el evento de riesgo de corrupción
</t>
        </r>
      </text>
    </comment>
    <comment ref="E8" authorId="0" shapeId="0" xr:uid="{00000000-0006-0000-0300-000002000000}">
      <text>
        <r>
          <rPr>
            <b/>
            <sz val="9"/>
            <color indexed="81"/>
            <rFont val="Tahoma"/>
            <family val="2"/>
          </rPr>
          <t>Marque con una X si el riesgo es externo</t>
        </r>
      </text>
    </comment>
    <comment ref="F8" authorId="0" shapeId="0" xr:uid="{00000000-0006-0000-0300-000003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C8" authorId="0" shapeId="0" xr:uid="{00000000-0006-0000-0500-000001000000}">
      <text>
        <r>
          <rPr>
            <b/>
            <sz val="9"/>
            <color indexed="81"/>
            <rFont val="Tahoma"/>
            <family val="2"/>
          </rPr>
          <t>1 RARA VEZ
2 IMPROBABLE
3 POSIBLE
4 PROBABLE
5 CASI SEGURO</t>
        </r>
      </text>
    </comment>
    <comment ref="D8" authorId="0" shapeId="0" xr:uid="{00000000-0006-0000-0500-000002000000}">
      <text>
        <r>
          <rPr>
            <b/>
            <sz val="9"/>
            <color indexed="81"/>
            <rFont val="Tahoma"/>
            <family val="2"/>
          </rPr>
          <t>Respuesta a CALIFICACION DE IMPACTO</t>
        </r>
      </text>
    </comment>
    <comment ref="F8" authorId="0" shapeId="0" xr:uid="{00000000-0006-0000-05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600-000001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10" authorId="0" shapeId="0" xr:uid="{00000000-0006-0000-0700-000001000000}">
      <text>
        <r>
          <rPr>
            <b/>
            <sz val="9"/>
            <color indexed="81"/>
            <rFont val="Tahoma"/>
            <family val="2"/>
          </rPr>
          <t xml:space="preserve">Seleccione si Sí o No el control afecta la probabilidad de que el riesgo se materialice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800-000001000000}">
      <text>
        <r>
          <rPr>
            <b/>
            <sz val="9"/>
            <color indexed="81"/>
            <rFont val="Tahoma"/>
            <family val="2"/>
          </rPr>
          <t xml:space="preserve">seleccione el tipo de acción que se tomara sobre el riesgo residual
</t>
        </r>
      </text>
    </comment>
    <comment ref="E9" authorId="0" shapeId="0" xr:uid="{00000000-0006-0000-0800-000002000000}">
      <text>
        <r>
          <rPr>
            <b/>
            <sz val="9"/>
            <color indexed="81"/>
            <rFont val="Tahoma"/>
            <family val="2"/>
          </rPr>
          <t>Describa la acción que se tomara sobre el riesgo residual</t>
        </r>
      </text>
    </comment>
    <comment ref="F9" authorId="0" shapeId="0" xr:uid="{00000000-0006-0000-0800-000003000000}">
      <text>
        <r>
          <rPr>
            <b/>
            <sz val="9"/>
            <color indexed="81"/>
            <rFont val="Tahoma"/>
            <family val="2"/>
          </rPr>
          <t xml:space="preserve">Describa si hay o no un indicador relacionado a la implementación del control
</t>
        </r>
      </text>
    </comment>
    <comment ref="G9" authorId="0" shapeId="0" xr:uid="{00000000-0006-0000-08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<sst xmlns="http://schemas.openxmlformats.org/spreadsheetml/2006/main" count="1133" uniqueCount="492">
  <si>
    <t>Proceso:</t>
  </si>
  <si>
    <t>Direccionamiento Sectorial e Institucional</t>
  </si>
  <si>
    <t>Código</t>
  </si>
  <si>
    <t>F-DS-578</t>
  </si>
  <si>
    <t>Versión</t>
  </si>
  <si>
    <t>Fecha de Aprobación</t>
  </si>
  <si>
    <t>Documento:</t>
  </si>
  <si>
    <t>MATRIZ DE RIESGO DE CORRUPCIÓN</t>
  </si>
  <si>
    <t>Hoja 1 de 10</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</si>
  <si>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</si>
  <si>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</si>
  <si>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</si>
  <si>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2020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</si>
  <si>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</si>
  <si>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•Diseñar e implementar acciones que permitan controlar y prevenir el delito, mejorar la convivencia en Bogotá, aumentar la confianza en las autoridades y generar una mayor corresponsabilidad ciudadana en la gestión de la seguridad y la convivencia.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
•Integrar física y tecnológicamente las entidades del Sistema de Emergencias distrital para dar una eficiente respuesta a la ciudadanía.
•Mejorar la coordinación con las entidades nacionales, regionales y distritales para el óptimo desarrollo de la política de Seguridad, Convivencia y Acceso a la Justicia.
•Fortalecer la capacidad Institucional y la gestión administrativa que permita el cumplimiento de la misión institucional.</t>
  </si>
  <si>
    <t>Mención de recursos</t>
  </si>
  <si>
    <t>La Secretaria Distrital de Seguridad, Convivencia y Justicia cuenta con los recursos humanos, economicos, fisicos y tecnologicos necesarios para la correcta administracion de los Riesgos de Corrupcion y la no materialización de los mismos.</t>
  </si>
  <si>
    <t xml:space="preserve">Matriz General de Riesgos de Corrupción </t>
  </si>
  <si>
    <t>Hoja 2 de 10</t>
  </si>
  <si>
    <t>MAPA DE RIESGOS DE LA SDSCJ</t>
  </si>
  <si>
    <t xml:space="preserve">INDICADOR PARA LA 
EVALUACIÓN DE 
ACCIONES
IMPLEMENTADAS  </t>
  </si>
  <si>
    <t>Riesgo #</t>
  </si>
  <si>
    <t>Riesgo</t>
  </si>
  <si>
    <t>Proceso</t>
  </si>
  <si>
    <t>Riesgo Inherente</t>
  </si>
  <si>
    <t>Control</t>
  </si>
  <si>
    <t>Evaluación control (sobre 100)</t>
  </si>
  <si>
    <t>Riesgo Residual</t>
  </si>
  <si>
    <t>TRATAMIENTO DEL RIESGO</t>
  </si>
  <si>
    <t xml:space="preserve">INDICADOR </t>
  </si>
  <si>
    <t>FORMULA</t>
  </si>
  <si>
    <t>META</t>
  </si>
  <si>
    <t>RIESGOS POR TIPO</t>
  </si>
  <si>
    <t>LISTA DE RIESGOS POR TIPO</t>
  </si>
  <si>
    <t>Institucionalidad</t>
  </si>
  <si>
    <t>Control y sanción</t>
  </si>
  <si>
    <t>Delitos de la administración pública</t>
  </si>
  <si>
    <t>visibilidad de la gestión</t>
  </si>
  <si>
    <t>Hoja 3 de 10</t>
  </si>
  <si>
    <t>IDENTIFICACIÓN DE RIESGOS DE CORRUPCIÓN</t>
  </si>
  <si>
    <t>RIESGO #</t>
  </si>
  <si>
    <t>PROCESO</t>
  </si>
  <si>
    <t>EVENTO DE RIESGO</t>
  </si>
  <si>
    <t>CAUSA</t>
  </si>
  <si>
    <t>CONSECUENCIAS</t>
  </si>
  <si>
    <t xml:space="preserve">Acceso y Fortalecimiento a la Justicia </t>
  </si>
  <si>
    <t>Registrar información falsa en un informe de un proceso vinculado al PDJJR</t>
  </si>
  <si>
    <t>Amenaza, intimidación o persuasión a un profesional para reportar información falsa en el contenido de un informe
Prejuicio sobre un usuario y falta de reconocimiento de logros o avances.</t>
  </si>
  <si>
    <t xml:space="preserve">Entrega de información falsa a las autoridades competentes. </t>
  </si>
  <si>
    <t>Malas actuaciones de algunos de los Actores de Justicia Comunitaria quienes realizan cobros a los ciudadanos por fuera de los términos de ley.</t>
  </si>
  <si>
    <t xml:space="preserve">Desconocimiento o incumplimiento de las políticas y procedimientos de Gestión Documental. </t>
  </si>
  <si>
    <t>Desprestigio de la entidad y de los servicios de acceso a la justicia en tanto los ciudadanos no diferencian entre las atenciones realizadas por los funcionarios y los Actores Voluntarios de Convivencia.</t>
  </si>
  <si>
    <t>Inconsistencias en la  información estadística de los reportes de los Planes de Acción Territorial de la Dirección de Acceso a la Justicia.</t>
  </si>
  <si>
    <t>Con el ánimo de reportar el cumplimiento de metas trazadas en el Plan de Acción de la Dirección de Acceso a la Justicia, algunos equipos territoriales reportar información incoherente de acuerdo a las metas.</t>
  </si>
  <si>
    <t>Problemas de medición y transparencia en las políticas públicas que adelanta la Secretaría Distrital de Seguridad, Convivencia y Justicia</t>
  </si>
  <si>
    <t>CD-Atención Integral para PPL</t>
  </si>
  <si>
    <t>Beneficio particular o a terceros derivados de trámites en procesos de Atención Social (alimentación,servicios de salud, , dotación de elementos básicos, ingreso a programas de Atención Social).</t>
  </si>
  <si>
    <t>Soborno a los funcionarios encagados de la oferta de estos servicios para acelerar tramites o adulterar documentación</t>
  </si>
  <si>
    <t>Oferta parcializada y desproporcionada de los servicios de atención social a los PPL</t>
  </si>
  <si>
    <t>CD-Custodia y vigilacia para la seguridad</t>
  </si>
  <si>
    <t>Beneficio particular o a terceros derivados de la Custodia y Vigilancia a las PPL</t>
  </si>
  <si>
    <t>Dadivas a los funcionarios encagados de la custodia y vigilancia en beneficio particular de las PPL en la prestacion del servicio</t>
  </si>
  <si>
    <t>Oferta parcializada y desproporcionada de los servicios de Custodia y vigilancia a los PPL
Investigaciones Disciplinaria y Penal.</t>
  </si>
  <si>
    <t>CD-Tramite Juridico para PPL</t>
  </si>
  <si>
    <t>Beneficio particular o a terceros derivados de los trámites Juridicos</t>
  </si>
  <si>
    <t>Dadivas a los funcionarios encagados del proceso de tramite Juridico en beneficio particular de las PPL</t>
  </si>
  <si>
    <t>Oferta parcializada y desproporcionada de los tramites a los PPL
Investigaciones Disciplinaria y Penal.</t>
  </si>
  <si>
    <t>Control Interno Disciplinario</t>
  </si>
  <si>
    <t>Investigaciones manipuladas sobre practicas indebidas</t>
  </si>
  <si>
    <t xml:space="preserve">Pagos o presiones indebidas a los servidores de la oficina a fin de llevar a cabo incorreca manipulación de los expedientes e impedir el normal desarrollo de la investigaicón disciplinaria </t>
  </si>
  <si>
    <t>i). indebida manipulación de las actuaciones, vencimientos de términos 
ii). irregularidades en el trámite - nulidades- caducidad- prescripción de las actuacioens disciplinarias 
iii).  evación de la responsabilidad derivada del proceso disciplinario</t>
  </si>
  <si>
    <t>Fortalecimiento de Capacidades Operativas para la S, C y AJ</t>
  </si>
  <si>
    <t>Suministro de combustible, por parte del proveedor a los vehículos que no son de propiedad y/o no están a cargo de la Secretaria Distrital de Seguridad, Convivencia y Justicia, al servicio de las agencias de seguridad, mediante contratos de comodato</t>
  </si>
  <si>
    <t>1. Incumplimiento a las obligaciones contractuales.
2. Perdida de confianza en lo pùblico
3. Detrimento patrimonial
4. Enriquecimiento ilícito de contratistas y/o servidores públicos</t>
  </si>
  <si>
    <t>Gestión de Comunicaciones</t>
  </si>
  <si>
    <t>Filtración inadecuada de información de la entidad.</t>
  </si>
  <si>
    <t>Gestión de Emergencias</t>
  </si>
  <si>
    <t>Fuga de informacion confidencial del C4 por personal no autorizado</t>
  </si>
  <si>
    <t>•	Posibles pérdidas de documentos fisicos  o información digital clasificada como pública causando indisponibilidad de la misma.
•	Posibles afectación al buen nombre e imagen de la entidad frente a la ciudadanía por la fuga de la información.
•	Divulgación de información clasificada o reservada de la entidad sin autorización. 
•	Sanciones a la entidad por inadecuada protección de datos personales (habeas data) o información de soporte legal como las cadenas de custodia.</t>
  </si>
  <si>
    <t>Gestión de Recursos Físicos y Documental</t>
  </si>
  <si>
    <t>Perdida o extravió documental por parte de un servidor que, aprovechando su posición frente a un recurso público, privilegia a un tercero con información para su beneficio.</t>
  </si>
  <si>
    <t>* Desactualizacion de Inventario documental.
* Reconstrucción documental.
* Fraudes, Acciones ilícitas.
* Apertura de Investigación disciplinaria.</t>
  </si>
  <si>
    <t>Perdida y/o desaparición de los bienes al servicio de la Entidad parte de un servidor que, aprovechando su posición frente a un recurso público, sustrae bienes de la Entidad para su beneficio personal o un tercero.</t>
  </si>
  <si>
    <t>Incumplimiento por parte de los servidores de lo establecido en las resoluciones, circulares, procedimientos y políticas, para la administración de bienes.</t>
  </si>
  <si>
    <t>* Afectación en la prestación del servicio.
* Detrimento patrimonial.
* Investigaciones disciplinarias.
* Generación de hallazgos por parte de Entes de Control.</t>
  </si>
  <si>
    <t>Gestión de Seguridad y Convivencia</t>
  </si>
  <si>
    <t>Fuga de información confidencial de la entidad por parte de contratista o funcionarios</t>
  </si>
  <si>
    <t>Ausencia de una cultura de la seguridad de la información que garantice que el funcionario o contratista conozca sus deberes y responsabilidades en la preservación de la confidencialidad de la información, lo que con llevaria al riesgo mencionado.</t>
  </si>
  <si>
    <t>Fuga y mal manejo de la información. Posible de información pública. Posibles daños a la imagen de la entidad frente a la ciudadania. Mala manipulación de la información.</t>
  </si>
  <si>
    <t>Gestión de Tecnología de Información</t>
  </si>
  <si>
    <t xml:space="preserve"> Fuga de información catalogada por la entidad  como clasificada o reservada</t>
  </si>
  <si>
    <t>Ausencia de controles que mitigen los riesgos de fuga de informacion adecuada proteccion de los activos de informacion que contienen informacion clasificada o reservada. 
Falta de consideraciones relevantes en las clausulas de confidencialidad de la minuta contractual.</t>
  </si>
  <si>
    <t>Divulgacion de informacion clasificada o reservada de la entidad. Sanciones a la entidad por inadecuada proteccion de datos personales. Perdida de imagen reputacional de la entidad. Vicio en los procesos de contratacion.</t>
  </si>
  <si>
    <t>Pérdida de Integridad de la información  almacenada en la infraestructura tecnológica o sistemas de información de la entidad.</t>
  </si>
  <si>
    <t>Manipulación y/o Modificación de información de la entidad por usuarios o procesos no autorizados.</t>
  </si>
  <si>
    <t>Alteracion de cifras o contenido publicado en la pagina de la entidad o la intranet. Alteracion de cifras o datos generados por las areas de la entidad. Perdida de imagen reputacional de la entidad</t>
  </si>
  <si>
    <t>Gestión Financiera</t>
  </si>
  <si>
    <t xml:space="preserve">Tramitar pagos sin cumplir con los requisitos establecidos   </t>
  </si>
  <si>
    <t>Pagos sin cumplir con los requisitos establecidos</t>
  </si>
  <si>
    <t>Gestión Humana</t>
  </si>
  <si>
    <t>Posesionar o realizar un encargo a un servidor que No cumpla con los requisitos establecidos en el Manual de Funciones de la SCJ</t>
  </si>
  <si>
    <t>Posible intercambio de dadivas entre el funcionario responsable y el contratista no apto para la vacante.</t>
  </si>
  <si>
    <t>Sanciones disciplinarias a los funcionarios implicados en la contratación viciada</t>
  </si>
  <si>
    <t>Interés indebido por un oferente en los procesos de contratación de la Dirección de Gestión Humana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</si>
  <si>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</si>
  <si>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1. Incumpliento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</si>
  <si>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Jurídica y Contractual</t>
  </si>
  <si>
    <t>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t>
  </si>
  <si>
    <t xml:space="preserve"> Determinar requisitos excluyentes en  el proceso que se adelanta lo cual permitiria el direccionamiento de contratos y el favorecimiento a terceros.
Falta de capacitacion de los funcionarios que adelantan los procesos de contratacion</t>
  </si>
  <si>
    <t>Pérdida de recursos públicos. - Incumplimiento del objeto contractual.</t>
  </si>
  <si>
    <t xml:space="preserve">Incumplimiento de funciones por accion u omision </t>
  </si>
  <si>
    <t>Desconocimiento de la norma
Desconocimiento de funciones
Desidia</t>
  </si>
  <si>
    <t>Sanciones por parte de entes de control internos y externos.
Procesos disciplinarios internos y externos.</t>
  </si>
  <si>
    <t>Seguimiento y Monitoreo al Sistema de Control Interno</t>
  </si>
  <si>
    <t>Favorecimiento al proceso auditado o a terceros responsables a partir de auditorias, sesgadas, manipuladas o direccionadas, que no permitan evidenciar la realidad de la gestión obstruyendo la evaluacion de la misma.</t>
  </si>
  <si>
    <t xml:space="preserve">Desconocimiento u omision de las normas de auditoria generalmente aceptadas o 
Impedimentos y/o conflictos de interes no comunicados . </t>
  </si>
  <si>
    <t>Sanciones por parte de entes de control.</t>
  </si>
  <si>
    <t>Hoja 4 de 10</t>
  </si>
  <si>
    <t>DEFINICIÓN DEL RIESGOS DE CORRUPCIÓN</t>
  </si>
  <si>
    <t>DESCRIPCIÓN DEL RIESGO</t>
  </si>
  <si>
    <t>ACCIÓN Y OMISIÓN</t>
  </si>
  <si>
    <t>USO DEL PODER</t>
  </si>
  <si>
    <t>DESVIO DE LA GESTIÓN DE LO PÚBLICO A LO PRIVADO</t>
  </si>
  <si>
    <t>BENEFICIO PARTICULAR</t>
  </si>
  <si>
    <t>Reportar informacion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</si>
  <si>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</si>
  <si>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</si>
  <si>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</si>
  <si>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Omitir el reporte a las autoridades competentes sobre conductas por fura de la ley realizadas por los Actores de Justicia Comunitaria</t>
  </si>
  <si>
    <t>Informar de manera inadecuada a los ciudadanos sobre las competencias y procedimiento de los AJC</t>
  </si>
  <si>
    <t>Desviar recursos brindados por la SSCJ para el beneficio personal de los AJC</t>
  </si>
  <si>
    <t>Cobros por fuera de la ley por parte de los Actores de Justicia Comunitaria que acompaña la SSCJ en el marco de la Línea de Fortalecimiento a los Mecanismos de Justicia Comunitaria y de Resolución Pacífica de Conflictos</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</si>
  <si>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</si>
  <si>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</si>
  <si>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</si>
  <si>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Inconsistencias en los cálculos de la gestión territorial para beneficio de los integrantes de los equipos</t>
  </si>
  <si>
    <t>Acción de usufructuar beneficio particular o a terceros la oferta y asignación de los servicios de atención social de la Darcel Distriltal</t>
  </si>
  <si>
    <t>Uso indebido de una posición con acceso a la implementación de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</si>
  <si>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</si>
  <si>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servicos de asistencia social de la Carcel Distrital</t>
  </si>
  <si>
    <t>Acción de usufructuar beneficio particulares o a terceros en la prestacion del servicio de Custodia y Vigilancia</t>
  </si>
  <si>
    <t>Uso indebido de su posicion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</si>
  <si>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</si>
  <si>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</si>
  <si>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Juridicos a las PPL</t>
  </si>
  <si>
    <t>Uso indebido de la informacion con el fin de beneficiar en tramites administrativos a las PPL</t>
  </si>
  <si>
    <t>Dirigir de manera desigual o parcializada los tramites Juridicos a las PPL con el objetivo del usufructo personal o a un tercero</t>
  </si>
  <si>
    <t xml:space="preserve">Beneficio particular o a un tercero derivado de la dirección viciada de los Tramites Juridicos en la Carcel Distrital </t>
  </si>
  <si>
    <t>i). Acción de manipular o viciar una investigación disciplinaria sobre practicas indebidas - ii). Omisión de deberes e indebido trámite de las decisiones disciplinarias</t>
  </si>
  <si>
    <t>Desvio u obstaculación de investigaciones disciplinarias por medio de presiones derivadas de posiciones de poder</t>
  </si>
  <si>
    <t>desvio de la investigación para evitar las consecuencias disciplinarias propias o de un tercero</t>
  </si>
  <si>
    <t>Accion de suministrar combustible en automotores que no esten cargo y/o sean de propiedad de la SDJSC y de registrar erradamente el kilometraje en los voucher originales en la correspondiente EDS</t>
  </si>
  <si>
    <t>Aprovechamiento de una posicion privilegiada frente a un recurso público</t>
  </si>
  <si>
    <t>Pasar por alto las deficiencias o anomalias en el Suministro del Combustible, asi de como  registrar erradamente el kilometraje en los voucher originales en la correspondiente EDS</t>
  </si>
  <si>
    <t>Que tanto las agencias como el contratista, se beneficie con el suministro de combustible en otros automotores que no esten a cargo y/o sean de propiedad de la SDJSC</t>
  </si>
  <si>
    <t>Acción de filtrar información confidencial por parte de contratistas o funcionarios del area de comunicaciones</t>
  </si>
  <si>
    <t>Uso indebido de información por parte del proceso de Gestión de Comunicaciones</t>
  </si>
  <si>
    <t>Intercambio de información de la entidad a cambio de dadivas</t>
  </si>
  <si>
    <t>Usufructo del uso de información de naturaleza sensible</t>
  </si>
  <si>
    <t>* Manipulacion de la plataforma tecnologica y de la informacion para beneficio de un tercero 
* Copiar y/o eliminar de manera privilegiada informacion con fines de borrar evidencia o entregar de manera fraudulenta para beneficio propio o de un tercero</t>
  </si>
  <si>
    <t>Con fines ajenos al cumplimiento de la mision se ordene realizar actividades relacionadas con la perdida o borrado de la información o la distribución de la misma de manera no autorizada o fraudulenta</t>
  </si>
  <si>
    <t>Utilizacion de informacion clasificada o reservada de manera frudulenta para el beneficion propio o de terceros</t>
  </si>
  <si>
    <t>Omisión de información acerca de la pérdida o hurto de expedientes o documentos.</t>
  </si>
  <si>
    <t>uso de información privilegiada para el beneficio personal o de un tercero</t>
  </si>
  <si>
    <t>Entrega de dadivas a cambio de información privilegiada sobre expedientes o documentos.</t>
  </si>
  <si>
    <t>Accion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</si>
  <si>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</si>
  <si>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</si>
  <si>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</si>
  <si>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</si>
  <si>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</si>
  <si>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</si>
  <si>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</si>
  <si>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</si>
  <si>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</si>
  <si>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infomación clasificada o reservada a cambio de dádivas</t>
  </si>
  <si>
    <t>Acción de modificar o manipular información custodiada por la entidad por parte de usuarios o procesos no autorizados</t>
  </si>
  <si>
    <t>Modificación de información para favorecer a terceros a cambio de dádivas</t>
  </si>
  <si>
    <t>Coaccionar al servidor público a ejecutar el proceso de pago sin el lleno de los requisitos</t>
  </si>
  <si>
    <t>Pasar por alto las deficiencias o anomalias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</si>
  <si>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</si>
  <si>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</si>
  <si>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posicion privilegiada frente a la contratación</t>
  </si>
  <si>
    <t>Manipulación de documentación contractual</t>
  </si>
  <si>
    <t>Asignación de un contrato a una persona no idonea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</si>
  <si>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</si>
  <si>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</si>
  <si>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</si>
  <si>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espeficico a cambio de dádivas</t>
  </si>
  <si>
    <t>Aprovechamiento de una posición privilegiada frente a la contratación</t>
  </si>
  <si>
    <t>Manipulación en la contruccion de los pliegos de condiciones que busquen favorecer a un proponente determinado</t>
  </si>
  <si>
    <t>Direccionamiento y manipulación de contratos hacia un proponente en espeficico a cambio de dadivas</t>
  </si>
  <si>
    <t>De las funciones propia del cargo</t>
  </si>
  <si>
    <t>de parte de los funcionarios de la SDSCJ</t>
  </si>
  <si>
    <t xml:space="preserve">Favorecimiento economico </t>
  </si>
  <si>
    <t>A terceros</t>
  </si>
  <si>
    <t>Aprovechamiento de una posicion privilegiada frente al conocimiento y uso de la informacion.</t>
  </si>
  <si>
    <t>Uso de información privilegiada producto de la auditoria  para el beneficio de los responsables del proceso auditado o a terceros.</t>
  </si>
  <si>
    <t>Entrega de dadivas a cambio de ocultar información privilegiada .</t>
  </si>
  <si>
    <t>Hoja 5 de 10</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</si>
  <si>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</si>
  <si>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</si>
  <si>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</si>
  <si>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</si>
  <si>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</si>
  <si>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</si>
  <si>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</si>
  <si>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</si>
  <si>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</si>
  <si>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</si>
  <si>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</si>
  <si>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</si>
  <si>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</si>
  <si>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</si>
  <si>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</si>
  <si>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</si>
  <si>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</si>
  <si>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</si>
  <si>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</si>
  <si>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</si>
  <si>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</si>
  <si>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</si>
  <si>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</si>
  <si>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</si>
  <si>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</si>
  <si>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</si>
  <si>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</si>
  <si>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</si>
  <si>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</si>
  <si>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</si>
  <si>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</si>
  <si>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</si>
  <si>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</si>
  <si>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</si>
  <si>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</si>
  <si>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</si>
  <si>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Hoja 6 de 10</t>
  </si>
  <si>
    <t>ANÁLISIS DEL RIESGO DE CORRUPCIÓN</t>
  </si>
  <si>
    <t>PROBABILIDAD DE OCURRENCIA</t>
  </si>
  <si>
    <t>IMPACTO SIN CONTROLES</t>
  </si>
  <si>
    <t>NIVEL DE IMPACTO</t>
  </si>
  <si>
    <t>ZONA DE RIESGO INHERENTE</t>
  </si>
  <si>
    <t>Hoja 7 de 10</t>
  </si>
  <si>
    <t>VALORACIÓN DEL RIESGO</t>
  </si>
  <si>
    <t>EVALUACIÓN DE CONTROLES Y CONTINGENCIAS</t>
  </si>
  <si>
    <t>RIESGO</t>
  </si>
  <si>
    <t xml:space="preserve">NOMBRE DEL CONTROL </t>
  </si>
  <si>
    <t>No Control</t>
  </si>
  <si>
    <t>TIPO DE ACCIÓN</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</si>
  <si>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</si>
  <si>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</si>
  <si>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</si>
  <si>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</si>
  <si>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</si>
  <si>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</si>
  <si>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</si>
  <si>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</si>
  <si>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</si>
  <si>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</si>
  <si>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</si>
  <si>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</si>
  <si>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</si>
  <si>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</si>
  <si>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</si>
  <si>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</si>
  <si>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</si>
  <si>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</si>
  <si>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</si>
  <si>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</si>
  <si>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</si>
  <si>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t>Evitar el riesgo</t>
  </si>
  <si>
    <t>Compartir el riesgo</t>
  </si>
  <si>
    <r>
      <t xml:space="preserve">El profesional de la Direccion Juridica solicitara a la direccion de Gestion Humana la capacitacion del personal nuevo cada vez que sea necesario con el fin de actualizar los conocimientos del proceso. Para los posibles contratistas se solicitara una capacitacion en sitio o en el puesto de trabajo. Como evidencia quedaran las actas de reunion y/o los correos de solicitud. </t>
    </r>
    <r>
      <rPr>
        <b/>
        <u/>
        <sz val="11"/>
        <color theme="1"/>
        <rFont val="Calibri"/>
        <family val="2"/>
        <scheme val="minor"/>
      </rPr>
      <t>El cargue de las evidencias se realizara cuatrimestralmente.</t>
    </r>
  </si>
  <si>
    <r>
      <t xml:space="preserve">El profesional especializado con la aprobacion del director(a) Juridica y Contractual trimestralmente revisa todos los documentos del proceso Juridica y Contractual, con el fin de actualizarlos de acuerdo a las necesidades u olbigaciones internas o externas. Si se recibe alguna modifiacion antes de el periodo de revision se procede con el ajuste de inmediato. Como evidencia quedan las actas de reunion y/o los correos con el cambio requerido y/o la documentacion ajustada. </t>
    </r>
    <r>
      <rPr>
        <b/>
        <u/>
        <sz val="11"/>
        <color theme="1"/>
        <rFont val="Calibri"/>
        <family val="2"/>
        <scheme val="minor"/>
      </rPr>
      <t>El cargue de las evidencias se realizara cuatrimestralmente.</t>
    </r>
  </si>
  <si>
    <t>Hoja 8 de 10</t>
  </si>
  <si>
    <t xml:space="preserve">VALORACIÓN CON CONTROLES </t>
  </si>
  <si>
    <t>EVALUACIÓN DEL RIESGO RESIDUAL</t>
  </si>
  <si>
    <t>¿DISMINUYE?</t>
  </si>
  <si>
    <t>EVALUACIÓN DEL CONTROL</t>
  </si>
  <si>
    <t>SOLIDEZ DEL CONJUNTO DE LOS CONTROLES</t>
  </si>
  <si>
    <t>PROBABILIDAD DE OCURRENCIA CON CONTROLES</t>
  </si>
  <si>
    <t>IMPACTO DEL RIESGO CON CONTROLES</t>
  </si>
  <si>
    <t>NIVEL DEL RIESGO RESIDUAL</t>
  </si>
  <si>
    <t>PROBABILIDAD</t>
  </si>
  <si>
    <t>CODIGO</t>
  </si>
  <si>
    <t>VERSIÓN</t>
  </si>
  <si>
    <t>FECHA APROBACIÓN</t>
  </si>
  <si>
    <t>DOCUMENTO</t>
  </si>
  <si>
    <t>Hoja 9 de 10</t>
  </si>
  <si>
    <t>PLAN DE TRATAMIENTO DEL RIESGO RESIDUAL</t>
  </si>
  <si>
    <t xml:space="preserve">FECHA DE IMPLEMENTACIÓN </t>
  </si>
  <si>
    <t>DESCRIPCIÓN DE LA ACCIÓN</t>
  </si>
  <si>
    <t>INDICADOR</t>
  </si>
  <si>
    <t>RESPONSABLE</t>
  </si>
  <si>
    <t>FECHA INICIO (DD/MM/AAAA)</t>
  </si>
  <si>
    <t>FECHA FIN 
(DD/MM/AAAA)</t>
  </si>
  <si>
    <t>Ejecutar el control Actual</t>
  </si>
  <si>
    <t>N/A</t>
  </si>
  <si>
    <t>Direccion de Acceso a la Justifcia</t>
  </si>
  <si>
    <t>Direccion de Carcel Distrital</t>
  </si>
  <si>
    <t>Jefe Control Interno Disciplinario</t>
  </si>
  <si>
    <t>Direccion de FCO</t>
  </si>
  <si>
    <t>Jefe de Comunicaciones</t>
  </si>
  <si>
    <t>Jefe de Gestion de Emergencias</t>
  </si>
  <si>
    <t>Direccion de Recursos Fisicos y Documental</t>
  </si>
  <si>
    <t>SubSecretaria de Gestion de Seguridad</t>
  </si>
  <si>
    <t>Direccion TIC´s</t>
  </si>
  <si>
    <t>Direccion Financiera</t>
  </si>
  <si>
    <t>Direccion Gestion Humana</t>
  </si>
  <si>
    <t>Direccion Juridica y Contractual</t>
  </si>
  <si>
    <t>Jefe Control Interno</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</si>
  <si>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</si>
  <si>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</si>
  <si>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</si>
  <si>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</si>
  <si>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</si>
  <si>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</si>
  <si>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</si>
  <si>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</si>
  <si>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</si>
  <si>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</si>
  <si>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</si>
  <si>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</si>
  <si>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</si>
  <si>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</si>
  <si>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</si>
  <si>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</si>
  <si>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</si>
  <si>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</si>
  <si>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</si>
  <si>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</si>
  <si>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</si>
  <si>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</si>
  <si>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</si>
  <si>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</si>
  <si>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</si>
  <si>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</si>
  <si>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</si>
  <si>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</si>
  <si>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</si>
  <si>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</si>
  <si>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</si>
  <si>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</si>
  <si>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</si>
  <si>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</si>
  <si>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</si>
  <si>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</si>
  <si>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</si>
  <si>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</si>
  <si>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</si>
  <si>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</si>
  <si>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</si>
  <si>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</si>
  <si>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</si>
  <si>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</si>
  <si>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</si>
  <si>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</si>
  <si>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</si>
  <si>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</si>
  <si>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</si>
  <si>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</si>
  <si>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</si>
  <si>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</si>
  <si>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</si>
  <si>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</si>
  <si>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</si>
  <si>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</si>
  <si>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</si>
  <si>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</si>
  <si>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</si>
  <si>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</si>
  <si>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</si>
  <si>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</si>
  <si>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</si>
  <si>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</si>
  <si>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</si>
  <si>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</si>
  <si>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</si>
  <si>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</si>
  <si>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</si>
  <si>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</si>
  <si>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</si>
  <si>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</si>
  <si>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</si>
  <si>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</si>
  <si>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</si>
  <si>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</si>
  <si>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</si>
  <si>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</si>
  <si>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</si>
  <si>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</si>
  <si>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Nombre de dependencia encargada del proceso</t>
  </si>
  <si>
    <t>Subsecretaría de Acceso a la Justicia</t>
  </si>
  <si>
    <t>Atención y Servicio al Ciudadano</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</si>
  <si>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</si>
  <si>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</si>
  <si>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</si>
  <si>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</si>
  <si>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</si>
  <si>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</si>
  <si>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</si>
  <si>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</si>
  <si>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</si>
  <si>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</si>
  <si>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</si>
  <si>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</si>
  <si>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ZONA DE RIESGO EXTREMO</t>
  </si>
  <si>
    <t>Gestión y Análisis de Información de S, C y AJ</t>
  </si>
  <si>
    <t>Oficina de Análisis de Información y Estudios Estrategicos</t>
  </si>
  <si>
    <t>ZONA RIESGO ALTO</t>
  </si>
  <si>
    <t>Oficina de Control Interno</t>
  </si>
  <si>
    <t>ZONA RIESGO MODERADO</t>
  </si>
  <si>
    <t>Carcel Distrital</t>
  </si>
  <si>
    <t>ZONA RIESGO BAJA</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</si>
  <si>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</si>
  <si>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</si>
  <si>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</si>
  <si>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</si>
  <si>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</si>
  <si>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</si>
  <si>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</si>
  <si>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</si>
  <si>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</si>
  <si>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</si>
  <si>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</si>
  <si>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</si>
  <si>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</si>
  <si>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</si>
  <si>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</si>
  <si>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</si>
  <si>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</si>
  <si>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</si>
  <si>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</si>
  <si>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</si>
  <si>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	Inexistencia de canales de denuncia interna y externa
•	Bajos niveles de denuncia
•	Bajos estándares éticos
•	Baja cultura del control social
•	Baja cultura del control institucional</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</si>
  <si>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</si>
  <si>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</si>
  <si>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</si>
  <si>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Deficiente Atencion a los Ciudadanos</t>
  </si>
  <si>
    <t>Falta de personal capacitado</t>
  </si>
  <si>
    <t>Percepcion negativa de la Ciudadania de la entidad. Procesos disciplinarios internos y externos.</t>
  </si>
  <si>
    <r>
      <t xml:space="preserve">Dos o tres profesionales (según sea el caso) deben aprobar y firmar los informes que se generan de acuerdo a la periodicidad definida en el procedimiento de esta forma se el contenido de los mismos requerirá del involucramiento y validación conjunta, en caso de presentarse desacuerdo el caso será llevado cuatrimestralmente a los estudios de casos para análisis conjunto entre los profesionales del PDJJR y la Defensoría de Familia del ICBF, como evidencia se contara con los informes firmados por los profesionales y las actas de reunión cuando aplique estudio de caso. </t>
    </r>
    <r>
      <rPr>
        <b/>
        <u/>
        <sz val="11"/>
        <color theme="1"/>
        <rFont val="Calibri"/>
        <family val="2"/>
        <scheme val="minor"/>
      </rPr>
      <t>El cargue de las evidencias se realizara cuatrimestralmente.</t>
    </r>
  </si>
  <si>
    <r>
      <t xml:space="preserve">Los contratistas y dos funcionarios de la mesa tecnica de la Dirección de Acceso a la Justicia con aprobaion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t>
    </r>
    <r>
      <rPr>
        <b/>
        <u/>
        <sz val="11"/>
        <color theme="1"/>
        <rFont val="Calibri"/>
        <family val="2"/>
        <scheme val="minor"/>
      </rPr>
      <t>El cargue de las evidencias se realizara cuatrimestralmente.</t>
    </r>
  </si>
  <si>
    <r>
      <t>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t>
    </r>
    <r>
      <rPr>
        <b/>
        <u/>
        <sz val="11"/>
        <color theme="1"/>
        <rFont val="Calibri"/>
        <family val="2"/>
        <scheme val="minor"/>
      </rPr>
      <t xml:space="preserve"> El cargue de las evidencias se realizara cuatrimestralmente.</t>
    </r>
  </si>
  <si>
    <r>
      <t xml:space="preserve">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t>
    </r>
    <r>
      <rPr>
        <b/>
        <u/>
        <sz val="11"/>
        <color theme="1"/>
        <rFont val="Calibri"/>
        <family val="2"/>
        <scheme val="minor"/>
      </rPr>
      <t>El cargue de las evidencias se realizara cuatrimestralmente.</t>
    </r>
  </si>
  <si>
    <r>
      <t xml:space="preserve">El responsable del área de atención integral de la cárcel distrital organizara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t>
    </r>
    <r>
      <rPr>
        <b/>
        <u/>
        <sz val="11"/>
        <color theme="1"/>
        <rFont val="Calibri"/>
        <family val="2"/>
        <scheme val="minor"/>
      </rPr>
      <t>El cargue de las evidencias se realizará cuatrimestralmente</t>
    </r>
  </si>
  <si>
    <r>
      <t xml:space="preserve">El comandande de cada compañía asigna por cada turno un guardian para realizar la requisa en el punto "Puerta principal" lo cual se vera reflejado en el formato F-CVF-672 ORDEN DE SERVICIOS en concordancia al Instructivo I-CVF-6 REQUISA ,  Si se evidencia alguna novedad o ingreso de elementos no permitidos, se realizara el respectivo informe dirigido a la Direccion del establecimiento carcelario. Como evidencia quedara un correo cuatrimestral del comandande de Compañia informando la ejecucion de las requizas dado que el formato F-CVF-672 no se puede compartir por proteccion de datos. </t>
    </r>
    <r>
      <rPr>
        <b/>
        <u/>
        <sz val="11"/>
        <color theme="1"/>
        <rFont val="Calibri"/>
        <family val="2"/>
        <scheme val="minor"/>
      </rPr>
      <t>El cargue de las evidencias se realizara cuatrimestralmente.</t>
    </r>
  </si>
  <si>
    <r>
      <t xml:space="preserve">La direccion de la carcel aprobara toda documentacion expedida por Juridica verificando la persona que elaboro y reviso el documento en cumplimiento al instructivo Atención y Gestión a los Requerimientos Judiciales yo Administrativos y Solicitudes de las PPL I-TJ-6. Para los casos en los cuales no se cuente con la informacion de la persona que elaboro y reviso, se precedera con la devolucion del documento para la correspondiente revision. Como evidencia quedara un correo cuatrimestral informando la ejecucion del control de acuerdo al instructivo Atención y Gestión a los Requerimientos Judiciales yo Administrativos y Solicitudes de las PPL I-TJ-6 dado no se podran compartir las solicitudes individuales por tratarse de informacion confidencial, sin embargo esta documentacion reposara en los expedientes de las PPL y dicha informacion es confidencial. </t>
    </r>
    <r>
      <rPr>
        <b/>
        <u/>
        <sz val="11"/>
        <color theme="1"/>
        <rFont val="Calibri"/>
        <family val="2"/>
        <scheme val="minor"/>
      </rPr>
      <t>El cargue de las evidencias se realizara cuatrimestralmente.</t>
    </r>
  </si>
  <si>
    <r>
      <t xml:space="preserve">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periodicas, cuadro excel de autos y la totalidad del material probatorio archivado en la carpeta del proceso. </t>
    </r>
    <r>
      <rPr>
        <b/>
        <u/>
        <sz val="11"/>
        <color theme="1"/>
        <rFont val="Calibri"/>
        <family val="2"/>
        <scheme val="minor"/>
      </rPr>
      <t xml:space="preserve">El cargue de evidencias se realiza de manera cuatrimestral.   </t>
    </r>
  </si>
  <si>
    <r>
      <t xml:space="preserve">El funcionario y/o contratista encargado hará las visitas de verificación a las Estaciones de Servicio- 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en caso de evidenciar irregularidades se procederá solicitando los ajustes respectivos. Como evidencia de ello quedaran los informes mensuales de ejecución contractual. </t>
    </r>
    <r>
      <rPr>
        <b/>
        <u/>
        <sz val="11"/>
        <color theme="1"/>
        <rFont val="Calibri"/>
        <family val="2"/>
        <scheme val="minor"/>
      </rPr>
      <t>El cargue de las evidencias se realizara cuatrimestralmente.</t>
    </r>
  </si>
  <si>
    <r>
      <t xml:space="preserve">El funcionario y/o contratista encargado de supervisar el Contrato de abastecimiento de combustible, recibirá solicitudes de las Agencias de Seguridad para la activación, bloqueo y/o corrección de kilometraje, las cuales se verificarán contra el cuadro de registro de novedades,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el cuadro de control con el registro de novedades mensuales. </t>
    </r>
    <r>
      <rPr>
        <b/>
        <u/>
        <sz val="11"/>
        <color theme="1"/>
        <rFont val="Calibri"/>
        <family val="2"/>
        <scheme val="minor"/>
      </rPr>
      <t>El cargue de estas se realizará cuatrimestralmente.</t>
    </r>
  </si>
  <si>
    <r>
      <t xml:space="preserve">El funcionario y/o contratista encargado de supervisar el Contrato de abastecimiento de combustible solicitará a los asignatarios de las agencias de seguridad la anotación del error en el registro del kilometraje por parte del promotor de la EDS en el vóucher orginal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t>
    </r>
    <r>
      <rPr>
        <b/>
        <u/>
        <sz val="11"/>
        <color theme="1"/>
        <rFont val="Calibri"/>
        <family val="2"/>
        <scheme val="minor"/>
      </rPr>
      <t>El cargue de estas se realizará cuatrimestralmente.</t>
    </r>
  </si>
  <si>
    <r>
      <t xml:space="preserve">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t>
    </r>
    <r>
      <rPr>
        <b/>
        <u/>
        <sz val="11"/>
        <color theme="1"/>
        <rFont val="Calibri"/>
        <family val="2"/>
        <scheme val="minor"/>
      </rPr>
      <t>El cargue de las evidencias se realizara cuatrimestralmente.</t>
    </r>
  </si>
  <si>
    <r>
      <t xml:space="preserve">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t>
    </r>
    <r>
      <rPr>
        <b/>
        <u/>
        <sz val="11"/>
        <color theme="1"/>
        <rFont val="Calibri"/>
        <family val="2"/>
        <scheme val="minor"/>
      </rPr>
      <t>El cargue de las evidencias se realizara cuatrimestralmente.</t>
    </r>
  </si>
  <si>
    <r>
      <t xml:space="preserve">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t>
    </r>
    <r>
      <rPr>
        <b/>
        <u/>
        <sz val="11"/>
        <color theme="1"/>
        <rFont val="Calibri"/>
        <family val="2"/>
        <scheme val="minor"/>
      </rPr>
      <t>El reporte de las evidencias se realizara cuatrimestralmente.</t>
    </r>
  </si>
  <si>
    <r>
      <t xml:space="preserve">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t>
    </r>
    <r>
      <rPr>
        <b/>
        <u/>
        <sz val="11"/>
        <color theme="1"/>
        <rFont val="Calibri"/>
        <family val="2"/>
        <scheme val="minor"/>
      </rPr>
      <t>El reporte de las evidencias se realizara cuatrimestralmente.</t>
    </r>
  </si>
  <si>
    <r>
      <t xml:space="preserve">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</si>
  <si>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1"/>
        <color theme="1"/>
        <rFont val="Calibri"/>
        <family val="2"/>
        <scheme val="minor"/>
      </rPr>
      <t>El reporte de las evidencias se realizara cuatrimestralmente.</t>
    </r>
  </si>
  <si>
    <r>
      <t xml:space="preserve">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</si>
  <si>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t>
    </r>
    <r>
      <rPr>
        <b/>
        <u/>
        <sz val="11"/>
        <color theme="1"/>
        <rFont val="Calibri"/>
        <family val="2"/>
        <scheme val="minor"/>
      </rPr>
      <t>El reporte de las evidencias se realizara cuatrimestralmente.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</si>
  <si>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1"/>
        <color theme="1"/>
        <rFont val="Calibri"/>
        <family val="2"/>
        <scheme val="minor"/>
      </rPr>
      <t>El reporte de las evidencias se realizara cuatrimestralmente.</t>
    </r>
  </si>
  <si>
    <r>
      <t xml:space="preserve">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t>
    </r>
    <r>
      <rPr>
        <b/>
        <u/>
        <sz val="11"/>
        <color theme="1"/>
        <rFont val="Calibri"/>
        <family val="2"/>
        <scheme val="minor"/>
      </rPr>
      <t>El reporte de las evidencias se realizara cuatrimestralmente.</t>
    </r>
  </si>
  <si>
    <r>
      <t xml:space="preserve">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t>
    </r>
    <r>
      <rPr>
        <b/>
        <u/>
        <sz val="11"/>
        <color theme="1"/>
        <rFont val="Calibri"/>
        <family val="2"/>
        <scheme val="minor"/>
      </rPr>
      <t>El reporte de las evidencias se realizara cuatrimestralmente.</t>
    </r>
  </si>
  <si>
    <r>
      <t xml:space="preserve">El adminsitrador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sobrea algun usuario. En caso que no se haga una perfilación correcta del usuario que se dio autorización, la Subsecretaria debe adelantar la instrucción de proceder con el ajuste que se requiera, como evidencia debe dejarse un correo de soporte dirigido al adminsitrador del sistema. </t>
    </r>
    <r>
      <rPr>
        <b/>
        <u/>
        <sz val="11"/>
        <color theme="1"/>
        <rFont val="Calibri"/>
        <family val="2"/>
        <scheme val="minor"/>
      </rPr>
      <t>El cargue de las evidencias se realizara cuatrimestralmente.</t>
    </r>
  </si>
  <si>
    <r>
      <t xml:space="preserve">Los Directores o Jefes de los procesos de la entidad, realizan la identificación de activos de información con el acompañamiento del profesional de seguridad de la información.  En caso de no realizarse la identificación de activos se deberá justificar a la Dirección de Tecnologías y Sistemas de Información.  Como evidencia de esta actividad queda el inventario de activos de información de la SCJ. </t>
    </r>
    <r>
      <rPr>
        <b/>
        <u/>
        <sz val="11"/>
        <color theme="1"/>
        <rFont val="Calibri"/>
        <family val="2"/>
        <scheme val="minor"/>
      </rPr>
      <t>El cargue de las evidencias se realizara cuatrimestralmente.</t>
    </r>
  </si>
  <si>
    <r>
      <t xml:space="preserve">El Profesional de Seguridad de la información de la Dirección de Tecnología y Sistemas de Información socializa las políticas de seguridad y privacidad de la información a funcionarios y contratista de la entidad, incluyendo todas sus sedes.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t>
    </r>
    <r>
      <rPr>
        <b/>
        <u/>
        <sz val="11"/>
        <color theme="1"/>
        <rFont val="Calibri"/>
        <family val="2"/>
        <scheme val="minor"/>
      </rPr>
      <t>El cargue de las evidencias se realizara cuatrimestralmente.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</si>
  <si>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1"/>
        <color theme="1"/>
        <rFont val="Calibri"/>
        <family val="2"/>
        <scheme val="minor"/>
      </rPr>
      <t>El cargue de las evidencias se realizara cuatrimestralmente.</t>
    </r>
  </si>
  <si>
    <r>
      <t xml:space="preserve">Se realiza una verificación de trámite de cuentas por parte de la primera línea (Funcionarios y/o Contratistas), a cada cuenta que es traficada por medio del Aplicativo oficial de la Entidad (ORFEO); partiendo de las siguientes herramientas:
a. Matriz de Excel; en la cual se revisa la parte financiera del CERTIFICADO DE SUPERVISION E INTERVENTORIA PARA GESTION DE CUENTAS.
b. Instructivo de pagos de la Dirección Financiera (I-GF-1)
c. Minuta del contrato. De no encontrarse acorde con lo establecido en el literal b., c., y si la información financiera no corresponde a lo certificado en la Matriz (a. ), se procede de forma inmediata con el debido trámite de devolución de la cuenta; quedando registro de la actividad en el Aplicativo ORFEO y en la carpeta destinada para ello. De no evidenciar el incumplimiento de los requisitos para pago, se procede con envío a través de ORFEO a la línea de Liquidación de cuentas (Segunda Línea)para que procedan con las cuentas (Realizando una segunda verificación y revisión del cumplimiento pleno de los requisitos para pago). La evidencia del trámite sea aprobado o rechazado, queda evidenciado en el aplicativo Orfeo y/o en la Carpeta dependiendo del proceso final (OneDrive. Devoluciones). </t>
    </r>
    <r>
      <rPr>
        <b/>
        <u/>
        <sz val="11"/>
        <color theme="1"/>
        <rFont val="Calibri"/>
        <family val="2"/>
        <scheme val="minor"/>
      </rPr>
      <t>Las evidencias de seguimiento al Riesgo, son alimentadas de manera CUATRIMESTRAL en la carpeta correspondiente.</t>
    </r>
  </si>
  <si>
    <r>
      <t xml:space="preserve">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publicacion en la intranet, en el espacio de Gestión Humana - Proceso Encargo. </t>
    </r>
    <r>
      <rPr>
        <b/>
        <u/>
        <sz val="11"/>
        <color theme="1"/>
        <rFont val="Calibri"/>
        <family val="2"/>
        <scheme val="minor"/>
      </rPr>
      <t>El cargue de las evidencias se realizara cuatrimestralmente.</t>
    </r>
  </si>
  <si>
    <r>
      <t xml:space="preserve">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t>
    </r>
    <r>
      <rPr>
        <b/>
        <u/>
        <sz val="11"/>
        <color theme="1"/>
        <rFont val="Calibri"/>
        <family val="2"/>
        <scheme val="minor"/>
      </rPr>
      <t>El cargue de las evidencias se realizara cuatrimestralmente.</t>
    </r>
  </si>
  <si>
    <r>
      <t xml:space="preserve">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t>
    </r>
    <r>
      <rPr>
        <b/>
        <u/>
        <sz val="11"/>
        <color theme="1"/>
        <rFont val="Calibri"/>
        <family val="2"/>
        <scheme val="minor"/>
      </rPr>
      <t>El cargue de las evidencias se realizara cuatrimestralmente.</t>
    </r>
  </si>
  <si>
    <r>
      <t xml:space="preserve">El jefe de la Oficina de Control Interno, designará  al equipo auditor de conformidad con los tipos de trabajo de auditoria plasmados en el Plan Anual de Auditoria (PAA), igualmente programará  periodicamente seguimientos  al desarrollo de las auditorias a fin de identificar fallas o desviaciones del control, documentándolos a partir de actas de reunion de avance. En el evento de ser detectada alguna irregularidad, se tomarán las acciones disciplinarias a que haya lugar. </t>
    </r>
    <r>
      <rPr>
        <b/>
        <u/>
        <sz val="11"/>
        <color theme="1"/>
        <rFont val="Calibri"/>
        <family val="2"/>
        <scheme val="minor"/>
      </rPr>
      <t>El cargue de las evidencias se realizara cuatrimestralmente.</t>
    </r>
  </si>
  <si>
    <r>
      <t xml:space="preserve">Lider Operativo de Atencion y Servicio al Ciudadano gestiona las jornadas de socializacion anualmente creando el cronograma y elaborando la presentacion que sera socializada al personal que brinda atencion en todas las sedes el cual debera ser aprobado por el Subsecretario de Gestion Institucional.  Para los casos en los cuales no se logre cumplir el cronograma se procedera con la reprogramacion. Como evidencia quedara el cronograma, la presentacion y las listas de asistencia. </t>
    </r>
    <r>
      <rPr>
        <b/>
        <u/>
        <sz val="11"/>
        <color theme="1"/>
        <rFont val="Calibri"/>
        <family val="2"/>
        <scheme val="minor"/>
      </rPr>
      <t>El cargue de las evidencias se realizará cuatrimestralmente</t>
    </r>
  </si>
  <si>
    <r>
      <t xml:space="preserve">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ejecucion quedara el formato o las actas de capacitacion. </t>
    </r>
    <r>
      <rPr>
        <b/>
        <u/>
        <sz val="11"/>
        <color theme="1"/>
        <rFont val="Calibri"/>
        <family val="2"/>
        <scheme val="minor"/>
      </rPr>
      <t>El cargue de las evidencias se realizara cuatrimestralmente.</t>
    </r>
  </si>
  <si>
    <t xml:space="preserve">Manipulación o perdida de la información por robo, divulgación, copia, eliminación o modificación por personal no autorizado.
Falta de capacitación para los funcionarios.
Inoperancia de algunos funcionarios que no cumplen su función.
Incumplimiento de sus funciones por acción u omisión. </t>
  </si>
  <si>
    <t>Beneficio económico
Favorecimiento a un tercero.</t>
  </si>
  <si>
    <r>
      <t xml:space="preserve">El Jefe del C4 con el apoyo del personal de capacitación incluirá y desarrollara la capacitación al personal del C4 acorde al Instructivo de Formación para el Sistema NUSE Operadores de la S.U.R. y Operadores de Agencias de Despacho I-GE-1 de acuerdo al cronograma establecido. Para los casos en los cuales los funcionarios tengan una falta de asistencia a la capacitación se realizarán capacitaciones periódicas para reforzar y reentrenar el personal del C4. Como evidencia quedan las listas de asistencia de Capacitación y Evaluaciones. </t>
    </r>
    <r>
      <rPr>
        <b/>
        <u/>
        <sz val="11"/>
        <color theme="1"/>
        <rFont val="Calibri"/>
        <family val="2"/>
        <scheme val="minor"/>
      </rPr>
      <t>El cargue de las evidencias se realizará cuatrimestralmente.</t>
    </r>
  </si>
  <si>
    <t>Adulteración de los documentos legales soporte de pago
Incumplimiento de funciones por acción u omisión
Falta de personal capacitado para brindar atencion y servicio</t>
  </si>
  <si>
    <t>Liquidar y pagar la verificación de requisitos en los documentos soporte O personal no capacitado.</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</si>
  <si>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la empresa de monitoreo. El cargue de las evidencias se realizará cada cuatro meses.</t>
  </si>
  <si>
    <t>La líder Operativa de la OAC realizará trimestralmente dos capacitaciones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cada cuatro meses.</t>
  </si>
  <si>
    <t>Ausencia de protocolos de Custodia de la información confidencial de la Institución.
Inoperancia de algunos funcionarios.
Incumplimiento de funciones por acción u omisión.
Falta de capacitación para los funcionarios.</t>
  </si>
  <si>
    <t>Mala Imagen.
Perdida de Credibilidad.
Detrimento de la Imagen Publica.</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</si>
  <si>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</si>
  <si>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</si>
  <si>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Secretario de Gestion Institucional</t>
  </si>
  <si>
    <t>Fecha de Vigencia
30/03/2020</t>
  </si>
  <si>
    <t>FECHA VIGENCIA
30/03/2020</t>
  </si>
  <si>
    <t>Deficiencia en la ejecuciòn del objeto y obligaciones contractuales en cuanto al abastecimiento de combustible a los vehículos pertenecientes a la Entidad, que han sido asignados a los organismos de seguridad del Distrito Capital</t>
  </si>
  <si>
    <r>
      <t xml:space="preserve">El funcionario y/o contratista encargado de supervisar el Contrato de abastecimiento de combustible verificará en sitio, la instalación de los chips de combustible realizada por el proveedor para los casos de cambio a los existentes, vehículo nuevo, pérdida o daño.  En caso de no poder asistir al punto de instalación no se dára autorizacion para realizar dicha actividad. Como evidencia se tiene las planillas de control con el chequeo uno a uno de la correspondiente instalación con el automotor asignado. </t>
    </r>
    <r>
      <rPr>
        <b/>
        <u/>
        <sz val="11"/>
        <color theme="1"/>
        <rFont val="Calibri"/>
        <family val="2"/>
        <scheme val="minor"/>
      </rPr>
      <t>El cargue de estas se realizará cuatrimestralmente.</t>
    </r>
  </si>
  <si>
    <r>
      <t xml:space="preserve">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t>
    </r>
    <r>
      <rPr>
        <b/>
        <u/>
        <sz val="11"/>
        <color theme="1"/>
        <rFont val="Calibri"/>
        <family val="2"/>
        <scheme val="minor"/>
      </rPr>
      <t>El cargue de las evidencias se realizará cuatrimestralmente.</t>
    </r>
  </si>
  <si>
    <r>
      <t xml:space="preserve">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t>
    </r>
    <r>
      <rPr>
        <b/>
        <u/>
        <sz val="11"/>
        <color theme="1"/>
        <rFont val="Calibri"/>
        <family val="2"/>
        <scheme val="minor"/>
      </rPr>
      <t>El cargue de las evidencias se realizará cuatrimestralmente.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</si>
</sst>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8"/>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b/>
      <sz val="10"/>
      <name val="Arial"/>
      <family val="2"/>
    </font>
    <font>
      <b/>
      <sz val="14"/>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i/>
      <sz val="11"/>
      <color theme="0"/>
      <name val="Calibri"/>
      <family val="2"/>
      <scheme val="minor"/>
    </font>
    <font>
      <b/>
      <i/>
      <u/>
      <sz val="11"/>
      <color theme="0"/>
      <name val="Calibri"/>
      <family val="2"/>
      <scheme val="minor"/>
    </font>
    <font>
      <b/>
      <sz val="10"/>
      <color theme="0"/>
      <name val="Arial"/>
      <family val="2"/>
    </font>
    <font>
      <sz val="10"/>
      <color theme="1"/>
      <name val="Arial"/>
      <family val="2"/>
    </font>
    <font>
      <sz val="10"/>
      <name val="Arial"/>
      <family val="2"/>
    </font>
    <font>
      <b/>
      <u/>
      <sz val="11"/>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rgb="FF000000"/>
      </patternFill>
    </fill>
    <fill>
      <patternFill patternType="solid">
        <fgColor theme="4"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C7CE"/>
        <bgColor indexed="64"/>
      </patternFill>
    </fill>
    <fill>
      <patternFill patternType="solid">
        <fgColor rgb="FF0070C0"/>
        <bgColor indexed="64"/>
      </patternFill>
    </fill>
    <fill>
      <patternFill patternType="solid">
        <fgColor theme="9" tint="0.79998168889431442"/>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359">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4"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1" fillId="3" borderId="5"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27" xfId="0" applyFill="1" applyBorder="1" applyAlignment="1">
      <alignment horizontal="center" vertical="center" wrapText="1"/>
    </xf>
    <xf numFmtId="0" fontId="5" fillId="2" borderId="15" xfId="0" applyFont="1" applyFill="1" applyBorder="1" applyAlignment="1">
      <alignment horizontal="center" vertical="center" wrapText="1" readingOrder="1"/>
    </xf>
    <xf numFmtId="0" fontId="5" fillId="2" borderId="17" xfId="0" applyFont="1" applyFill="1" applyBorder="1" applyAlignment="1">
      <alignment horizontal="center" vertical="center" wrapText="1" readingOrder="1"/>
    </xf>
    <xf numFmtId="0" fontId="5" fillId="2" borderId="27"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9"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5" xfId="0" applyBorder="1"/>
    <xf numFmtId="0" fontId="0" fillId="0" borderId="28" xfId="0" applyBorder="1"/>
    <xf numFmtId="0" fontId="0" fillId="0" borderId="26" xfId="0" applyBorder="1"/>
    <xf numFmtId="0" fontId="0" fillId="0" borderId="31" xfId="0" applyBorder="1"/>
    <xf numFmtId="0" fontId="0" fillId="0" borderId="32" xfId="0" applyBorder="1"/>
    <xf numFmtId="0" fontId="0" fillId="0" borderId="30" xfId="0" applyBorder="1"/>
    <xf numFmtId="0" fontId="0" fillId="0" borderId="33" xfId="0" applyBorder="1" applyAlignment="1">
      <alignment wrapText="1"/>
    </xf>
    <xf numFmtId="0" fontId="0" fillId="0" borderId="31" xfId="0" applyBorder="1" applyAlignment="1">
      <alignment wrapText="1"/>
    </xf>
    <xf numFmtId="0" fontId="0" fillId="0" borderId="9" xfId="0" applyBorder="1" applyAlignment="1">
      <alignment horizontal="center" vertical="center"/>
    </xf>
    <xf numFmtId="0" fontId="7" fillId="2" borderId="1" xfId="0" applyFont="1" applyFill="1" applyBorder="1" applyAlignment="1">
      <alignment horizontal="center" vertical="center"/>
    </xf>
    <xf numFmtId="0" fontId="0" fillId="2" borderId="4" xfId="0" applyFill="1" applyBorder="1" applyAlignment="1">
      <alignment horizontal="center" vertical="center" wrapText="1"/>
    </xf>
    <xf numFmtId="0" fontId="0" fillId="0" borderId="0" xfId="0" applyProtection="1"/>
    <xf numFmtId="0" fontId="0" fillId="2" borderId="8" xfId="0" applyFill="1" applyBorder="1" applyAlignment="1" applyProtection="1">
      <alignment horizontal="center" vertical="center"/>
    </xf>
    <xf numFmtId="49" fontId="6" fillId="3" borderId="1" xfId="0" applyNumberFormat="1" applyFont="1" applyFill="1" applyBorder="1" applyAlignment="1" applyProtection="1">
      <alignment horizontal="center" vertical="center" wrapText="1"/>
    </xf>
    <xf numFmtId="14" fontId="0" fillId="0" borderId="24" xfId="0" applyNumberFormat="1" applyBorder="1" applyAlignment="1" applyProtection="1">
      <alignment horizontal="center" vertical="center"/>
    </xf>
    <xf numFmtId="0" fontId="0" fillId="0" borderId="24" xfId="0" applyBorder="1" applyAlignment="1" applyProtection="1">
      <alignment horizontal="center" vertical="center"/>
    </xf>
    <xf numFmtId="14" fontId="0" fillId="0" borderId="24" xfId="0" applyNumberFormat="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0" xfId="0" applyFill="1" applyAlignment="1" applyProtection="1">
      <alignment horizontal="center" vertical="center"/>
    </xf>
    <xf numFmtId="0" fontId="0" fillId="0" borderId="0" xfId="0" applyAlignment="1" applyProtection="1">
      <alignment horizontal="center" vertical="center"/>
    </xf>
    <xf numFmtId="0" fontId="8" fillId="3" borderId="48" xfId="0" applyFont="1" applyFill="1" applyBorder="1" applyAlignment="1" applyProtection="1">
      <alignment horizontal="center" vertical="center"/>
    </xf>
    <xf numFmtId="0" fontId="1" fillId="10" borderId="42" xfId="0" applyFont="1" applyFill="1" applyBorder="1" applyAlignment="1" applyProtection="1">
      <alignment horizontal="center" vertical="center"/>
    </xf>
    <xf numFmtId="0" fontId="0" fillId="2" borderId="24" xfId="0" applyFill="1" applyBorder="1" applyAlignment="1" applyProtection="1">
      <alignment horizontal="center" vertical="center"/>
    </xf>
    <xf numFmtId="0" fontId="8" fillId="3" borderId="40" xfId="0" applyFont="1" applyFill="1" applyBorder="1" applyAlignment="1" applyProtection="1">
      <alignment horizontal="center" vertical="center" wrapText="1"/>
    </xf>
    <xf numFmtId="0" fontId="9" fillId="3" borderId="40" xfId="0" applyFont="1" applyFill="1" applyBorder="1" applyAlignment="1" applyProtection="1">
      <alignment horizontal="center" vertical="center" wrapText="1"/>
    </xf>
    <xf numFmtId="0" fontId="9" fillId="3" borderId="41" xfId="0" applyFont="1" applyFill="1" applyBorder="1" applyAlignment="1" applyProtection="1">
      <alignment horizontal="center" vertical="center" wrapText="1"/>
    </xf>
    <xf numFmtId="0" fontId="0" fillId="11" borderId="38" xfId="0" applyFill="1" applyBorder="1" applyAlignment="1" applyProtection="1">
      <alignment horizontal="center" vertical="center"/>
    </xf>
    <xf numFmtId="0" fontId="0" fillId="9" borderId="38" xfId="0" applyFill="1" applyBorder="1" applyAlignment="1" applyProtection="1">
      <alignment horizontal="center" vertical="center" wrapText="1"/>
    </xf>
    <xf numFmtId="0" fontId="0" fillId="9" borderId="38" xfId="0" applyFill="1" applyBorder="1" applyAlignment="1" applyProtection="1">
      <alignment horizontal="center" vertical="center"/>
    </xf>
    <xf numFmtId="0" fontId="0" fillId="2" borderId="38" xfId="0" applyFill="1" applyBorder="1" applyAlignment="1" applyProtection="1">
      <alignment horizontal="center" vertical="center"/>
    </xf>
    <xf numFmtId="0" fontId="0" fillId="12" borderId="38" xfId="0" applyFill="1" applyBorder="1" applyAlignment="1" applyProtection="1">
      <alignment horizontal="center" vertical="center"/>
    </xf>
    <xf numFmtId="0" fontId="0" fillId="0" borderId="38" xfId="0" applyBorder="1" applyAlignment="1" applyProtection="1">
      <alignment horizontal="center" vertical="center"/>
    </xf>
    <xf numFmtId="0" fontId="0" fillId="11" borderId="24" xfId="0" applyFill="1" applyBorder="1" applyAlignment="1" applyProtection="1">
      <alignment horizontal="center" vertical="center"/>
    </xf>
    <xf numFmtId="0" fontId="0" fillId="9" borderId="24" xfId="0" applyFill="1" applyBorder="1" applyAlignment="1" applyProtection="1">
      <alignment horizontal="center" vertical="center" wrapText="1"/>
    </xf>
    <xf numFmtId="0" fontId="0" fillId="9" borderId="24" xfId="0" applyFill="1" applyBorder="1" applyAlignment="1" applyProtection="1">
      <alignment horizontal="center" vertical="center"/>
    </xf>
    <xf numFmtId="0" fontId="0" fillId="12" borderId="24" xfId="0"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0" fillId="9" borderId="42" xfId="0" applyFill="1" applyBorder="1" applyAlignment="1" applyProtection="1">
      <alignment horizontal="center" vertical="center" wrapText="1"/>
    </xf>
    <xf numFmtId="0" fontId="0" fillId="0" borderId="0" xfId="0"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11" fillId="6" borderId="11" xfId="0" applyFont="1" applyFill="1" applyBorder="1" applyAlignment="1" applyProtection="1">
      <alignment horizontal="center" vertical="center" wrapText="1"/>
    </xf>
    <xf numFmtId="0" fontId="11" fillId="6" borderId="12"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0" fillId="0" borderId="0" xfId="0" applyAlignment="1" applyProtection="1">
      <alignment vertical="center" wrapText="1"/>
    </xf>
    <xf numFmtId="0" fontId="0" fillId="2" borderId="24" xfId="0" applyFill="1" applyBorder="1" applyAlignment="1" applyProtection="1">
      <alignment vertical="center" wrapText="1"/>
    </xf>
    <xf numFmtId="0" fontId="0" fillId="12" borderId="24" xfId="0" applyFill="1" applyBorder="1" applyAlignment="1" applyProtection="1">
      <alignment vertical="center" wrapText="1"/>
    </xf>
    <xf numFmtId="0" fontId="12" fillId="0" borderId="0" xfId="0" applyFont="1" applyAlignment="1" applyProtection="1">
      <alignment horizontal="center" vertical="center"/>
    </xf>
    <xf numFmtId="0" fontId="0" fillId="0" borderId="24" xfId="0" applyFill="1" applyBorder="1" applyAlignment="1" applyProtection="1">
      <alignment horizontal="center" vertical="center"/>
    </xf>
    <xf numFmtId="0" fontId="23" fillId="2" borderId="9"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22" fillId="3" borderId="9" xfId="0" applyFont="1" applyFill="1" applyBorder="1" applyAlignment="1" applyProtection="1">
      <alignment horizontal="center" vertical="center"/>
    </xf>
    <xf numFmtId="14" fontId="23" fillId="2" borderId="1" xfId="0" applyNumberFormat="1" applyFont="1" applyFill="1" applyBorder="1" applyAlignment="1" applyProtection="1">
      <alignment horizontal="center" vertical="center"/>
    </xf>
    <xf numFmtId="0" fontId="0" fillId="0" borderId="0" xfId="0" applyBorder="1" applyAlignment="1" applyProtection="1">
      <alignment horizontal="center"/>
    </xf>
    <xf numFmtId="0" fontId="8" fillId="3" borderId="13"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53" xfId="0" applyFont="1" applyFill="1" applyBorder="1" applyAlignment="1" applyProtection="1">
      <alignment horizontal="center" vertical="center"/>
    </xf>
    <xf numFmtId="14" fontId="0" fillId="0" borderId="0" xfId="0" applyNumberFormat="1" applyBorder="1" applyAlignment="1" applyProtection="1">
      <alignment horizontal="center" vertical="center" wrapText="1"/>
    </xf>
    <xf numFmtId="0" fontId="0" fillId="0" borderId="0" xfId="0" applyFill="1" applyBorder="1" applyAlignment="1" applyProtection="1">
      <alignment horizontal="center" vertical="center"/>
    </xf>
    <xf numFmtId="0" fontId="23" fillId="2" borderId="0" xfId="0" applyFont="1" applyFill="1" applyAlignment="1" applyProtection="1">
      <alignment wrapText="1"/>
    </xf>
    <xf numFmtId="0" fontId="22" fillId="3" borderId="9" xfId="0" applyFont="1" applyFill="1" applyBorder="1" applyAlignment="1" applyProtection="1">
      <alignment horizontal="center" vertical="center" wrapText="1"/>
    </xf>
    <xf numFmtId="0" fontId="23" fillId="0" borderId="0" xfId="0" applyFont="1" applyProtection="1"/>
    <xf numFmtId="0" fontId="22" fillId="3" borderId="10" xfId="0" applyFont="1" applyFill="1" applyBorder="1" applyAlignment="1" applyProtection="1">
      <alignment horizontal="center" vertical="center" wrapText="1"/>
    </xf>
    <xf numFmtId="0" fontId="23" fillId="2" borderId="3" xfId="0" applyFont="1" applyFill="1" applyBorder="1" applyAlignment="1" applyProtection="1">
      <alignment horizontal="center" vertical="center"/>
    </xf>
    <xf numFmtId="0" fontId="23" fillId="0" borderId="0" xfId="0" applyFont="1" applyBorder="1" applyProtection="1"/>
    <xf numFmtId="0" fontId="23" fillId="2" borderId="0" xfId="0" applyFont="1" applyFill="1" applyAlignment="1" applyProtection="1">
      <alignment horizontal="center" vertical="center" wrapText="1"/>
    </xf>
    <xf numFmtId="0" fontId="23" fillId="2" borderId="13" xfId="0" applyFont="1" applyFill="1" applyBorder="1" applyAlignment="1" applyProtection="1">
      <alignment wrapText="1"/>
    </xf>
    <xf numFmtId="0" fontId="23" fillId="0" borderId="0" xfId="0" applyFont="1" applyAlignment="1" applyProtection="1">
      <alignment wrapText="1"/>
    </xf>
    <xf numFmtId="0" fontId="16" fillId="10" borderId="9" xfId="0" applyFont="1" applyFill="1" applyBorder="1" applyAlignment="1" applyProtection="1">
      <alignment horizontal="center" vertical="center" wrapText="1"/>
    </xf>
    <xf numFmtId="0" fontId="16" fillId="10" borderId="12" xfId="0" applyFont="1" applyFill="1" applyBorder="1" applyAlignment="1" applyProtection="1">
      <alignment horizontal="center" vertical="center" wrapText="1"/>
    </xf>
    <xf numFmtId="0" fontId="23" fillId="0" borderId="0" xfId="0" applyFont="1" applyAlignment="1" applyProtection="1">
      <alignment horizontal="center" vertical="center" wrapText="1"/>
    </xf>
    <xf numFmtId="0" fontId="23" fillId="2" borderId="38" xfId="0" applyFont="1" applyFill="1" applyBorder="1" applyAlignment="1" applyProtection="1">
      <alignment horizontal="center" vertical="center" wrapText="1"/>
    </xf>
    <xf numFmtId="0" fontId="23" fillId="2" borderId="24" xfId="0" applyFont="1" applyFill="1" applyBorder="1" applyAlignment="1" applyProtection="1">
      <alignment horizontal="center" vertical="center" wrapText="1"/>
    </xf>
    <xf numFmtId="0" fontId="23" fillId="16" borderId="24" xfId="0" applyFont="1" applyFill="1" applyBorder="1" applyAlignment="1" applyProtection="1">
      <alignment horizontal="center" vertical="center" wrapText="1"/>
    </xf>
    <xf numFmtId="0" fontId="23" fillId="0" borderId="38" xfId="0" applyFont="1" applyFill="1" applyBorder="1" applyAlignment="1" applyProtection="1">
      <alignment horizontal="center" vertical="center" wrapText="1"/>
    </xf>
    <xf numFmtId="0" fontId="24" fillId="0" borderId="24" xfId="0" applyFont="1" applyBorder="1" applyAlignment="1" applyProtection="1">
      <alignment horizontal="center" vertical="center" wrapText="1"/>
    </xf>
    <xf numFmtId="14" fontId="23" fillId="2" borderId="24" xfId="0" applyNumberFormat="1" applyFont="1" applyFill="1" applyBorder="1" applyAlignment="1" applyProtection="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11" borderId="0" xfId="0" applyFill="1" applyProtection="1"/>
    <xf numFmtId="0" fontId="0" fillId="11" borderId="38"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11" borderId="24" xfId="0" applyFill="1" applyBorder="1" applyAlignment="1" applyProtection="1">
      <alignment horizontal="center" vertical="center" wrapText="1"/>
    </xf>
    <xf numFmtId="0" fontId="0" fillId="2" borderId="38" xfId="0" applyFill="1" applyBorder="1" applyAlignment="1" applyProtection="1">
      <alignment vertical="center" wrapText="1"/>
    </xf>
    <xf numFmtId="0" fontId="0" fillId="12" borderId="42" xfId="0" applyFill="1" applyBorder="1" applyAlignment="1" applyProtection="1">
      <alignment vertical="center" wrapText="1"/>
    </xf>
    <xf numFmtId="0" fontId="0" fillId="12" borderId="24" xfId="0"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6" fillId="3" borderId="5" xfId="0" applyFont="1" applyFill="1" applyBorder="1" applyAlignment="1" applyProtection="1">
      <alignment horizontal="center" vertical="center" wrapText="1"/>
    </xf>
    <xf numFmtId="0" fontId="8" fillId="3" borderId="39" xfId="0" applyFont="1" applyFill="1" applyBorder="1" applyAlignment="1" applyProtection="1">
      <alignment horizontal="center" vertical="center"/>
    </xf>
    <xf numFmtId="0" fontId="22" fillId="3" borderId="21" xfId="0" applyFont="1" applyFill="1" applyBorder="1" applyAlignment="1" applyProtection="1">
      <alignment horizontal="center" vertical="center" wrapText="1"/>
    </xf>
    <xf numFmtId="0" fontId="15" fillId="0" borderId="0" xfId="0" applyFont="1" applyAlignment="1" applyProtection="1">
      <alignment vertical="center" wrapText="1"/>
    </xf>
    <xf numFmtId="0" fontId="8" fillId="3" borderId="21"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15" fillId="0" borderId="50" xfId="0" applyFont="1" applyBorder="1" applyAlignment="1" applyProtection="1">
      <alignment horizontal="center" vertical="center" wrapText="1"/>
    </xf>
    <xf numFmtId="0" fontId="14" fillId="0" borderId="49" xfId="0" applyFont="1" applyBorder="1" applyAlignment="1" applyProtection="1">
      <alignment horizontal="center" vertical="center" wrapText="1"/>
    </xf>
    <xf numFmtId="0" fontId="0" fillId="0" borderId="52" xfId="0" applyBorder="1" applyProtection="1"/>
    <xf numFmtId="0" fontId="15" fillId="0" borderId="51" xfId="0" applyFont="1" applyBorder="1" applyAlignment="1" applyProtection="1">
      <alignment horizontal="center" vertical="center" wrapText="1"/>
    </xf>
    <xf numFmtId="0" fontId="14" fillId="0" borderId="24" xfId="0" applyFont="1" applyBorder="1" applyAlignment="1" applyProtection="1">
      <alignment horizontal="center" vertical="center" wrapText="1"/>
    </xf>
    <xf numFmtId="0" fontId="0" fillId="0" borderId="25" xfId="0" applyBorder="1" applyProtection="1"/>
    <xf numFmtId="0" fontId="15" fillId="0" borderId="28" xfId="0" applyFont="1" applyBorder="1" applyAlignment="1" applyProtection="1">
      <alignment horizontal="center" vertical="center" wrapText="1"/>
    </xf>
    <xf numFmtId="0" fontId="14" fillId="0" borderId="37" xfId="0" applyFont="1" applyBorder="1" applyAlignment="1" applyProtection="1">
      <alignment horizontal="center" vertical="center" wrapText="1"/>
    </xf>
    <xf numFmtId="0" fontId="0" fillId="0" borderId="26" xfId="0" applyBorder="1" applyProtection="1"/>
    <xf numFmtId="0" fontId="0" fillId="0" borderId="9" xfId="0" applyBorder="1" applyAlignment="1" applyProtection="1">
      <alignment horizontal="center" vertical="center"/>
    </xf>
    <xf numFmtId="0" fontId="16" fillId="2" borderId="9" xfId="0" applyFont="1" applyFill="1" applyBorder="1" applyAlignment="1" applyProtection="1">
      <alignment horizontal="center" vertical="center"/>
    </xf>
    <xf numFmtId="0" fontId="0" fillId="0" borderId="4" xfId="0" applyBorder="1" applyAlignment="1" applyProtection="1">
      <alignment horizontal="center"/>
    </xf>
    <xf numFmtId="0" fontId="0" fillId="0" borderId="4" xfId="0" applyBorder="1" applyAlignment="1" applyProtection="1">
      <alignment horizontal="center" vertical="center"/>
    </xf>
    <xf numFmtId="0" fontId="16" fillId="2" borderId="0" xfId="0" applyFont="1" applyFill="1" applyBorder="1" applyAlignment="1" applyProtection="1">
      <alignment horizontal="center" vertical="center"/>
    </xf>
    <xf numFmtId="0" fontId="6" fillId="3" borderId="21"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0" fillId="0" borderId="0" xfId="0" applyBorder="1" applyAlignment="1" applyProtection="1">
      <alignment horizontal="center" wrapText="1"/>
    </xf>
    <xf numFmtId="0" fontId="13" fillId="3" borderId="10" xfId="0" applyFont="1" applyFill="1" applyBorder="1" applyAlignment="1" applyProtection="1">
      <alignment horizontal="center" vertical="center"/>
    </xf>
    <xf numFmtId="0" fontId="13" fillId="3" borderId="11"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0" fontId="12" fillId="2" borderId="44" xfId="0" applyFont="1" applyFill="1" applyBorder="1" applyAlignment="1" applyProtection="1">
      <alignment horizontal="left" vertical="center" wrapText="1" readingOrder="1"/>
    </xf>
    <xf numFmtId="0" fontId="12" fillId="2" borderId="4" xfId="0" applyFont="1" applyFill="1" applyBorder="1" applyAlignment="1" applyProtection="1">
      <alignment horizontal="left" vertical="center" wrapText="1" readingOrder="1"/>
    </xf>
    <xf numFmtId="0" fontId="12" fillId="2" borderId="5" xfId="0" applyFont="1" applyFill="1" applyBorder="1" applyAlignment="1" applyProtection="1">
      <alignment horizontal="left" vertical="center" wrapText="1" readingOrder="1"/>
    </xf>
    <xf numFmtId="0" fontId="0" fillId="0" borderId="6" xfId="0" applyBorder="1" applyAlignment="1" applyProtection="1">
      <alignment horizontal="center"/>
    </xf>
    <xf numFmtId="0" fontId="12" fillId="0" borderId="4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3" xfId="0" applyFont="1" applyFill="1" applyBorder="1" applyAlignment="1" applyProtection="1">
      <alignment horizontal="center" vertical="center" wrapText="1"/>
    </xf>
    <xf numFmtId="0" fontId="23" fillId="2" borderId="1" xfId="0" applyFont="1" applyFill="1" applyBorder="1" applyAlignment="1" applyProtection="1">
      <alignment horizontal="center" vertical="center" wrapText="1"/>
    </xf>
    <xf numFmtId="0" fontId="23" fillId="2" borderId="3"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12" borderId="42" xfId="0" applyFill="1" applyBorder="1" applyAlignment="1" applyProtection="1">
      <alignment horizontal="center" vertical="center" wrapText="1"/>
    </xf>
    <xf numFmtId="0" fontId="0" fillId="12" borderId="38" xfId="0"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11" borderId="42" xfId="0" applyFill="1" applyBorder="1" applyAlignment="1" applyProtection="1">
      <alignment horizontal="center" vertical="center" wrapText="1"/>
    </xf>
    <xf numFmtId="0" fontId="0" fillId="11" borderId="38" xfId="0" applyFill="1" applyBorder="1" applyAlignment="1" applyProtection="1">
      <alignment horizontal="center" vertical="center" wrapText="1"/>
    </xf>
    <xf numFmtId="0" fontId="0" fillId="2" borderId="42"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12" borderId="43" xfId="0" applyFill="1" applyBorder="1" applyAlignment="1" applyProtection="1">
      <alignment horizontal="center" vertical="center" wrapText="1"/>
    </xf>
    <xf numFmtId="0" fontId="0" fillId="0" borderId="43" xfId="0"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11" borderId="24" xfId="0" applyFill="1" applyBorder="1" applyAlignment="1" applyProtection="1">
      <alignment horizontal="center" vertical="center" wrapText="1"/>
    </xf>
    <xf numFmtId="0" fontId="0" fillId="11" borderId="43" xfId="0" applyFill="1" applyBorder="1" applyAlignment="1" applyProtection="1">
      <alignment horizontal="center" vertical="center" wrapText="1"/>
    </xf>
    <xf numFmtId="0" fontId="0" fillId="2" borderId="42" xfId="0" applyFill="1" applyBorder="1" applyAlignment="1" applyProtection="1">
      <alignment vertical="center" wrapText="1"/>
    </xf>
    <xf numFmtId="0" fontId="0" fillId="2" borderId="43" xfId="0" applyFill="1" applyBorder="1" applyAlignment="1" applyProtection="1">
      <alignment vertical="center" wrapText="1"/>
    </xf>
    <xf numFmtId="0" fontId="0" fillId="2" borderId="38" xfId="0" applyFill="1" applyBorder="1" applyAlignment="1" applyProtection="1">
      <alignment vertical="center" wrapText="1"/>
    </xf>
    <xf numFmtId="0" fontId="0" fillId="12" borderId="42" xfId="0" applyFill="1" applyBorder="1" applyAlignment="1" applyProtection="1">
      <alignment vertical="center" wrapText="1"/>
    </xf>
    <xf numFmtId="0" fontId="0" fillId="12" borderId="43" xfId="0" applyFill="1" applyBorder="1" applyAlignment="1" applyProtection="1">
      <alignment vertical="center" wrapText="1"/>
    </xf>
    <xf numFmtId="0" fontId="0" fillId="12" borderId="38" xfId="0" applyFill="1" applyBorder="1" applyAlignment="1" applyProtection="1">
      <alignment vertical="center" wrapTex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10" fillId="6" borderId="21"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0" fillId="6" borderId="14"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2" fillId="2" borderId="21"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0" fillId="12" borderId="24" xfId="0" applyFill="1" applyBorder="1" applyAlignment="1" applyProtection="1">
      <alignment horizontal="center" vertical="center" wrapText="1"/>
    </xf>
    <xf numFmtId="0" fontId="2" fillId="2" borderId="2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2" fillId="2" borderId="6"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2" fillId="2" borderId="50"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0" fontId="2" fillId="2" borderId="52"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3" fillId="2" borderId="2"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19" fillId="14" borderId="28" xfId="0" applyFont="1" applyFill="1" applyBorder="1" applyAlignment="1" applyProtection="1">
      <alignment horizontal="center" vertical="center" wrapText="1"/>
    </xf>
    <xf numFmtId="0" fontId="19" fillId="14" borderId="37" xfId="0" applyFont="1" applyFill="1" applyBorder="1" applyAlignment="1" applyProtection="1">
      <alignment horizontal="center" vertical="center" wrapText="1"/>
    </xf>
    <xf numFmtId="0" fontId="14" fillId="0" borderId="37" xfId="0" applyFont="1" applyBorder="1" applyAlignment="1" applyProtection="1">
      <alignment horizontal="center" vertical="center" wrapText="1"/>
    </xf>
    <xf numFmtId="0" fontId="14" fillId="0" borderId="26" xfId="0" applyFont="1" applyBorder="1" applyAlignment="1" applyProtection="1">
      <alignment horizontal="center" vertical="center" wrapText="1"/>
    </xf>
    <xf numFmtId="0" fontId="14" fillId="0" borderId="37" xfId="0" applyFont="1" applyBorder="1" applyAlignment="1" applyProtection="1">
      <alignment vertical="center" wrapText="1"/>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7" fillId="6" borderId="50" xfId="0" applyFont="1" applyFill="1" applyBorder="1" applyAlignment="1" applyProtection="1">
      <alignment horizontal="center" vertical="center" wrapText="1"/>
    </xf>
    <xf numFmtId="0" fontId="17" fillId="6" borderId="49" xfId="0" applyFont="1" applyFill="1" applyBorder="1" applyAlignment="1" applyProtection="1">
      <alignment horizontal="center" vertical="center" wrapText="1"/>
    </xf>
    <xf numFmtId="0" fontId="14" fillId="0" borderId="49" xfId="0" applyFont="1" applyBorder="1" applyAlignment="1" applyProtection="1">
      <alignment horizontal="center" vertical="center" wrapText="1"/>
    </xf>
    <xf numFmtId="0" fontId="14" fillId="0" borderId="52" xfId="0" applyFont="1" applyBorder="1" applyAlignment="1" applyProtection="1">
      <alignment horizontal="center" vertical="center" wrapText="1"/>
    </xf>
    <xf numFmtId="0" fontId="18" fillId="13" borderId="51" xfId="0" applyFont="1" applyFill="1" applyBorder="1" applyAlignment="1" applyProtection="1">
      <alignment horizontal="center" vertical="center" wrapText="1"/>
    </xf>
    <xf numFmtId="0" fontId="18" fillId="13" borderId="24" xfId="0" applyFont="1" applyFill="1" applyBorder="1" applyAlignment="1" applyProtection="1">
      <alignment horizontal="center" vertical="center" wrapText="1"/>
    </xf>
    <xf numFmtId="0" fontId="14" fillId="0" borderId="24" xfId="0" applyFont="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4" fillId="0" borderId="24" xfId="0" applyFont="1" applyBorder="1" applyAlignment="1" applyProtection="1">
      <alignment vertical="center" wrapText="1"/>
    </xf>
    <xf numFmtId="0" fontId="14" fillId="0" borderId="50" xfId="0" applyFont="1" applyBorder="1" applyAlignment="1" applyProtection="1">
      <alignment horizontal="center" vertical="center" wrapText="1"/>
    </xf>
    <xf numFmtId="0" fontId="14" fillId="0" borderId="51"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21" fillId="3" borderId="10" xfId="0" applyFont="1" applyFill="1" applyBorder="1" applyAlignment="1" applyProtection="1">
      <alignment horizontal="center" vertical="center"/>
    </xf>
    <xf numFmtId="0" fontId="20" fillId="3" borderId="12" xfId="0" applyFont="1" applyFill="1" applyBorder="1" applyAlignment="1" applyProtection="1">
      <alignment horizontal="center" vertical="center"/>
    </xf>
    <xf numFmtId="0" fontId="8" fillId="3" borderId="21" xfId="0"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14" fillId="0" borderId="49" xfId="0" applyFont="1" applyBorder="1" applyAlignment="1" applyProtection="1">
      <alignment vertical="center" wrapText="1"/>
    </xf>
    <xf numFmtId="0" fontId="2" fillId="2" borderId="2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0" fillId="0" borderId="1"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39" xfId="0" applyFont="1" applyFill="1" applyBorder="1" applyAlignment="1" applyProtection="1">
      <alignment horizontal="center" vertical="center"/>
    </xf>
    <xf numFmtId="0" fontId="8" fillId="3" borderId="40" xfId="0" applyFont="1" applyFill="1" applyBorder="1" applyAlignment="1" applyProtection="1">
      <alignment horizontal="center" vertical="center"/>
    </xf>
    <xf numFmtId="0" fontId="8" fillId="3" borderId="41" xfId="0" applyFont="1" applyFill="1" applyBorder="1" applyAlignment="1" applyProtection="1">
      <alignment horizontal="center" vertical="center"/>
    </xf>
    <xf numFmtId="0" fontId="9" fillId="3" borderId="38" xfId="0" applyFont="1" applyFill="1" applyBorder="1" applyAlignment="1" applyProtection="1">
      <alignment horizontal="center" vertical="center" wrapText="1"/>
    </xf>
    <xf numFmtId="0" fontId="9" fillId="3" borderId="42" xfId="0" applyFont="1" applyFill="1" applyBorder="1" applyAlignment="1" applyProtection="1">
      <alignment horizontal="center" vertical="center" wrapText="1"/>
    </xf>
    <xf numFmtId="0" fontId="8" fillId="3" borderId="38" xfId="0" applyFont="1" applyFill="1" applyBorder="1" applyAlignment="1" applyProtection="1">
      <alignment horizontal="center" vertical="center" wrapText="1"/>
    </xf>
    <xf numFmtId="0" fontId="8" fillId="3" borderId="42" xfId="0" applyFont="1" applyFill="1" applyBorder="1" applyAlignment="1" applyProtection="1">
      <alignment horizontal="center" vertical="center" wrapText="1"/>
    </xf>
    <xf numFmtId="0" fontId="8" fillId="3" borderId="49" xfId="0" applyFont="1" applyFill="1" applyBorder="1" applyAlignment="1" applyProtection="1">
      <alignment horizontal="center" vertical="center" wrapText="1"/>
    </xf>
    <xf numFmtId="0" fontId="16" fillId="2" borderId="21"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22" fillId="15" borderId="10" xfId="0" applyFont="1" applyFill="1" applyBorder="1" applyAlignment="1" applyProtection="1">
      <alignment horizontal="center" vertical="center" wrapText="1"/>
    </xf>
    <xf numFmtId="0" fontId="22" fillId="15" borderId="11" xfId="0" applyFont="1" applyFill="1" applyBorder="1" applyAlignment="1" applyProtection="1">
      <alignment horizontal="center" vertical="center" wrapText="1"/>
    </xf>
    <xf numFmtId="0" fontId="22" fillId="15" borderId="12" xfId="0" applyFont="1" applyFill="1" applyBorder="1" applyAlignment="1" applyProtection="1">
      <alignment horizontal="center" vertical="center" wrapText="1"/>
    </xf>
    <xf numFmtId="0" fontId="22" fillId="15" borderId="14" xfId="0" applyFont="1" applyFill="1" applyBorder="1" applyAlignment="1" applyProtection="1">
      <alignment horizontal="center" vertical="center" wrapText="1"/>
    </xf>
    <xf numFmtId="0" fontId="22" fillId="15" borderId="8" xfId="0" applyFont="1" applyFill="1" applyBorder="1" applyAlignment="1" applyProtection="1">
      <alignment horizontal="center" vertical="center" wrapText="1"/>
    </xf>
    <xf numFmtId="0" fontId="22" fillId="3" borderId="21"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wrapText="1"/>
    </xf>
    <xf numFmtId="0" fontId="22" fillId="3" borderId="5" xfId="0" applyFont="1" applyFill="1" applyBorder="1" applyAlignment="1" applyProtection="1">
      <alignment horizontal="center" vertical="center" wrapText="1"/>
    </xf>
    <xf numFmtId="0" fontId="22" fillId="3" borderId="13" xfId="0" applyFont="1" applyFill="1" applyBorder="1" applyAlignment="1" applyProtection="1">
      <alignment horizontal="center" vertical="center" wrapText="1"/>
    </xf>
    <xf numFmtId="0" fontId="22" fillId="3" borderId="0" xfId="0" applyFont="1" applyFill="1" applyBorder="1" applyAlignment="1" applyProtection="1">
      <alignment horizontal="center" vertical="center" wrapText="1"/>
    </xf>
    <xf numFmtId="0" fontId="22" fillId="3" borderId="6" xfId="0" applyFont="1" applyFill="1" applyBorder="1" applyAlignment="1" applyProtection="1">
      <alignment horizontal="center" vertical="center" wrapText="1"/>
    </xf>
    <xf numFmtId="0" fontId="22" fillId="3" borderId="14" xfId="0" applyFont="1" applyFill="1" applyBorder="1" applyAlignment="1" applyProtection="1">
      <alignment horizontal="center" vertical="center" wrapText="1"/>
    </xf>
    <xf numFmtId="0" fontId="22" fillId="3" borderId="7" xfId="0" applyFont="1" applyFill="1" applyBorder="1" applyAlignment="1" applyProtection="1">
      <alignment horizontal="center" vertical="center" wrapText="1"/>
    </xf>
    <xf numFmtId="0" fontId="22" fillId="3" borderId="8"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wrapText="1"/>
    </xf>
    <xf numFmtId="0" fontId="23" fillId="2" borderId="21" xfId="0" applyFont="1" applyFill="1" applyBorder="1" applyAlignment="1" applyProtection="1">
      <alignment horizontal="center" vertical="center" wrapText="1"/>
    </xf>
    <xf numFmtId="0" fontId="23" fillId="2" borderId="5"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8" fillId="3" borderId="0" xfId="0" applyFont="1" applyFill="1" applyAlignment="1" applyProtection="1">
      <alignment horizontal="center" vertical="center" wrapText="1"/>
    </xf>
    <xf numFmtId="0" fontId="0" fillId="2" borderId="34" xfId="0" applyFill="1" applyBorder="1" applyAlignment="1" applyProtection="1">
      <alignment horizontal="center" vertical="center" wrapText="1"/>
    </xf>
    <xf numFmtId="0" fontId="0" fillId="2" borderId="35" xfId="0" applyFill="1" applyBorder="1" applyAlignment="1" applyProtection="1">
      <alignment horizontal="center" vertical="center" wrapText="1"/>
    </xf>
    <xf numFmtId="0" fontId="0" fillId="2" borderId="36" xfId="0" applyFill="1" applyBorder="1" applyAlignment="1" applyProtection="1">
      <alignment horizontal="center" vertical="center" wrapText="1"/>
    </xf>
    <xf numFmtId="0" fontId="0" fillId="0" borderId="24" xfId="0" applyBorder="1" applyAlignment="1" applyProtection="1">
      <alignment horizontal="center" wrapText="1"/>
    </xf>
    <xf numFmtId="0" fontId="0" fillId="0" borderId="24" xfId="0" applyBorder="1" applyAlignment="1" applyProtection="1">
      <alignment horizont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cellXfs>
  <cellStyles count="1">
    <cellStyle name="Normal" xfId="0" builtinId="0"/>
  </cellStyles>
  <dxfs count="84">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1285876</xdr:colOff>
      <xdr:row>0</xdr:row>
      <xdr:rowOff>23812</xdr:rowOff>
    </xdr:from>
    <xdr:to>
      <xdr:col>0</xdr:col>
      <xdr:colOff>2107406</xdr:colOff>
      <xdr:row>4</xdr:row>
      <xdr:rowOff>169090</xdr:rowOff>
    </xdr:to>
    <xdr:pic>
      <xdr:nvPicPr>
        <xdr:cNvPr id="3" name="Imagen 2">
          <a:extLst>
            <a:ext uri="{FF2B5EF4-FFF2-40B4-BE49-F238E27FC236}">
              <a16:creationId xmlns:a16="http://schemas.microsoft.com/office/drawing/2014/main" id="{791EEC89-6556-454F-B261-A9F0F50B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6" y="23812"/>
          <a:ext cx="821530" cy="990622"/>
        </a:xfrm>
        <a:prstGeom prst="rect">
          <a:avLst/>
        </a:prstGeom>
      </xdr:spPr>
    </xdr:pic>
    <xdr:clientData/>
  </xdr:twoCellAnchor>
  <xdr:twoCellAnchor editAs="oneCell">
    <xdr:from>
      <xdr:col>1</xdr:col>
      <xdr:colOff>3024187</xdr:colOff>
      <xdr:row>12</xdr:row>
      <xdr:rowOff>47979</xdr:rowOff>
    </xdr:from>
    <xdr:to>
      <xdr:col>2</xdr:col>
      <xdr:colOff>1110222</xdr:colOff>
      <xdr:row>15</xdr:row>
      <xdr:rowOff>121444</xdr:rowOff>
    </xdr:to>
    <xdr:pic>
      <xdr:nvPicPr>
        <xdr:cNvPr id="4" name="Imagen 3">
          <a:extLst>
            <a:ext uri="{FF2B5EF4-FFF2-40B4-BE49-F238E27FC236}">
              <a16:creationId xmlns:a16="http://schemas.microsoft.com/office/drawing/2014/main" id="{7CE21D9B-B07A-4BA1-AA67-FA45259400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4917635"/>
          <a:ext cx="1907941" cy="644965"/>
        </a:xfrm>
        <a:prstGeom prst="rect">
          <a:avLst/>
        </a:prstGeom>
      </xdr:spPr>
    </xdr:pic>
    <xdr:clientData/>
  </xdr:twoCellAnchor>
  <xdr:twoCellAnchor editAs="oneCell">
    <xdr:from>
      <xdr:col>3</xdr:col>
      <xdr:colOff>202407</xdr:colOff>
      <xdr:row>12</xdr:row>
      <xdr:rowOff>11907</xdr:rowOff>
    </xdr:from>
    <xdr:to>
      <xdr:col>3</xdr:col>
      <xdr:colOff>1428750</xdr:colOff>
      <xdr:row>15</xdr:row>
      <xdr:rowOff>167129</xdr:rowOff>
    </xdr:to>
    <xdr:pic>
      <xdr:nvPicPr>
        <xdr:cNvPr id="5" name="Imagen 4">
          <a:extLst>
            <a:ext uri="{FF2B5EF4-FFF2-40B4-BE49-F238E27FC236}">
              <a16:creationId xmlns:a16="http://schemas.microsoft.com/office/drawing/2014/main" id="{371CBA53-B0F5-4C9C-8C54-CCBE8A3CA0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63313" y="4881563"/>
          <a:ext cx="1226343" cy="7267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130D0CB-EB7F-4932-9810-32637D54E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6440F71E-E4BD-4685-869F-E359E71F281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E855B538-83D4-4041-94A6-B71161881A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19</xdr:row>
      <xdr:rowOff>307898</xdr:rowOff>
    </xdr:to>
    <xdr:pic>
      <xdr:nvPicPr>
        <xdr:cNvPr id="3" name="Imagen 2">
          <a:extLst>
            <a:ext uri="{FF2B5EF4-FFF2-40B4-BE49-F238E27FC236}">
              <a16:creationId xmlns:a16="http://schemas.microsoft.com/office/drawing/2014/main" id="{94667599-562D-4D7D-ACF3-0D479F33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0</xdr:row>
      <xdr:rowOff>13606</xdr:rowOff>
    </xdr:from>
    <xdr:to>
      <xdr:col>0</xdr:col>
      <xdr:colOff>1143000</xdr:colOff>
      <xdr:row>6</xdr:row>
      <xdr:rowOff>95988</xdr:rowOff>
    </xdr:to>
    <xdr:pic>
      <xdr:nvPicPr>
        <xdr:cNvPr id="3" name="Imagen 2">
          <a:extLst>
            <a:ext uri="{FF2B5EF4-FFF2-40B4-BE49-F238E27FC236}">
              <a16:creationId xmlns:a16="http://schemas.microsoft.com/office/drawing/2014/main" id="{DF3CF9A8-4BDF-41C7-A7B2-5286AB09BE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3606"/>
          <a:ext cx="1061357" cy="1279811"/>
        </a:xfrm>
        <a:prstGeom prst="rect">
          <a:avLst/>
        </a:prstGeom>
      </xdr:spPr>
    </xdr:pic>
    <xdr:clientData/>
  </xdr:twoCellAnchor>
  <xdr:twoCellAnchor editAs="oneCell">
    <xdr:from>
      <xdr:col>5</xdr:col>
      <xdr:colOff>598714</xdr:colOff>
      <xdr:row>48</xdr:row>
      <xdr:rowOff>150032</xdr:rowOff>
    </xdr:from>
    <xdr:to>
      <xdr:col>7</xdr:col>
      <xdr:colOff>217713</xdr:colOff>
      <xdr:row>53</xdr:row>
      <xdr:rowOff>95250</xdr:rowOff>
    </xdr:to>
    <xdr:pic>
      <xdr:nvPicPr>
        <xdr:cNvPr id="4" name="Imagen 3">
          <a:extLst>
            <a:ext uri="{FF2B5EF4-FFF2-40B4-BE49-F238E27FC236}">
              <a16:creationId xmlns:a16="http://schemas.microsoft.com/office/drawing/2014/main" id="{47973E75-2034-450D-A907-8D730FBF9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41678" y="89358461"/>
          <a:ext cx="2830285" cy="897718"/>
        </a:xfrm>
        <a:prstGeom prst="rect">
          <a:avLst/>
        </a:prstGeom>
      </xdr:spPr>
    </xdr:pic>
    <xdr:clientData/>
  </xdr:twoCellAnchor>
  <xdr:twoCellAnchor editAs="oneCell">
    <xdr:from>
      <xdr:col>11</xdr:col>
      <xdr:colOff>972911</xdr:colOff>
      <xdr:row>48</xdr:row>
      <xdr:rowOff>54429</xdr:rowOff>
    </xdr:from>
    <xdr:to>
      <xdr:col>12</xdr:col>
      <xdr:colOff>1159240</xdr:colOff>
      <xdr:row>53</xdr:row>
      <xdr:rowOff>179966</xdr:rowOff>
    </xdr:to>
    <xdr:pic>
      <xdr:nvPicPr>
        <xdr:cNvPr id="5" name="Imagen 4">
          <a:extLst>
            <a:ext uri="{FF2B5EF4-FFF2-40B4-BE49-F238E27FC236}">
              <a16:creationId xmlns:a16="http://schemas.microsoft.com/office/drawing/2014/main" id="{A7F9A1B9-F160-46B6-BE05-7EFB001BC9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859875" y="89262858"/>
          <a:ext cx="1819186" cy="1078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161192</xdr:colOff>
      <xdr:row>0</xdr:row>
      <xdr:rowOff>51288</xdr:rowOff>
    </xdr:from>
    <xdr:to>
      <xdr:col>0</xdr:col>
      <xdr:colOff>1326173</xdr:colOff>
      <xdr:row>4</xdr:row>
      <xdr:rowOff>166514</xdr:rowOff>
    </xdr:to>
    <xdr:pic>
      <xdr:nvPicPr>
        <xdr:cNvPr id="3" name="Imagen 2">
          <a:extLst>
            <a:ext uri="{FF2B5EF4-FFF2-40B4-BE49-F238E27FC236}">
              <a16:creationId xmlns:a16="http://schemas.microsoft.com/office/drawing/2014/main" id="{073727A6-32FE-4FA5-A0D6-AD8527F4E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92" y="51288"/>
          <a:ext cx="1164981" cy="1404764"/>
        </a:xfrm>
        <a:prstGeom prst="rect">
          <a:avLst/>
        </a:prstGeom>
      </xdr:spPr>
    </xdr:pic>
    <xdr:clientData/>
  </xdr:twoCellAnchor>
  <xdr:twoCellAnchor editAs="oneCell">
    <xdr:from>
      <xdr:col>2</xdr:col>
      <xdr:colOff>1575288</xdr:colOff>
      <xdr:row>30</xdr:row>
      <xdr:rowOff>22334</xdr:rowOff>
    </xdr:from>
    <xdr:to>
      <xdr:col>3</xdr:col>
      <xdr:colOff>793212</xdr:colOff>
      <xdr:row>33</xdr:row>
      <xdr:rowOff>44876</xdr:rowOff>
    </xdr:to>
    <xdr:pic>
      <xdr:nvPicPr>
        <xdr:cNvPr id="5" name="Imagen 4">
          <a:extLst>
            <a:ext uri="{FF2B5EF4-FFF2-40B4-BE49-F238E27FC236}">
              <a16:creationId xmlns:a16="http://schemas.microsoft.com/office/drawing/2014/main" id="{0D8E0507-358B-4216-891A-1C05DCD884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0" y="29637757"/>
          <a:ext cx="1525904" cy="594042"/>
        </a:xfrm>
        <a:prstGeom prst="rect">
          <a:avLst/>
        </a:prstGeom>
      </xdr:spPr>
    </xdr:pic>
    <xdr:clientData/>
  </xdr:twoCellAnchor>
  <xdr:twoCellAnchor editAs="oneCell">
    <xdr:from>
      <xdr:col>4</xdr:col>
      <xdr:colOff>648433</xdr:colOff>
      <xdr:row>30</xdr:row>
      <xdr:rowOff>58615</xdr:rowOff>
    </xdr:from>
    <xdr:to>
      <xdr:col>4</xdr:col>
      <xdr:colOff>1629219</xdr:colOff>
      <xdr:row>33</xdr:row>
      <xdr:rowOff>68322</xdr:rowOff>
    </xdr:to>
    <xdr:pic>
      <xdr:nvPicPr>
        <xdr:cNvPr id="6" name="Imagen 5">
          <a:extLst>
            <a:ext uri="{FF2B5EF4-FFF2-40B4-BE49-F238E27FC236}">
              <a16:creationId xmlns:a16="http://schemas.microsoft.com/office/drawing/2014/main" id="{C3722DA6-AF6A-4CF2-B7F1-23049113FC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5702" y="29674038"/>
          <a:ext cx="980786" cy="5812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1104900</xdr:colOff>
      <xdr:row>4</xdr:row>
      <xdr:rowOff>161038</xdr:rowOff>
    </xdr:to>
    <xdr:pic>
      <xdr:nvPicPr>
        <xdr:cNvPr id="3" name="Imagen 2">
          <a:extLst>
            <a:ext uri="{FF2B5EF4-FFF2-40B4-BE49-F238E27FC236}">
              <a16:creationId xmlns:a16="http://schemas.microsoft.com/office/drawing/2014/main" id="{B1C05883-4FD9-4696-A60C-570F78085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0"/>
          <a:ext cx="828675" cy="999238"/>
        </a:xfrm>
        <a:prstGeom prst="rect">
          <a:avLst/>
        </a:prstGeom>
      </xdr:spPr>
    </xdr:pic>
    <xdr:clientData/>
  </xdr:twoCellAnchor>
  <xdr:twoCellAnchor editAs="oneCell">
    <xdr:from>
      <xdr:col>3</xdr:col>
      <xdr:colOff>1362075</xdr:colOff>
      <xdr:row>30</xdr:row>
      <xdr:rowOff>124179</xdr:rowOff>
    </xdr:from>
    <xdr:to>
      <xdr:col>4</xdr:col>
      <xdr:colOff>582929</xdr:colOff>
      <xdr:row>33</xdr:row>
      <xdr:rowOff>146721</xdr:rowOff>
    </xdr:to>
    <xdr:pic>
      <xdr:nvPicPr>
        <xdr:cNvPr id="4" name="Imagen 3">
          <a:extLst>
            <a:ext uri="{FF2B5EF4-FFF2-40B4-BE49-F238E27FC236}">
              <a16:creationId xmlns:a16="http://schemas.microsoft.com/office/drawing/2014/main" id="{4C53A58B-1EFF-445D-ACBD-222442AFAB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24825" y="23260404"/>
          <a:ext cx="1525904" cy="594042"/>
        </a:xfrm>
        <a:prstGeom prst="rect">
          <a:avLst/>
        </a:prstGeom>
      </xdr:spPr>
    </xdr:pic>
    <xdr:clientData/>
  </xdr:twoCellAnchor>
  <xdr:twoCellAnchor editAs="oneCell">
    <xdr:from>
      <xdr:col>5</xdr:col>
      <xdr:colOff>1533525</xdr:colOff>
      <xdr:row>30</xdr:row>
      <xdr:rowOff>114300</xdr:rowOff>
    </xdr:from>
    <xdr:to>
      <xdr:col>5</xdr:col>
      <xdr:colOff>2514311</xdr:colOff>
      <xdr:row>33</xdr:row>
      <xdr:rowOff>124007</xdr:rowOff>
    </xdr:to>
    <xdr:pic>
      <xdr:nvPicPr>
        <xdr:cNvPr id="5" name="Imagen 4">
          <a:extLst>
            <a:ext uri="{FF2B5EF4-FFF2-40B4-BE49-F238E27FC236}">
              <a16:creationId xmlns:a16="http://schemas.microsoft.com/office/drawing/2014/main" id="{43D2EA9C-0E3A-4A06-85A7-250912EDFF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25550" y="23250525"/>
          <a:ext cx="980786" cy="581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314324</xdr:rowOff>
    </xdr:from>
    <xdr:to>
      <xdr:col>0</xdr:col>
      <xdr:colOff>1266825</xdr:colOff>
      <xdr:row>6</xdr:row>
      <xdr:rowOff>147572</xdr:rowOff>
    </xdr:to>
    <xdr:pic>
      <xdr:nvPicPr>
        <xdr:cNvPr id="3" name="Imagen 2">
          <a:extLst>
            <a:ext uri="{FF2B5EF4-FFF2-40B4-BE49-F238E27FC236}">
              <a16:creationId xmlns:a16="http://schemas.microsoft.com/office/drawing/2014/main" id="{FE2FAB56-5660-463F-BCF8-5F978EFBAB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14324"/>
          <a:ext cx="1133475" cy="1366773"/>
        </a:xfrm>
        <a:prstGeom prst="rect">
          <a:avLst/>
        </a:prstGeom>
      </xdr:spPr>
    </xdr:pic>
    <xdr:clientData/>
  </xdr:twoCellAnchor>
  <xdr:twoCellAnchor editAs="oneCell">
    <xdr:from>
      <xdr:col>2</xdr:col>
      <xdr:colOff>1114425</xdr:colOff>
      <xdr:row>36</xdr:row>
      <xdr:rowOff>76554</xdr:rowOff>
    </xdr:from>
    <xdr:to>
      <xdr:col>3</xdr:col>
      <xdr:colOff>1059179</xdr:colOff>
      <xdr:row>39</xdr:row>
      <xdr:rowOff>99096</xdr:rowOff>
    </xdr:to>
    <xdr:pic>
      <xdr:nvPicPr>
        <xdr:cNvPr id="4" name="Imagen 3">
          <a:extLst>
            <a:ext uri="{FF2B5EF4-FFF2-40B4-BE49-F238E27FC236}">
              <a16:creationId xmlns:a16="http://schemas.microsoft.com/office/drawing/2014/main" id="{F548669A-8E54-4AD0-B83A-076AA6B13B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14800" y="7382229"/>
          <a:ext cx="1525904" cy="594042"/>
        </a:xfrm>
        <a:prstGeom prst="rect">
          <a:avLst/>
        </a:prstGeom>
      </xdr:spPr>
    </xdr:pic>
    <xdr:clientData/>
  </xdr:twoCellAnchor>
  <xdr:twoCellAnchor editAs="oneCell">
    <xdr:from>
      <xdr:col>5</xdr:col>
      <xdr:colOff>790575</xdr:colOff>
      <xdr:row>36</xdr:row>
      <xdr:rowOff>95250</xdr:rowOff>
    </xdr:from>
    <xdr:to>
      <xdr:col>6</xdr:col>
      <xdr:colOff>590261</xdr:colOff>
      <xdr:row>39</xdr:row>
      <xdr:rowOff>104957</xdr:rowOff>
    </xdr:to>
    <xdr:pic>
      <xdr:nvPicPr>
        <xdr:cNvPr id="5" name="Imagen 4">
          <a:extLst>
            <a:ext uri="{FF2B5EF4-FFF2-40B4-BE49-F238E27FC236}">
              <a16:creationId xmlns:a16="http://schemas.microsoft.com/office/drawing/2014/main" id="{69E23D6F-AD24-4754-BDC7-24A46E5103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4400" y="7400925"/>
          <a:ext cx="980786" cy="5812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14654</xdr:colOff>
      <xdr:row>0</xdr:row>
      <xdr:rowOff>36634</xdr:rowOff>
    </xdr:from>
    <xdr:to>
      <xdr:col>0</xdr:col>
      <xdr:colOff>1235985</xdr:colOff>
      <xdr:row>4</xdr:row>
      <xdr:rowOff>73269</xdr:rowOff>
    </xdr:to>
    <xdr:pic>
      <xdr:nvPicPr>
        <xdr:cNvPr id="3" name="Imagen 2">
          <a:extLst>
            <a:ext uri="{FF2B5EF4-FFF2-40B4-BE49-F238E27FC236}">
              <a16:creationId xmlns:a16="http://schemas.microsoft.com/office/drawing/2014/main" id="{6A4157B1-6F23-45A1-8F61-86E0EAD72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4" y="36634"/>
          <a:ext cx="1221331" cy="1472712"/>
        </a:xfrm>
        <a:prstGeom prst="rect">
          <a:avLst/>
        </a:prstGeom>
      </xdr:spPr>
    </xdr:pic>
    <xdr:clientData/>
  </xdr:twoCellAnchor>
  <xdr:twoCellAnchor editAs="oneCell">
    <xdr:from>
      <xdr:col>1</xdr:col>
      <xdr:colOff>2960075</xdr:colOff>
      <xdr:row>30</xdr:row>
      <xdr:rowOff>22335</xdr:rowOff>
    </xdr:from>
    <xdr:to>
      <xdr:col>2</xdr:col>
      <xdr:colOff>1131876</xdr:colOff>
      <xdr:row>33</xdr:row>
      <xdr:rowOff>94183</xdr:rowOff>
    </xdr:to>
    <xdr:pic>
      <xdr:nvPicPr>
        <xdr:cNvPr id="4" name="Imagen 3">
          <a:extLst>
            <a:ext uri="{FF2B5EF4-FFF2-40B4-BE49-F238E27FC236}">
              <a16:creationId xmlns:a16="http://schemas.microsoft.com/office/drawing/2014/main" id="{E4456944-3619-438F-8FC4-75D4345D99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613" y="6418739"/>
          <a:ext cx="1783975" cy="643348"/>
        </a:xfrm>
        <a:prstGeom prst="rect">
          <a:avLst/>
        </a:prstGeom>
      </xdr:spPr>
    </xdr:pic>
    <xdr:clientData/>
  </xdr:twoCellAnchor>
  <xdr:twoCellAnchor editAs="oneCell">
    <xdr:from>
      <xdr:col>4</xdr:col>
      <xdr:colOff>670413</xdr:colOff>
      <xdr:row>30</xdr:row>
      <xdr:rowOff>21980</xdr:rowOff>
    </xdr:from>
    <xdr:to>
      <xdr:col>5</xdr:col>
      <xdr:colOff>446941</xdr:colOff>
      <xdr:row>33</xdr:row>
      <xdr:rowOff>129985</xdr:rowOff>
    </xdr:to>
    <xdr:pic>
      <xdr:nvPicPr>
        <xdr:cNvPr id="5" name="Imagen 4">
          <a:extLst>
            <a:ext uri="{FF2B5EF4-FFF2-40B4-BE49-F238E27FC236}">
              <a16:creationId xmlns:a16="http://schemas.microsoft.com/office/drawing/2014/main" id="{B80FDA5F-7E78-48C1-A26E-D10F2957FB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0336" y="6418384"/>
          <a:ext cx="1146663" cy="6795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1200150</xdr:colOff>
      <xdr:row>6</xdr:row>
      <xdr:rowOff>162702</xdr:rowOff>
    </xdr:to>
    <xdr:pic>
      <xdr:nvPicPr>
        <xdr:cNvPr id="4" name="Imagen 3">
          <a:extLst>
            <a:ext uri="{FF2B5EF4-FFF2-40B4-BE49-F238E27FC236}">
              <a16:creationId xmlns:a16="http://schemas.microsoft.com/office/drawing/2014/main" id="{BCFBA3DB-13BD-4BFA-B31B-68D19A23C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47625"/>
          <a:ext cx="1114425" cy="1343802"/>
        </a:xfrm>
        <a:prstGeom prst="rect">
          <a:avLst/>
        </a:prstGeom>
      </xdr:spPr>
    </xdr:pic>
    <xdr:clientData/>
  </xdr:twoCellAnchor>
  <xdr:twoCellAnchor editAs="oneCell">
    <xdr:from>
      <xdr:col>10</xdr:col>
      <xdr:colOff>1833560</xdr:colOff>
      <xdr:row>50</xdr:row>
      <xdr:rowOff>47979</xdr:rowOff>
    </xdr:from>
    <xdr:to>
      <xdr:col>11</xdr:col>
      <xdr:colOff>2075879</xdr:colOff>
      <xdr:row>54</xdr:row>
      <xdr:rowOff>2975</xdr:rowOff>
    </xdr:to>
    <xdr:pic>
      <xdr:nvPicPr>
        <xdr:cNvPr id="5" name="Imagen 4">
          <a:extLst>
            <a:ext uri="{FF2B5EF4-FFF2-40B4-BE49-F238E27FC236}">
              <a16:creationId xmlns:a16="http://schemas.microsoft.com/office/drawing/2014/main" id="{6AC12D05-04F5-48C9-A779-CA0A8E3713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68998" y="102203604"/>
          <a:ext cx="2135412" cy="716996"/>
        </a:xfrm>
        <a:prstGeom prst="rect">
          <a:avLst/>
        </a:prstGeom>
      </xdr:spPr>
    </xdr:pic>
    <xdr:clientData/>
  </xdr:twoCellAnchor>
  <xdr:twoCellAnchor editAs="oneCell">
    <xdr:from>
      <xdr:col>15</xdr:col>
      <xdr:colOff>1071561</xdr:colOff>
      <xdr:row>50</xdr:row>
      <xdr:rowOff>35718</xdr:rowOff>
    </xdr:from>
    <xdr:to>
      <xdr:col>16</xdr:col>
      <xdr:colOff>869156</xdr:colOff>
      <xdr:row>54</xdr:row>
      <xdr:rowOff>87083</xdr:rowOff>
    </xdr:to>
    <xdr:pic>
      <xdr:nvPicPr>
        <xdr:cNvPr id="6" name="Imagen 5">
          <a:extLst>
            <a:ext uri="{FF2B5EF4-FFF2-40B4-BE49-F238E27FC236}">
              <a16:creationId xmlns:a16="http://schemas.microsoft.com/office/drawing/2014/main" id="{18620521-640F-4959-9378-417377BD79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586655" y="102191343"/>
          <a:ext cx="1369220" cy="8133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104766</xdr:colOff>
      <xdr:row>0</xdr:row>
      <xdr:rowOff>0</xdr:rowOff>
    </xdr:from>
    <xdr:to>
      <xdr:col>10</xdr:col>
      <xdr:colOff>752466</xdr:colOff>
      <xdr:row>6</xdr:row>
      <xdr:rowOff>173520</xdr:rowOff>
    </xdr:to>
    <xdr:pic>
      <xdr:nvPicPr>
        <xdr:cNvPr id="4" name="Imagen 3">
          <a:extLst>
            <a:ext uri="{FF2B5EF4-FFF2-40B4-BE49-F238E27FC236}">
              <a16:creationId xmlns:a16="http://schemas.microsoft.com/office/drawing/2014/main" id="{27485C2D-7B2F-4BB5-A20B-FC9F49DF3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76418" y="0"/>
          <a:ext cx="2933700" cy="1407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114299</xdr:rowOff>
    </xdr:from>
    <xdr:to>
      <xdr:col>0</xdr:col>
      <xdr:colOff>1109594</xdr:colOff>
      <xdr:row>6</xdr:row>
      <xdr:rowOff>76200</xdr:rowOff>
    </xdr:to>
    <xdr:pic>
      <xdr:nvPicPr>
        <xdr:cNvPr id="5" name="Imagen 4">
          <a:extLst>
            <a:ext uri="{FF2B5EF4-FFF2-40B4-BE49-F238E27FC236}">
              <a16:creationId xmlns:a16="http://schemas.microsoft.com/office/drawing/2014/main" id="{2E59F30A-A014-4627-8E2F-47E603C3AC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14299"/>
          <a:ext cx="995294" cy="1200151"/>
        </a:xfrm>
        <a:prstGeom prst="rect">
          <a:avLst/>
        </a:prstGeom>
      </xdr:spPr>
    </xdr:pic>
    <xdr:clientData/>
  </xdr:twoCellAnchor>
  <xdr:twoCellAnchor editAs="oneCell">
    <xdr:from>
      <xdr:col>2</xdr:col>
      <xdr:colOff>180975</xdr:colOff>
      <xdr:row>32</xdr:row>
      <xdr:rowOff>76554</xdr:rowOff>
    </xdr:from>
    <xdr:to>
      <xdr:col>3</xdr:col>
      <xdr:colOff>830579</xdr:colOff>
      <xdr:row>35</xdr:row>
      <xdr:rowOff>99096</xdr:rowOff>
    </xdr:to>
    <xdr:pic>
      <xdr:nvPicPr>
        <xdr:cNvPr id="6" name="Imagen 5">
          <a:extLst>
            <a:ext uri="{FF2B5EF4-FFF2-40B4-BE49-F238E27FC236}">
              <a16:creationId xmlns:a16="http://schemas.microsoft.com/office/drawing/2014/main" id="{4E71EA42-92C4-413E-BF58-FDB9231C857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33625" y="6286854"/>
          <a:ext cx="1525904" cy="594042"/>
        </a:xfrm>
        <a:prstGeom prst="rect">
          <a:avLst/>
        </a:prstGeom>
      </xdr:spPr>
    </xdr:pic>
    <xdr:clientData/>
  </xdr:twoCellAnchor>
  <xdr:twoCellAnchor editAs="oneCell">
    <xdr:from>
      <xdr:col>5</xdr:col>
      <xdr:colOff>590550</xdr:colOff>
      <xdr:row>32</xdr:row>
      <xdr:rowOff>66675</xdr:rowOff>
    </xdr:from>
    <xdr:to>
      <xdr:col>6</xdr:col>
      <xdr:colOff>180686</xdr:colOff>
      <xdr:row>35</xdr:row>
      <xdr:rowOff>76382</xdr:rowOff>
    </xdr:to>
    <xdr:pic>
      <xdr:nvPicPr>
        <xdr:cNvPr id="7" name="Imagen 6">
          <a:extLst>
            <a:ext uri="{FF2B5EF4-FFF2-40B4-BE49-F238E27FC236}">
              <a16:creationId xmlns:a16="http://schemas.microsoft.com/office/drawing/2014/main" id="{4FC9ECFE-F026-48EB-B3B4-A166504D6C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3275" y="6276975"/>
          <a:ext cx="980786" cy="5812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0</xdr:col>
      <xdr:colOff>1270599</xdr:colOff>
      <xdr:row>6</xdr:row>
      <xdr:rowOff>133350</xdr:rowOff>
    </xdr:to>
    <xdr:pic>
      <xdr:nvPicPr>
        <xdr:cNvPr id="3" name="Imagen 2">
          <a:extLst>
            <a:ext uri="{FF2B5EF4-FFF2-40B4-BE49-F238E27FC236}">
              <a16:creationId xmlns:a16="http://schemas.microsoft.com/office/drawing/2014/main" id="{87B93671-9417-431B-A2C9-25180E9B1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42875"/>
          <a:ext cx="1184874" cy="1428750"/>
        </a:xfrm>
        <a:prstGeom prst="rect">
          <a:avLst/>
        </a:prstGeom>
      </xdr:spPr>
    </xdr:pic>
    <xdr:clientData/>
  </xdr:twoCellAnchor>
  <xdr:twoCellAnchor editAs="oneCell">
    <xdr:from>
      <xdr:col>4</xdr:col>
      <xdr:colOff>1562099</xdr:colOff>
      <xdr:row>31</xdr:row>
      <xdr:rowOff>76553</xdr:rowOff>
    </xdr:from>
    <xdr:to>
      <xdr:col>5</xdr:col>
      <xdr:colOff>1330663</xdr:colOff>
      <xdr:row>35</xdr:row>
      <xdr:rowOff>32596</xdr:rowOff>
    </xdr:to>
    <xdr:pic>
      <xdr:nvPicPr>
        <xdr:cNvPr id="4" name="Imagen 3">
          <a:extLst>
            <a:ext uri="{FF2B5EF4-FFF2-40B4-BE49-F238E27FC236}">
              <a16:creationId xmlns:a16="http://schemas.microsoft.com/office/drawing/2014/main" id="{1CB3CA7B-DF78-420F-AB04-A6157536FB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96399" y="14992703"/>
          <a:ext cx="2178389" cy="603743"/>
        </a:xfrm>
        <a:prstGeom prst="rect">
          <a:avLst/>
        </a:prstGeom>
      </xdr:spPr>
    </xdr:pic>
    <xdr:clientData/>
  </xdr:twoCellAnchor>
  <xdr:twoCellAnchor editAs="oneCell">
    <xdr:from>
      <xdr:col>7</xdr:col>
      <xdr:colOff>57149</xdr:colOff>
      <xdr:row>31</xdr:row>
      <xdr:rowOff>76200</xdr:rowOff>
    </xdr:from>
    <xdr:to>
      <xdr:col>7</xdr:col>
      <xdr:colOff>1457324</xdr:colOff>
      <xdr:row>36</xdr:row>
      <xdr:rowOff>96309</xdr:rowOff>
    </xdr:to>
    <xdr:pic>
      <xdr:nvPicPr>
        <xdr:cNvPr id="5" name="Imagen 4">
          <a:extLst>
            <a:ext uri="{FF2B5EF4-FFF2-40B4-BE49-F238E27FC236}">
              <a16:creationId xmlns:a16="http://schemas.microsoft.com/office/drawing/2014/main" id="{EEB4E6C9-F0B7-4BA0-8347-54F5858F64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35024" y="14992350"/>
          <a:ext cx="1400175" cy="82973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19-03-13T23:24:05.57" personId="{B3EDFF44-2B15-401F-86DC-15333B5949FC}" id="{F6E942EA-80EA-4719-87BA-1452E6AAFBC0}">
    <text>NO SE PUEDE ACEPTAR</text>
  </threadedComment>
  <threadedComment ref="I8" dT="2019-03-04T21:10:10.98" personId="{B3EDFF44-2B15-401F-86DC-15333B5949FC}" id="{3DA1D232-2369-471C-A092-ED693229A3AB}">
    <text>como vamos a identificar el cumplimiento (descripcion o detalle del control)</text>
  </threadedComment>
  <threadedComment ref="J8" dT="2019-03-04T21:09:02.26" personId="{B3EDFF44-2B15-401F-86DC-15333B5949FC}" id="{61E329A6-0D5C-4685-865B-197145930BA2}">
    <text>ejecuciones o pruebas de la medicion del indicador</text>
  </threadedComment>
  <threadedComment ref="K8" dT="2019-03-04T21:08:29.30" personId="{B3EDFF44-2B15-401F-86DC-15333B5949FC}" id="{9D5F8F35-8637-4E90-9523-F8C240E623F2}">
    <text>como identificamos que se logro el objetivo del control con relacion a la formula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2"/>
  <sheetViews>
    <sheetView tabSelected="1" view="pageBreakPreview" zoomScale="80" zoomScaleNormal="80" zoomScaleSheetLayoutView="80" workbookViewId="0">
      <selection sqref="A1:A5"/>
    </sheetView>
  </sheetViews>
  <sheetFormatPr baseColWidth="10" defaultColWidth="11.42578125" defaultRowHeight="15" x14ac:dyDescent="0.25"/>
  <cols>
    <col min="1" max="1" width="51" style="73" customWidth="1"/>
    <col min="2" max="2" width="57.28515625" style="73" customWidth="1"/>
    <col min="3" max="3" width="57.42578125" style="73" customWidth="1"/>
    <col min="4" max="4" width="21.7109375" style="73" bestFit="1" customWidth="1"/>
    <col min="5" max="5" width="29.42578125" style="73" customWidth="1"/>
    <col min="6" max="16384" width="11.42578125" style="73"/>
  </cols>
  <sheetData>
    <row r="1" spans="1:5" ht="19.5" customHeight="1" thickBot="1" x14ac:dyDescent="0.3">
      <c r="A1" s="185"/>
      <c r="B1" s="175" t="s">
        <v>0</v>
      </c>
      <c r="C1" s="200" t="s">
        <v>1</v>
      </c>
      <c r="D1" s="113" t="s">
        <v>2</v>
      </c>
      <c r="E1" s="111" t="s">
        <v>3</v>
      </c>
    </row>
    <row r="2" spans="1:5" ht="15.75" thickBot="1" x14ac:dyDescent="0.3">
      <c r="A2" s="185"/>
      <c r="B2" s="176"/>
      <c r="C2" s="201"/>
      <c r="D2" s="113" t="s">
        <v>4</v>
      </c>
      <c r="E2" s="74">
        <v>12</v>
      </c>
    </row>
    <row r="3" spans="1:5" ht="15.75" thickBot="1" x14ac:dyDescent="0.3">
      <c r="A3" s="185"/>
      <c r="B3" s="177"/>
      <c r="C3" s="202"/>
      <c r="D3" s="152" t="s">
        <v>5</v>
      </c>
      <c r="E3" s="114">
        <v>43475</v>
      </c>
    </row>
    <row r="4" spans="1:5" ht="15" customHeight="1" x14ac:dyDescent="0.25">
      <c r="A4" s="185"/>
      <c r="B4" s="175" t="s">
        <v>6</v>
      </c>
      <c r="C4" s="200" t="s">
        <v>7</v>
      </c>
      <c r="D4" s="196" t="s">
        <v>486</v>
      </c>
      <c r="E4" s="198" t="s">
        <v>8</v>
      </c>
    </row>
    <row r="5" spans="1:5" ht="15.75" customHeight="1" thickBot="1" x14ac:dyDescent="0.3">
      <c r="A5" s="185"/>
      <c r="B5" s="176"/>
      <c r="C5" s="201"/>
      <c r="D5" s="197"/>
      <c r="E5" s="199"/>
    </row>
    <row r="6" spans="1:5" s="109" customFormat="1" ht="20.100000000000001" customHeight="1" thickBot="1" x14ac:dyDescent="0.3">
      <c r="A6" s="179" t="s">
        <v>9</v>
      </c>
      <c r="B6" s="181"/>
      <c r="C6" s="179" t="s">
        <v>10</v>
      </c>
      <c r="D6" s="180"/>
      <c r="E6" s="181"/>
    </row>
    <row r="7" spans="1:5" s="109" customFormat="1" ht="32.25" customHeight="1" x14ac:dyDescent="0.25">
      <c r="A7" s="186" t="s">
        <v>11</v>
      </c>
      <c r="B7" s="187"/>
      <c r="C7" s="190" t="s">
        <v>12</v>
      </c>
      <c r="D7" s="191"/>
      <c r="E7" s="192"/>
    </row>
    <row r="8" spans="1:5" s="109" customFormat="1" ht="31.5" customHeight="1" thickBot="1" x14ac:dyDescent="0.3">
      <c r="A8" s="188"/>
      <c r="B8" s="189"/>
      <c r="C8" s="193"/>
      <c r="D8" s="194"/>
      <c r="E8" s="195"/>
    </row>
    <row r="9" spans="1:5" s="109" customFormat="1" ht="20.100000000000001" customHeight="1" thickBot="1" x14ac:dyDescent="0.3">
      <c r="A9" s="179" t="s">
        <v>13</v>
      </c>
      <c r="B9" s="180"/>
      <c r="C9" s="180"/>
      <c r="D9" s="180"/>
      <c r="E9" s="181"/>
    </row>
    <row r="10" spans="1:5" s="109" customFormat="1" ht="145.5" customHeight="1" thickBot="1" x14ac:dyDescent="0.3">
      <c r="A10" s="182" t="s">
        <v>14</v>
      </c>
      <c r="B10" s="183"/>
      <c r="C10" s="183"/>
      <c r="D10" s="183"/>
      <c r="E10" s="184"/>
    </row>
    <row r="11" spans="1:5" s="109" customFormat="1" ht="20.100000000000001" customHeight="1" thickBot="1" x14ac:dyDescent="0.3">
      <c r="A11" s="179" t="s">
        <v>15</v>
      </c>
      <c r="B11" s="180"/>
      <c r="C11" s="180"/>
      <c r="D11" s="180"/>
      <c r="E11" s="181"/>
    </row>
    <row r="12" spans="1:5" ht="33" customHeight="1" x14ac:dyDescent="0.25">
      <c r="A12" s="178" t="s">
        <v>16</v>
      </c>
      <c r="B12" s="178"/>
      <c r="C12" s="178"/>
      <c r="D12" s="178"/>
      <c r="E12" s="178"/>
    </row>
  </sheetData>
  <sheetProtection algorithmName="SHA-512" hashValue="w/W/EAWxIQeqIAIZCe6J9HyoyDmwYCA3aK6NmZTucDnVLVmplgDO6k0YjwqDMUbHM4fwbphSgdjykRPanQ5tlA==" saltValue="GqvQfOfUDVEADTmmuuv8eg==" spinCount="100000" sheet="1" objects="1" scenarios="1"/>
  <mergeCells count="15">
    <mergeCell ref="B1:B3"/>
    <mergeCell ref="A12:E12"/>
    <mergeCell ref="A11:E11"/>
    <mergeCell ref="A10:E10"/>
    <mergeCell ref="A1:A5"/>
    <mergeCell ref="A6:B6"/>
    <mergeCell ref="C6:E6"/>
    <mergeCell ref="A7:B8"/>
    <mergeCell ref="C7:E8"/>
    <mergeCell ref="A9:E9"/>
    <mergeCell ref="D4:D5"/>
    <mergeCell ref="E4:E5"/>
    <mergeCell ref="B4:B5"/>
    <mergeCell ref="C4:C5"/>
    <mergeCell ref="C1:C3"/>
  </mergeCells>
  <pageMargins left="0.7" right="0.7" top="0.75" bottom="0.75" header="0.3" footer="0.3"/>
  <pageSetup paperSize="9" scale="4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view="pageBreakPreview" zoomScale="90" zoomScaleNormal="100" zoomScaleSheetLayoutView="90" workbookViewId="0">
      <selection activeCell="B1" sqref="B1:C3"/>
    </sheetView>
  </sheetViews>
  <sheetFormatPr baseColWidth="10" defaultColWidth="11.42578125" defaultRowHeight="15" x14ac:dyDescent="0.25"/>
  <cols>
    <col min="1" max="1" width="19.140625" style="73" customWidth="1"/>
    <col min="2" max="4" width="11.42578125" style="73"/>
    <col min="5" max="5" width="46.140625" style="73" customWidth="1"/>
    <col min="6" max="6" width="19" style="73" customWidth="1"/>
    <col min="7" max="16384" width="11.42578125" style="73"/>
  </cols>
  <sheetData>
    <row r="1" spans="1:7" ht="19.5" customHeight="1" thickBot="1" x14ac:dyDescent="0.3">
      <c r="A1" s="185"/>
      <c r="B1" s="175" t="s">
        <v>0</v>
      </c>
      <c r="C1" s="225"/>
      <c r="D1" s="263" t="s">
        <v>1</v>
      </c>
      <c r="E1" s="200"/>
      <c r="F1" s="113" t="s">
        <v>2</v>
      </c>
      <c r="G1" s="79" t="s">
        <v>3</v>
      </c>
    </row>
    <row r="2" spans="1:7" ht="15.75" thickBot="1" x14ac:dyDescent="0.3">
      <c r="A2" s="185"/>
      <c r="B2" s="176"/>
      <c r="C2" s="242"/>
      <c r="D2" s="264"/>
      <c r="E2" s="201"/>
      <c r="F2" s="113" t="s">
        <v>4</v>
      </c>
      <c r="G2" s="74">
        <v>12</v>
      </c>
    </row>
    <row r="3" spans="1:7" ht="26.25" thickBot="1" x14ac:dyDescent="0.3">
      <c r="A3" s="185"/>
      <c r="B3" s="177"/>
      <c r="C3" s="227"/>
      <c r="D3" s="265"/>
      <c r="E3" s="202"/>
      <c r="F3" s="152" t="s">
        <v>5</v>
      </c>
      <c r="G3" s="114">
        <v>43475</v>
      </c>
    </row>
    <row r="4" spans="1:7" ht="15" customHeight="1" x14ac:dyDescent="0.25">
      <c r="A4" s="185"/>
      <c r="B4" s="175" t="s">
        <v>6</v>
      </c>
      <c r="C4" s="224"/>
      <c r="D4" s="263" t="s">
        <v>17</v>
      </c>
      <c r="E4" s="200"/>
      <c r="F4" s="196" t="s">
        <v>486</v>
      </c>
      <c r="G4" s="198" t="s">
        <v>311</v>
      </c>
    </row>
    <row r="5" spans="1:7" ht="15.75" customHeight="1" thickBot="1" x14ac:dyDescent="0.3">
      <c r="A5" s="185"/>
      <c r="B5" s="177"/>
      <c r="C5" s="226"/>
      <c r="D5" s="264"/>
      <c r="E5" s="201"/>
      <c r="F5" s="197"/>
      <c r="G5" s="199"/>
    </row>
    <row r="6" spans="1:7" ht="15" customHeight="1" x14ac:dyDescent="0.25">
      <c r="A6" s="348" t="s">
        <v>312</v>
      </c>
      <c r="B6" s="348"/>
      <c r="C6" s="348"/>
      <c r="D6" s="348"/>
      <c r="E6" s="348"/>
      <c r="F6" s="75" t="s">
        <v>313</v>
      </c>
      <c r="G6" s="75" t="s">
        <v>314</v>
      </c>
    </row>
    <row r="7" spans="1:7" ht="15" customHeight="1" x14ac:dyDescent="0.25">
      <c r="A7" s="349" t="s">
        <v>315</v>
      </c>
      <c r="B7" s="350"/>
      <c r="C7" s="350"/>
      <c r="D7" s="350"/>
      <c r="E7" s="351"/>
      <c r="F7" s="76">
        <v>43130</v>
      </c>
      <c r="G7" s="77">
        <v>5</v>
      </c>
    </row>
    <row r="8" spans="1:7" ht="15" customHeight="1" x14ac:dyDescent="0.25">
      <c r="A8" s="349" t="s">
        <v>316</v>
      </c>
      <c r="B8" s="350"/>
      <c r="C8" s="350"/>
      <c r="D8" s="350"/>
      <c r="E8" s="351"/>
      <c r="F8" s="76">
        <v>43495</v>
      </c>
      <c r="G8" s="77">
        <v>6</v>
      </c>
    </row>
    <row r="9" spans="1:7" x14ac:dyDescent="0.25">
      <c r="A9" s="349" t="s">
        <v>317</v>
      </c>
      <c r="B9" s="350"/>
      <c r="C9" s="350"/>
      <c r="D9" s="350"/>
      <c r="E9" s="351"/>
      <c r="F9" s="76">
        <v>43555</v>
      </c>
      <c r="G9" s="77">
        <v>7</v>
      </c>
    </row>
    <row r="10" spans="1:7" x14ac:dyDescent="0.25">
      <c r="A10" s="349" t="s">
        <v>318</v>
      </c>
      <c r="B10" s="350"/>
      <c r="C10" s="350"/>
      <c r="D10" s="350"/>
      <c r="E10" s="351"/>
      <c r="F10" s="78">
        <v>43601</v>
      </c>
      <c r="G10" s="147">
        <v>8</v>
      </c>
    </row>
    <row r="11" spans="1:7" x14ac:dyDescent="0.25">
      <c r="A11" s="353" t="s">
        <v>319</v>
      </c>
      <c r="B11" s="353"/>
      <c r="C11" s="353"/>
      <c r="D11" s="353"/>
      <c r="E11" s="353"/>
      <c r="F11" s="78">
        <v>43689</v>
      </c>
      <c r="G11" s="110">
        <v>9</v>
      </c>
    </row>
    <row r="12" spans="1:7" ht="30" customHeight="1" x14ac:dyDescent="0.25">
      <c r="A12" s="352" t="s">
        <v>320</v>
      </c>
      <c r="B12" s="352"/>
      <c r="C12" s="352"/>
      <c r="D12" s="352"/>
      <c r="E12" s="352"/>
      <c r="F12" s="78">
        <v>43804</v>
      </c>
      <c r="G12" s="110">
        <v>10</v>
      </c>
    </row>
    <row r="13" spans="1:7" ht="30.75" customHeight="1" x14ac:dyDescent="0.25">
      <c r="A13" s="215" t="s">
        <v>483</v>
      </c>
      <c r="B13" s="215"/>
      <c r="C13" s="215"/>
      <c r="D13" s="215"/>
      <c r="E13" s="215"/>
      <c r="F13" s="78">
        <v>43860</v>
      </c>
      <c r="G13" s="110">
        <v>11</v>
      </c>
    </row>
    <row r="14" spans="1:7" ht="30.75" customHeight="1" x14ac:dyDescent="0.25">
      <c r="A14" s="215" t="s">
        <v>484</v>
      </c>
      <c r="B14" s="215"/>
      <c r="C14" s="215"/>
      <c r="D14" s="215"/>
      <c r="E14" s="215"/>
      <c r="F14" s="78">
        <v>43907</v>
      </c>
      <c r="G14" s="110">
        <v>12</v>
      </c>
    </row>
    <row r="15" spans="1:7" x14ac:dyDescent="0.25">
      <c r="A15" s="115"/>
      <c r="B15" s="115"/>
      <c r="C15" s="115"/>
      <c r="D15" s="115"/>
      <c r="E15" s="115"/>
      <c r="F15" s="119"/>
      <c r="G15" s="120"/>
    </row>
  </sheetData>
  <sheetProtection algorithmName="SHA-512" hashValue="wU2e66HnQoW0QNWeS8CvM/4BCCkYfZNLU1G7UqlJkYiBmuuEGlxirDuhonprXYJXB278uMO5Ykhyop2BLrrdiQ==" saltValue="9lisd1MhaG7n6FB8Gx9teA==" spinCount="100000" sheet="1" objects="1" scenarios="1"/>
  <mergeCells count="16">
    <mergeCell ref="A14:E14"/>
    <mergeCell ref="A13:E13"/>
    <mergeCell ref="A12:E12"/>
    <mergeCell ref="A11:E11"/>
    <mergeCell ref="A10:E10"/>
    <mergeCell ref="G4:G5"/>
    <mergeCell ref="A1:A5"/>
    <mergeCell ref="A6:E6"/>
    <mergeCell ref="A7:E7"/>
    <mergeCell ref="A9:E9"/>
    <mergeCell ref="B4:C5"/>
    <mergeCell ref="D4:E5"/>
    <mergeCell ref="F4:F5"/>
    <mergeCell ref="A8:E8"/>
    <mergeCell ref="B1:C3"/>
    <mergeCell ref="D1:E3"/>
  </mergeCells>
  <pageMargins left="0.7" right="0.7" top="0.75" bottom="0.75" header="0.3" footer="0.3"/>
  <pageSetup paperSize="9" scale="6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BV128"/>
  <sheetViews>
    <sheetView topLeftCell="T1" zoomScale="90" zoomScaleNormal="90" workbookViewId="0">
      <selection activeCell="AB4" sqref="AB4"/>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28515625" style="3" customWidth="1"/>
    <col min="6" max="6" width="25.140625" style="3" bestFit="1" customWidth="1"/>
    <col min="7" max="7" width="15.28515625" style="3" customWidth="1"/>
    <col min="8" max="8" width="22.140625" style="3" customWidth="1"/>
    <col min="9" max="9" width="24.28515625" style="3" customWidth="1"/>
    <col min="10" max="10" width="24.85546875" style="3" customWidth="1"/>
    <col min="11" max="11" width="22.140625" style="3" customWidth="1"/>
    <col min="12" max="12" width="20.42578125" style="3" customWidth="1"/>
    <col min="13" max="13" width="28.5703125" style="3" customWidth="1"/>
    <col min="14" max="14" width="21.28515625" style="3" bestFit="1" customWidth="1"/>
    <col min="15" max="15" width="21.28515625" style="3" customWidth="1"/>
    <col min="16" max="16" width="47.28515625" style="3" bestFit="1" customWidth="1"/>
    <col min="17" max="17" width="22.140625" style="3" customWidth="1"/>
    <col min="18" max="18" width="36.7109375" style="3" bestFit="1" customWidth="1"/>
    <col min="19" max="19" width="30.85546875" style="3" bestFit="1" customWidth="1"/>
    <col min="20" max="20" width="39.140625" style="3" customWidth="1"/>
    <col min="21" max="21" width="43.710937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354" t="s">
        <v>321</v>
      </c>
      <c r="L2" s="355"/>
      <c r="M2" s="2"/>
      <c r="N2" s="356" t="s">
        <v>322</v>
      </c>
      <c r="O2" s="357"/>
      <c r="P2" s="2"/>
      <c r="Q2" s="14" t="s">
        <v>323</v>
      </c>
      <c r="R2" s="15" t="s">
        <v>324</v>
      </c>
      <c r="S2" s="2"/>
      <c r="T2" s="2"/>
      <c r="U2" s="2"/>
      <c r="V2" s="2"/>
      <c r="W2" s="2"/>
      <c r="X2" s="2"/>
      <c r="Y2" s="2"/>
      <c r="Z2" s="2"/>
      <c r="AA2" s="2"/>
      <c r="AB2" s="2"/>
      <c r="AC2" s="2"/>
      <c r="AD2" s="2"/>
      <c r="AE2" s="2"/>
      <c r="AF2" s="2"/>
    </row>
    <row r="3" spans="1:32" ht="65.25" customHeight="1" thickBot="1" x14ac:dyDescent="0.3">
      <c r="A3" s="2"/>
      <c r="B3" s="354" t="s">
        <v>325</v>
      </c>
      <c r="C3" s="355"/>
      <c r="D3" s="2"/>
      <c r="E3" s="354" t="s">
        <v>326</v>
      </c>
      <c r="F3" s="355"/>
      <c r="G3" s="2"/>
      <c r="H3" s="356" t="s">
        <v>327</v>
      </c>
      <c r="I3" s="357"/>
      <c r="J3" s="2"/>
      <c r="K3" s="14" t="s">
        <v>328</v>
      </c>
      <c r="L3" s="15" t="s">
        <v>324</v>
      </c>
      <c r="M3" s="2"/>
      <c r="N3" s="15" t="s">
        <v>329</v>
      </c>
      <c r="O3" s="15" t="s">
        <v>324</v>
      </c>
      <c r="P3" s="2"/>
      <c r="Q3" s="1" t="s">
        <v>330</v>
      </c>
      <c r="R3" s="40" t="s">
        <v>331</v>
      </c>
      <c r="T3" s="70" t="s">
        <v>332</v>
      </c>
      <c r="U3" s="2"/>
      <c r="V3" s="2"/>
      <c r="W3" s="2"/>
      <c r="X3" s="2"/>
      <c r="Y3" s="2"/>
      <c r="Z3" s="2"/>
      <c r="AA3" s="2"/>
      <c r="AB3" s="2"/>
      <c r="AC3" s="2"/>
      <c r="AD3" s="2"/>
      <c r="AE3" s="2"/>
      <c r="AF3" s="2"/>
    </row>
    <row r="4" spans="1:32" ht="119.25" customHeight="1" thickBot="1" x14ac:dyDescent="0.3">
      <c r="A4" s="6"/>
      <c r="B4" s="16" t="s">
        <v>333</v>
      </c>
      <c r="C4" s="16" t="s">
        <v>324</v>
      </c>
      <c r="D4" s="2"/>
      <c r="E4" s="14" t="s">
        <v>334</v>
      </c>
      <c r="F4" s="17" t="s">
        <v>324</v>
      </c>
      <c r="G4" s="2"/>
      <c r="H4" s="14" t="s">
        <v>335</v>
      </c>
      <c r="I4" s="17" t="s">
        <v>324</v>
      </c>
      <c r="J4" s="2"/>
      <c r="K4" s="19" t="s">
        <v>336</v>
      </c>
      <c r="L4" s="20" t="s">
        <v>337</v>
      </c>
      <c r="M4" s="2"/>
      <c r="N4" s="4" t="s">
        <v>262</v>
      </c>
      <c r="O4" s="21" t="s">
        <v>263</v>
      </c>
      <c r="Q4" s="4" t="s">
        <v>338</v>
      </c>
      <c r="R4" s="6" t="s">
        <v>339</v>
      </c>
      <c r="T4" s="14" t="s">
        <v>340</v>
      </c>
      <c r="U4" s="2"/>
      <c r="V4" s="54" t="s">
        <v>264</v>
      </c>
      <c r="W4" s="54" t="s">
        <v>265</v>
      </c>
      <c r="X4" s="54" t="s">
        <v>266</v>
      </c>
      <c r="Y4" s="54" t="s">
        <v>268</v>
      </c>
      <c r="Z4" s="2"/>
      <c r="AA4" s="2"/>
      <c r="AB4" s="2" t="s">
        <v>341</v>
      </c>
      <c r="AC4" s="2"/>
      <c r="AD4" s="2"/>
      <c r="AE4" s="2">
        <v>1</v>
      </c>
      <c r="AF4" s="2"/>
    </row>
    <row r="5" spans="1:32" ht="85.5" customHeight="1" thickBot="1" x14ac:dyDescent="0.3">
      <c r="A5" s="2"/>
      <c r="B5" s="22" t="s">
        <v>342</v>
      </c>
      <c r="C5" s="23" t="s">
        <v>343</v>
      </c>
      <c r="D5" s="2"/>
      <c r="E5" s="4">
        <v>5</v>
      </c>
      <c r="F5" s="6" t="s">
        <v>344</v>
      </c>
      <c r="G5" s="2"/>
      <c r="H5" s="4">
        <v>20</v>
      </c>
      <c r="I5" s="6" t="s">
        <v>345</v>
      </c>
      <c r="J5" s="2"/>
      <c r="K5" s="5" t="s">
        <v>346</v>
      </c>
      <c r="L5" s="139" t="s">
        <v>347</v>
      </c>
      <c r="M5" s="2"/>
      <c r="N5" s="19" t="s">
        <v>348</v>
      </c>
      <c r="O5" s="26" t="s">
        <v>349</v>
      </c>
      <c r="Q5" s="4" t="s">
        <v>350</v>
      </c>
      <c r="R5" s="6" t="s">
        <v>351</v>
      </c>
      <c r="T5" s="71" t="s">
        <v>269</v>
      </c>
      <c r="U5" s="2"/>
      <c r="V5" s="53" t="s">
        <v>352</v>
      </c>
      <c r="W5" s="53" t="s">
        <v>353</v>
      </c>
      <c r="X5" s="53" t="s">
        <v>354</v>
      </c>
      <c r="Y5" s="53" t="s">
        <v>355</v>
      </c>
      <c r="Z5" s="2"/>
      <c r="AA5" s="2"/>
      <c r="AB5" s="2" t="s">
        <v>261</v>
      </c>
      <c r="AC5" s="2"/>
      <c r="AD5" s="2"/>
      <c r="AE5" s="2">
        <v>2</v>
      </c>
      <c r="AF5" s="2"/>
    </row>
    <row r="6" spans="1:32" ht="102" customHeight="1" thickBot="1" x14ac:dyDescent="0.3">
      <c r="A6" s="2"/>
      <c r="B6" s="27" t="s">
        <v>356</v>
      </c>
      <c r="C6" s="28" t="s">
        <v>357</v>
      </c>
      <c r="D6" s="2"/>
      <c r="E6" s="4">
        <v>4</v>
      </c>
      <c r="F6" s="6" t="s">
        <v>358</v>
      </c>
      <c r="G6" s="2"/>
      <c r="H6" s="4">
        <v>10</v>
      </c>
      <c r="I6" s="6" t="s">
        <v>359</v>
      </c>
      <c r="J6" s="2"/>
      <c r="L6" s="2"/>
      <c r="M6" s="2"/>
      <c r="N6" s="2"/>
      <c r="O6" s="2"/>
      <c r="P6" s="2"/>
      <c r="Q6" s="4" t="s">
        <v>360</v>
      </c>
      <c r="R6" s="6" t="s">
        <v>361</v>
      </c>
      <c r="T6" s="1" t="s">
        <v>362</v>
      </c>
      <c r="U6" s="2"/>
      <c r="V6" s="2"/>
      <c r="W6" s="2"/>
      <c r="X6" s="2"/>
      <c r="Y6" s="2"/>
      <c r="Z6" s="2"/>
      <c r="AA6" s="2"/>
      <c r="AB6" s="2" t="s">
        <v>270</v>
      </c>
      <c r="AC6" s="2"/>
      <c r="AD6" s="2"/>
      <c r="AE6" s="2">
        <v>3</v>
      </c>
      <c r="AF6" s="2"/>
    </row>
    <row r="7" spans="1:32" ht="75.75" thickBot="1" x14ac:dyDescent="0.3">
      <c r="A7" s="2"/>
      <c r="B7" s="22" t="s">
        <v>363</v>
      </c>
      <c r="C7" s="23" t="s">
        <v>364</v>
      </c>
      <c r="D7" s="2"/>
      <c r="E7" s="4">
        <v>3</v>
      </c>
      <c r="F7" s="6" t="s">
        <v>365</v>
      </c>
      <c r="G7" s="2"/>
      <c r="H7" s="4">
        <v>5</v>
      </c>
      <c r="I7" s="5" t="s">
        <v>366</v>
      </c>
      <c r="J7" s="2"/>
      <c r="K7" s="29" t="s">
        <v>367</v>
      </c>
      <c r="L7" s="2"/>
      <c r="M7" s="29" t="s">
        <v>368</v>
      </c>
      <c r="N7" s="2"/>
      <c r="O7" s="2"/>
      <c r="P7" s="2"/>
      <c r="Q7" s="4" t="s">
        <v>369</v>
      </c>
      <c r="R7" s="6" t="s">
        <v>370</v>
      </c>
      <c r="T7" s="19" t="s">
        <v>371</v>
      </c>
      <c r="U7" s="2"/>
      <c r="V7" s="2"/>
      <c r="W7" s="2"/>
      <c r="X7" s="2"/>
      <c r="Y7" s="2"/>
      <c r="Z7" s="2"/>
      <c r="AA7" s="2"/>
      <c r="AB7" s="2" t="s">
        <v>271</v>
      </c>
      <c r="AC7" s="2"/>
      <c r="AD7" s="2"/>
      <c r="AE7" s="2">
        <v>4</v>
      </c>
      <c r="AF7" s="2"/>
    </row>
    <row r="8" spans="1:32" ht="75" x14ac:dyDescent="0.25">
      <c r="A8" s="2"/>
      <c r="B8" s="27" t="s">
        <v>372</v>
      </c>
      <c r="C8" s="28" t="s">
        <v>373</v>
      </c>
      <c r="D8" s="2"/>
      <c r="E8" s="4">
        <v>2</v>
      </c>
      <c r="F8" s="6" t="s">
        <v>374</v>
      </c>
      <c r="G8" s="2"/>
      <c r="H8" s="9"/>
      <c r="I8" s="2"/>
      <c r="J8" s="2"/>
      <c r="K8" s="4" t="s">
        <v>267</v>
      </c>
      <c r="L8" s="2"/>
      <c r="M8" s="4">
        <v>1</v>
      </c>
      <c r="N8" s="2"/>
      <c r="O8" s="2"/>
      <c r="P8" s="2"/>
      <c r="Q8" s="4" t="s">
        <v>375</v>
      </c>
      <c r="R8" s="6" t="s">
        <v>376</v>
      </c>
      <c r="U8" s="2"/>
      <c r="V8" s="2"/>
      <c r="W8" s="2"/>
      <c r="X8" s="2"/>
      <c r="Y8" s="2"/>
      <c r="Z8" s="2"/>
      <c r="AA8" s="2"/>
      <c r="AB8" s="2"/>
      <c r="AC8" s="2"/>
      <c r="AD8" s="2"/>
      <c r="AE8" s="2">
        <v>5</v>
      </c>
      <c r="AF8" s="2"/>
    </row>
    <row r="9" spans="1:32" ht="75.75" thickBot="1" x14ac:dyDescent="0.3">
      <c r="A9" s="2"/>
      <c r="B9" s="22" t="s">
        <v>377</v>
      </c>
      <c r="C9" s="23" t="s">
        <v>378</v>
      </c>
      <c r="D9" s="2"/>
      <c r="E9" s="5">
        <v>1</v>
      </c>
      <c r="F9" s="8" t="s">
        <v>379</v>
      </c>
      <c r="G9" s="2"/>
      <c r="H9" s="2"/>
      <c r="I9" s="2"/>
      <c r="J9" s="2"/>
      <c r="K9" s="5" t="s">
        <v>380</v>
      </c>
      <c r="L9" s="2"/>
      <c r="M9" s="4">
        <v>2</v>
      </c>
      <c r="N9" s="2"/>
      <c r="O9" s="2"/>
      <c r="P9" s="2"/>
      <c r="Q9" s="5" t="s">
        <v>381</v>
      </c>
      <c r="R9" s="8" t="s">
        <v>382</v>
      </c>
      <c r="U9" s="2"/>
      <c r="V9" s="2"/>
      <c r="W9" s="2"/>
      <c r="X9" s="2"/>
      <c r="Y9" s="2"/>
      <c r="Z9" s="2"/>
      <c r="AA9" s="2"/>
      <c r="AB9" s="2"/>
      <c r="AC9" s="2"/>
      <c r="AD9" s="2"/>
      <c r="AE9" s="2">
        <v>6</v>
      </c>
      <c r="AF9" s="2"/>
    </row>
    <row r="10" spans="1:32" ht="60.75" thickBot="1" x14ac:dyDescent="0.3">
      <c r="A10" s="2"/>
      <c r="B10" s="27" t="s">
        <v>383</v>
      </c>
      <c r="C10" s="28" t="s">
        <v>384</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385</v>
      </c>
      <c r="C11" s="23" t="s">
        <v>386</v>
      </c>
      <c r="D11" s="2"/>
      <c r="E11" s="354" t="s">
        <v>387</v>
      </c>
      <c r="F11" s="358"/>
      <c r="G11" s="358"/>
      <c r="H11" s="355"/>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388</v>
      </c>
      <c r="C12" s="28" t="s">
        <v>389</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72"/>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C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30.75" thickBot="1" x14ac:dyDescent="0.3">
      <c r="A16" s="2"/>
      <c r="B16" s="15" t="s">
        <v>390</v>
      </c>
      <c r="C16" s="47" t="s">
        <v>391</v>
      </c>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47.25" x14ac:dyDescent="0.25">
      <c r="A17" s="2"/>
      <c r="B17" s="50" t="s">
        <v>45</v>
      </c>
      <c r="C17" s="48" t="s">
        <v>392</v>
      </c>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31.5" x14ac:dyDescent="0.25">
      <c r="A18" s="2"/>
      <c r="B18" s="51" t="s">
        <v>393</v>
      </c>
      <c r="C18" s="44" t="s">
        <v>394</v>
      </c>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51" t="s">
        <v>67</v>
      </c>
      <c r="C19" s="44" t="s">
        <v>395</v>
      </c>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47.25" x14ac:dyDescent="0.25">
      <c r="A20" s="2"/>
      <c r="B20" s="51" t="s">
        <v>1</v>
      </c>
      <c r="C20" s="45" t="s">
        <v>396</v>
      </c>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63" x14ac:dyDescent="0.25">
      <c r="A21" s="2"/>
      <c r="B21" s="51" t="s">
        <v>71</v>
      </c>
      <c r="C21" s="44" t="s">
        <v>397</v>
      </c>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51" t="s">
        <v>74</v>
      </c>
      <c r="C22" s="45" t="s">
        <v>398</v>
      </c>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51" t="s">
        <v>76</v>
      </c>
      <c r="C23" s="44" t="s">
        <v>399</v>
      </c>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31.5" x14ac:dyDescent="0.25">
      <c r="A24" s="2"/>
      <c r="B24" s="51" t="s">
        <v>79</v>
      </c>
      <c r="C24" s="44" t="s">
        <v>400</v>
      </c>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31.5" x14ac:dyDescent="0.25">
      <c r="A25" s="2"/>
      <c r="B25" s="51" t="s">
        <v>85</v>
      </c>
      <c r="C25" s="44" t="s">
        <v>401</v>
      </c>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47.25" x14ac:dyDescent="0.25">
      <c r="A26" s="2"/>
      <c r="B26" s="51" t="s">
        <v>89</v>
      </c>
      <c r="C26" s="44" t="s">
        <v>402</v>
      </c>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51" t="s">
        <v>96</v>
      </c>
      <c r="C27" s="44" t="s">
        <v>403</v>
      </c>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16.5" thickBot="1" x14ac:dyDescent="0.3">
      <c r="A28" s="2"/>
      <c r="B28" s="51" t="s">
        <v>99</v>
      </c>
      <c r="C28" s="44" t="s">
        <v>404</v>
      </c>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31.5" x14ac:dyDescent="0.25">
      <c r="A29" s="2"/>
      <c r="B29" s="51" t="s">
        <v>106</v>
      </c>
      <c r="C29" s="44" t="s">
        <v>405</v>
      </c>
      <c r="D29" s="2"/>
      <c r="E29" s="10"/>
      <c r="F29" s="11" t="s">
        <v>406</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47.25" x14ac:dyDescent="0.25">
      <c r="A30" s="2"/>
      <c r="B30" s="51" t="s">
        <v>407</v>
      </c>
      <c r="C30" s="44" t="s">
        <v>408</v>
      </c>
      <c r="D30" s="2"/>
      <c r="E30" s="12"/>
      <c r="F30" s="13" t="s">
        <v>409</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47.25" x14ac:dyDescent="0.25">
      <c r="A31" s="2"/>
      <c r="B31" s="52" t="s">
        <v>113</v>
      </c>
      <c r="C31" s="49" t="s">
        <v>410</v>
      </c>
      <c r="D31" s="2"/>
      <c r="E31" s="18"/>
      <c r="F31" s="13" t="s">
        <v>411</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30.75" thickBot="1" x14ac:dyDescent="0.3">
      <c r="A32" s="2"/>
      <c r="B32" s="44" t="s">
        <v>59</v>
      </c>
      <c r="C32" s="45" t="s">
        <v>412</v>
      </c>
      <c r="D32" s="2"/>
      <c r="E32" s="24"/>
      <c r="F32" s="25" t="s">
        <v>413</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ht="30" x14ac:dyDescent="0.25">
      <c r="A33" s="2"/>
      <c r="B33" s="44" t="s">
        <v>55</v>
      </c>
      <c r="C33" s="45" t="s">
        <v>412</v>
      </c>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30.75" thickBot="1" x14ac:dyDescent="0.3">
      <c r="A34" s="2"/>
      <c r="B34" s="46" t="s">
        <v>63</v>
      </c>
      <c r="C34" s="53" t="s">
        <v>412</v>
      </c>
      <c r="D34" s="2"/>
      <c r="E34" s="2"/>
      <c r="F34" s="2" t="s">
        <v>283</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x14ac:dyDescent="0.25">
      <c r="A35" s="2"/>
      <c r="B35" s="2"/>
      <c r="C35" s="2"/>
      <c r="D35" s="2"/>
      <c r="E35" s="1" t="s">
        <v>344</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x14ac:dyDescent="0.25">
      <c r="A36" s="2"/>
      <c r="B36" s="2"/>
      <c r="C36" s="2"/>
      <c r="D36" s="2"/>
      <c r="E36" s="4" t="s">
        <v>358</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15.75" thickBot="1" x14ac:dyDescent="0.3">
      <c r="A37" s="2"/>
      <c r="B37" s="2"/>
      <c r="C37" s="2"/>
      <c r="D37" s="2"/>
      <c r="E37" s="4" t="s">
        <v>365</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414</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415</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354" t="s">
        <v>416</v>
      </c>
      <c r="F40" s="355"/>
      <c r="G40" s="140">
        <v>5</v>
      </c>
      <c r="H40" s="142">
        <v>10</v>
      </c>
      <c r="I40" s="141">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354" t="s">
        <v>417</v>
      </c>
      <c r="F41" s="355"/>
      <c r="G41" s="140" t="s">
        <v>366</v>
      </c>
      <c r="H41" s="142" t="s">
        <v>359</v>
      </c>
      <c r="I41" s="141" t="s">
        <v>345</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279</v>
      </c>
      <c r="F47" s="55" t="s">
        <v>418</v>
      </c>
      <c r="G47" s="55" t="s">
        <v>419</v>
      </c>
      <c r="H47" s="55" t="s">
        <v>420</v>
      </c>
      <c r="I47" s="55" t="s">
        <v>421</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6" t="s">
        <v>422</v>
      </c>
      <c r="F48" s="56" t="s">
        <v>423</v>
      </c>
      <c r="G48" s="9" t="s">
        <v>423</v>
      </c>
      <c r="H48" s="9">
        <v>2</v>
      </c>
      <c r="I48" s="40">
        <v>2</v>
      </c>
      <c r="J48" s="2"/>
      <c r="K48" s="140" t="s">
        <v>417</v>
      </c>
      <c r="L48" s="19" t="s">
        <v>424</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422</v>
      </c>
      <c r="F49" s="7" t="s">
        <v>423</v>
      </c>
      <c r="G49" s="2" t="s">
        <v>425</v>
      </c>
      <c r="H49" s="2">
        <v>2</v>
      </c>
      <c r="I49" s="6">
        <v>1</v>
      </c>
      <c r="J49" s="2"/>
      <c r="K49" s="54" t="s">
        <v>426</v>
      </c>
      <c r="L49" s="59">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422</v>
      </c>
      <c r="F50" s="7" t="s">
        <v>423</v>
      </c>
      <c r="G50" s="2" t="s">
        <v>427</v>
      </c>
      <c r="H50" s="2">
        <v>2</v>
      </c>
      <c r="I50" s="6">
        <v>0</v>
      </c>
      <c r="J50" s="2"/>
      <c r="K50" s="45" t="s">
        <v>428</v>
      </c>
      <c r="L50" s="60">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7" t="s">
        <v>422</v>
      </c>
      <c r="F51" s="7" t="s">
        <v>427</v>
      </c>
      <c r="G51" s="2" t="s">
        <v>423</v>
      </c>
      <c r="H51" s="2">
        <v>0</v>
      </c>
      <c r="I51" s="6">
        <v>2</v>
      </c>
      <c r="J51" s="2"/>
      <c r="K51" s="53" t="s">
        <v>429</v>
      </c>
      <c r="L51" s="61">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6" t="s">
        <v>430</v>
      </c>
      <c r="F52" s="7" t="s">
        <v>423</v>
      </c>
      <c r="G52" s="2" t="s">
        <v>423</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430</v>
      </c>
      <c r="F53" s="7" t="s">
        <v>423</v>
      </c>
      <c r="G53" s="2" t="s">
        <v>431</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430</v>
      </c>
      <c r="F54" s="7" t="s">
        <v>423</v>
      </c>
      <c r="G54" s="2" t="s">
        <v>427</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7" t="s">
        <v>430</v>
      </c>
      <c r="F55" s="57" t="s">
        <v>427</v>
      </c>
      <c r="G55" s="58" t="s">
        <v>423</v>
      </c>
      <c r="H55" s="58">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34</v>
      </c>
      <c r="C56" s="68" t="s">
        <v>432</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37</v>
      </c>
      <c r="C57" s="69" t="s">
        <v>433</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35</v>
      </c>
      <c r="C58" s="69" t="s">
        <v>434</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36</v>
      </c>
      <c r="C59" s="69" t="s">
        <v>435</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436</v>
      </c>
      <c r="C60" s="65" t="s">
        <v>437</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6"/>
      <c r="C61" s="6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7"/>
      <c r="C62" s="6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5"/>
      <c r="C63" s="6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5"/>
      <c r="C64" s="6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5"/>
      <c r="C65" s="6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5"/>
      <c r="C66" s="6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6"/>
      <c r="C67" s="6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7"/>
      <c r="C68" s="6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5"/>
      <c r="C69" s="6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5"/>
      <c r="C70" s="6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5"/>
      <c r="C71" s="6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6"/>
      <c r="C72" s="6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7"/>
      <c r="C73" s="6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5"/>
      <c r="C74" s="6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5"/>
      <c r="C75" s="6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5"/>
      <c r="C76" s="6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5"/>
      <c r="C77" s="6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5"/>
      <c r="C78" s="6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5"/>
      <c r="C79" s="6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5"/>
      <c r="C80" s="6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5"/>
      <c r="C81" s="6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5"/>
      <c r="C82" s="6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5"/>
      <c r="C83" s="6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5"/>
      <c r="C84" s="6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6"/>
      <c r="C85" s="6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3"/>
      <c r="C86" s="64"/>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48"/>
  <sheetViews>
    <sheetView view="pageBreakPreview" zoomScale="60" zoomScaleNormal="70" workbookViewId="0">
      <pane xSplit="1" ySplit="8" topLeftCell="B9" activePane="bottomRight" state="frozen"/>
      <selection pane="topRight" activeCell="B1" sqref="B1"/>
      <selection pane="bottomLeft" activeCell="A8" sqref="A8"/>
      <selection pane="bottomRight" activeCell="B1" sqref="B1:F3"/>
    </sheetView>
  </sheetViews>
  <sheetFormatPr baseColWidth="10" defaultColWidth="11.42578125" defaultRowHeight="15" x14ac:dyDescent="0.25"/>
  <cols>
    <col min="1" max="1" width="18.85546875" style="100" customWidth="1"/>
    <col min="2" max="2" width="38" style="100" customWidth="1"/>
    <col min="3" max="3" width="23.140625" style="100" customWidth="1"/>
    <col min="4" max="4" width="29.85546875" style="100" customWidth="1"/>
    <col min="5" max="5" width="66.42578125" style="100" customWidth="1"/>
    <col min="6" max="6" width="22.7109375" style="100" customWidth="1"/>
    <col min="7" max="7" width="25.42578125" style="100" customWidth="1"/>
    <col min="8" max="8" width="44.42578125" style="100" customWidth="1"/>
    <col min="9" max="9" width="15.85546875" style="154" customWidth="1"/>
    <col min="10" max="10" width="16" style="154" customWidth="1"/>
    <col min="11" max="11" width="12.5703125" style="154" customWidth="1"/>
    <col min="12" max="12" width="24.5703125" style="154" customWidth="1"/>
    <col min="13" max="13" width="61.42578125" style="100" customWidth="1"/>
    <col min="14" max="16384" width="11.42578125" style="100"/>
  </cols>
  <sheetData>
    <row r="1" spans="1:14" s="73" customFormat="1" ht="15.75" thickBot="1" x14ac:dyDescent="0.3">
      <c r="A1" s="185"/>
      <c r="B1" s="175" t="s">
        <v>0</v>
      </c>
      <c r="C1" s="224"/>
      <c r="D1" s="224"/>
      <c r="E1" s="224"/>
      <c r="F1" s="225"/>
      <c r="G1" s="238" t="s">
        <v>1</v>
      </c>
      <c r="H1" s="238"/>
      <c r="I1" s="238"/>
      <c r="J1" s="238"/>
      <c r="K1" s="200"/>
      <c r="L1" s="113" t="s">
        <v>2</v>
      </c>
      <c r="M1" s="111" t="s">
        <v>3</v>
      </c>
      <c r="N1" s="100"/>
    </row>
    <row r="2" spans="1:14" s="73" customFormat="1" ht="15.75" thickBot="1" x14ac:dyDescent="0.3">
      <c r="A2" s="185"/>
      <c r="B2" s="176"/>
      <c r="C2" s="241"/>
      <c r="D2" s="241"/>
      <c r="E2" s="241"/>
      <c r="F2" s="242"/>
      <c r="G2" s="240"/>
      <c r="H2" s="240"/>
      <c r="I2" s="240"/>
      <c r="J2" s="240"/>
      <c r="K2" s="201"/>
      <c r="L2" s="113" t="s">
        <v>4</v>
      </c>
      <c r="M2" s="74">
        <v>12</v>
      </c>
      <c r="N2" s="100"/>
    </row>
    <row r="3" spans="1:14" s="73" customFormat="1" ht="15.75" thickBot="1" x14ac:dyDescent="0.3">
      <c r="A3" s="185"/>
      <c r="B3" s="177"/>
      <c r="C3" s="226"/>
      <c r="D3" s="226"/>
      <c r="E3" s="226"/>
      <c r="F3" s="227"/>
      <c r="G3" s="239"/>
      <c r="H3" s="239"/>
      <c r="I3" s="239"/>
      <c r="J3" s="239"/>
      <c r="K3" s="202"/>
      <c r="L3" s="152" t="s">
        <v>5</v>
      </c>
      <c r="M3" s="114">
        <v>43475</v>
      </c>
      <c r="N3" s="100"/>
    </row>
    <row r="4" spans="1:14" s="73" customFormat="1" x14ac:dyDescent="0.25">
      <c r="A4" s="185"/>
      <c r="B4" s="175" t="s">
        <v>6</v>
      </c>
      <c r="C4" s="224"/>
      <c r="D4" s="224"/>
      <c r="E4" s="224"/>
      <c r="F4" s="225"/>
      <c r="G4" s="238" t="s">
        <v>17</v>
      </c>
      <c r="H4" s="238"/>
      <c r="I4" s="238"/>
      <c r="J4" s="238"/>
      <c r="K4" s="200"/>
      <c r="L4" s="196" t="s">
        <v>486</v>
      </c>
      <c r="M4" s="198" t="s">
        <v>18</v>
      </c>
      <c r="N4" s="100"/>
    </row>
    <row r="5" spans="1:14" s="73" customFormat="1" ht="15.75" thickBot="1" x14ac:dyDescent="0.3">
      <c r="A5" s="185"/>
      <c r="B5" s="177"/>
      <c r="C5" s="226"/>
      <c r="D5" s="226"/>
      <c r="E5" s="226"/>
      <c r="F5" s="227"/>
      <c r="G5" s="239"/>
      <c r="H5" s="239"/>
      <c r="I5" s="239"/>
      <c r="J5" s="239"/>
      <c r="K5" s="202"/>
      <c r="L5" s="197"/>
      <c r="M5" s="199"/>
      <c r="N5" s="100"/>
    </row>
    <row r="6" spans="1:14" x14ac:dyDescent="0.25">
      <c r="A6" s="153"/>
      <c r="B6" s="232" t="s">
        <v>19</v>
      </c>
      <c r="C6" s="233"/>
      <c r="D6" s="233"/>
      <c r="E6" s="233"/>
      <c r="F6" s="233"/>
      <c r="G6" s="234"/>
      <c r="H6" s="228" t="s">
        <v>20</v>
      </c>
      <c r="I6" s="229"/>
      <c r="J6" s="229"/>
      <c r="K6" s="229"/>
      <c r="L6" s="229"/>
      <c r="M6" s="229"/>
    </row>
    <row r="7" spans="1:14" ht="15.75" thickBot="1" x14ac:dyDescent="0.3">
      <c r="A7" s="153"/>
      <c r="B7" s="235"/>
      <c r="C7" s="236"/>
      <c r="D7" s="236"/>
      <c r="E7" s="236"/>
      <c r="F7" s="236"/>
      <c r="G7" s="237"/>
      <c r="H7" s="230"/>
      <c r="I7" s="231"/>
      <c r="J7" s="231"/>
      <c r="K7" s="231"/>
      <c r="L7" s="231"/>
      <c r="M7" s="231"/>
    </row>
    <row r="8" spans="1:14" ht="38.25" thickBot="1" x14ac:dyDescent="0.3">
      <c r="A8" s="101" t="s">
        <v>21</v>
      </c>
      <c r="B8" s="102" t="s">
        <v>22</v>
      </c>
      <c r="C8" s="102" t="s">
        <v>23</v>
      </c>
      <c r="D8" s="102" t="s">
        <v>24</v>
      </c>
      <c r="E8" s="102" t="s">
        <v>25</v>
      </c>
      <c r="F8" s="103" t="s">
        <v>26</v>
      </c>
      <c r="G8" s="104" t="s">
        <v>27</v>
      </c>
      <c r="H8" s="155" t="s">
        <v>28</v>
      </c>
      <c r="I8" s="105" t="s">
        <v>29</v>
      </c>
      <c r="J8" s="105" t="s">
        <v>30</v>
      </c>
      <c r="K8" s="105" t="s">
        <v>31</v>
      </c>
      <c r="L8" s="105" t="s">
        <v>32</v>
      </c>
      <c r="M8" s="105" t="s">
        <v>33</v>
      </c>
    </row>
    <row r="9" spans="1:14" s="106" customFormat="1" ht="150" x14ac:dyDescent="0.25">
      <c r="A9" s="148">
        <v>1</v>
      </c>
      <c r="B9" s="146" t="str">
        <f>+'IDENTIFICACIÓN DEL RC'!C9</f>
        <v>Registrar información falsa en un informe de un proceso vinculado al PDJJR</v>
      </c>
      <c r="C9" s="147" t="str">
        <f>+'IDENTIFICACIÓN DEL RC'!B9</f>
        <v xml:space="preserve">Acceso y Fortalecimiento a la Justicia </v>
      </c>
      <c r="D9" s="146" t="str">
        <f>'ANÁLISIS DEL RC'!F9</f>
        <v>ZONA RIESGO MODERADO</v>
      </c>
      <c r="E9" s="107" t="str">
        <f>'CONTROL DEL RC'!D10</f>
        <v>Dos o tres profesionales (según sea el caso) deben aprobar y firmar los informes que se generan de acuerdo a la periodicidad definida en el procedimiento de esta forma se el contenido de los mismos requerirá del involucramiento y validación conjunta, en caso de presentarse desacuerdo el caso será llevado cuatrimestralmente a los estudios de casos para análisis conjunto entre los profesionales del PDJJR y la Defensoría de Familia del ICBF, como evidencia se contara con los informes firmados por los profesionales y las actas de reunión cuando aplique estudio de caso. El cargue de las evidencias se realizara cuatrimestralmente.</v>
      </c>
      <c r="F9" s="146">
        <f>'VALORACIÓN DEL RC CON CONTROL'!C11</f>
        <v>100</v>
      </c>
      <c r="G9" s="146" t="str">
        <f>'VALORACIÓN DEL RC CON CONTROL'!G11</f>
        <v>ZONA RIESGO MODERADO</v>
      </c>
      <c r="H9" s="97" t="str">
        <f>+'CONTROL DEL RC'!F10</f>
        <v>Reducir el riesgo</v>
      </c>
      <c r="I9" s="108"/>
      <c r="J9" s="108"/>
      <c r="K9" s="108"/>
      <c r="L9" s="151" t="s">
        <v>34</v>
      </c>
      <c r="M9" s="147" t="str">
        <f>IF(L9='TABLA DE INFORMACIÓN'!$B$56,'TABLA DE INFORMACIÓN'!$C$56,IF(L9='TABLA DE INFORMACIÓN'!$B$57,'TABLA DE INFORMACIÓN'!$C$57,IF(L9='TABLA DE INFORMACIÓN'!$B$58,'TABLA DE INFORMACIÓN'!$C$58,IF(L9='TABLA DE INFORMACIÓN'!$B$59,'TABLA DE INFORMACIÓN'!$C$59,IF(L9='TABLA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10" spans="1:14" s="106" customFormat="1" ht="197.25" customHeight="1" x14ac:dyDescent="0.25">
      <c r="A10" s="207">
        <v>2</v>
      </c>
      <c r="B10" s="209" t="str">
        <f>+'IDENTIFICACIÓN DEL RC'!C10</f>
        <v>Malas actuaciones de algunos de los Actores de Justicia Comunitaria quienes realizan cobros a los ciudadanos por fuera de los términos de ley.</v>
      </c>
      <c r="C10" s="205" t="str">
        <f>+'IDENTIFICACIÓN DEL RC'!B10</f>
        <v xml:space="preserve">Acceso y Fortalecimiento a la Justicia </v>
      </c>
      <c r="D10" s="209" t="str">
        <f>'ANÁLISIS DEL RC'!F10</f>
        <v>ZONA RIESGO ALTO</v>
      </c>
      <c r="E10" s="107" t="str">
        <f>'CONTROL DEL RC'!D11</f>
        <v>Los contratistas y dos funcionarios de la mesa tecnica de la Dirección de Acceso a la Justicia con aprobaion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El cargue de las evidencias se realizara cuatrimestralmente.</v>
      </c>
      <c r="F10" s="209">
        <f>'VALORACIÓN DEL RC CON CONTROL'!C12</f>
        <v>100</v>
      </c>
      <c r="G10" s="209" t="str">
        <f>'VALORACIÓN DEL RC CON CONTROL'!G12</f>
        <v>ZONA RIESGO ALTO</v>
      </c>
      <c r="H10" s="97" t="str">
        <f>+'CONTROL DEL RC'!F11</f>
        <v>Reducir el riesgo</v>
      </c>
      <c r="I10" s="108"/>
      <c r="J10" s="108"/>
      <c r="K10" s="108"/>
      <c r="L10" s="203" t="s">
        <v>35</v>
      </c>
      <c r="M10" s="205" t="str">
        <f>IF(L10='TABLA DE INFORMACIÓN'!$B$56,'TABLA DE INFORMACIÓN'!$C$56,IF(L10='TABLA DE INFORMACIÓN'!$B$57,'TABLA DE INFORMACIÓN'!$C$57,IF(L10='TABLA DE INFORMACIÓN'!$B$58,'TABLA DE INFORMACIÓN'!$C$58,IF(L10='TABLA DE INFORMACIÓN'!$B$59,'TABLA DE INFORMACIÓN'!$C$59,IF(L10='TABLA DE INFORMACIÓN'!$B$60,'TABLA DE INFORMACIÓN'!$C$60,"revisar seleccion")))))</f>
        <v>•	Inexistencia de canales de denuncia interna y externa
•	Bajos niveles de denuncia
•	Bajos estándares éticos
•	Baja cultura del control social
•	Baja cultura del control institucional</v>
      </c>
    </row>
    <row r="11" spans="1:14" s="106" customFormat="1" ht="171" customHeight="1" x14ac:dyDescent="0.25">
      <c r="A11" s="208"/>
      <c r="B11" s="210"/>
      <c r="C11" s="206"/>
      <c r="D11" s="210"/>
      <c r="E11" s="107" t="str">
        <f>'CONTROL DEL RC'!D12</f>
        <v>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 El cargue de las evidencias se realizara cuatrimestralmente.</v>
      </c>
      <c r="F11" s="210"/>
      <c r="G11" s="210"/>
      <c r="H11" s="97" t="str">
        <f>+'CONTROL DEL RC'!F12</f>
        <v>Reducir el riesgo</v>
      </c>
      <c r="I11" s="108"/>
      <c r="J11" s="108"/>
      <c r="K11" s="108"/>
      <c r="L11" s="204"/>
      <c r="M11" s="206"/>
    </row>
    <row r="12" spans="1:14" s="106" customFormat="1" ht="195" x14ac:dyDescent="0.25">
      <c r="A12" s="148">
        <v>3</v>
      </c>
      <c r="B12" s="107" t="str">
        <f>+'IDENTIFICACIÓN DEL RC'!C11</f>
        <v>Inconsistencias en la  información estadística de los reportes de los Planes de Acción Territorial de la Dirección de Acceso a la Justicia.</v>
      </c>
      <c r="C12" s="147" t="str">
        <f>+'IDENTIFICACIÓN DEL RC'!B11</f>
        <v xml:space="preserve">Acceso y Fortalecimiento a la Justicia </v>
      </c>
      <c r="D12" s="146" t="str">
        <f>'ANÁLISIS DEL RC'!F11</f>
        <v>ZONA RIESGO ALTO</v>
      </c>
      <c r="E12" s="107" t="str">
        <f>'CONTROL DEL RC'!D13</f>
        <v>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El cargue de las evidencias se realizara cuatrimestralmente.</v>
      </c>
      <c r="F12" s="146">
        <f>'VALORACIÓN DEL RC CON CONTROL'!C13</f>
        <v>100</v>
      </c>
      <c r="G12" s="146" t="str">
        <f>'VALORACIÓN DEL RC CON CONTROL'!G13</f>
        <v>ZONA RIESGO ALTO</v>
      </c>
      <c r="H12" s="97" t="str">
        <f>+'CONTROL DEL RC'!F13</f>
        <v>Reducir el riesgo</v>
      </c>
      <c r="I12" s="108"/>
      <c r="J12" s="108"/>
      <c r="K12" s="108"/>
      <c r="L12" s="151" t="s">
        <v>36</v>
      </c>
      <c r="M12" s="147" t="str">
        <f>IF(L12='TABLA DE INFORMACIÓN'!$B$56,'TABLA DE INFORMACIÓN'!$C$56,IF(L12='TABLA DE INFORMACIÓN'!$B$57,'TABLA DE INFORMACIÓN'!$C$57,IF(L12='TABLA DE INFORMACIÓN'!$B$58,'TABLA DE INFORMACIÓN'!$C$58,IF(L12='TABLA DE INFORMACIÓN'!$B$59,'TABLA DE INFORMACIÓN'!$C$59,IF(L12='TABLA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13" spans="1:14" s="106" customFormat="1" ht="290.25" customHeight="1" x14ac:dyDescent="0.25">
      <c r="A13" s="148">
        <v>4</v>
      </c>
      <c r="B13" s="107" t="str">
        <f>+'IDENTIFICACIÓN DEL RC'!C12</f>
        <v>Beneficio particular o a terceros derivados de trámites en procesos de Atención Social (alimentación,servicios de salud, , dotación de elementos básicos, ingreso a programas de Atención Social).</v>
      </c>
      <c r="C13" s="147" t="str">
        <f>+'IDENTIFICACIÓN DEL RC'!B12</f>
        <v>CD-Atención Integral para PPL</v>
      </c>
      <c r="D13" s="146" t="str">
        <f>'ANÁLISIS DEL RC'!F12</f>
        <v>ZONA RIESGO ALTO</v>
      </c>
      <c r="E13" s="107" t="str">
        <f>'CONTROL DEL RC'!D14</f>
        <v>El responsable del área de atención integral de la cárcel distrital organizara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El cargue de las evidencias se realizará cuatrimestralmente</v>
      </c>
      <c r="F13" s="146">
        <f>'VALORACIÓN DEL RC CON CONTROL'!C14</f>
        <v>100</v>
      </c>
      <c r="G13" s="146" t="str">
        <f>'VALORACIÓN DEL RC CON CONTROL'!G14</f>
        <v>ZONA RIESGO ALTO</v>
      </c>
      <c r="H13" s="97" t="str">
        <f>+'CONTROL DEL RC'!F14</f>
        <v>Reducir el riesgo</v>
      </c>
      <c r="I13" s="108"/>
      <c r="J13" s="108"/>
      <c r="K13" s="108"/>
      <c r="L13" s="151" t="s">
        <v>36</v>
      </c>
      <c r="M13" s="147" t="str">
        <f>IF(L13='TABLA DE INFORMACIÓN'!$B$56,'TABLA DE INFORMACIÓN'!$C$56,IF(L13='TABLA DE INFORMACIÓN'!$B$57,'TABLA DE INFORMACIÓN'!$C$57,IF(L13='TABLA DE INFORMACIÓN'!$B$58,'TABLA DE INFORMACIÓN'!$C$58,IF(L13='TABLA DE INFORMACIÓN'!$B$59,'TABLA DE INFORMACIÓN'!$C$59,IF(L13='TABLA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14" spans="1:14" s="106" customFormat="1" ht="217.5" customHeight="1" x14ac:dyDescent="0.25">
      <c r="A14" s="148">
        <v>5</v>
      </c>
      <c r="B14" s="107" t="str">
        <f>+'IDENTIFICACIÓN DEL RC'!C13</f>
        <v>Beneficio particular o a terceros derivados de la Custodia y Vigilancia a las PPL</v>
      </c>
      <c r="C14" s="147" t="str">
        <f>+'IDENTIFICACIÓN DEL RC'!B13</f>
        <v>CD-Custodia y vigilacia para la seguridad</v>
      </c>
      <c r="D14" s="146" t="str">
        <f>'ANÁLISIS DEL RC'!F13</f>
        <v>ZONA RIESGO ALTO</v>
      </c>
      <c r="E14" s="107" t="str">
        <f>'CONTROL DEL RC'!D15</f>
        <v>El comandande de cada compañía asigna por cada turno un guardian para realizar la requisa en el punto "Puerta principal" lo cual se vera reflejado en el formato F-CVF-672 ORDEN DE SERVICIOS en concordancia al Instructivo I-CVF-6 REQUISA ,  Si se evidencia alguna novedad o ingreso de elementos no permitidos, se realizara el respectivo informe dirigido a la Direccion del establecimiento carcelario. Como evidencia quedara un correo cuatrimestral del comandande de Compañia informando la ejecucion de las requizas dado que el formato F-CVF-672 no se puede compartir por proteccion de datos. El cargue de las evidencias se realizara cuatrimestralmente.</v>
      </c>
      <c r="F14" s="146">
        <f>'VALORACIÓN DEL RC CON CONTROL'!C15</f>
        <v>100</v>
      </c>
      <c r="G14" s="146" t="str">
        <f>'VALORACIÓN DEL RC CON CONTROL'!G15</f>
        <v>ZONA RIESGO ALTO</v>
      </c>
      <c r="H14" s="97" t="str">
        <f>+'CONTROL DEL RC'!F15</f>
        <v>Reducir el riesgo</v>
      </c>
      <c r="I14" s="108"/>
      <c r="J14" s="108"/>
      <c r="K14" s="108"/>
      <c r="L14" s="151" t="s">
        <v>35</v>
      </c>
      <c r="M14" s="147" t="str">
        <f>IF(L14='TABLA DE INFORMACIÓN'!$B$56,'TABLA DE INFORMACIÓN'!$C$56,IF(L14='TABLA DE INFORMACIÓN'!$B$57,'TABLA DE INFORMACIÓN'!$C$57,IF(L14='TABLA DE INFORMACIÓN'!$B$58,'TABLA DE INFORMACIÓN'!$C$58,IF(L14='TABLA DE INFORMACIÓN'!$B$59,'TABLA DE INFORMACIÓN'!$C$59,IF(L14='TABLA DE INFORMACIÓN'!$B$60,'TABLA DE INFORMACIÓN'!$C$60,"revisar seleccion")))))</f>
        <v>•	Inexistencia de canales de denuncia interna y externa
•	Bajos niveles de denuncia
•	Bajos estándares éticos
•	Baja cultura del control social
•	Baja cultura del control institucional</v>
      </c>
    </row>
    <row r="15" spans="1:14" s="106" customFormat="1" ht="217.5" customHeight="1" x14ac:dyDescent="0.25">
      <c r="A15" s="148">
        <v>6</v>
      </c>
      <c r="B15" s="107" t="str">
        <f>+'IDENTIFICACIÓN DEL RC'!C14</f>
        <v>Beneficio particular o a terceros derivados de los trámites Juridicos</v>
      </c>
      <c r="C15" s="147" t="str">
        <f>+'IDENTIFICACIÓN DEL RC'!B14</f>
        <v>CD-Tramite Juridico para PPL</v>
      </c>
      <c r="D15" s="146" t="str">
        <f>'ANÁLISIS DEL RC'!F14</f>
        <v>ZONA RIESGO ALTO</v>
      </c>
      <c r="E15" s="107" t="str">
        <f>'CONTROL DEL RC'!D16</f>
        <v>La direccion de la carcel aprobara toda documentacion expedida por Juridica verificando la persona que elaboro y reviso el documento en cumplimiento al instructivo Atención y Gestión a los Requerimientos Judiciales yo Administrativos y Solicitudes de las PPL I-TJ-6. Para los casos en los cuales no se cuente con la informacion de la persona que elaboro y reviso, se precedera con la devolucion del documento para la correspondiente revision. Como evidencia quedara un correo cuatrimestral informando la ejecucion del control de acuerdo al instructivo Atención y Gestión a los Requerimientos Judiciales yo Administrativos y Solicitudes de las PPL I-TJ-6 dado no se podran compartir las solicitudes individuales por tratarse de informacion confidencial, sin embargo esta documentacion reposara en los expedientes de las PPL y dicha informacion es confidencial. El cargue de las evidencias se realizara cuatrimestralmente.</v>
      </c>
      <c r="F15" s="146">
        <f>'VALORACIÓN DEL RC CON CONTROL'!C16</f>
        <v>100</v>
      </c>
      <c r="G15" s="146" t="str">
        <f>'VALORACIÓN DEL RC CON CONTROL'!G16</f>
        <v>ZONA RIESGO ALTO</v>
      </c>
      <c r="H15" s="97" t="str">
        <f>+'CONTROL DEL RC'!F16</f>
        <v>Reducir el riesgo</v>
      </c>
      <c r="I15" s="108"/>
      <c r="J15" s="108"/>
      <c r="K15" s="108"/>
      <c r="L15" s="151" t="s">
        <v>35</v>
      </c>
      <c r="M15" s="147" t="str">
        <f>IF(L15='TABLA DE INFORMACIÓN'!$B$56,'TABLA DE INFORMACIÓN'!$C$56,IF(L15='TABLA DE INFORMACIÓN'!$B$57,'TABLA DE INFORMACIÓN'!$C$57,IF(L15='TABLA DE INFORMACIÓN'!$B$58,'TABLA DE INFORMACIÓN'!$C$58,IF(L15='TABLA DE INFORMACIÓN'!$B$59,'TABLA DE INFORMACIÓN'!$C$59,IF(L15='TABLA DE INFORMACIÓN'!$B$60,'TABLA DE INFORMACIÓN'!$C$60,"revisar seleccion")))))</f>
        <v>•	Inexistencia de canales de denuncia interna y externa
•	Bajos niveles de denuncia
•	Bajos estándares éticos
•	Baja cultura del control social
•	Baja cultura del control institucional</v>
      </c>
    </row>
    <row r="16" spans="1:14" s="106" customFormat="1" ht="217.5" customHeight="1" x14ac:dyDescent="0.25">
      <c r="A16" s="148">
        <v>7</v>
      </c>
      <c r="B16" s="107" t="str">
        <f>+'IDENTIFICACIÓN DEL RC'!C15</f>
        <v>Investigaciones manipuladas sobre practicas indebidas</v>
      </c>
      <c r="C16" s="147" t="str">
        <f>+'IDENTIFICACIÓN DEL RC'!B15</f>
        <v>Control Interno Disciplinario</v>
      </c>
      <c r="D16" s="146" t="str">
        <f>'ANÁLISIS DEL RC'!F15</f>
        <v>ZONA RIESGO ALTO</v>
      </c>
      <c r="E16" s="107" t="str">
        <f>'CONTROL DEL RC'!D17</f>
        <v xml:space="preserve">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periodicas, cuadro excel de autos y la totalidad del material probatorio archivado en la carpeta del proceso. El cargue de evidencias se realiza de manera cuatrimestral.   </v>
      </c>
      <c r="F16" s="146">
        <f>'VALORACIÓN DEL RC CON CONTROL'!C17</f>
        <v>100</v>
      </c>
      <c r="G16" s="146" t="str">
        <f>'VALORACIÓN DEL RC CON CONTROL'!G17</f>
        <v>ZONA RIESGO ALTO</v>
      </c>
      <c r="H16" s="97" t="str">
        <f>+'CONTROL DEL RC'!F17</f>
        <v>Reducir el riesgo</v>
      </c>
      <c r="I16" s="108"/>
      <c r="J16" s="108"/>
      <c r="K16" s="108"/>
      <c r="L16" s="151" t="s">
        <v>35</v>
      </c>
      <c r="M16" s="147" t="str">
        <f>IF(L16='TABLA DE INFORMACIÓN'!$B$56,'TABLA DE INFORMACIÓN'!$C$56,IF(L16='TABLA DE INFORMACIÓN'!$B$57,'TABLA DE INFORMACIÓN'!$C$57,IF(L16='TABLA DE INFORMACIÓN'!$B$58,'TABLA DE INFORMACIÓN'!$C$58,IF(L16='TABLA DE INFORMACIÓN'!$B$59,'TABLA DE INFORMACIÓN'!$C$59,IF(L16='TABLA DE INFORMACIÓN'!$B$60,'TABLA DE INFORMACIÓN'!$C$60,"revisar seleccion")))))</f>
        <v>•	Inexistencia de canales de denuncia interna y externa
•	Bajos niveles de denuncia
•	Bajos estándares éticos
•	Baja cultura del control social
•	Baja cultura del control institucional</v>
      </c>
    </row>
    <row r="17" spans="1:13" s="106" customFormat="1" ht="231" customHeight="1" x14ac:dyDescent="0.25">
      <c r="A17" s="216">
        <v>8</v>
      </c>
      <c r="B17" s="214" t="str">
        <f>+'IDENTIFICACIÓN DEL RC'!C16</f>
        <v>Suministro de combustible, por parte del proveedor a los vehículos que no son de propiedad y/o no están a cargo de la Secretaria Distrital de Seguridad, Convivencia y Justicia, al servicio de las agencias de seguridad, mediante contratos de comodato</v>
      </c>
      <c r="C17" s="215" t="str">
        <f>+'IDENTIFICACIÓN DEL RC'!B16</f>
        <v>Fortalecimiento de Capacidades Operativas para la S, C y AJ</v>
      </c>
      <c r="D17" s="214" t="str">
        <f>'ANÁLISIS DEL RC'!F16</f>
        <v>ZONA RIESGO EXTREMO</v>
      </c>
      <c r="E17" s="107" t="str">
        <f>'CONTROL DEL RC'!D18</f>
        <v>El funcionario y/o contratista encargado hará las visitas de verificación a las Estaciones de Servicio- 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en caso de evidenciar irregularidades se procederá solicitando los ajustes respectivos. Como evidencia de ello quedaran los informes mensuales de ejecución contractual. El cargue de las evidencias se realizara cuatrimestralmente.</v>
      </c>
      <c r="F17" s="209">
        <f>'VALORACIÓN DEL RC CON CONTROL'!C18</f>
        <v>100</v>
      </c>
      <c r="G17" s="209" t="str">
        <f>'VALORACIÓN DEL RC CON CONTROL'!G18</f>
        <v>ZONA RIESGO EXTREMO</v>
      </c>
      <c r="H17" s="97" t="str">
        <f>+'CONTROL DEL RC'!F18</f>
        <v>Reducir el riesgo</v>
      </c>
      <c r="I17" s="203"/>
      <c r="J17" s="203"/>
      <c r="K17" s="203"/>
      <c r="L17" s="203" t="s">
        <v>36</v>
      </c>
      <c r="M17" s="205" t="str">
        <f>IF(L17='TABLA DE INFORMACIÓN'!$B$56,'TABLA DE INFORMACIÓN'!$C$56,IF(L17='TABLA DE INFORMACIÓN'!$B$57,'TABLA DE INFORMACIÓN'!$C$57,IF(L17='TABLA DE INFORMACIÓN'!$B$58,'TABLA DE INFORMACIÓN'!$C$58,IF(L17='TABLA DE INFORMACIÓN'!$B$59,'TABLA DE INFORMACIÓN'!$C$59,IF(L17='TABLA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18" spans="1:13" ht="187.5" customHeight="1" x14ac:dyDescent="0.25">
      <c r="A18" s="216"/>
      <c r="B18" s="214"/>
      <c r="C18" s="215"/>
      <c r="D18" s="214"/>
      <c r="E18" s="107" t="str">
        <f>'CONTROL DEL RC'!D19</f>
        <v>El funcionario y/o contratista encargado de supervisar el Contrato de abastecimiento de combustible, recibirá solicitudes de las Agencias de Seguridad para la activación, bloqueo y/o corrección de kilometraje, las cuales se verificarán contra el cuadro de registro de novedades,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el cuadro de control con el registro de novedades mensuales. El cargue de estas se realizará cuatrimestralmente.</v>
      </c>
      <c r="F18" s="213"/>
      <c r="G18" s="213"/>
      <c r="H18" s="97" t="str">
        <f>+'CONTROL DEL RC'!F19</f>
        <v>Reducir el riesgo</v>
      </c>
      <c r="I18" s="211"/>
      <c r="J18" s="211"/>
      <c r="K18" s="211"/>
      <c r="L18" s="211"/>
      <c r="M18" s="212"/>
    </row>
    <row r="19" spans="1:13" ht="183.75" customHeight="1" x14ac:dyDescent="0.25">
      <c r="A19" s="216"/>
      <c r="B19" s="214"/>
      <c r="C19" s="215"/>
      <c r="D19" s="214"/>
      <c r="E19" s="107" t="str">
        <f>'CONTROL DEL RC'!D20</f>
        <v>El funcionario y/o contratista encargado de supervisar el Contrato de abastecimiento de combustible solicitará a los asignatarios de las agencias de seguridad la anotación del error en el registro del kilometraje por parte del promotor de la EDS en el vóucher orginal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El cargue de estas se realizará cuatrimestralmente.</v>
      </c>
      <c r="F19" s="213"/>
      <c r="G19" s="213"/>
      <c r="H19" s="97" t="str">
        <f>+'CONTROL DEL RC'!F20</f>
        <v>Reducir el riesgo</v>
      </c>
      <c r="I19" s="211"/>
      <c r="J19" s="211"/>
      <c r="K19" s="211"/>
      <c r="L19" s="211"/>
      <c r="M19" s="212"/>
    </row>
    <row r="20" spans="1:13" ht="147.75" customHeight="1" x14ac:dyDescent="0.25">
      <c r="A20" s="216"/>
      <c r="B20" s="214"/>
      <c r="C20" s="215"/>
      <c r="D20" s="214"/>
      <c r="E20" s="107" t="str">
        <f>'CONTROL DEL RC'!D21</f>
        <v>El funcionario y/o contratista encargado de supervisar el Contrato de abastecimiento de combustible verificará en sitio, la instalación de los chips de combustible realizada por el proveedor para los casos de cambio a los existentes, vehículo nuevo, pérdida o daño.  En caso de no poder asistir al punto de instalación no se dára autorizacion para realizar dicha actividad. Como evidencia se tiene las planillas de control con el chequeo uno a uno de la correspondiente instalación con el automotor asignado. El cargue de estas se realizará cuatrimestralmente.</v>
      </c>
      <c r="F20" s="210"/>
      <c r="G20" s="210"/>
      <c r="H20" s="97" t="str">
        <f>+'CONTROL DEL RC'!F21</f>
        <v>Reducir el riesgo</v>
      </c>
      <c r="I20" s="204"/>
      <c r="J20" s="204"/>
      <c r="K20" s="204"/>
      <c r="L20" s="204"/>
      <c r="M20" s="206"/>
    </row>
    <row r="21" spans="1:13" s="106" customFormat="1" ht="210" customHeight="1" x14ac:dyDescent="0.25">
      <c r="A21" s="207">
        <v>9</v>
      </c>
      <c r="B21" s="209" t="str">
        <f>+'IDENTIFICACIÓN DEL RC'!C17</f>
        <v>Filtración inadecuada de información de la entidad.</v>
      </c>
      <c r="C21" s="205" t="str">
        <f>+'IDENTIFICACIÓN DEL RC'!B17</f>
        <v>Gestión de Comunicaciones</v>
      </c>
      <c r="D21" s="209" t="str">
        <f>'ANÁLISIS DEL RC'!F17</f>
        <v>ZONA RIESGO EXTREMO</v>
      </c>
      <c r="E21" s="107" t="str">
        <f>'CONTROL DEL RC'!D22</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la empresa de monitoreo. El cargue de las evidencias se realizará cada cuatro meses.</v>
      </c>
      <c r="F21" s="146">
        <f>'VALORACIÓN DEL RC CON CONTROL'!C19</f>
        <v>100</v>
      </c>
      <c r="G21" s="209" t="str">
        <f>'VALORACIÓN DEL RC CON CONTROL'!G19</f>
        <v>ZONA RIESGO EXTREMO</v>
      </c>
      <c r="H21" s="97" t="str">
        <f>+'CONTROL DEL RC'!F22</f>
        <v>Reducir el riesgo</v>
      </c>
      <c r="I21" s="108"/>
      <c r="J21" s="108"/>
      <c r="K21" s="108"/>
      <c r="L21" s="203" t="s">
        <v>37</v>
      </c>
      <c r="M21" s="205" t="str">
        <f>IF(L21='TABLA DE INFORMACIÓN'!$B$56,'TABLA DE INFORMACIÓN'!$C$56,IF(L21='TABLA DE INFORMACIÓN'!$B$57,'TABLA DE INFORMACIÓN'!$C$57,IF(L21='TABLA DE INFORMACIÓN'!$B$58,'TABLA DE INFORMACIÓN'!$C$58,IF(L21='TABLA DE INFORMACIÓN'!$B$59,'TABLA DE INFORMACIÓN'!$C$59,IF(L21='TABLA DE INFORMACIÓN'!$B$60,'TABLA DE INFORMACIÓN'!$C$60,"revisar seleccion")))))</f>
        <v>•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v>
      </c>
    </row>
    <row r="22" spans="1:13" s="106" customFormat="1" ht="90" x14ac:dyDescent="0.25">
      <c r="A22" s="208"/>
      <c r="B22" s="210"/>
      <c r="C22" s="206"/>
      <c r="D22" s="210"/>
      <c r="E22" s="107" t="str">
        <f>'CONTROL DEL RC'!D23</f>
        <v>La líder Operativa de la OAC realizará trimestralmente dos capacitaciones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cada cuatro meses.</v>
      </c>
      <c r="F22" s="146">
        <f>'VALORACIÓN DEL RC CON CONTROL'!C20</f>
        <v>100</v>
      </c>
      <c r="G22" s="210"/>
      <c r="H22" s="97" t="str">
        <f>+'CONTROL DEL RC'!F23</f>
        <v>Reducir el riesgo</v>
      </c>
      <c r="I22" s="108"/>
      <c r="J22" s="108"/>
      <c r="K22" s="108"/>
      <c r="L22" s="204"/>
      <c r="M22" s="206"/>
    </row>
    <row r="23" spans="1:13" s="106" customFormat="1" ht="191.25" customHeight="1" x14ac:dyDescent="0.25">
      <c r="A23" s="216">
        <v>10</v>
      </c>
      <c r="B23" s="214" t="str">
        <f>+'IDENTIFICACIÓN DEL RC'!C18</f>
        <v>Fuga de informacion confidencial del C4 por personal no autorizado</v>
      </c>
      <c r="C23" s="215" t="str">
        <f>+'IDENTIFICACIÓN DEL RC'!B18</f>
        <v>Gestión de Emergencias</v>
      </c>
      <c r="D23" s="214" t="str">
        <f>'ANÁLISIS DEL RC'!F18</f>
        <v>ZONA RIESGO EXTREMO</v>
      </c>
      <c r="E23" s="107" t="str">
        <f>'CONTROL DEL RC'!D24</f>
        <v>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El cargue de las evidencias se realizara cuatrimestralmente.</v>
      </c>
      <c r="F23" s="214">
        <f>'VALORACIÓN DEL RC CON CONTROL'!C20</f>
        <v>100</v>
      </c>
      <c r="G23" s="214" t="str">
        <f>'VALORACIÓN DEL RC CON CONTROL'!G20</f>
        <v>ZONA RIESGO ALTO</v>
      </c>
      <c r="H23" s="97" t="str">
        <f>+'CONTROL DEL RC'!F24</f>
        <v>Reducir el riesgo</v>
      </c>
      <c r="I23" s="108"/>
      <c r="J23" s="108"/>
      <c r="K23" s="108"/>
      <c r="L23" s="243" t="s">
        <v>34</v>
      </c>
      <c r="M23" s="215" t="str">
        <f>IF(L23='TABLA DE INFORMACIÓN'!$B$56,'TABLA DE INFORMACIÓN'!$C$56,IF(L23='TABLA DE INFORMACIÓN'!$B$57,'TABLA DE INFORMACIÓN'!$C$57,IF(L23='TABLA DE INFORMACIÓN'!$B$58,'TABLA DE INFORMACIÓN'!$C$58,IF(L23='TABLA DE INFORMACIÓN'!$B$59,'TABLA DE INFORMACIÓN'!$C$59,IF(L23='TABLA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24" spans="1:13" s="106" customFormat="1" ht="206.25" customHeight="1" x14ac:dyDescent="0.25">
      <c r="A24" s="216"/>
      <c r="B24" s="214"/>
      <c r="C24" s="215"/>
      <c r="D24" s="214"/>
      <c r="E24" s="107" t="str">
        <f>'CONTROL DEL RC'!D25</f>
        <v>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El cargue de las evidencias se realizara cuatrimestralmente.</v>
      </c>
      <c r="F24" s="214"/>
      <c r="G24" s="214"/>
      <c r="H24" s="97" t="str">
        <f>+'CONTROL DEL RC'!F25</f>
        <v>Reducir el riesgo</v>
      </c>
      <c r="I24" s="108"/>
      <c r="J24" s="108"/>
      <c r="K24" s="108"/>
      <c r="L24" s="243"/>
      <c r="M24" s="215"/>
    </row>
    <row r="25" spans="1:13" s="106" customFormat="1" ht="135" x14ac:dyDescent="0.25">
      <c r="A25" s="216"/>
      <c r="B25" s="214"/>
      <c r="C25" s="215"/>
      <c r="D25" s="214"/>
      <c r="E25" s="107" t="str">
        <f>'CONTROL DEL RC'!D26</f>
        <v>El Jefe del C4 con el apoyo del personal de capacitación incluirá y desarrollara la capacitación al personal del C4 acorde al Instructivo de Formación para el Sistema NUSE Operadores de la S.U.R. y Operadores de Agencias de Despacho I-GE-1 de acuerdo al cronograma establecido. Para los casos en los cuales los funcionarios tengan una falta de asistencia a la capacitación se realizarán capacitaciones periódicas para reforzar y reentrenar el personal del C4. Como evidencia quedan las listas de asistencia de Capacitación y Evaluaciones. El cargue de las evidencias se realizará cuatrimestralmente.</v>
      </c>
      <c r="F25" s="214"/>
      <c r="G25" s="214"/>
      <c r="H25" s="97" t="str">
        <f>+'CONTROL DEL RC'!F26</f>
        <v>Reducir el riesgo</v>
      </c>
      <c r="I25" s="108"/>
      <c r="J25" s="108"/>
      <c r="K25" s="108"/>
      <c r="L25" s="243"/>
      <c r="M25" s="215"/>
    </row>
    <row r="26" spans="1:13" s="106" customFormat="1" ht="137.25" customHeight="1" x14ac:dyDescent="0.25">
      <c r="A26" s="217">
        <v>11</v>
      </c>
      <c r="B26" s="219" t="str">
        <f>+'IDENTIFICACIÓN DEL RC'!C19</f>
        <v>Perdida o extravió documental por parte de un servidor que, aprovechando su posición frente a un recurso público, privilegia a un tercero con información para su beneficio.</v>
      </c>
      <c r="C26" s="212" t="str">
        <f>+'IDENTIFICACIÓN DEL RC'!B19</f>
        <v>Gestión de Recursos Físicos y Documental</v>
      </c>
      <c r="D26" s="213" t="str">
        <f>'ANÁLISIS DEL RC'!F19</f>
        <v>ZONA RIESGO ALTO</v>
      </c>
      <c r="E26" s="149" t="str">
        <f>'CONTROL DEL RC'!D27</f>
        <v>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El reporte de las evidencias se realizara cuatrimestralmente.</v>
      </c>
      <c r="F26" s="213">
        <f>'VALORACIÓN DEL RC CON CONTROL'!C21</f>
        <v>100</v>
      </c>
      <c r="G26" s="213" t="str">
        <f>'VALORACIÓN DEL RC CON CONTROL'!G21</f>
        <v>ZONA RIESGO ALTO</v>
      </c>
      <c r="H26" s="92" t="str">
        <f>+'CONTROL DEL RC'!F27</f>
        <v>Reducir el riesgo</v>
      </c>
      <c r="I26" s="222"/>
      <c r="J26" s="222"/>
      <c r="K26" s="222"/>
      <c r="L26" s="211" t="s">
        <v>34</v>
      </c>
      <c r="M26" s="212" t="str">
        <f>IF(L26='TABLA DE INFORMACIÓN'!$B$56,'TABLA DE INFORMACIÓN'!$C$56,IF(L26='TABLA DE INFORMACIÓN'!$B$57,'TABLA DE INFORMACIÓN'!$C$57,IF(L26='TABLA DE INFORMACIÓN'!$B$58,'TABLA DE INFORMACIÓN'!$C$58,IF(L26='TABLA DE INFORMACIÓN'!$B$59,'TABLA DE INFORMACIÓN'!$C$59,IF(L26='TABLA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27" spans="1:13" s="106" customFormat="1" ht="120" customHeight="1" x14ac:dyDescent="0.25">
      <c r="A27" s="217"/>
      <c r="B27" s="219"/>
      <c r="C27" s="212"/>
      <c r="D27" s="213"/>
      <c r="E27" s="107" t="str">
        <f>'CONTROL DEL RC'!D28</f>
        <v>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El reporte de las evidencias se realizara cuatrimestralmente.</v>
      </c>
      <c r="F27" s="213"/>
      <c r="G27" s="213"/>
      <c r="H27" s="97" t="str">
        <f>+'CONTROL DEL RC'!F28</f>
        <v>Reducir el riesgo</v>
      </c>
      <c r="I27" s="222"/>
      <c r="J27" s="222"/>
      <c r="K27" s="222"/>
      <c r="L27" s="211"/>
      <c r="M27" s="212"/>
    </row>
    <row r="28" spans="1:13" s="106" customFormat="1" ht="126" customHeight="1" x14ac:dyDescent="0.25">
      <c r="A28" s="217"/>
      <c r="B28" s="219"/>
      <c r="C28" s="212"/>
      <c r="D28" s="213"/>
      <c r="E28" s="107" t="str">
        <f>'CONTROL DEL RC'!D29</f>
        <v>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reporte de las evidencias se realizara cuatrimestralmente.</v>
      </c>
      <c r="F28" s="213"/>
      <c r="G28" s="213"/>
      <c r="H28" s="97" t="str">
        <f>+'CONTROL DEL RC'!F29</f>
        <v>Reducir el riesgo</v>
      </c>
      <c r="I28" s="222"/>
      <c r="J28" s="222"/>
      <c r="K28" s="222"/>
      <c r="L28" s="211"/>
      <c r="M28" s="212"/>
    </row>
    <row r="29" spans="1:13" s="106" customFormat="1" ht="133.5" customHeight="1" x14ac:dyDescent="0.25">
      <c r="A29" s="217"/>
      <c r="B29" s="219"/>
      <c r="C29" s="212"/>
      <c r="D29" s="213"/>
      <c r="E29" s="107" t="str">
        <f>'CONTROL DEL RC'!D30</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reporte de las evidencias se realizara cuatrimestralmente.</v>
      </c>
      <c r="F29" s="213"/>
      <c r="G29" s="213"/>
      <c r="H29" s="97" t="str">
        <f>+'CONTROL DEL RC'!F30</f>
        <v>Reducir el riesgo</v>
      </c>
      <c r="I29" s="222"/>
      <c r="J29" s="222"/>
      <c r="K29" s="222"/>
      <c r="L29" s="211"/>
      <c r="M29" s="212"/>
    </row>
    <row r="30" spans="1:13" s="106" customFormat="1" ht="140.25" customHeight="1" x14ac:dyDescent="0.25">
      <c r="A30" s="208"/>
      <c r="B30" s="220"/>
      <c r="C30" s="206"/>
      <c r="D30" s="210"/>
      <c r="E30" s="107" t="str">
        <f>'CONTROL DEL RC'!D31</f>
        <v>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El reporte de las evidencias se realizara cuatrimestralmente.</v>
      </c>
      <c r="F30" s="210"/>
      <c r="G30" s="210"/>
      <c r="H30" s="97" t="str">
        <f>+'CONTROL DEL RC'!F31</f>
        <v>Reducir el riesgo</v>
      </c>
      <c r="I30" s="223"/>
      <c r="J30" s="223"/>
      <c r="K30" s="223"/>
      <c r="L30" s="204"/>
      <c r="M30" s="206"/>
    </row>
    <row r="31" spans="1:13" s="106" customFormat="1" ht="144" customHeight="1" x14ac:dyDescent="0.25">
      <c r="A31" s="207">
        <v>12</v>
      </c>
      <c r="B31" s="218" t="str">
        <f>+'IDENTIFICACIÓN DEL RC'!C20</f>
        <v>Perdida y/o desaparición de los bienes al servicio de la Entidad parte de un servidor que, aprovechando su posición frente a un recurso público, sustrae bienes de la Entidad para su beneficio personal o un tercero.</v>
      </c>
      <c r="C31" s="205" t="str">
        <f>+'IDENTIFICACIÓN DEL RC'!B20</f>
        <v>Gestión de Recursos Físicos y Documental</v>
      </c>
      <c r="D31" s="209" t="str">
        <f>'ANÁLISIS DEL RC'!F20</f>
        <v>ZONA RIESGO ALTO</v>
      </c>
      <c r="E31" s="107" t="str">
        <f>'CONTROL DEL RC'!D32</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reporte de las evidencias se realizara cuatrimestralmente.</v>
      </c>
      <c r="F31" s="209">
        <f>'VALORACIÓN DEL RC CON CONTROL'!C22</f>
        <v>100</v>
      </c>
      <c r="G31" s="209" t="str">
        <f>'VALORACIÓN DEL RC CON CONTROL'!G22</f>
        <v>ZONA RIESGO ALTO</v>
      </c>
      <c r="H31" s="97" t="str">
        <f>+'CONTROL DEL RC'!F32</f>
        <v>Reducir el riesgo</v>
      </c>
      <c r="I31" s="221"/>
      <c r="J31" s="221"/>
      <c r="K31" s="221"/>
      <c r="L31" s="203" t="s">
        <v>34</v>
      </c>
      <c r="M31" s="205" t="str">
        <f>IF(L31='TABLA DE INFORMACIÓN'!$B$56,'TABLA DE INFORMACIÓN'!$C$56,IF(L31='TABLA DE INFORMACIÓN'!$B$57,'TABLA DE INFORMACIÓN'!$C$57,IF(L31='TABLA DE INFORMACIÓN'!$B$58,'TABLA DE INFORMACIÓN'!$C$58,IF(L31='TABLA DE INFORMACIÓN'!$B$59,'TABLA DE INFORMACIÓN'!$C$59,IF(L31='TABLA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32" spans="1:13" s="106" customFormat="1" ht="131.25" customHeight="1" x14ac:dyDescent="0.25">
      <c r="A32" s="217"/>
      <c r="B32" s="219"/>
      <c r="C32" s="212"/>
      <c r="D32" s="213"/>
      <c r="E32" s="107" t="str">
        <f>'CONTROL DEL RC'!D33</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reporte de las evidencias se realizara cuatrimestralmente.</v>
      </c>
      <c r="F32" s="213"/>
      <c r="G32" s="213"/>
      <c r="H32" s="97" t="str">
        <f>+'CONTROL DEL RC'!F33</f>
        <v>Reducir el riesgo</v>
      </c>
      <c r="I32" s="222"/>
      <c r="J32" s="222"/>
      <c r="K32" s="222"/>
      <c r="L32" s="211"/>
      <c r="M32" s="212"/>
    </row>
    <row r="33" spans="1:13" s="106" customFormat="1" ht="120" customHeight="1" x14ac:dyDescent="0.25">
      <c r="A33" s="217"/>
      <c r="B33" s="219"/>
      <c r="C33" s="212"/>
      <c r="D33" s="213"/>
      <c r="E33" s="107" t="str">
        <f>'CONTROL DEL RC'!D34</f>
        <v>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El reporte de las evidencias se realizara cuatrimestralmente.</v>
      </c>
      <c r="F33" s="213"/>
      <c r="G33" s="213"/>
      <c r="H33" s="97" t="str">
        <f>+'CONTROL DEL RC'!F34</f>
        <v>Reducir el riesgo</v>
      </c>
      <c r="I33" s="222"/>
      <c r="J33" s="222"/>
      <c r="K33" s="222"/>
      <c r="L33" s="211"/>
      <c r="M33" s="212"/>
    </row>
    <row r="34" spans="1:13" s="106" customFormat="1" ht="133.5" customHeight="1" x14ac:dyDescent="0.25">
      <c r="A34" s="208"/>
      <c r="B34" s="220"/>
      <c r="C34" s="206"/>
      <c r="D34" s="210"/>
      <c r="E34" s="107" t="str">
        <f>'CONTROL DEL RC'!D35</f>
        <v>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El reporte de las evidencias se realizara cuatrimestralmente.</v>
      </c>
      <c r="F34" s="210"/>
      <c r="G34" s="210"/>
      <c r="H34" s="97" t="str">
        <f>+'CONTROL DEL RC'!F35</f>
        <v>Reducir el riesgo</v>
      </c>
      <c r="I34" s="223"/>
      <c r="J34" s="223"/>
      <c r="K34" s="223"/>
      <c r="L34" s="204"/>
      <c r="M34" s="206"/>
    </row>
    <row r="35" spans="1:13" s="106" customFormat="1" ht="165" x14ac:dyDescent="0.25">
      <c r="A35" s="148">
        <v>13</v>
      </c>
      <c r="B35" s="107" t="str">
        <f>+'IDENTIFICACIÓN DEL RC'!C21</f>
        <v>Fuga de información confidencial de la entidad por parte de contratista o funcionarios</v>
      </c>
      <c r="C35" s="147" t="str">
        <f>+'IDENTIFICACIÓN DEL RC'!B21</f>
        <v>Gestión de Seguridad y Convivencia</v>
      </c>
      <c r="D35" s="146" t="str">
        <f>'ANÁLISIS DEL RC'!F21</f>
        <v>ZONA RIESGO MODERADO</v>
      </c>
      <c r="E35" s="107" t="str">
        <f>'CONTROL DEL RC'!D36</f>
        <v>El adminsitrador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sobrea algun usuario. En caso que no se haga una perfilación correcta del usuario que se dio autorización, la Subsecretaria debe adelantar la instrucción de proceder con el ajuste que se requiera, como evidencia debe dejarse un correo de soporte dirigido al adminsitrador del sistema. El cargue de las evidencias se realizara cuatrimestralmente.</v>
      </c>
      <c r="F35" s="146">
        <f>'VALORACIÓN DEL RC CON CONTROL'!C23</f>
        <v>100</v>
      </c>
      <c r="G35" s="146" t="str">
        <f>'VALORACIÓN DEL RC CON CONTROL'!G23</f>
        <v>ZONA RIESGO MODERADO</v>
      </c>
      <c r="H35" s="97" t="str">
        <f>+'CONTROL DEL RC'!F36</f>
        <v>Reducir el riesgo</v>
      </c>
      <c r="I35" s="108"/>
      <c r="J35" s="108"/>
      <c r="K35" s="108"/>
      <c r="L35" s="151" t="s">
        <v>34</v>
      </c>
      <c r="M35" s="147" t="str">
        <f>IF(L35='TABLA DE INFORMACIÓN'!$B$56,'TABLA DE INFORMACIÓN'!$C$56,IF(L35='TABLA DE INFORMACIÓN'!$B$57,'TABLA DE INFORMACIÓN'!$C$57,IF(L35='TABLA DE INFORMACIÓN'!$B$58,'TABLA DE INFORMACIÓN'!$C$58,IF(L35='TABLA DE INFORMACIÓN'!$B$59,'TABLA DE INFORMACIÓN'!$C$59,IF(L35='TABLA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36" spans="1:13" s="106" customFormat="1" ht="157.5" customHeight="1" x14ac:dyDescent="0.25">
      <c r="A36" s="207">
        <v>14</v>
      </c>
      <c r="B36" s="209" t="str">
        <f>+'IDENTIFICACIÓN DEL RC'!C22</f>
        <v xml:space="preserve"> Fuga de información catalogada por la entidad  como clasificada o reservada</v>
      </c>
      <c r="C36" s="205" t="str">
        <f>+'IDENTIFICACIÓN DEL RC'!B22</f>
        <v>Gestión de Tecnología de Información</v>
      </c>
      <c r="D36" s="209" t="str">
        <f>'ANÁLISIS DEL RC'!F22</f>
        <v>ZONA RIESGO EXTREMO</v>
      </c>
      <c r="E36" s="107" t="str">
        <f>'CONTROL DEL RC'!D37</f>
        <v>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F36" s="209">
        <f>'VALORACIÓN DEL RC CON CONTROL'!C24</f>
        <v>100</v>
      </c>
      <c r="G36" s="209" t="str">
        <f>'VALORACIÓN DEL RC CON CONTROL'!G24</f>
        <v>ZONA RIESGO EXTREMO</v>
      </c>
      <c r="H36" s="97" t="str">
        <f>+'CONTROL DEL RC'!F37</f>
        <v>Reducir el riesgo</v>
      </c>
      <c r="I36" s="108"/>
      <c r="J36" s="108"/>
      <c r="K36" s="108"/>
      <c r="L36" s="203" t="s">
        <v>34</v>
      </c>
      <c r="M36" s="205" t="str">
        <f>IF(L36='TABLA DE INFORMACIÓN'!$B$56,'TABLA DE INFORMACIÓN'!$C$56,IF(L36='TABLA DE INFORMACIÓN'!$B$57,'TABLA DE INFORMACIÓN'!$C$57,IF(L36='TABLA DE INFORMACIÓN'!$B$58,'TABLA DE INFORMACIÓN'!$C$58,IF(L36='TABLA DE INFORMACIÓN'!$B$59,'TABLA DE INFORMACIÓN'!$C$59,IF(L36='TABLA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37" spans="1:13" s="106" customFormat="1" ht="131.25" customHeight="1" x14ac:dyDescent="0.25">
      <c r="A37" s="217"/>
      <c r="B37" s="213"/>
      <c r="C37" s="212"/>
      <c r="D37" s="213"/>
      <c r="E37" s="107" t="str">
        <f>'CONTROL DEL RC'!D38</f>
        <v>Los Directores o Jefes de los procesos de la entidad, realizan la identificación de activos de información con el acompañamiento del profesional de seguridad de la información.  En caso de no realizarse la identificación de activos se deberá justificar a la Dirección de Tecnologías y Sistemas de Información.  Como evidencia de esta actividad queda el inventario de activos de información de la SCJ. El cargue de las evidencias se realizara cuatrimestralmente.</v>
      </c>
      <c r="F37" s="213">
        <f>'VALORACIÓN DEL RC CON CONTROL'!C17</f>
        <v>100</v>
      </c>
      <c r="G37" s="213"/>
      <c r="H37" s="97" t="str">
        <f>+'CONTROL DEL RC'!F38</f>
        <v>Reducir el riesgo</v>
      </c>
      <c r="I37" s="108"/>
      <c r="J37" s="108"/>
      <c r="K37" s="108"/>
      <c r="L37" s="211"/>
      <c r="M37" s="212"/>
    </row>
    <row r="38" spans="1:13" s="106" customFormat="1" ht="196.5" customHeight="1" x14ac:dyDescent="0.25">
      <c r="A38" s="208"/>
      <c r="B38" s="210"/>
      <c r="C38" s="206"/>
      <c r="D38" s="210"/>
      <c r="E38" s="107" t="str">
        <f>'CONTROL DEL RC'!D39</f>
        <v>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El cargue de las evidencias se realizará cuatrimestralmente.</v>
      </c>
      <c r="F38" s="210">
        <f>'VALORACIÓN DEL RC CON CONTROL'!C18</f>
        <v>100</v>
      </c>
      <c r="G38" s="210"/>
      <c r="H38" s="97" t="str">
        <f>+'CONTROL DEL RC'!F39</f>
        <v>Reducir el riesgo</v>
      </c>
      <c r="I38" s="108"/>
      <c r="J38" s="108"/>
      <c r="K38" s="108"/>
      <c r="L38" s="204"/>
      <c r="M38" s="206"/>
    </row>
    <row r="39" spans="1:13" s="106" customFormat="1" ht="157.5" customHeight="1" x14ac:dyDescent="0.25">
      <c r="A39" s="207">
        <v>15</v>
      </c>
      <c r="B39" s="209" t="str">
        <f>+'IDENTIFICACIÓN DEL RC'!C23</f>
        <v>Pérdida de Integridad de la información  almacenada en la infraestructura tecnológica o sistemas de información de la entidad.</v>
      </c>
      <c r="C39" s="205" t="str">
        <f>+'IDENTIFICACIÓN DEL RC'!B23</f>
        <v>Gestión de Tecnología de Información</v>
      </c>
      <c r="D39" s="209" t="str">
        <f>'ANÁLISIS DEL RC'!F23</f>
        <v>ZONA RIESGO EXTREMO</v>
      </c>
      <c r="E39" s="107" t="str">
        <f>'CONTROL DEL RC'!D40</f>
        <v>El Profesional de Seguridad de la información de la Dirección de Tecnología y Sistemas de Información socializa las políticas de seguridad y privacidad de la información a funcionarios y contratista de la entidad, incluyendo todas sus sedes.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El cargue de las evidencias se realizara cuatrimestralmente.</v>
      </c>
      <c r="F39" s="209">
        <f>'VALORACIÓN DEL RC CON CONTROL'!C25</f>
        <v>100</v>
      </c>
      <c r="G39" s="209" t="str">
        <f>'VALORACIÓN DEL RC CON CONTROL'!G25</f>
        <v>ZONA RIESGO EXTREMO</v>
      </c>
      <c r="H39" s="97" t="str">
        <f>+'CONTROL DEL RC'!F40</f>
        <v>Reducir el riesgo</v>
      </c>
      <c r="I39" s="108"/>
      <c r="J39" s="108"/>
      <c r="K39" s="108"/>
      <c r="L39" s="203" t="s">
        <v>37</v>
      </c>
      <c r="M39" s="205" t="str">
        <f>IF(L39='TABLA DE INFORMACIÓN'!$B$56,'TABLA DE INFORMACIÓN'!$C$56,IF(L39='TABLA DE INFORMACIÓN'!$B$57,'TABLA DE INFORMACIÓN'!$C$57,IF(L39='TABLA DE INFORMACIÓN'!$B$58,'TABLA DE INFORMACIÓN'!$C$58,IF(L39='TABLA DE INFORMACIÓN'!$B$59,'TABLA DE INFORMACIÓN'!$C$59,IF(L39='TABLA DE INFORMACIÓN'!$B$60,'TABLA DE INFORMACIÓN'!$C$60,"revisar seleccion")))))</f>
        <v>•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v>
      </c>
    </row>
    <row r="40" spans="1:13" s="106" customFormat="1" ht="163.5" customHeight="1" x14ac:dyDescent="0.25">
      <c r="A40" s="208"/>
      <c r="B40" s="210"/>
      <c r="C40" s="206"/>
      <c r="D40" s="210"/>
      <c r="E40" s="107" t="str">
        <f>'CONTROL DEL RC'!D41</f>
        <v>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v>
      </c>
      <c r="F40" s="210"/>
      <c r="G40" s="210"/>
      <c r="H40" s="97" t="str">
        <f>+'CONTROL DEL RC'!F41</f>
        <v>Reducir el riesgo</v>
      </c>
      <c r="I40" s="108"/>
      <c r="J40" s="108"/>
      <c r="K40" s="108"/>
      <c r="L40" s="204"/>
      <c r="M40" s="206"/>
    </row>
    <row r="41" spans="1:13" s="106" customFormat="1" ht="354" customHeight="1" x14ac:dyDescent="0.25">
      <c r="A41" s="207">
        <v>16</v>
      </c>
      <c r="B41" s="209" t="str">
        <f>+'IDENTIFICACIÓN DEL RC'!C24</f>
        <v xml:space="preserve">Tramitar pagos sin cumplir con los requisitos establecidos   </v>
      </c>
      <c r="C41" s="205" t="str">
        <f>+'IDENTIFICACIÓN DEL RC'!B24</f>
        <v>Gestión Financiera</v>
      </c>
      <c r="D41" s="209" t="str">
        <f>'ANÁLISIS DEL RC'!F24</f>
        <v>ZONA RIESGO ALTO</v>
      </c>
      <c r="E41" s="107" t="str">
        <f>'CONTROL DEL RC'!D42</f>
        <v>Se realiza una verificación de trámite de cuentas por parte de la primera línea (Funcionarios y/o Contratistas), a cada cuenta que es traficada por medio del Aplicativo oficial de la Entidad (ORFEO); partiendo de las siguientes herramientas:
a. Matriz de Excel; en la cual se revisa la parte financiera del CERTIFICADO DE SUPERVISION E INTERVENTORIA PARA GESTION DE CUENTAS.
b. Instructivo de pagos de la Dirección Financiera (I-GF-1)
c. Minuta del contrato. De no encontrarse acorde con lo establecido en el literal b., c., y si la información financiera no corresponde a lo certificado en la Matriz (a. ), se procede de forma inmediata con el debido trámite de devolución de la cuenta; quedando registro de la actividad en el Aplicativo ORFEO y en la carpeta destinada para ello. De no evidenciar el incumplimiento de los requisitos para pago, se procede con envío a través de ORFEO a la línea de Liquidación de cuentas (Segunda Línea)para que procedan con las cuentas (Realizando una segunda verificación y revisión del cumplimiento pleno de los requisitos para pago). La evidencia del trámite sea aprobado o rechazado, queda evidenciado en el aplicativo Orfeo y/o en la Carpeta dependiendo del proceso final (OneDrive. Devoluciones). Las evidencias de seguimiento al Riesgo, son alimentadas de manera CUATRIMESTRAL en la carpeta correspondiente.</v>
      </c>
      <c r="F41" s="209">
        <f>'VALORACIÓN DEL RC CON CONTROL'!C26</f>
        <v>100</v>
      </c>
      <c r="G41" s="209" t="str">
        <f>'VALORACIÓN DEL RC CON CONTROL'!G26</f>
        <v>ZONA RIESGO MODERADO</v>
      </c>
      <c r="H41" s="97" t="str">
        <f>+'CONTROL DEL RC'!F42</f>
        <v>Reducir el riesgo</v>
      </c>
      <c r="I41" s="150"/>
      <c r="J41" s="150"/>
      <c r="K41" s="150"/>
      <c r="L41" s="203" t="s">
        <v>34</v>
      </c>
      <c r="M41" s="205" t="str">
        <f>IF(L41='TABLA DE INFORMACIÓN'!$B$56,'TABLA DE INFORMACIÓN'!$C$56,IF(L41='TABLA DE INFORMACIÓN'!$B$57,'TABLA DE INFORMACIÓN'!$C$57,IF(L41='TABLA DE INFORMACIÓN'!$B$58,'TABLA DE INFORMACIÓN'!$C$58,IF(L41='TABLA DE INFORMACIÓN'!$B$59,'TABLA DE INFORMACIÓN'!$C$59,IF(L41='TABLA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42" spans="1:13" s="106" customFormat="1" ht="134.25" customHeight="1" x14ac:dyDescent="0.25">
      <c r="A42" s="208"/>
      <c r="B42" s="210"/>
      <c r="C42" s="206"/>
      <c r="D42" s="210"/>
      <c r="E42" s="107" t="str">
        <f>'CONTROL DEL RC'!D43</f>
        <v>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ejecucion quedara el formato o las actas de capacitacion. El cargue de las evidencias se realizara cuatrimestralmente.</v>
      </c>
      <c r="F42" s="210"/>
      <c r="G42" s="210"/>
      <c r="H42" s="97" t="str">
        <f>+'CONTROL DEL RC'!F43</f>
        <v>Reducir el riesgo</v>
      </c>
      <c r="I42" s="150"/>
      <c r="J42" s="150"/>
      <c r="K42" s="150"/>
      <c r="L42" s="204"/>
      <c r="M42" s="206"/>
    </row>
    <row r="43" spans="1:13" s="106" customFormat="1" ht="195" x14ac:dyDescent="0.25">
      <c r="A43" s="148">
        <v>17</v>
      </c>
      <c r="B43" s="107" t="str">
        <f>+'IDENTIFICACIÓN DEL RC'!C25</f>
        <v>Posesionar o realizar un encargo a un servidor que No cumpla con los requisitos establecidos en el Manual de Funciones de la SCJ</v>
      </c>
      <c r="C43" s="147" t="str">
        <f>+'IDENTIFICACIÓN DEL RC'!B25</f>
        <v>Gestión Humana</v>
      </c>
      <c r="D43" s="146" t="str">
        <f>'ANÁLISIS DEL RC'!F25</f>
        <v>ZONA RIESGO EXTREMO</v>
      </c>
      <c r="E43" s="107" t="str">
        <f>'CONTROL DEL RC'!D44</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publicacion en la intranet, en el espacio de Gestión Humana - Proceso Encargo. El cargue de las evidencias se realizara cuatrimestralmente.</v>
      </c>
      <c r="F43" s="146">
        <f>'VALORACIÓN DEL RC CON CONTROL'!C27</f>
        <v>100</v>
      </c>
      <c r="G43" s="146" t="str">
        <f>'VALORACIÓN DEL RC CON CONTROL'!G27</f>
        <v>ZONA RIESGO EXTREMO</v>
      </c>
      <c r="H43" s="97" t="str">
        <f>+'CONTROL DEL RC'!F44</f>
        <v>Reducir el riesgo</v>
      </c>
      <c r="I43" s="108"/>
      <c r="J43" s="108"/>
      <c r="K43" s="108"/>
      <c r="L43" s="151" t="s">
        <v>36</v>
      </c>
      <c r="M43" s="147" t="str">
        <f>IF(L43='TABLA DE INFORMACIÓN'!$B$56,'TABLA DE INFORMACIÓN'!$C$56,IF(L43='TABLA DE INFORMACIÓN'!$B$57,'TABLA DE INFORMACIÓN'!$C$57,IF(L43='TABLA DE INFORMACIÓN'!$B$58,'TABLA DE INFORMACIÓN'!$C$58,IF(L43='TABLA DE INFORMACIÓN'!$B$59,'TABLA DE INFORMACIÓN'!$C$59,IF(L43='TABLA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44" spans="1:13" s="106" customFormat="1" ht="195" x14ac:dyDescent="0.25">
      <c r="A44" s="148">
        <v>18</v>
      </c>
      <c r="B44" s="107" t="str">
        <f>+'IDENTIFICACIÓN DEL RC'!C26</f>
        <v>Interés indebido por un oferente en los procesos de contratación de la Dirección de Gestión Humana</v>
      </c>
      <c r="C44" s="147" t="str">
        <f>+'IDENTIFICACIÓN DEL RC'!B26</f>
        <v>Gestión Humana</v>
      </c>
      <c r="D44" s="146" t="str">
        <f>'ANÁLISIS DEL RC'!F26</f>
        <v>ZONA RIESGO EXTREMO</v>
      </c>
      <c r="E44" s="107" t="str">
        <f>'CONTROL DEL RC'!D45</f>
        <v>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F44" s="146">
        <f>'VALORACIÓN DEL RC CON CONTROL'!C28</f>
        <v>100</v>
      </c>
      <c r="G44" s="146" t="str">
        <f>'VALORACIÓN DEL RC CON CONTROL'!G28</f>
        <v>ZONA RIESGO EXTREMO</v>
      </c>
      <c r="H44" s="97" t="str">
        <f>+'CONTROL DEL RC'!F45</f>
        <v>Reducir el riesgo</v>
      </c>
      <c r="I44" s="108"/>
      <c r="J44" s="108"/>
      <c r="K44" s="108"/>
      <c r="L44" s="151" t="s">
        <v>36</v>
      </c>
      <c r="M44" s="147" t="str">
        <f>IF(L44='TABLA DE INFORMACIÓN'!$B$56,'TABLA DE INFORMACIÓN'!$C$56,IF(L44='TABLA DE INFORMACIÓN'!$B$57,'TABLA DE INFORMACIÓN'!$C$57,IF(L44='TABLA DE INFORMACIÓN'!$B$58,'TABLA DE INFORMACIÓN'!$C$58,IF(L44='TABLA DE INFORMACIÓN'!$B$59,'TABLA DE INFORMACIÓN'!$C$59,IF(L44='TABLA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45" spans="1:13" s="106" customFormat="1" ht="183.75" customHeight="1" x14ac:dyDescent="0.25">
      <c r="A45" s="148">
        <v>19</v>
      </c>
      <c r="B45" s="107" t="str">
        <f>+'IDENTIFICACIÓN DEL RC'!C27</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C45" s="147" t="str">
        <f>+'IDENTIFICACIÓN DEL RC'!B27</f>
        <v>Gestión Jurídica y Contractual</v>
      </c>
      <c r="D45" s="146" t="str">
        <f>'ANÁLISIS DEL RC'!F27</f>
        <v>ZONA RIESGO EXTREMO</v>
      </c>
      <c r="E45" s="107" t="str">
        <f>'CONTROL DEL RC'!D46</f>
        <v>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v>
      </c>
      <c r="F45" s="146">
        <f>'VALORACIÓN DEL RC CON CONTROL'!C29</f>
        <v>100</v>
      </c>
      <c r="G45" s="146" t="str">
        <f>'VALORACIÓN DEL RC CON CONTROL'!G29</f>
        <v>ZONA RIESGO EXTREMO</v>
      </c>
      <c r="H45" s="97" t="str">
        <f>+'CONTROL DEL RC'!F46</f>
        <v>Reducir el riesgo</v>
      </c>
      <c r="I45" s="108"/>
      <c r="J45" s="108"/>
      <c r="K45" s="108"/>
      <c r="L45" s="151" t="s">
        <v>34</v>
      </c>
      <c r="M45" s="147" t="str">
        <f>IF(L45='TABLA DE INFORMACIÓN'!$B$56,'TABLA DE INFORMACIÓN'!$C$56,IF(L45='TABLA DE INFORMACIÓN'!$B$57,'TABLA DE INFORMACIÓN'!$C$57,IF(L45='TABLA DE INFORMACIÓN'!$B$58,'TABLA DE INFORMACIÓN'!$C$58,IF(L45='TABLA DE INFORMACIÓN'!$B$59,'TABLA DE INFORMACIÓN'!$C$59,IF(L45='TABLA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46" spans="1:13" s="106" customFormat="1" ht="120" x14ac:dyDescent="0.25">
      <c r="A46" s="148">
        <v>20</v>
      </c>
      <c r="B46" s="107" t="str">
        <f>+'IDENTIFICACIÓN DEL RC'!C28</f>
        <v xml:space="preserve">Incumplimiento de funciones por accion u omision </v>
      </c>
      <c r="C46" s="147" t="str">
        <f>+'IDENTIFICACIÓN DEL RC'!B28</f>
        <v>Gestión Jurídica y Contractual</v>
      </c>
      <c r="D46" s="146" t="str">
        <f>'ANÁLISIS DEL RC'!F28</f>
        <v>ZONA RIESGO EXTREMO</v>
      </c>
      <c r="E46" s="107" t="str">
        <f>'CONTROL DEL RC'!D47</f>
        <v>El profesional de la Direccion Juridica solicitara a la direccion de Gestion Humana la capacitacion del personal nuevo cada vez que sea necesario con el fin de actualizar los conocimientos del proceso. Para los posibles contratistas se solicitara una capacitacion en sitio o en el puesto de trabajo. Como evidencia quedaran las actas de reunion y/o los correos de solicitud. El cargue de las evidencias se realizara cuatrimestralmente.</v>
      </c>
      <c r="F46" s="146">
        <f>'VALORACIÓN DEL RC CON CONTROL'!C30</f>
        <v>100</v>
      </c>
      <c r="G46" s="146" t="str">
        <f>'VALORACIÓN DEL RC CON CONTROL'!G30</f>
        <v>ZONA RIESGO EXTREMO</v>
      </c>
      <c r="H46" s="97" t="str">
        <f>+'CONTROL DEL RC'!F47</f>
        <v>Reducir el riesgo</v>
      </c>
      <c r="I46" s="108"/>
      <c r="J46" s="108"/>
      <c r="K46" s="108"/>
      <c r="L46" s="151" t="s">
        <v>34</v>
      </c>
      <c r="M46" s="147" t="str">
        <f>IF(L46='TABLA DE INFORMACIÓN'!$B$56,'TABLA DE INFORMACIÓN'!$C$56,IF(L46='TABLA DE INFORMACIÓN'!$B$57,'TABLA DE INFORMACIÓN'!$C$57,IF(L46='TABLA DE INFORMACIÓN'!$B$58,'TABLA DE INFORMACIÓN'!$C$58,IF(L46='TABLA DE INFORMACIÓN'!$B$59,'TABLA DE INFORMACIÓN'!$C$59,IF(L46='TABLA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47" spans="1:13" s="106" customFormat="1" ht="146.25" customHeight="1" x14ac:dyDescent="0.25">
      <c r="A47" s="148">
        <v>21</v>
      </c>
      <c r="B47" s="107" t="str">
        <f>+'IDENTIFICACIÓN DEL RC'!C29</f>
        <v>Favorecimiento al proceso auditado o a terceros responsables a partir de auditorias, sesgadas, manipuladas o direccionadas, que no permitan evidenciar la realidad de la gestión obstruyendo la evaluacion de la misma.</v>
      </c>
      <c r="C47" s="147" t="str">
        <f>+'IDENTIFICACIÓN DEL RC'!B29</f>
        <v>Seguimiento y Monitoreo al Sistema de Control Interno</v>
      </c>
      <c r="D47" s="146" t="str">
        <f>'ANÁLISIS DEL RC'!F29</f>
        <v>ZONA RIESGO EXTREMO</v>
      </c>
      <c r="E47" s="107" t="str">
        <f>'CONTROL DEL RC'!D49</f>
        <v>El jefe de la Oficina de Control Interno, designará  al equipo auditor de conformidad con los tipos de trabajo de auditoria plasmados en el Plan Anual de Auditoria (PAA), igualmente programará  periodicamente seguimientos  al desarrollo de las auditorias a fin de identificar fallas o desviaciones del control, documentándolos a partir de actas de reunion de avance. En el evento de ser detectada alguna irregularidad, se tomarán las acciones disciplinarias a que haya lugar. El cargue de las evidencias se realizara cuatrimestralmente.</v>
      </c>
      <c r="F47" s="146">
        <f>'VALORACIÓN DEL RC CON CONTROL'!C31</f>
        <v>100</v>
      </c>
      <c r="G47" s="146" t="str">
        <f>'VALORACIÓN DEL RC CON CONTROL'!G31</f>
        <v>ZONA RIESGO EXTREMO</v>
      </c>
      <c r="H47" s="97" t="str">
        <f>+'CONTROL DEL RC'!F49</f>
        <v>Reducir el riesgo</v>
      </c>
      <c r="I47" s="108"/>
      <c r="J47" s="108"/>
      <c r="K47" s="108"/>
      <c r="L47" s="151" t="s">
        <v>35</v>
      </c>
      <c r="M47" s="147" t="str">
        <f>IF(L47='TABLA DE INFORMACIÓN'!$B$56,'TABLA DE INFORMACIÓN'!$C$56,IF(L47='TABLA DE INFORMACIÓN'!$B$57,'TABLA DE INFORMACIÓN'!$C$57,IF(L47='TABLA DE INFORMACIÓN'!$B$58,'TABLA DE INFORMACIÓN'!$C$58,IF(L47='TABLA DE INFORMACIÓN'!$B$59,'TABLA DE INFORMACIÓN'!$C$59,IF(L47='TABLA DE INFORMACIÓN'!$B$60,'TABLA DE INFORMACIÓN'!$C$60,"revisar seleccion")))))</f>
        <v>•	Inexistencia de canales de denuncia interna y externa
•	Bajos niveles de denuncia
•	Bajos estándares éticos
•	Baja cultura del control social
•	Baja cultura del control institucional</v>
      </c>
    </row>
    <row r="48" spans="1:13" s="106" customFormat="1" ht="146.25" customHeight="1" x14ac:dyDescent="0.25">
      <c r="A48" s="148">
        <v>22</v>
      </c>
      <c r="B48" s="107" t="str">
        <f>+'IDENTIFICACIÓN DEL RC'!C30</f>
        <v>Deficiente Atencion a los Ciudadanos</v>
      </c>
      <c r="C48" s="147" t="str">
        <f>+'IDENTIFICACIÓN DEL RC'!B30</f>
        <v>Atención y Servicio al Ciudadano</v>
      </c>
      <c r="D48" s="146" t="str">
        <f>'ANÁLISIS DEL RC'!F30</f>
        <v>ZONA RIESGO EXTREMO</v>
      </c>
      <c r="E48" s="107" t="str">
        <f>'CONTROL DEL RC'!D50</f>
        <v>Lider Operativo de Atencion y Servicio al Ciudadano gestiona las jornadas de socializacion anualmente creando el cronograma y elaborando la presentacion que sera socializada al personal que brinda atencion en todas las sedes el cual debera ser aprobado por el Subsecretario de Gestion Institucional.  Para los casos en los cuales no se logre cumplir el cronograma se procedera con la reprogramacion. Como evidencia quedara el cronograma, la presentacion y las listas de asistencia. El cargue de las evidencias se realizará cuatrimestralmente</v>
      </c>
      <c r="F48" s="146">
        <f>'VALORACIÓN DEL RC CON CONTROL'!C32</f>
        <v>100</v>
      </c>
      <c r="G48" s="146" t="str">
        <f>'VALORACIÓN DEL RC CON CONTROL'!G32</f>
        <v>ZONA RIESGO ALTO</v>
      </c>
      <c r="H48" s="97" t="str">
        <f>+'CONTROL DEL RC'!F50</f>
        <v>Reducir el riesgo</v>
      </c>
      <c r="I48" s="108"/>
      <c r="J48" s="108"/>
      <c r="K48" s="108"/>
      <c r="L48" s="151" t="s">
        <v>35</v>
      </c>
      <c r="M48" s="147" t="str">
        <f>IF(L48='TABLA DE INFORMACIÓN'!$B$56,'TABLA DE INFORMACIÓN'!$C$56,IF(L48='TABLA DE INFORMACIÓN'!$B$57,'TABLA DE INFORMACIÓN'!$C$57,IF(L48='TABLA DE INFORMACIÓN'!$B$58,'TABLA DE INFORMACIÓN'!$C$58,IF(L48='TABLA DE INFORMACIÓN'!$B$59,'TABLA DE INFORMACIÓN'!$C$59,IF(L48='TABLA DE INFORMACIÓN'!$B$60,'TABLA DE INFORMACIÓN'!$C$60,"revisar seleccion")))))</f>
        <v>•	Inexistencia de canales de denuncia interna y externa
•	Bajos niveles de denuncia
•	Bajos estándares éticos
•	Baja cultura del control social
•	Baja cultura del control institucional</v>
      </c>
    </row>
  </sheetData>
  <sheetProtection algorithmName="SHA-512" hashValue="UgZ4Ve313W3y8Mdti9MOsi/8BbPgtH0L5nSkb7wnvNu7ut7jCkkfagtMIzOC86hKypT3JmNHaiVi8Y8lg2teeQ==" saltValue="cdXhs+gTVAyS0spC+EUAew==" spinCount="100000" sheet="1" objects="1" scenarios="1"/>
  <autoFilter ref="A8:M8" xr:uid="{44AAA5DB-504A-43E6-B79D-5C06CBD4E3FE}"/>
  <mergeCells count="89">
    <mergeCell ref="G23:G25"/>
    <mergeCell ref="L23:L25"/>
    <mergeCell ref="M23:M25"/>
    <mergeCell ref="A23:A25"/>
    <mergeCell ref="B23:B25"/>
    <mergeCell ref="C23:C25"/>
    <mergeCell ref="D23:D25"/>
    <mergeCell ref="F23:F25"/>
    <mergeCell ref="A36:A38"/>
    <mergeCell ref="B36:B38"/>
    <mergeCell ref="C36:C38"/>
    <mergeCell ref="D36:D38"/>
    <mergeCell ref="F36:F38"/>
    <mergeCell ref="A39:A40"/>
    <mergeCell ref="F39:F40"/>
    <mergeCell ref="B39:B40"/>
    <mergeCell ref="C39:C40"/>
    <mergeCell ref="D39:D40"/>
    <mergeCell ref="G39:G40"/>
    <mergeCell ref="L39:L40"/>
    <mergeCell ref="M39:M40"/>
    <mergeCell ref="G36:G38"/>
    <mergeCell ref="L36:L38"/>
    <mergeCell ref="M36:M38"/>
    <mergeCell ref="A1:A5"/>
    <mergeCell ref="B4:F5"/>
    <mergeCell ref="H6:M7"/>
    <mergeCell ref="B6:G7"/>
    <mergeCell ref="M4:M5"/>
    <mergeCell ref="L4:L5"/>
    <mergeCell ref="G4:K5"/>
    <mergeCell ref="G1:K3"/>
    <mergeCell ref="B1:F3"/>
    <mergeCell ref="K26:K30"/>
    <mergeCell ref="D26:D30"/>
    <mergeCell ref="C26:C30"/>
    <mergeCell ref="B26:B30"/>
    <mergeCell ref="A26:A30"/>
    <mergeCell ref="F26:F30"/>
    <mergeCell ref="L26:L30"/>
    <mergeCell ref="M26:M30"/>
    <mergeCell ref="A31:A34"/>
    <mergeCell ref="B31:B34"/>
    <mergeCell ref="C31:C34"/>
    <mergeCell ref="D31:D34"/>
    <mergeCell ref="F31:F34"/>
    <mergeCell ref="G31:G34"/>
    <mergeCell ref="I31:I34"/>
    <mergeCell ref="J31:J34"/>
    <mergeCell ref="K31:K34"/>
    <mergeCell ref="L31:L34"/>
    <mergeCell ref="M31:M34"/>
    <mergeCell ref="G26:G30"/>
    <mergeCell ref="I26:I30"/>
    <mergeCell ref="J26:J30"/>
    <mergeCell ref="D17:D20"/>
    <mergeCell ref="C17:C20"/>
    <mergeCell ref="B17:B20"/>
    <mergeCell ref="A17:A20"/>
    <mergeCell ref="F17:F20"/>
    <mergeCell ref="L17:L20"/>
    <mergeCell ref="M17:M20"/>
    <mergeCell ref="G17:G20"/>
    <mergeCell ref="I17:I20"/>
    <mergeCell ref="J17:J20"/>
    <mergeCell ref="K17:K20"/>
    <mergeCell ref="G10:G11"/>
    <mergeCell ref="L10:L11"/>
    <mergeCell ref="M10:M11"/>
    <mergeCell ref="A10:A11"/>
    <mergeCell ref="B10:B11"/>
    <mergeCell ref="C10:C11"/>
    <mergeCell ref="D10:D11"/>
    <mergeCell ref="F10:F11"/>
    <mergeCell ref="G41:G42"/>
    <mergeCell ref="L41:L42"/>
    <mergeCell ref="M41:M42"/>
    <mergeCell ref="A41:A42"/>
    <mergeCell ref="B41:B42"/>
    <mergeCell ref="C41:C42"/>
    <mergeCell ref="D41:D42"/>
    <mergeCell ref="F41:F42"/>
    <mergeCell ref="L21:L22"/>
    <mergeCell ref="M21:M22"/>
    <mergeCell ref="A21:A22"/>
    <mergeCell ref="B21:B22"/>
    <mergeCell ref="C21:C22"/>
    <mergeCell ref="D21:D22"/>
    <mergeCell ref="G21:G22"/>
  </mergeCells>
  <conditionalFormatting sqref="D26:D41 D9:D21 D47 D43:D45 D23">
    <cfRule type="containsText" dxfId="83" priority="72" operator="containsText" text="EXTREMO">
      <formula>NOT(ISERROR(SEARCH("EXTREMO",D9)))</formula>
    </cfRule>
    <cfRule type="containsText" dxfId="82" priority="74" operator="containsText" text="ALTO">
      <formula>NOT(ISERROR(SEARCH("ALTO",D9)))</formula>
    </cfRule>
    <cfRule type="containsText" dxfId="81" priority="75" operator="containsText" text="MODERADO">
      <formula>NOT(ISERROR(SEARCH("MODERADO",D9)))</formula>
    </cfRule>
  </conditionalFormatting>
  <conditionalFormatting sqref="G26:G41 G9:G21 G47 G43:G45 G23">
    <cfRule type="containsText" dxfId="80" priority="31" operator="containsText" text="EXTREMO">
      <formula>NOT(ISERROR(SEARCH("EXTREMO",G9)))</formula>
    </cfRule>
    <cfRule type="containsText" dxfId="79" priority="32" operator="containsText" text="ALTO">
      <formula>NOT(ISERROR(SEARCH("ALTO",G9)))</formula>
    </cfRule>
  </conditionalFormatting>
  <conditionalFormatting sqref="D46">
    <cfRule type="containsText" dxfId="78" priority="16" operator="containsText" text="EXTREMO">
      <formula>NOT(ISERROR(SEARCH("EXTREMO",D46)))</formula>
    </cfRule>
    <cfRule type="containsText" dxfId="77" priority="17" operator="containsText" text="ALTO">
      <formula>NOT(ISERROR(SEARCH("ALTO",D46)))</formula>
    </cfRule>
    <cfRule type="containsText" dxfId="76" priority="18" operator="containsText" text="MODERADO">
      <formula>NOT(ISERROR(SEARCH("MODERADO",D46)))</formula>
    </cfRule>
  </conditionalFormatting>
  <conditionalFormatting sqref="G46">
    <cfRule type="containsText" dxfId="75" priority="13" operator="containsText" text="EXTREMO">
      <formula>NOT(ISERROR(SEARCH("EXTREMO",G46)))</formula>
    </cfRule>
    <cfRule type="containsText" dxfId="74" priority="14" operator="containsText" text="ALTO">
      <formula>NOT(ISERROR(SEARCH("ALTO",G46)))</formula>
    </cfRule>
  </conditionalFormatting>
  <conditionalFormatting sqref="D48">
    <cfRule type="containsText" dxfId="73" priority="10" operator="containsText" text="EXTREMO">
      <formula>NOT(ISERROR(SEARCH("EXTREMO",D48)))</formula>
    </cfRule>
    <cfRule type="containsText" dxfId="72" priority="11" operator="containsText" text="ALTO">
      <formula>NOT(ISERROR(SEARCH("ALTO",D48)))</formula>
    </cfRule>
    <cfRule type="containsText" dxfId="71" priority="12" operator="containsText" text="MODERADO">
      <formula>NOT(ISERROR(SEARCH("MODERADO",D48)))</formula>
    </cfRule>
  </conditionalFormatting>
  <conditionalFormatting sqref="G48">
    <cfRule type="containsText" dxfId="70" priority="7" operator="containsText" text="EXTREMO">
      <formula>NOT(ISERROR(SEARCH("EXTREMO",G48)))</formula>
    </cfRule>
    <cfRule type="containsText" dxfId="69" priority="8" operator="containsText" text="ALTO">
      <formula>NOT(ISERROR(SEARCH("ALTO",G48)))</formula>
    </cfRule>
  </conditionalFormatting>
  <pageMargins left="0.7" right="0.7" top="0.75" bottom="0.75" header="0.3" footer="0.3"/>
  <pageSetup scale="2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3" operator="containsText" id="{CB33AC74-5E86-43AD-AB15-43A0A24485AA}">
            <xm:f>NOT(ISERROR(SEARCH("MODERADO",G9)))</xm:f>
            <xm:f>"MODERADO"</xm:f>
            <x14:dxf>
              <fill>
                <patternFill>
                  <bgColor rgb="FFFFFF00"/>
                </patternFill>
              </fill>
            </x14:dxf>
          </x14:cfRule>
          <xm:sqref>G26:G41 G9:G21 G47 G43:G45 G23</xm:sqref>
        </x14:conditionalFormatting>
        <x14:conditionalFormatting xmlns:xm="http://schemas.microsoft.com/office/excel/2006/main">
          <x14:cfRule type="containsText" priority="15" operator="containsText" id="{960E0305-3E94-4461-952C-B544B4BF7EC7}">
            <xm:f>NOT(ISERROR(SEARCH("MODERADO",G46)))</xm:f>
            <xm:f>"MODERADO"</xm:f>
            <x14:dxf>
              <fill>
                <patternFill>
                  <bgColor rgb="FFFFFF00"/>
                </patternFill>
              </fill>
            </x14:dxf>
          </x14:cfRule>
          <xm:sqref>G46</xm:sqref>
        </x14:conditionalFormatting>
        <x14:conditionalFormatting xmlns:xm="http://schemas.microsoft.com/office/excel/2006/main">
          <x14:cfRule type="containsText" priority="9" operator="containsText" id="{7614DDB7-39BB-4357-B29B-DF5AD9500507}">
            <xm:f>NOT(ISERROR(SEARCH("MODERADO",G48)))</xm:f>
            <xm:f>"MODERADO"</xm:f>
            <x14:dxf>
              <fill>
                <patternFill>
                  <bgColor rgb="FFFFFF00"/>
                </patternFill>
              </fill>
            </x14:dxf>
          </x14:cfRule>
          <xm:sqref>G48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'TABLA DE INFORMACIÓN'!$B$17:$B$34</xm:f>
          </x14:formula1>
          <xm:sqref>C31 C39 C9:C10 C35:C36 C43:C48 C26 C41 C12:C21 C23</xm:sqref>
        </x14:dataValidation>
        <x14:dataValidation type="list" errorStyle="warning" allowBlank="1" showInputMessage="1" showErrorMessage="1" errorTitle="Seleccionar!" error="Por favor seleccionar alguna opcion de la lista" xr:uid="{00000000-0002-0000-0100-000001000000}">
          <x14:formula1>
            <xm:f>'TABLA DE INFORMACIÓN'!$B$56:$B$60</xm:f>
          </x14:formula1>
          <xm:sqref>L31 L39 L9:L10 L35:L36 L43:L48 L26 L41 L12:L21 L23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92D050"/>
  </sheetPr>
  <dimension ref="A1:E30"/>
  <sheetViews>
    <sheetView view="pageBreakPreview" zoomScale="90" zoomScaleNormal="80" zoomScaleSheetLayoutView="90" workbookViewId="0">
      <pane xSplit="1" ySplit="8" topLeftCell="B9" activePane="bottomRight" state="frozen"/>
      <selection pane="topRight" activeCell="B1" sqref="B1"/>
      <selection pane="bottomLeft" activeCell="A8" sqref="A8"/>
      <selection pane="bottomRight" activeCell="B1" sqref="B1:B3"/>
    </sheetView>
  </sheetViews>
  <sheetFormatPr baseColWidth="10" defaultColWidth="11.42578125" defaultRowHeight="15" x14ac:dyDescent="0.25"/>
  <cols>
    <col min="1" max="1" width="21.5703125" style="81" bestFit="1" customWidth="1"/>
    <col min="2" max="2" width="36.28515625" style="81" bestFit="1" customWidth="1"/>
    <col min="3" max="3" width="34.5703125" style="81" customWidth="1"/>
    <col min="4" max="5" width="45.85546875" style="81" customWidth="1"/>
    <col min="6" max="16384" width="11.42578125" style="81"/>
  </cols>
  <sheetData>
    <row r="1" spans="1:5" s="73" customFormat="1" ht="27.75" customHeight="1" thickBot="1" x14ac:dyDescent="0.3">
      <c r="A1" s="185"/>
      <c r="B1" s="249" t="s">
        <v>0</v>
      </c>
      <c r="C1" s="252" t="s">
        <v>1</v>
      </c>
      <c r="D1" s="113" t="s">
        <v>2</v>
      </c>
      <c r="E1" s="79" t="s">
        <v>3</v>
      </c>
    </row>
    <row r="2" spans="1:5" s="73" customFormat="1" ht="29.25" customHeight="1" thickBot="1" x14ac:dyDescent="0.3">
      <c r="A2" s="185"/>
      <c r="B2" s="251"/>
      <c r="C2" s="253"/>
      <c r="D2" s="113" t="s">
        <v>4</v>
      </c>
      <c r="E2" s="74">
        <v>12</v>
      </c>
    </row>
    <row r="3" spans="1:5" s="73" customFormat="1" ht="29.25" customHeight="1" thickBot="1" x14ac:dyDescent="0.3">
      <c r="A3" s="185"/>
      <c r="B3" s="250"/>
      <c r="C3" s="254"/>
      <c r="D3" s="152" t="s">
        <v>5</v>
      </c>
      <c r="E3" s="114">
        <v>43475</v>
      </c>
    </row>
    <row r="4" spans="1:5" s="73" customFormat="1" ht="15" customHeight="1" x14ac:dyDescent="0.25">
      <c r="A4" s="185"/>
      <c r="B4" s="249" t="s">
        <v>6</v>
      </c>
      <c r="C4" s="200" t="s">
        <v>17</v>
      </c>
      <c r="D4" s="196" t="s">
        <v>486</v>
      </c>
      <c r="E4" s="198" t="s">
        <v>38</v>
      </c>
    </row>
    <row r="5" spans="1:5" s="73" customFormat="1" ht="15.75" customHeight="1" thickBot="1" x14ac:dyDescent="0.3">
      <c r="A5" s="185"/>
      <c r="B5" s="250"/>
      <c r="C5" s="202"/>
      <c r="D5" s="197"/>
      <c r="E5" s="199"/>
    </row>
    <row r="6" spans="1:5" ht="15.75" thickTop="1" x14ac:dyDescent="0.25">
      <c r="A6" s="244" t="s">
        <v>39</v>
      </c>
      <c r="B6" s="245"/>
      <c r="C6" s="244"/>
      <c r="D6" s="244"/>
      <c r="E6" s="246"/>
    </row>
    <row r="7" spans="1:5" ht="15.75" thickBot="1" x14ac:dyDescent="0.3">
      <c r="A7" s="247"/>
      <c r="B7" s="247"/>
      <c r="C7" s="247"/>
      <c r="D7" s="247"/>
      <c r="E7" s="248"/>
    </row>
    <row r="8" spans="1:5" ht="15.75" thickBot="1" x14ac:dyDescent="0.3">
      <c r="A8" s="98" t="s">
        <v>40</v>
      </c>
      <c r="B8" s="98" t="s">
        <v>41</v>
      </c>
      <c r="C8" s="98" t="s">
        <v>42</v>
      </c>
      <c r="D8" s="98" t="s">
        <v>43</v>
      </c>
      <c r="E8" s="98" t="s">
        <v>44</v>
      </c>
    </row>
    <row r="9" spans="1:5" ht="75" x14ac:dyDescent="0.25">
      <c r="A9" s="88">
        <v>1</v>
      </c>
      <c r="B9" s="89" t="s">
        <v>45</v>
      </c>
      <c r="C9" s="89" t="s">
        <v>46</v>
      </c>
      <c r="D9" s="89" t="s">
        <v>47</v>
      </c>
      <c r="E9" s="89" t="s">
        <v>48</v>
      </c>
    </row>
    <row r="10" spans="1:5" ht="75" x14ac:dyDescent="0.25">
      <c r="A10" s="94">
        <v>2</v>
      </c>
      <c r="B10" s="95" t="s">
        <v>45</v>
      </c>
      <c r="C10" s="95" t="s">
        <v>49</v>
      </c>
      <c r="D10" s="95" t="s">
        <v>50</v>
      </c>
      <c r="E10" s="95" t="s">
        <v>51</v>
      </c>
    </row>
    <row r="11" spans="1:5" ht="75" x14ac:dyDescent="0.25">
      <c r="A11" s="94">
        <v>3</v>
      </c>
      <c r="B11" s="95" t="s">
        <v>45</v>
      </c>
      <c r="C11" s="95" t="s">
        <v>52</v>
      </c>
      <c r="D11" s="95" t="s">
        <v>53</v>
      </c>
      <c r="E11" s="95" t="s">
        <v>54</v>
      </c>
    </row>
    <row r="12" spans="1:5" ht="105" x14ac:dyDescent="0.25">
      <c r="A12" s="94">
        <v>4</v>
      </c>
      <c r="B12" s="95" t="s">
        <v>55</v>
      </c>
      <c r="C12" s="95" t="s">
        <v>56</v>
      </c>
      <c r="D12" s="95" t="s">
        <v>57</v>
      </c>
      <c r="E12" s="95" t="s">
        <v>58</v>
      </c>
    </row>
    <row r="13" spans="1:5" ht="45" x14ac:dyDescent="0.25">
      <c r="A13" s="148">
        <v>5</v>
      </c>
      <c r="B13" s="95" t="s">
        <v>59</v>
      </c>
      <c r="C13" s="95" t="s">
        <v>60</v>
      </c>
      <c r="D13" s="95" t="s">
        <v>61</v>
      </c>
      <c r="E13" s="95" t="s">
        <v>62</v>
      </c>
    </row>
    <row r="14" spans="1:5" ht="45" x14ac:dyDescent="0.25">
      <c r="A14" s="148">
        <v>6</v>
      </c>
      <c r="B14" s="95" t="s">
        <v>63</v>
      </c>
      <c r="C14" s="95" t="s">
        <v>64</v>
      </c>
      <c r="D14" s="95" t="s">
        <v>65</v>
      </c>
      <c r="E14" s="95" t="s">
        <v>66</v>
      </c>
    </row>
    <row r="15" spans="1:5" ht="105" x14ac:dyDescent="0.25">
      <c r="A15" s="148">
        <v>7</v>
      </c>
      <c r="B15" s="95" t="s">
        <v>67</v>
      </c>
      <c r="C15" s="95" t="s">
        <v>68</v>
      </c>
      <c r="D15" s="95" t="s">
        <v>69</v>
      </c>
      <c r="E15" s="95" t="s">
        <v>70</v>
      </c>
    </row>
    <row r="16" spans="1:5" ht="105" x14ac:dyDescent="0.25">
      <c r="A16" s="148">
        <v>8</v>
      </c>
      <c r="B16" s="95" t="s">
        <v>71</v>
      </c>
      <c r="C16" s="95" t="s">
        <v>72</v>
      </c>
      <c r="D16" s="95" t="s">
        <v>488</v>
      </c>
      <c r="E16" s="95" t="s">
        <v>73</v>
      </c>
    </row>
    <row r="17" spans="1:5" ht="90" x14ac:dyDescent="0.25">
      <c r="A17" s="148">
        <v>9</v>
      </c>
      <c r="B17" s="95" t="s">
        <v>74</v>
      </c>
      <c r="C17" s="95" t="s">
        <v>75</v>
      </c>
      <c r="D17" s="95" t="s">
        <v>481</v>
      </c>
      <c r="E17" s="95" t="s">
        <v>482</v>
      </c>
    </row>
    <row r="18" spans="1:5" ht="180" x14ac:dyDescent="0.25">
      <c r="A18" s="148">
        <v>10</v>
      </c>
      <c r="B18" s="95" t="s">
        <v>76</v>
      </c>
      <c r="C18" s="95" t="s">
        <v>77</v>
      </c>
      <c r="D18" s="95" t="s">
        <v>474</v>
      </c>
      <c r="E18" s="95" t="s">
        <v>78</v>
      </c>
    </row>
    <row r="19" spans="1:5" ht="90" x14ac:dyDescent="0.25">
      <c r="A19" s="148">
        <v>11</v>
      </c>
      <c r="B19" s="95" t="s">
        <v>79</v>
      </c>
      <c r="C19" s="95" t="s">
        <v>80</v>
      </c>
      <c r="D19" s="95" t="s">
        <v>50</v>
      </c>
      <c r="E19" s="95" t="s">
        <v>81</v>
      </c>
    </row>
    <row r="20" spans="1:5" ht="90" x14ac:dyDescent="0.25">
      <c r="A20" s="148">
        <v>12</v>
      </c>
      <c r="B20" s="95" t="s">
        <v>79</v>
      </c>
      <c r="C20" s="95" t="s">
        <v>82</v>
      </c>
      <c r="D20" s="95" t="s">
        <v>83</v>
      </c>
      <c r="E20" s="95" t="s">
        <v>84</v>
      </c>
    </row>
    <row r="21" spans="1:5" ht="90" x14ac:dyDescent="0.25">
      <c r="A21" s="148">
        <v>13</v>
      </c>
      <c r="B21" s="95" t="s">
        <v>85</v>
      </c>
      <c r="C21" s="95" t="s">
        <v>86</v>
      </c>
      <c r="D21" s="95" t="s">
        <v>87</v>
      </c>
      <c r="E21" s="95" t="s">
        <v>88</v>
      </c>
    </row>
    <row r="22" spans="1:5" ht="105" x14ac:dyDescent="0.25">
      <c r="A22" s="148">
        <v>14</v>
      </c>
      <c r="B22" s="95" t="s">
        <v>89</v>
      </c>
      <c r="C22" s="95" t="s">
        <v>90</v>
      </c>
      <c r="D22" s="95" t="s">
        <v>91</v>
      </c>
      <c r="E22" s="95" t="s">
        <v>92</v>
      </c>
    </row>
    <row r="23" spans="1:5" ht="75" x14ac:dyDescent="0.25">
      <c r="A23" s="148">
        <v>15</v>
      </c>
      <c r="B23" s="99" t="s">
        <v>89</v>
      </c>
      <c r="C23" s="99" t="s">
        <v>93</v>
      </c>
      <c r="D23" s="99" t="s">
        <v>94</v>
      </c>
      <c r="E23" s="99" t="s">
        <v>95</v>
      </c>
    </row>
    <row r="24" spans="1:5" ht="90" x14ac:dyDescent="0.25">
      <c r="A24" s="148">
        <v>16</v>
      </c>
      <c r="B24" s="99" t="s">
        <v>96</v>
      </c>
      <c r="C24" s="95" t="s">
        <v>97</v>
      </c>
      <c r="D24" s="95" t="s">
        <v>477</v>
      </c>
      <c r="E24" s="95" t="s">
        <v>98</v>
      </c>
    </row>
    <row r="25" spans="1:5" ht="60" x14ac:dyDescent="0.25">
      <c r="A25" s="148">
        <v>17</v>
      </c>
      <c r="B25" s="99" t="s">
        <v>99</v>
      </c>
      <c r="C25" s="95" t="s">
        <v>100</v>
      </c>
      <c r="D25" s="95" t="s">
        <v>101</v>
      </c>
      <c r="E25" s="95" t="s">
        <v>102</v>
      </c>
    </row>
    <row r="26" spans="1:5" ht="240" x14ac:dyDescent="0.25">
      <c r="A26" s="148">
        <v>18</v>
      </c>
      <c r="B26" s="99" t="s">
        <v>99</v>
      </c>
      <c r="C26" s="95" t="s">
        <v>103</v>
      </c>
      <c r="D26" s="95" t="s">
        <v>104</v>
      </c>
      <c r="E26" s="95" t="s">
        <v>105</v>
      </c>
    </row>
    <row r="27" spans="1:5" ht="138.75" customHeight="1" x14ac:dyDescent="0.25">
      <c r="A27" s="148">
        <v>19</v>
      </c>
      <c r="B27" s="99" t="s">
        <v>106</v>
      </c>
      <c r="C27" s="95" t="s">
        <v>107</v>
      </c>
      <c r="D27" s="95" t="s">
        <v>108</v>
      </c>
      <c r="E27" s="95" t="s">
        <v>109</v>
      </c>
    </row>
    <row r="28" spans="1:5" ht="138.75" customHeight="1" x14ac:dyDescent="0.25">
      <c r="A28" s="148">
        <v>20</v>
      </c>
      <c r="B28" s="99" t="s">
        <v>106</v>
      </c>
      <c r="C28" s="95" t="s">
        <v>110</v>
      </c>
      <c r="D28" s="95" t="s">
        <v>111</v>
      </c>
      <c r="E28" s="95" t="s">
        <v>112</v>
      </c>
    </row>
    <row r="29" spans="1:5" ht="105" x14ac:dyDescent="0.25">
      <c r="A29" s="148">
        <v>21</v>
      </c>
      <c r="B29" s="95" t="s">
        <v>113</v>
      </c>
      <c r="C29" s="95" t="s">
        <v>114</v>
      </c>
      <c r="D29" s="95" t="s">
        <v>115</v>
      </c>
      <c r="E29" s="95" t="s">
        <v>116</v>
      </c>
    </row>
    <row r="30" spans="1:5" ht="45" x14ac:dyDescent="0.25">
      <c r="A30" s="148">
        <v>22</v>
      </c>
      <c r="B30" s="95" t="s">
        <v>393</v>
      </c>
      <c r="C30" s="95" t="s">
        <v>438</v>
      </c>
      <c r="D30" s="95" t="s">
        <v>439</v>
      </c>
      <c r="E30" s="95" t="s">
        <v>440</v>
      </c>
    </row>
  </sheetData>
  <sheetProtection algorithmName="SHA-512" hashValue="y9AQuck0K2R4YWba+SlQJNGoN1mpq7kvyUy8ENtmOs5GPuGHW+nG0dz3ftp6B92anyM1XKLXFJcD73I/Dr+KRw==" saltValue="zmQhdToPCwTaPWs8gpSJBw==" spinCount="100000" sheet="1" objects="1" scenarios="1"/>
  <autoFilter ref="A8:E8" xr:uid="{0F89B832-FFEB-4E35-B553-9E76A775561A}"/>
  <sortState xmlns:xlrd2="http://schemas.microsoft.com/office/spreadsheetml/2017/richdata2" ref="B9:E29">
    <sortCondition ref="B9:B29"/>
  </sortState>
  <mergeCells count="8">
    <mergeCell ref="C4:C5"/>
    <mergeCell ref="D4:D5"/>
    <mergeCell ref="A6:E7"/>
    <mergeCell ref="A1:A5"/>
    <mergeCell ref="B4:B5"/>
    <mergeCell ref="E4:E5"/>
    <mergeCell ref="B1:B3"/>
    <mergeCell ref="C1:C3"/>
  </mergeCells>
  <pageMargins left="0.7" right="0.7" top="0.75" bottom="0.75" header="0.3" footer="0.3"/>
  <pageSetup paperSize="9" scale="4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 DE INFORMACIÓN'!$B$17:$B$34</xm:f>
          </x14:formula1>
          <xm:sqref>B9:B30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tabColor rgb="FF92D050"/>
  </sheetPr>
  <dimension ref="A1:G30"/>
  <sheetViews>
    <sheetView view="pageBreakPreview" zoomScale="80" zoomScaleNormal="100" zoomScaleSheetLayoutView="80" workbookViewId="0">
      <pane xSplit="1" ySplit="8" topLeftCell="B9" activePane="bottomRight" state="frozen"/>
      <selection pane="topRight" activeCell="B1" sqref="B1:B2"/>
      <selection pane="bottomLeft" activeCell="B1" sqref="B1:B2"/>
      <selection pane="bottomRight" activeCell="B1" sqref="B1:B3"/>
    </sheetView>
  </sheetViews>
  <sheetFormatPr baseColWidth="10" defaultColWidth="11.42578125" defaultRowHeight="15" x14ac:dyDescent="0.25"/>
  <cols>
    <col min="1" max="1" width="21.5703125" style="81" bestFit="1" customWidth="1"/>
    <col min="2" max="2" width="32.85546875" style="81" customWidth="1"/>
    <col min="3" max="3" width="47" style="81" bestFit="1" customWidth="1"/>
    <col min="4" max="4" width="34.5703125" style="81" customWidth="1"/>
    <col min="5" max="5" width="49.85546875" style="81" bestFit="1" customWidth="1"/>
    <col min="6" max="6" width="47.85546875" style="81" customWidth="1"/>
    <col min="7" max="7" width="23.42578125" style="81" customWidth="1"/>
    <col min="8" max="8" width="11.42578125" style="81" customWidth="1"/>
    <col min="9" max="16384" width="11.42578125" style="81"/>
  </cols>
  <sheetData>
    <row r="1" spans="1:7" s="73" customFormat="1" ht="19.5" customHeight="1" thickBot="1" x14ac:dyDescent="0.3">
      <c r="A1" s="185"/>
      <c r="B1" s="249" t="s">
        <v>0</v>
      </c>
      <c r="C1" s="263" t="s">
        <v>1</v>
      </c>
      <c r="D1" s="238"/>
      <c r="E1" s="200"/>
      <c r="F1" s="113" t="s">
        <v>2</v>
      </c>
      <c r="G1" s="79" t="s">
        <v>3</v>
      </c>
    </row>
    <row r="2" spans="1:7" s="73" customFormat="1" ht="15.75" thickBot="1" x14ac:dyDescent="0.3">
      <c r="A2" s="185"/>
      <c r="B2" s="251"/>
      <c r="C2" s="264"/>
      <c r="D2" s="240"/>
      <c r="E2" s="201"/>
      <c r="F2" s="113" t="s">
        <v>4</v>
      </c>
      <c r="G2" s="74">
        <v>12</v>
      </c>
    </row>
    <row r="3" spans="1:7" s="73" customFormat="1" ht="15.75" thickBot="1" x14ac:dyDescent="0.3">
      <c r="A3" s="185"/>
      <c r="B3" s="250"/>
      <c r="C3" s="265"/>
      <c r="D3" s="239"/>
      <c r="E3" s="202"/>
      <c r="F3" s="152" t="s">
        <v>5</v>
      </c>
      <c r="G3" s="114">
        <v>43475</v>
      </c>
    </row>
    <row r="4" spans="1:7" s="73" customFormat="1" ht="15" customHeight="1" x14ac:dyDescent="0.25">
      <c r="A4" s="185"/>
      <c r="B4" s="175" t="s">
        <v>6</v>
      </c>
      <c r="C4" s="266" t="s">
        <v>17</v>
      </c>
      <c r="D4" s="266"/>
      <c r="E4" s="201"/>
      <c r="F4" s="196" t="s">
        <v>486</v>
      </c>
      <c r="G4" s="198" t="s">
        <v>117</v>
      </c>
    </row>
    <row r="5" spans="1:7" s="73" customFormat="1" ht="15.75" customHeight="1" thickBot="1" x14ac:dyDescent="0.3">
      <c r="A5" s="185"/>
      <c r="B5" s="176"/>
      <c r="C5" s="240"/>
      <c r="D5" s="240"/>
      <c r="E5" s="201"/>
      <c r="F5" s="262"/>
      <c r="G5" s="261"/>
    </row>
    <row r="6" spans="1:7" ht="15" customHeight="1" x14ac:dyDescent="0.25">
      <c r="A6" s="255" t="s">
        <v>118</v>
      </c>
      <c r="B6" s="256"/>
      <c r="C6" s="256"/>
      <c r="D6" s="256"/>
      <c r="E6" s="256"/>
      <c r="F6" s="256"/>
      <c r="G6" s="257"/>
    </row>
    <row r="7" spans="1:7" ht="15" customHeight="1" thickBot="1" x14ac:dyDescent="0.3">
      <c r="A7" s="258"/>
      <c r="B7" s="259"/>
      <c r="C7" s="259"/>
      <c r="D7" s="259"/>
      <c r="E7" s="259"/>
      <c r="F7" s="259"/>
      <c r="G7" s="260"/>
    </row>
    <row r="8" spans="1:7" x14ac:dyDescent="0.25">
      <c r="A8" s="117" t="s">
        <v>40</v>
      </c>
      <c r="B8" s="117" t="s">
        <v>41</v>
      </c>
      <c r="C8" s="117" t="s">
        <v>119</v>
      </c>
      <c r="D8" s="117" t="s">
        <v>120</v>
      </c>
      <c r="E8" s="117" t="s">
        <v>121</v>
      </c>
      <c r="F8" s="117" t="s">
        <v>122</v>
      </c>
      <c r="G8" s="117" t="s">
        <v>123</v>
      </c>
    </row>
    <row r="9" spans="1:7" ht="60" x14ac:dyDescent="0.25">
      <c r="A9" s="94">
        <v>1</v>
      </c>
      <c r="B9" s="148" t="str">
        <f>+VLOOKUP(A9,'IDENTIFICACIÓN DEL RC'!$A$9:$E$29,2,0)</f>
        <v xml:space="preserve">Acceso y Fortalecimiento a la Justicia </v>
      </c>
      <c r="C9" s="146" t="str">
        <f>'IDENTIFICACIÓN DEL RC'!C9</f>
        <v>Registrar información falsa en un informe de un proceso vinculado al PDJJR</v>
      </c>
      <c r="D9" s="95" t="s">
        <v>124</v>
      </c>
      <c r="E9" s="95" t="s">
        <v>125</v>
      </c>
      <c r="F9" s="95" t="s">
        <v>126</v>
      </c>
      <c r="G9" s="95" t="s">
        <v>127</v>
      </c>
    </row>
    <row r="10" spans="1:7" ht="165" x14ac:dyDescent="0.25">
      <c r="A10" s="94">
        <v>2</v>
      </c>
      <c r="B10" s="148" t="str">
        <f>+VLOOKUP(A10,'IDENTIFICACIÓN DEL RC'!$A$9:$E$29,2,0)</f>
        <v xml:space="preserve">Acceso y Fortalecimiento a la Justicia </v>
      </c>
      <c r="C10" s="146" t="str">
        <f>'IDENTIFICACIÓN DEL RC'!C10</f>
        <v>Malas actuaciones de algunos de los Actores de Justicia Comunitaria quienes realizan cobros a los ciudadanos por fuera de los términos de ley.</v>
      </c>
      <c r="D10" s="95" t="s">
        <v>128</v>
      </c>
      <c r="E10" s="95" t="s">
        <v>129</v>
      </c>
      <c r="F10" s="95" t="s">
        <v>130</v>
      </c>
      <c r="G10" s="95" t="s">
        <v>131</v>
      </c>
    </row>
    <row r="11" spans="1:7" ht="75" x14ac:dyDescent="0.25">
      <c r="A11" s="94">
        <v>3</v>
      </c>
      <c r="B11" s="148" t="str">
        <f>+VLOOKUP(A11,'IDENTIFICACIÓN DEL RC'!$A$9:$E$29,2,0)</f>
        <v xml:space="preserve">Acceso y Fortalecimiento a la Justicia </v>
      </c>
      <c r="C11" s="146" t="str">
        <f>'IDENTIFICACIÓN DEL RC'!C11</f>
        <v>Inconsistencias en la  información estadística de los reportes de los Planes de Acción Territorial de la Dirección de Acceso a la Justicia.</v>
      </c>
      <c r="D11" s="95" t="s">
        <v>132</v>
      </c>
      <c r="E11" s="95" t="s">
        <v>133</v>
      </c>
      <c r="F11" s="95" t="s">
        <v>134</v>
      </c>
      <c r="G11" s="95" t="s">
        <v>135</v>
      </c>
    </row>
    <row r="12" spans="1:7" ht="90" x14ac:dyDescent="0.25">
      <c r="A12" s="94">
        <v>4</v>
      </c>
      <c r="B12" s="148" t="str">
        <f>+VLOOKUP(A12,'IDENTIFICACIÓN DEL RC'!$A$9:$E$29,2,0)</f>
        <v>CD-Atención Integral para PPL</v>
      </c>
      <c r="C12" s="146" t="str">
        <f>'IDENTIFICACIÓN DEL RC'!C12</f>
        <v>Beneficio particular o a terceros derivados de trámites en procesos de Atención Social (alimentación,servicios de salud, , dotación de elementos básicos, ingreso a programas de Atención Social).</v>
      </c>
      <c r="D12" s="95" t="s">
        <v>136</v>
      </c>
      <c r="E12" s="95" t="s">
        <v>137</v>
      </c>
      <c r="F12" s="95" t="s">
        <v>138</v>
      </c>
      <c r="G12" s="95" t="s">
        <v>139</v>
      </c>
    </row>
    <row r="13" spans="1:7" ht="75" x14ac:dyDescent="0.25">
      <c r="A13" s="94">
        <v>5</v>
      </c>
      <c r="B13" s="148" t="str">
        <f>+VLOOKUP(A13,'IDENTIFICACIÓN DEL RC'!$A$9:$E$29,2,0)</f>
        <v>CD-Custodia y vigilacia para la seguridad</v>
      </c>
      <c r="C13" s="146" t="str">
        <f>'IDENTIFICACIÓN DEL RC'!C13</f>
        <v>Beneficio particular o a terceros derivados de la Custodia y Vigilancia a las PPL</v>
      </c>
      <c r="D13" s="95" t="s">
        <v>140</v>
      </c>
      <c r="E13" s="95" t="s">
        <v>141</v>
      </c>
      <c r="F13" s="95" t="s">
        <v>142</v>
      </c>
      <c r="G13" s="95" t="s">
        <v>143</v>
      </c>
    </row>
    <row r="14" spans="1:7" ht="75" x14ac:dyDescent="0.25">
      <c r="A14" s="94">
        <v>6</v>
      </c>
      <c r="B14" s="148" t="str">
        <f>+VLOOKUP(A14,'IDENTIFICACIÓN DEL RC'!$A$9:$E$29,2,0)</f>
        <v>CD-Tramite Juridico para PPL</v>
      </c>
      <c r="C14" s="146" t="str">
        <f>'IDENTIFICACIÓN DEL RC'!C14</f>
        <v>Beneficio particular o a terceros derivados de los trámites Juridicos</v>
      </c>
      <c r="D14" s="95" t="s">
        <v>144</v>
      </c>
      <c r="E14" s="95" t="s">
        <v>145</v>
      </c>
      <c r="F14" s="95" t="s">
        <v>146</v>
      </c>
      <c r="G14" s="95" t="s">
        <v>147</v>
      </c>
    </row>
    <row r="15" spans="1:7" ht="75" x14ac:dyDescent="0.25">
      <c r="A15" s="94">
        <v>7</v>
      </c>
      <c r="B15" s="148" t="str">
        <f>+VLOOKUP(A15,'IDENTIFICACIÓN DEL RC'!$A$9:$E$29,2,0)</f>
        <v>Control Interno Disciplinario</v>
      </c>
      <c r="C15" s="146" t="str">
        <f>'IDENTIFICACIÓN DEL RC'!C15</f>
        <v>Investigaciones manipuladas sobre practicas indebidas</v>
      </c>
      <c r="D15" s="95" t="s">
        <v>68</v>
      </c>
      <c r="E15" s="95" t="s">
        <v>148</v>
      </c>
      <c r="F15" s="95" t="s">
        <v>149</v>
      </c>
      <c r="G15" s="95" t="s">
        <v>150</v>
      </c>
    </row>
    <row r="16" spans="1:7" ht="120" x14ac:dyDescent="0.25">
      <c r="A16" s="94">
        <v>8</v>
      </c>
      <c r="B16" s="148" t="str">
        <f>+VLOOKUP(A16,'IDENTIFICACIÓN DEL RC'!$A$9:$E$29,2,0)</f>
        <v>Fortalecimiento de Capacidades Operativas para la S, C y AJ</v>
      </c>
      <c r="C16" s="146" t="str">
        <f>'IDENTIFICACIÓN DEL RC'!C16</f>
        <v>Suministro de combustible, por parte del proveedor a los vehículos que no son de propiedad y/o no están a cargo de la Secretaria Distrital de Seguridad, Convivencia y Justicia, al servicio de las agencias de seguridad, mediante contratos de comodato</v>
      </c>
      <c r="D16" s="95" t="s">
        <v>151</v>
      </c>
      <c r="E16" s="95" t="s">
        <v>152</v>
      </c>
      <c r="F16" s="95" t="s">
        <v>153</v>
      </c>
      <c r="G16" s="95" t="s">
        <v>154</v>
      </c>
    </row>
    <row r="17" spans="1:7" ht="60" x14ac:dyDescent="0.25">
      <c r="A17" s="94">
        <v>9</v>
      </c>
      <c r="B17" s="148" t="str">
        <f>+VLOOKUP(A17,'IDENTIFICACIÓN DEL RC'!$A$9:$E$29,2,0)</f>
        <v>Gestión de Comunicaciones</v>
      </c>
      <c r="C17" s="146" t="str">
        <f>'IDENTIFICACIÓN DEL RC'!C17</f>
        <v>Filtración inadecuada de información de la entidad.</v>
      </c>
      <c r="D17" s="95" t="s">
        <v>155</v>
      </c>
      <c r="E17" s="95" t="s">
        <v>156</v>
      </c>
      <c r="F17" s="95" t="s">
        <v>157</v>
      </c>
      <c r="G17" s="95" t="s">
        <v>158</v>
      </c>
    </row>
    <row r="18" spans="1:7" ht="135" x14ac:dyDescent="0.25">
      <c r="A18" s="94">
        <v>10</v>
      </c>
      <c r="B18" s="148" t="str">
        <f>+VLOOKUP(A18,'IDENTIFICACIÓN DEL RC'!$A$9:$E$29,2,0)</f>
        <v>Gestión de Emergencias</v>
      </c>
      <c r="C18" s="146" t="str">
        <f>'IDENTIFICACIÓN DEL RC'!C18</f>
        <v>Fuga de informacion confidencial del C4 por personal no autorizado</v>
      </c>
      <c r="D18" s="95" t="s">
        <v>159</v>
      </c>
      <c r="E18" s="95" t="s">
        <v>160</v>
      </c>
      <c r="F18" s="95" t="s">
        <v>161</v>
      </c>
      <c r="G18" s="95" t="s">
        <v>475</v>
      </c>
    </row>
    <row r="19" spans="1:7" ht="75" x14ac:dyDescent="0.25">
      <c r="A19" s="94">
        <v>11</v>
      </c>
      <c r="B19" s="148" t="str">
        <f>+VLOOKUP(A19,'IDENTIFICACIÓN DEL RC'!$A$9:$E$29,2,0)</f>
        <v>Gestión de Recursos Físicos y Documental</v>
      </c>
      <c r="C19" s="146" t="str">
        <f>'IDENTIFICACIÓN DEL RC'!C19</f>
        <v>Perdida o extravió documental por parte de un servidor que, aprovechando su posición frente a un recurso público, privilegia a un tercero con información para su beneficio.</v>
      </c>
      <c r="D19" s="95" t="s">
        <v>162</v>
      </c>
      <c r="E19" s="95" t="s">
        <v>152</v>
      </c>
      <c r="F19" s="95" t="s">
        <v>163</v>
      </c>
      <c r="G19" s="95" t="s">
        <v>164</v>
      </c>
    </row>
    <row r="20" spans="1:7" ht="75" x14ac:dyDescent="0.25">
      <c r="A20" s="94">
        <v>12</v>
      </c>
      <c r="B20" s="148" t="str">
        <f>+VLOOKUP(A20,'IDENTIFICACIÓN DEL RC'!$A$9:$E$29,2,0)</f>
        <v>Gestión de Recursos Físicos y Documental</v>
      </c>
      <c r="C20" s="146" t="str">
        <f>'IDENTIFICACIÓN DEL RC'!C20</f>
        <v>Perdida y/o desaparición de los bienes al servicio de la Entidad parte de un servidor que, aprovechando su posición frente a un recurso público, sustrae bienes de la Entidad para su beneficio personal o un tercero.</v>
      </c>
      <c r="D20" s="95" t="s">
        <v>165</v>
      </c>
      <c r="E20" s="95" t="s">
        <v>152</v>
      </c>
      <c r="F20" s="95" t="s">
        <v>166</v>
      </c>
      <c r="G20" s="95" t="s">
        <v>167</v>
      </c>
    </row>
    <row r="21" spans="1:7" ht="45" x14ac:dyDescent="0.25">
      <c r="A21" s="94">
        <v>13</v>
      </c>
      <c r="B21" s="148" t="str">
        <f>+VLOOKUP(A21,'IDENTIFICACIÓN DEL RC'!$A$9:$E$29,2,0)</f>
        <v>Gestión de Seguridad y Convivencia</v>
      </c>
      <c r="C21" s="146" t="str">
        <f>'IDENTIFICACIÓN DEL RC'!C21</f>
        <v>Fuga de información confidencial de la entidad por parte de contratista o funcionarios</v>
      </c>
      <c r="D21" s="95" t="s">
        <v>168</v>
      </c>
      <c r="E21" s="95" t="s">
        <v>169</v>
      </c>
      <c r="F21" s="95" t="s">
        <v>170</v>
      </c>
      <c r="G21" s="95" t="s">
        <v>171</v>
      </c>
    </row>
    <row r="22" spans="1:7" ht="60" x14ac:dyDescent="0.25">
      <c r="A22" s="94">
        <v>14</v>
      </c>
      <c r="B22" s="148" t="str">
        <f>+VLOOKUP(A22,'IDENTIFICACIÓN DEL RC'!$A$9:$E$29,2,0)</f>
        <v>Gestión de Tecnología de Información</v>
      </c>
      <c r="C22" s="146" t="str">
        <f>'IDENTIFICACIÓN DEL RC'!C22</f>
        <v xml:space="preserve"> Fuga de información catalogada por la entidad  como clasificada o reservada</v>
      </c>
      <c r="D22" s="95" t="s">
        <v>172</v>
      </c>
      <c r="E22" s="95" t="s">
        <v>173</v>
      </c>
      <c r="F22" s="95" t="s">
        <v>174</v>
      </c>
      <c r="G22" s="95" t="s">
        <v>175</v>
      </c>
    </row>
    <row r="23" spans="1:7" ht="60" x14ac:dyDescent="0.25">
      <c r="A23" s="94">
        <v>15</v>
      </c>
      <c r="B23" s="148" t="str">
        <f>+VLOOKUP(A23,'IDENTIFICACIÓN DEL RC'!$A$9:$E$29,2,0)</f>
        <v>Gestión de Tecnología de Información</v>
      </c>
      <c r="C23" s="146" t="str">
        <f>'IDENTIFICACIÓN DEL RC'!C23</f>
        <v>Pérdida de Integridad de la información  almacenada en la infraestructura tecnológica o sistemas de información de la entidad.</v>
      </c>
      <c r="D23" s="95" t="s">
        <v>176</v>
      </c>
      <c r="E23" s="95" t="s">
        <v>173</v>
      </c>
      <c r="F23" s="95" t="s">
        <v>126</v>
      </c>
      <c r="G23" s="95" t="s">
        <v>177</v>
      </c>
    </row>
    <row r="24" spans="1:7" ht="105" x14ac:dyDescent="0.25">
      <c r="A24" s="94">
        <v>16</v>
      </c>
      <c r="B24" s="148" t="str">
        <f>+VLOOKUP(A24,'IDENTIFICACIÓN DEL RC'!$A$9:$E$29,2,0)</f>
        <v>Gestión Financiera</v>
      </c>
      <c r="C24" s="146" t="str">
        <f>'IDENTIFICACIÓN DEL RC'!C24</f>
        <v xml:space="preserve">Tramitar pagos sin cumplir con los requisitos establecidos   </v>
      </c>
      <c r="D24" s="95" t="s">
        <v>478</v>
      </c>
      <c r="E24" s="95" t="s">
        <v>178</v>
      </c>
      <c r="F24" s="95" t="s">
        <v>179</v>
      </c>
      <c r="G24" s="95" t="s">
        <v>180</v>
      </c>
    </row>
    <row r="25" spans="1:7" ht="60" x14ac:dyDescent="0.25">
      <c r="A25" s="94">
        <v>17</v>
      </c>
      <c r="B25" s="148" t="str">
        <f>+VLOOKUP(A25,'IDENTIFICACIÓN DEL RC'!$A$9:$E$29,2,0)</f>
        <v>Gestión Humana</v>
      </c>
      <c r="C25" s="146" t="str">
        <f>'IDENTIFICACIÓN DEL RC'!C25</f>
        <v>Posesionar o realizar un encargo a un servidor que No cumpla con los requisitos establecidos en el Manual de Funciones de la SCJ</v>
      </c>
      <c r="D25" s="95" t="s">
        <v>181</v>
      </c>
      <c r="E25" s="95" t="s">
        <v>182</v>
      </c>
      <c r="F25" s="95" t="s">
        <v>183</v>
      </c>
      <c r="G25" s="95" t="s">
        <v>184</v>
      </c>
    </row>
    <row r="26" spans="1:7" ht="75" x14ac:dyDescent="0.25">
      <c r="A26" s="94">
        <v>18</v>
      </c>
      <c r="B26" s="148" t="str">
        <f>+VLOOKUP(A26,'IDENTIFICACIÓN DEL RC'!$A$9:$E$29,2,0)</f>
        <v>Gestión Humana</v>
      </c>
      <c r="C26" s="146" t="str">
        <f>'IDENTIFICACIÓN DEL RC'!C26</f>
        <v>Interés indebido por un oferente en los procesos de contratación de la Dirección de Gestión Humana</v>
      </c>
      <c r="D26" s="95" t="s">
        <v>185</v>
      </c>
      <c r="E26" s="95" t="s">
        <v>186</v>
      </c>
      <c r="F26" s="95" t="s">
        <v>187</v>
      </c>
      <c r="G26" s="95" t="s">
        <v>188</v>
      </c>
    </row>
    <row r="27" spans="1:7" ht="105" x14ac:dyDescent="0.25">
      <c r="A27" s="94">
        <v>19</v>
      </c>
      <c r="B27" s="148" t="str">
        <f>+VLOOKUP(A27,'IDENTIFICACIÓN DEL RC'!$A$9:$E$29,2,0)</f>
        <v>Gestión Jurídica y Contractual</v>
      </c>
      <c r="C27" s="146" t="str">
        <f>'IDENTIFICACIÓN DEL RC'!C27</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D27" s="95" t="s">
        <v>185</v>
      </c>
      <c r="E27" s="95" t="s">
        <v>189</v>
      </c>
      <c r="F27" s="95" t="s">
        <v>190</v>
      </c>
      <c r="G27" s="95" t="s">
        <v>191</v>
      </c>
    </row>
    <row r="28" spans="1:7" x14ac:dyDescent="0.25">
      <c r="A28" s="94">
        <v>20</v>
      </c>
      <c r="B28" s="148" t="str">
        <f>+VLOOKUP(A28,'IDENTIFICACIÓN DEL RC'!$A$9:$E$29,2,0)</f>
        <v>Gestión Jurídica y Contractual</v>
      </c>
      <c r="C28" s="146" t="str">
        <f>'IDENTIFICACIÓN DEL RC'!C28</f>
        <v xml:space="preserve">Incumplimiento de funciones por accion u omision </v>
      </c>
      <c r="D28" s="95" t="s">
        <v>192</v>
      </c>
      <c r="E28" s="95" t="s">
        <v>193</v>
      </c>
      <c r="F28" s="95" t="s">
        <v>194</v>
      </c>
      <c r="G28" s="95" t="s">
        <v>195</v>
      </c>
    </row>
    <row r="29" spans="1:7" ht="75" x14ac:dyDescent="0.25">
      <c r="A29" s="94">
        <v>21</v>
      </c>
      <c r="B29" s="148" t="str">
        <f>+VLOOKUP(A29,'IDENTIFICACIÓN DEL RC'!$A$9:$E$29,2,0)</f>
        <v>Seguimiento y Monitoreo al Sistema de Control Interno</v>
      </c>
      <c r="C29" s="146" t="str">
        <f>'IDENTIFICACIÓN DEL RC'!C29</f>
        <v>Favorecimiento al proceso auditado o a terceros responsables a partir de auditorias, sesgadas, manipuladas o direccionadas, que no permitan evidenciar la realidad de la gestión obstruyendo la evaluacion de la misma.</v>
      </c>
      <c r="D29" s="95" t="s">
        <v>196</v>
      </c>
      <c r="E29" s="95" t="s">
        <v>197</v>
      </c>
      <c r="F29" s="95" t="s">
        <v>198</v>
      </c>
      <c r="G29" s="95" t="s">
        <v>171</v>
      </c>
    </row>
    <row r="30" spans="1:7" x14ac:dyDescent="0.25">
      <c r="A30" s="94">
        <v>22</v>
      </c>
      <c r="B30" s="148" t="str">
        <f>+VLOOKUP(A30,'IDENTIFICACIÓN DEL RC'!$A$9:$E$30,2,0)</f>
        <v>Atención y Servicio al Ciudadano</v>
      </c>
      <c r="C30" s="146" t="str">
        <f>'IDENTIFICACIÓN DEL RC'!C30</f>
        <v>Deficiente Atencion a los Ciudadanos</v>
      </c>
      <c r="D30" s="95" t="s">
        <v>192</v>
      </c>
      <c r="E30" s="95" t="s">
        <v>193</v>
      </c>
      <c r="F30" s="95" t="s">
        <v>194</v>
      </c>
      <c r="G30" s="95" t="s">
        <v>195</v>
      </c>
    </row>
  </sheetData>
  <sheetProtection algorithmName="SHA-512" hashValue="BS5BFcZd2Hr8yhV0a5+UC078mON7FniWSW4YVRCdO8EApNeN+lNMVmu3ExD9nNaGIxGX4OLozCJcoY7iMDkTEw==" saltValue="ifZCi1ypeNYQjMFIaI0p+Q==" spinCount="100000" sheet="1" objects="1" scenarios="1"/>
  <autoFilter ref="A8:G8" xr:uid="{ECDBC98A-2A34-41CB-95FE-827C8D96A38F}"/>
  <mergeCells count="8">
    <mergeCell ref="A6:G7"/>
    <mergeCell ref="G4:G5"/>
    <mergeCell ref="A1:A5"/>
    <mergeCell ref="B4:B5"/>
    <mergeCell ref="F4:F5"/>
    <mergeCell ref="B1:B3"/>
    <mergeCell ref="C1:E3"/>
    <mergeCell ref="C4:E5"/>
  </mergeCells>
  <pageMargins left="0.7" right="0.7" top="0.75" bottom="0.75" header="0.3" footer="0.3"/>
  <pageSetup scale="35" orientation="portrait" horizontalDpi="4294967292"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J36"/>
  <sheetViews>
    <sheetView view="pageBreakPreview" zoomScale="90" zoomScaleNormal="85" zoomScaleSheetLayoutView="90" workbookViewId="0">
      <selection sqref="A1:A7"/>
    </sheetView>
  </sheetViews>
  <sheetFormatPr baseColWidth="10" defaultColWidth="11.42578125" defaultRowHeight="15" x14ac:dyDescent="0.25"/>
  <cols>
    <col min="1" max="1" width="21.28515625" style="73" customWidth="1"/>
    <col min="2" max="5" width="23.7109375" style="73" customWidth="1"/>
    <col min="6" max="7" width="17.7109375" style="73" customWidth="1"/>
    <col min="8" max="16384" width="11.42578125" style="73"/>
  </cols>
  <sheetData>
    <row r="1" spans="1:10" ht="24.95" customHeight="1" thickBot="1" x14ac:dyDescent="0.3">
      <c r="A1" s="302"/>
      <c r="B1" s="175" t="s">
        <v>0</v>
      </c>
      <c r="C1" s="225"/>
      <c r="D1" s="263" t="s">
        <v>1</v>
      </c>
      <c r="E1" s="200"/>
      <c r="F1" s="113" t="s">
        <v>2</v>
      </c>
      <c r="G1" s="112" t="s">
        <v>3</v>
      </c>
    </row>
    <row r="2" spans="1:10" ht="24.95" customHeight="1" thickBot="1" x14ac:dyDescent="0.3">
      <c r="A2" s="303"/>
      <c r="B2" s="176"/>
      <c r="C2" s="242"/>
      <c r="D2" s="264"/>
      <c r="E2" s="201"/>
      <c r="F2" s="113" t="s">
        <v>4</v>
      </c>
      <c r="G2" s="112">
        <v>12</v>
      </c>
    </row>
    <row r="3" spans="1:10" ht="24.95" customHeight="1" thickBot="1" x14ac:dyDescent="0.3">
      <c r="A3" s="303"/>
      <c r="B3" s="177"/>
      <c r="C3" s="227"/>
      <c r="D3" s="265"/>
      <c r="E3" s="202"/>
      <c r="F3" s="152" t="s">
        <v>5</v>
      </c>
      <c r="G3" s="114">
        <v>43475</v>
      </c>
    </row>
    <row r="4" spans="1:10" ht="15" customHeight="1" x14ac:dyDescent="0.25">
      <c r="A4" s="303"/>
      <c r="B4" s="175" t="s">
        <v>6</v>
      </c>
      <c r="C4" s="225"/>
      <c r="D4" s="263" t="s">
        <v>17</v>
      </c>
      <c r="E4" s="200"/>
      <c r="F4" s="196" t="s">
        <v>486</v>
      </c>
      <c r="G4" s="198" t="s">
        <v>199</v>
      </c>
    </row>
    <row r="5" spans="1:10" ht="15.75" customHeight="1" thickBot="1" x14ac:dyDescent="0.3">
      <c r="A5" s="303"/>
      <c r="B5" s="177"/>
      <c r="C5" s="227"/>
      <c r="D5" s="265"/>
      <c r="E5" s="202"/>
      <c r="F5" s="197"/>
      <c r="G5" s="199"/>
    </row>
    <row r="6" spans="1:10" ht="15.75" customHeight="1" x14ac:dyDescent="0.25">
      <c r="A6" s="303"/>
      <c r="B6" s="298" t="s">
        <v>200</v>
      </c>
      <c r="C6" s="299"/>
      <c r="D6" s="299"/>
      <c r="E6" s="299"/>
      <c r="F6" s="299"/>
      <c r="G6" s="300"/>
    </row>
    <row r="7" spans="1:10" ht="15.75" customHeight="1" thickBot="1" x14ac:dyDescent="0.3">
      <c r="A7" s="304"/>
      <c r="B7" s="301"/>
      <c r="C7" s="245"/>
      <c r="D7" s="245"/>
      <c r="E7" s="245"/>
      <c r="F7" s="245"/>
      <c r="G7" s="248"/>
    </row>
    <row r="8" spans="1:10" x14ac:dyDescent="0.25">
      <c r="A8" s="284" t="s">
        <v>201</v>
      </c>
      <c r="B8" s="277"/>
      <c r="C8" s="277"/>
      <c r="D8" s="277"/>
      <c r="E8" s="277"/>
      <c r="F8" s="277"/>
      <c r="G8" s="278"/>
    </row>
    <row r="9" spans="1:10" x14ac:dyDescent="0.25">
      <c r="A9" s="285" t="s">
        <v>202</v>
      </c>
      <c r="B9" s="281"/>
      <c r="C9" s="281"/>
      <c r="D9" s="281"/>
      <c r="E9" s="281"/>
      <c r="F9" s="281"/>
      <c r="G9" s="282"/>
    </row>
    <row r="10" spans="1:10" ht="15.75" thickBot="1" x14ac:dyDescent="0.3">
      <c r="A10" s="286" t="s">
        <v>203</v>
      </c>
      <c r="B10" s="269"/>
      <c r="C10" s="269"/>
      <c r="D10" s="269"/>
      <c r="E10" s="269"/>
      <c r="F10" s="269"/>
      <c r="G10" s="270"/>
      <c r="H10" s="158"/>
      <c r="I10" s="158"/>
      <c r="J10" s="158"/>
    </row>
    <row r="11" spans="1:10" ht="15.75" thickBot="1" x14ac:dyDescent="0.3">
      <c r="A11" s="287" t="s">
        <v>204</v>
      </c>
      <c r="B11" s="289" t="s">
        <v>205</v>
      </c>
      <c r="C11" s="290"/>
      <c r="D11" s="290"/>
      <c r="E11" s="291"/>
      <c r="F11" s="292" t="s">
        <v>206</v>
      </c>
      <c r="G11" s="293"/>
    </row>
    <row r="12" spans="1:10" ht="15" customHeight="1" thickBot="1" x14ac:dyDescent="0.3">
      <c r="A12" s="288"/>
      <c r="B12" s="294" t="s">
        <v>207</v>
      </c>
      <c r="C12" s="295"/>
      <c r="D12" s="295"/>
      <c r="E12" s="296"/>
      <c r="F12" s="159" t="s">
        <v>208</v>
      </c>
      <c r="G12" s="160" t="s">
        <v>209</v>
      </c>
    </row>
    <row r="13" spans="1:10" x14ac:dyDescent="0.25">
      <c r="A13" s="161">
        <v>1</v>
      </c>
      <c r="B13" s="297" t="s">
        <v>210</v>
      </c>
      <c r="C13" s="297"/>
      <c r="D13" s="297"/>
      <c r="E13" s="297"/>
      <c r="F13" s="162"/>
      <c r="G13" s="163"/>
    </row>
    <row r="14" spans="1:10" x14ac:dyDescent="0.25">
      <c r="A14" s="164">
        <v>2</v>
      </c>
      <c r="B14" s="283" t="s">
        <v>211</v>
      </c>
      <c r="C14" s="283"/>
      <c r="D14" s="283"/>
      <c r="E14" s="283"/>
      <c r="F14" s="165"/>
      <c r="G14" s="166"/>
    </row>
    <row r="15" spans="1:10" x14ac:dyDescent="0.25">
      <c r="A15" s="164">
        <v>3</v>
      </c>
      <c r="B15" s="283" t="s">
        <v>212</v>
      </c>
      <c r="C15" s="283"/>
      <c r="D15" s="283"/>
      <c r="E15" s="283"/>
      <c r="F15" s="165"/>
      <c r="G15" s="166"/>
    </row>
    <row r="16" spans="1:10" x14ac:dyDescent="0.25">
      <c r="A16" s="164">
        <v>4</v>
      </c>
      <c r="B16" s="283" t="s">
        <v>213</v>
      </c>
      <c r="C16" s="283"/>
      <c r="D16" s="283"/>
      <c r="E16" s="283"/>
      <c r="F16" s="165"/>
      <c r="G16" s="166"/>
    </row>
    <row r="17" spans="1:7" x14ac:dyDescent="0.25">
      <c r="A17" s="164">
        <v>5</v>
      </c>
      <c r="B17" s="283" t="s">
        <v>214</v>
      </c>
      <c r="C17" s="283"/>
      <c r="D17" s="283"/>
      <c r="E17" s="283"/>
      <c r="F17" s="165"/>
      <c r="G17" s="166"/>
    </row>
    <row r="18" spans="1:7" x14ac:dyDescent="0.25">
      <c r="A18" s="164">
        <v>6</v>
      </c>
      <c r="B18" s="283" t="s">
        <v>215</v>
      </c>
      <c r="C18" s="283"/>
      <c r="D18" s="283"/>
      <c r="E18" s="283"/>
      <c r="F18" s="165"/>
      <c r="G18" s="166"/>
    </row>
    <row r="19" spans="1:7" x14ac:dyDescent="0.25">
      <c r="A19" s="164">
        <v>7</v>
      </c>
      <c r="B19" s="283" t="s">
        <v>216</v>
      </c>
      <c r="C19" s="283"/>
      <c r="D19" s="283"/>
      <c r="E19" s="283"/>
      <c r="F19" s="165"/>
      <c r="G19" s="166"/>
    </row>
    <row r="20" spans="1:7" x14ac:dyDescent="0.25">
      <c r="A20" s="164">
        <v>8</v>
      </c>
      <c r="B20" s="283" t="s">
        <v>217</v>
      </c>
      <c r="C20" s="283"/>
      <c r="D20" s="283"/>
      <c r="E20" s="283"/>
      <c r="F20" s="165"/>
      <c r="G20" s="166"/>
    </row>
    <row r="21" spans="1:7" x14ac:dyDescent="0.25">
      <c r="A21" s="164">
        <v>9</v>
      </c>
      <c r="B21" s="283" t="s">
        <v>218</v>
      </c>
      <c r="C21" s="283"/>
      <c r="D21" s="283"/>
      <c r="E21" s="283"/>
      <c r="F21" s="165"/>
      <c r="G21" s="166"/>
    </row>
    <row r="22" spans="1:7" x14ac:dyDescent="0.25">
      <c r="A22" s="164">
        <v>10</v>
      </c>
      <c r="B22" s="283" t="s">
        <v>219</v>
      </c>
      <c r="C22" s="283"/>
      <c r="D22" s="283"/>
      <c r="E22" s="283"/>
      <c r="F22" s="165"/>
      <c r="G22" s="166"/>
    </row>
    <row r="23" spans="1:7" x14ac:dyDescent="0.25">
      <c r="A23" s="164">
        <v>11</v>
      </c>
      <c r="B23" s="283" t="s">
        <v>220</v>
      </c>
      <c r="C23" s="283"/>
      <c r="D23" s="283"/>
      <c r="E23" s="283"/>
      <c r="F23" s="165"/>
      <c r="G23" s="166"/>
    </row>
    <row r="24" spans="1:7" x14ac:dyDescent="0.25">
      <c r="A24" s="164">
        <v>12</v>
      </c>
      <c r="B24" s="283" t="s">
        <v>221</v>
      </c>
      <c r="C24" s="283"/>
      <c r="D24" s="283"/>
      <c r="E24" s="283"/>
      <c r="F24" s="165"/>
      <c r="G24" s="166"/>
    </row>
    <row r="25" spans="1:7" x14ac:dyDescent="0.25">
      <c r="A25" s="164">
        <v>13</v>
      </c>
      <c r="B25" s="283" t="s">
        <v>222</v>
      </c>
      <c r="C25" s="283"/>
      <c r="D25" s="283"/>
      <c r="E25" s="283"/>
      <c r="F25" s="165"/>
      <c r="G25" s="166"/>
    </row>
    <row r="26" spans="1:7" x14ac:dyDescent="0.25">
      <c r="A26" s="164">
        <v>14</v>
      </c>
      <c r="B26" s="283" t="s">
        <v>223</v>
      </c>
      <c r="C26" s="283"/>
      <c r="D26" s="283"/>
      <c r="E26" s="283"/>
      <c r="F26" s="165"/>
      <c r="G26" s="166"/>
    </row>
    <row r="27" spans="1:7" x14ac:dyDescent="0.25">
      <c r="A27" s="164">
        <v>15</v>
      </c>
      <c r="B27" s="283" t="s">
        <v>224</v>
      </c>
      <c r="C27" s="283"/>
      <c r="D27" s="283"/>
      <c r="E27" s="283"/>
      <c r="F27" s="165"/>
      <c r="G27" s="166"/>
    </row>
    <row r="28" spans="1:7" x14ac:dyDescent="0.25">
      <c r="A28" s="164">
        <v>16</v>
      </c>
      <c r="B28" s="283" t="s">
        <v>225</v>
      </c>
      <c r="C28" s="283"/>
      <c r="D28" s="283"/>
      <c r="E28" s="283"/>
      <c r="F28" s="165"/>
      <c r="G28" s="166"/>
    </row>
    <row r="29" spans="1:7" x14ac:dyDescent="0.25">
      <c r="A29" s="164">
        <v>17</v>
      </c>
      <c r="B29" s="283" t="s">
        <v>226</v>
      </c>
      <c r="C29" s="283"/>
      <c r="D29" s="283"/>
      <c r="E29" s="283"/>
      <c r="F29" s="165"/>
      <c r="G29" s="166"/>
    </row>
    <row r="30" spans="1:7" x14ac:dyDescent="0.25">
      <c r="A30" s="164">
        <v>18</v>
      </c>
      <c r="B30" s="283" t="s">
        <v>227</v>
      </c>
      <c r="C30" s="283"/>
      <c r="D30" s="283"/>
      <c r="E30" s="283"/>
      <c r="F30" s="165"/>
      <c r="G30" s="166"/>
    </row>
    <row r="31" spans="1:7" ht="15.75" thickBot="1" x14ac:dyDescent="0.3">
      <c r="A31" s="167">
        <v>19</v>
      </c>
      <c r="B31" s="271" t="s">
        <v>228</v>
      </c>
      <c r="C31" s="271"/>
      <c r="D31" s="271"/>
      <c r="E31" s="271"/>
      <c r="F31" s="168"/>
      <c r="G31" s="169"/>
    </row>
    <row r="32" spans="1:7" ht="15.75" thickBot="1" x14ac:dyDescent="0.3">
      <c r="A32" s="272" t="s">
        <v>229</v>
      </c>
      <c r="B32" s="273"/>
      <c r="C32" s="273"/>
      <c r="D32" s="273"/>
      <c r="E32" s="274"/>
      <c r="F32" s="170">
        <f>+COUNTIF(F13:F31,"*")</f>
        <v>0</v>
      </c>
      <c r="G32" s="171" t="str">
        <f>IF(AND(F32&gt;=1,F32&lt;=5),"MODERADO",IF(AND(F32&gt;=6,F32&lt;=11),"MAYOR",IF(AND(F32&gt;=12,F32&lt;=19),"CATASTROFICO","SIN IMPACTO")))</f>
        <v>SIN IMPACTO</v>
      </c>
    </row>
    <row r="33" spans="1:7" ht="15.75" thickBot="1" x14ac:dyDescent="0.3">
      <c r="A33" s="115"/>
      <c r="B33" s="172"/>
      <c r="C33" s="172"/>
      <c r="D33" s="172"/>
      <c r="E33" s="172"/>
      <c r="F33" s="173"/>
      <c r="G33" s="174"/>
    </row>
    <row r="34" spans="1:7" ht="15" customHeight="1" x14ac:dyDescent="0.25">
      <c r="B34" s="275" t="s">
        <v>230</v>
      </c>
      <c r="C34" s="276"/>
      <c r="D34" s="277" t="s">
        <v>231</v>
      </c>
      <c r="E34" s="277"/>
      <c r="F34" s="278"/>
    </row>
    <row r="35" spans="1:7" ht="15" customHeight="1" x14ac:dyDescent="0.25">
      <c r="B35" s="279" t="s">
        <v>232</v>
      </c>
      <c r="C35" s="280"/>
      <c r="D35" s="281" t="s">
        <v>233</v>
      </c>
      <c r="E35" s="281"/>
      <c r="F35" s="282"/>
    </row>
    <row r="36" spans="1:7" ht="15" customHeight="1" thickBot="1" x14ac:dyDescent="0.3">
      <c r="B36" s="267" t="s">
        <v>234</v>
      </c>
      <c r="C36" s="268"/>
      <c r="D36" s="269" t="s">
        <v>235</v>
      </c>
      <c r="E36" s="269"/>
      <c r="F36" s="270"/>
    </row>
  </sheetData>
  <sheetProtection algorithmName="SHA-512" hashValue="m027Ngj+3KmNvFCsAcSud4lhoMmkdHuPWoBQfXqNjVKceqvo09FuAvXSV0sHrAKgyVsCIfYYjSmexFOer2oAfA==" saltValue="/5sDJJYeF+8GLGapGwdpsA==" spinCount="100000" sheet="1" objects="1" scenarios="1"/>
  <mergeCells count="41">
    <mergeCell ref="G4:G5"/>
    <mergeCell ref="B6:G7"/>
    <mergeCell ref="A1:A7"/>
    <mergeCell ref="B4:C5"/>
    <mergeCell ref="D4:E5"/>
    <mergeCell ref="F4:F5"/>
    <mergeCell ref="D1:E3"/>
    <mergeCell ref="B1:C3"/>
    <mergeCell ref="B18:E18"/>
    <mergeCell ref="A8:G8"/>
    <mergeCell ref="A9:G9"/>
    <mergeCell ref="A10:G10"/>
    <mergeCell ref="A11:A12"/>
    <mergeCell ref="B11:E11"/>
    <mergeCell ref="F11:G11"/>
    <mergeCell ref="B12:E12"/>
    <mergeCell ref="B13:E13"/>
    <mergeCell ref="B14:E14"/>
    <mergeCell ref="B15:E15"/>
    <mergeCell ref="B16:E16"/>
    <mergeCell ref="B17:E17"/>
    <mergeCell ref="B30:E30"/>
    <mergeCell ref="B19:E19"/>
    <mergeCell ref="B20:E20"/>
    <mergeCell ref="B21:E21"/>
    <mergeCell ref="B22:E22"/>
    <mergeCell ref="B23:E23"/>
    <mergeCell ref="B24:E24"/>
    <mergeCell ref="B25:E25"/>
    <mergeCell ref="B26:E26"/>
    <mergeCell ref="B27:E27"/>
    <mergeCell ref="B28:E28"/>
    <mergeCell ref="B29:E29"/>
    <mergeCell ref="B36:C36"/>
    <mergeCell ref="D36:F36"/>
    <mergeCell ref="B31:E31"/>
    <mergeCell ref="A32:E32"/>
    <mergeCell ref="B34:C34"/>
    <mergeCell ref="D34:F34"/>
    <mergeCell ref="B35:C35"/>
    <mergeCell ref="D35:F35"/>
  </mergeCells>
  <conditionalFormatting sqref="G33">
    <cfRule type="cellIs" dxfId="65" priority="4" operator="equal">
      <formula>"CATASTROFICO"</formula>
    </cfRule>
    <cfRule type="cellIs" dxfId="64" priority="5" operator="equal">
      <formula>"MAYOR"</formula>
    </cfRule>
    <cfRule type="cellIs" dxfId="63" priority="6" operator="equal">
      <formula>"MODERADO"</formula>
    </cfRule>
  </conditionalFormatting>
  <conditionalFormatting sqref="G32">
    <cfRule type="cellIs" dxfId="62" priority="1" operator="equal">
      <formula>"CATASTROFICO"</formula>
    </cfRule>
    <cfRule type="cellIs" dxfId="61" priority="2" operator="equal">
      <formula>"MAYOR"</formula>
    </cfRule>
    <cfRule type="cellIs" dxfId="60" priority="3" operator="equal">
      <formula>"MODERADO"</formula>
    </cfRule>
  </conditionalFormatting>
  <pageMargins left="0.70866141732283472" right="0.70866141732283472" top="0.74803149606299213" bottom="0.74803149606299213"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rgb="FF92D050"/>
  </sheetPr>
  <dimension ref="A1:F30"/>
  <sheetViews>
    <sheetView view="pageBreakPreview" zoomScale="90" zoomScaleNormal="100" zoomScaleSheetLayoutView="90" workbookViewId="0">
      <pane xSplit="1" ySplit="8" topLeftCell="B9" activePane="bottomRight" state="frozen"/>
      <selection activeCell="B4" sqref="B4:C5"/>
      <selection pane="topRight" activeCell="B4" sqref="B4:C5"/>
      <selection pane="bottomLeft" activeCell="B4" sqref="B4:C5"/>
      <selection pane="bottomRight" activeCell="B1" sqref="B1:B3"/>
    </sheetView>
  </sheetViews>
  <sheetFormatPr baseColWidth="10" defaultColWidth="11.42578125" defaultRowHeight="15" x14ac:dyDescent="0.25"/>
  <cols>
    <col min="1" max="1" width="19.28515625" style="73" customWidth="1"/>
    <col min="2" max="2" width="54.140625" style="73" bestFit="1" customWidth="1"/>
    <col min="3" max="3" width="29.5703125" style="73" bestFit="1" customWidth="1"/>
    <col min="4" max="4" width="24" style="73" bestFit="1" customWidth="1"/>
    <col min="5" max="5" width="20.5703125" style="73" bestFit="1" customWidth="1"/>
    <col min="6" max="6" width="26.5703125" style="73" bestFit="1" customWidth="1"/>
    <col min="7" max="16384" width="11.42578125" style="73"/>
  </cols>
  <sheetData>
    <row r="1" spans="1:6" ht="19.5" customHeight="1" thickBot="1" x14ac:dyDescent="0.3">
      <c r="A1" s="185"/>
      <c r="B1" s="249" t="s">
        <v>0</v>
      </c>
      <c r="C1" s="263" t="s">
        <v>1</v>
      </c>
      <c r="D1" s="200"/>
      <c r="E1" s="113" t="s">
        <v>2</v>
      </c>
      <c r="F1" s="112" t="s">
        <v>3</v>
      </c>
    </row>
    <row r="2" spans="1:6" ht="39" customHeight="1" thickBot="1" x14ac:dyDescent="0.3">
      <c r="A2" s="185"/>
      <c r="B2" s="251"/>
      <c r="C2" s="264"/>
      <c r="D2" s="201"/>
      <c r="E2" s="113" t="s">
        <v>4</v>
      </c>
      <c r="F2" s="112">
        <v>12</v>
      </c>
    </row>
    <row r="3" spans="1:6" ht="39" customHeight="1" thickBot="1" x14ac:dyDescent="0.3">
      <c r="A3" s="185"/>
      <c r="B3" s="250"/>
      <c r="C3" s="265"/>
      <c r="D3" s="202"/>
      <c r="E3" s="152" t="s">
        <v>5</v>
      </c>
      <c r="F3" s="114">
        <v>43475</v>
      </c>
    </row>
    <row r="4" spans="1:6" ht="15" customHeight="1" x14ac:dyDescent="0.25">
      <c r="A4" s="185"/>
      <c r="B4" s="249" t="s">
        <v>6</v>
      </c>
      <c r="C4" s="263" t="s">
        <v>17</v>
      </c>
      <c r="D4" s="200"/>
      <c r="E4" s="196" t="s">
        <v>486</v>
      </c>
      <c r="F4" s="198" t="s">
        <v>236</v>
      </c>
    </row>
    <row r="5" spans="1:6" ht="15.75" customHeight="1" thickBot="1" x14ac:dyDescent="0.3">
      <c r="A5" s="185"/>
      <c r="B5" s="251"/>
      <c r="C5" s="264"/>
      <c r="D5" s="201"/>
      <c r="E5" s="262"/>
      <c r="F5" s="261"/>
    </row>
    <row r="6" spans="1:6" ht="15" customHeight="1" x14ac:dyDescent="0.25">
      <c r="A6" s="255" t="s">
        <v>237</v>
      </c>
      <c r="B6" s="256"/>
      <c r="C6" s="256"/>
      <c r="D6" s="256"/>
      <c r="E6" s="256"/>
      <c r="F6" s="257"/>
    </row>
    <row r="7" spans="1:6" ht="15" customHeight="1" thickBot="1" x14ac:dyDescent="0.3">
      <c r="A7" s="258"/>
      <c r="B7" s="259"/>
      <c r="C7" s="259"/>
      <c r="D7" s="259"/>
      <c r="E7" s="259"/>
      <c r="F7" s="260"/>
    </row>
    <row r="8" spans="1:6" x14ac:dyDescent="0.25">
      <c r="A8" s="116" t="s">
        <v>40</v>
      </c>
      <c r="B8" s="116" t="s">
        <v>41</v>
      </c>
      <c r="C8" s="117" t="s">
        <v>238</v>
      </c>
      <c r="D8" s="117" t="s">
        <v>239</v>
      </c>
      <c r="E8" s="117" t="s">
        <v>240</v>
      </c>
      <c r="F8" s="117" t="s">
        <v>241</v>
      </c>
    </row>
    <row r="9" spans="1:6" x14ac:dyDescent="0.25">
      <c r="A9" s="94">
        <v>1</v>
      </c>
      <c r="B9" s="94" t="str">
        <f>+VLOOKUP(A9,'IDENTIFICACIÓN DEL RC'!$A$8:$E$30,2,0)</f>
        <v xml:space="preserve">Acceso y Fortalecimiento a la Justicia </v>
      </c>
      <c r="C9" s="96">
        <v>1</v>
      </c>
      <c r="D9" s="96">
        <v>5</v>
      </c>
      <c r="E9" s="84" t="str">
        <f t="shared" ref="E9:E29" si="0">IF(AND(D9&lt;=5),"MODERADO",IF(AND(D9&gt;=6,D9&lt;=11),"MAYOR",IF(AND(D9&gt;=12),"CATASTROFICO")))</f>
        <v>MODERADO</v>
      </c>
      <c r="F9" s="146" t="str">
        <f t="shared" ref="F9:F29" si="1">IF(OR(AND(C9=1,E9="MODERADO"),AND(C9=2,E9="MODERADO")),"ZONA RIESGO MODERADO",IF(OR(AND(C9=4,E9="MODERADO"),AND(C9=3,E9="MODERADO"),AND(C9=2,E9="MAYOR"),AND(C9=1,E9="MAYOR")),"ZONA RIESGO ALTO",IF(OR(AND(C9=5,E9="MODERADO"),AND(C9=5,E9="MAYOR"),AND(C9=4,E9="MAYOR"),AND(C9=3,E9="MAYOR"),AND(C9&lt;=5,E9="CATASTROFICO")),"ZONA RIESGO EXTREMO",0)))</f>
        <v>ZONA RIESGO MODERADO</v>
      </c>
    </row>
    <row r="10" spans="1:6" x14ac:dyDescent="0.25">
      <c r="A10" s="94">
        <v>2</v>
      </c>
      <c r="B10" s="94" t="str">
        <f>+VLOOKUP(A10,'IDENTIFICACIÓN DEL RC'!$A$8:$E$30,2,0)</f>
        <v xml:space="preserve">Acceso y Fortalecimiento a la Justicia </v>
      </c>
      <c r="C10" s="96">
        <v>2</v>
      </c>
      <c r="D10" s="96">
        <v>9</v>
      </c>
      <c r="E10" s="84" t="str">
        <f t="shared" si="0"/>
        <v>MAYOR</v>
      </c>
      <c r="F10" s="146" t="str">
        <f t="shared" si="1"/>
        <v>ZONA RIESGO ALTO</v>
      </c>
    </row>
    <row r="11" spans="1:6" x14ac:dyDescent="0.25">
      <c r="A11" s="94">
        <v>3</v>
      </c>
      <c r="B11" s="94" t="str">
        <f>+VLOOKUP(A11,'IDENTIFICACIÓN DEL RC'!$A$8:$E$30,2,0)</f>
        <v xml:space="preserve">Acceso y Fortalecimiento a la Justicia </v>
      </c>
      <c r="C11" s="96">
        <v>2</v>
      </c>
      <c r="D11" s="96">
        <v>10</v>
      </c>
      <c r="E11" s="84" t="str">
        <f t="shared" si="0"/>
        <v>MAYOR</v>
      </c>
      <c r="F11" s="146" t="str">
        <f t="shared" si="1"/>
        <v>ZONA RIESGO ALTO</v>
      </c>
    </row>
    <row r="12" spans="1:6" x14ac:dyDescent="0.25">
      <c r="A12" s="94">
        <v>4</v>
      </c>
      <c r="B12" s="94" t="str">
        <f>+VLOOKUP(A12,'IDENTIFICACIÓN DEL RC'!$A$8:$E$30,2,0)</f>
        <v>CD-Atención Integral para PPL</v>
      </c>
      <c r="C12" s="96">
        <v>2</v>
      </c>
      <c r="D12" s="96">
        <v>11</v>
      </c>
      <c r="E12" s="84" t="str">
        <f t="shared" si="0"/>
        <v>MAYOR</v>
      </c>
      <c r="F12" s="146" t="str">
        <f t="shared" si="1"/>
        <v>ZONA RIESGO ALTO</v>
      </c>
    </row>
    <row r="13" spans="1:6" x14ac:dyDescent="0.25">
      <c r="A13" s="94">
        <v>5</v>
      </c>
      <c r="B13" s="94" t="str">
        <f>+VLOOKUP(A13,'IDENTIFICACIÓN DEL RC'!$A$8:$E$30,2,0)</f>
        <v>CD-Custodia y vigilacia para la seguridad</v>
      </c>
      <c r="C13" s="96">
        <v>2</v>
      </c>
      <c r="D13" s="96">
        <v>11</v>
      </c>
      <c r="E13" s="84" t="str">
        <f t="shared" si="0"/>
        <v>MAYOR</v>
      </c>
      <c r="F13" s="146" t="str">
        <f t="shared" ref="F13:F14" si="2">IF(OR(AND(C13=1,E13="MODERADO"),AND(C13=2,E13="MODERADO")),"ZONA RIESGO MODERADO",IF(OR(AND(C13=4,E13="MODERADO"),AND(C13=3,E13="MODERADO"),AND(C13=2,E13="MAYOR"),AND(C13=1,E13="MAYOR")),"ZONA RIESGO ALTO",IF(OR(AND(C13=5,E13="MODERADO"),AND(C13=5,E13="MAYOR"),AND(C13=4,E13="MAYOR"),AND(C13=3,E13="MAYOR"),AND(C13&lt;=5,E13="CATASTROFICO")),"ZONA RIESGO EXTREMO",0)))</f>
        <v>ZONA RIESGO ALTO</v>
      </c>
    </row>
    <row r="14" spans="1:6" x14ac:dyDescent="0.25">
      <c r="A14" s="94">
        <v>6</v>
      </c>
      <c r="B14" s="94" t="str">
        <f>+VLOOKUP(A14,'IDENTIFICACIÓN DEL RC'!$A$8:$E$30,2,0)</f>
        <v>CD-Tramite Juridico para PPL</v>
      </c>
      <c r="C14" s="96">
        <v>1</v>
      </c>
      <c r="D14" s="96">
        <v>9</v>
      </c>
      <c r="E14" s="84" t="str">
        <f t="shared" si="0"/>
        <v>MAYOR</v>
      </c>
      <c r="F14" s="146" t="str">
        <f t="shared" si="2"/>
        <v>ZONA RIESGO ALTO</v>
      </c>
    </row>
    <row r="15" spans="1:6" x14ac:dyDescent="0.25">
      <c r="A15" s="94">
        <v>7</v>
      </c>
      <c r="B15" s="94" t="str">
        <f>+VLOOKUP(A15,'IDENTIFICACIÓN DEL RC'!$A$8:$E$30,2,0)</f>
        <v>Control Interno Disciplinario</v>
      </c>
      <c r="C15" s="96">
        <v>1</v>
      </c>
      <c r="D15" s="96">
        <v>10</v>
      </c>
      <c r="E15" s="84" t="str">
        <f t="shared" si="0"/>
        <v>MAYOR</v>
      </c>
      <c r="F15" s="146" t="str">
        <f t="shared" si="1"/>
        <v>ZONA RIESGO ALTO</v>
      </c>
    </row>
    <row r="16" spans="1:6" x14ac:dyDescent="0.25">
      <c r="A16" s="94">
        <v>8</v>
      </c>
      <c r="B16" s="94" t="str">
        <f>+VLOOKUP(A16,'IDENTIFICACIÓN DEL RC'!$A$8:$E$30,2,0)</f>
        <v>Fortalecimiento de Capacidades Operativas para la S, C y AJ</v>
      </c>
      <c r="C16" s="96">
        <v>2</v>
      </c>
      <c r="D16" s="96">
        <v>16</v>
      </c>
      <c r="E16" s="84" t="str">
        <f t="shared" si="0"/>
        <v>CATASTROFICO</v>
      </c>
      <c r="F16" s="146" t="str">
        <f t="shared" si="1"/>
        <v>ZONA RIESGO EXTREMO</v>
      </c>
    </row>
    <row r="17" spans="1:6" x14ac:dyDescent="0.25">
      <c r="A17" s="94">
        <v>9</v>
      </c>
      <c r="B17" s="94" t="str">
        <f>+VLOOKUP(A17,'IDENTIFICACIÓN DEL RC'!$A$8:$E$30,2,0)</f>
        <v>Gestión de Comunicaciones</v>
      </c>
      <c r="C17" s="96">
        <v>1</v>
      </c>
      <c r="D17" s="96">
        <v>13</v>
      </c>
      <c r="E17" s="84" t="str">
        <f t="shared" si="0"/>
        <v>CATASTROFICO</v>
      </c>
      <c r="F17" s="146" t="str">
        <f t="shared" si="1"/>
        <v>ZONA RIESGO EXTREMO</v>
      </c>
    </row>
    <row r="18" spans="1:6" x14ac:dyDescent="0.25">
      <c r="A18" s="94">
        <v>10</v>
      </c>
      <c r="B18" s="94" t="str">
        <f>+VLOOKUP(A18,'IDENTIFICACIÓN DEL RC'!$A$8:$E$30,2,0)</f>
        <v>Gestión de Emergencias</v>
      </c>
      <c r="C18" s="96">
        <v>3</v>
      </c>
      <c r="D18" s="96">
        <v>6</v>
      </c>
      <c r="E18" s="84" t="str">
        <f t="shared" si="0"/>
        <v>MAYOR</v>
      </c>
      <c r="F18" s="146" t="str">
        <f t="shared" si="1"/>
        <v>ZONA RIESGO EXTREMO</v>
      </c>
    </row>
    <row r="19" spans="1:6" x14ac:dyDescent="0.25">
      <c r="A19" s="94">
        <v>11</v>
      </c>
      <c r="B19" s="94" t="str">
        <f>+VLOOKUP(A19,'IDENTIFICACIÓN DEL RC'!$A$8:$E$30,2,0)</f>
        <v>Gestión de Recursos Físicos y Documental</v>
      </c>
      <c r="C19" s="96">
        <v>1</v>
      </c>
      <c r="D19" s="96">
        <v>9</v>
      </c>
      <c r="E19" s="84" t="str">
        <f t="shared" si="0"/>
        <v>MAYOR</v>
      </c>
      <c r="F19" s="146" t="str">
        <f t="shared" si="1"/>
        <v>ZONA RIESGO ALTO</v>
      </c>
    </row>
    <row r="20" spans="1:6" x14ac:dyDescent="0.25">
      <c r="A20" s="94">
        <v>12</v>
      </c>
      <c r="B20" s="94" t="str">
        <f>+VLOOKUP(A20,'IDENTIFICACIÓN DEL RC'!$A$8:$E$30,2,0)</f>
        <v>Gestión de Recursos Físicos y Documental</v>
      </c>
      <c r="C20" s="96">
        <v>1</v>
      </c>
      <c r="D20" s="96">
        <v>8</v>
      </c>
      <c r="E20" s="84" t="str">
        <f t="shared" si="0"/>
        <v>MAYOR</v>
      </c>
      <c r="F20" s="146" t="str">
        <f t="shared" si="1"/>
        <v>ZONA RIESGO ALTO</v>
      </c>
    </row>
    <row r="21" spans="1:6" x14ac:dyDescent="0.25">
      <c r="A21" s="94">
        <v>13</v>
      </c>
      <c r="B21" s="94" t="str">
        <f>+VLOOKUP(A21,'IDENTIFICACIÓN DEL RC'!$A$8:$E$30,2,0)</f>
        <v>Gestión de Seguridad y Convivencia</v>
      </c>
      <c r="C21" s="96">
        <v>1</v>
      </c>
      <c r="D21" s="96">
        <v>3</v>
      </c>
      <c r="E21" s="84" t="str">
        <f t="shared" si="0"/>
        <v>MODERADO</v>
      </c>
      <c r="F21" s="146" t="str">
        <f t="shared" si="1"/>
        <v>ZONA RIESGO MODERADO</v>
      </c>
    </row>
    <row r="22" spans="1:6" x14ac:dyDescent="0.25">
      <c r="A22" s="94">
        <v>14</v>
      </c>
      <c r="B22" s="94" t="str">
        <f>+VLOOKUP(A22,'IDENTIFICACIÓN DEL RC'!$A$8:$E$30,2,0)</f>
        <v>Gestión de Tecnología de Información</v>
      </c>
      <c r="C22" s="96">
        <v>2</v>
      </c>
      <c r="D22" s="96">
        <v>17</v>
      </c>
      <c r="E22" s="84" t="str">
        <f t="shared" si="0"/>
        <v>CATASTROFICO</v>
      </c>
      <c r="F22" s="146" t="str">
        <f t="shared" si="1"/>
        <v>ZONA RIESGO EXTREMO</v>
      </c>
    </row>
    <row r="23" spans="1:6" x14ac:dyDescent="0.25">
      <c r="A23" s="94">
        <v>15</v>
      </c>
      <c r="B23" s="94" t="str">
        <f>+VLOOKUP(A23,'IDENTIFICACIÓN DEL RC'!$A$8:$E$30,2,0)</f>
        <v>Gestión de Tecnología de Información</v>
      </c>
      <c r="C23" s="96">
        <v>2</v>
      </c>
      <c r="D23" s="96">
        <v>17</v>
      </c>
      <c r="E23" s="84" t="str">
        <f t="shared" si="0"/>
        <v>CATASTROFICO</v>
      </c>
      <c r="F23" s="146" t="str">
        <f t="shared" si="1"/>
        <v>ZONA RIESGO EXTREMO</v>
      </c>
    </row>
    <row r="24" spans="1:6" x14ac:dyDescent="0.25">
      <c r="A24" s="94">
        <v>16</v>
      </c>
      <c r="B24" s="94" t="str">
        <f>+VLOOKUP(A24,'IDENTIFICACIÓN DEL RC'!$A$8:$E$30,2,0)</f>
        <v>Gestión Financiera</v>
      </c>
      <c r="C24" s="96">
        <v>4</v>
      </c>
      <c r="D24" s="96">
        <v>5</v>
      </c>
      <c r="E24" s="84" t="str">
        <f t="shared" si="0"/>
        <v>MODERADO</v>
      </c>
      <c r="F24" s="146" t="str">
        <f t="shared" si="1"/>
        <v>ZONA RIESGO ALTO</v>
      </c>
    </row>
    <row r="25" spans="1:6" x14ac:dyDescent="0.25">
      <c r="A25" s="94">
        <v>17</v>
      </c>
      <c r="B25" s="94" t="str">
        <f>+VLOOKUP(A25,'IDENTIFICACIÓN DEL RC'!$A$8:$E$30,2,0)</f>
        <v>Gestión Humana</v>
      </c>
      <c r="C25" s="96">
        <v>2</v>
      </c>
      <c r="D25" s="96">
        <v>12</v>
      </c>
      <c r="E25" s="84" t="str">
        <f t="shared" si="0"/>
        <v>CATASTROFICO</v>
      </c>
      <c r="F25" s="146" t="str">
        <f t="shared" si="1"/>
        <v>ZONA RIESGO EXTREMO</v>
      </c>
    </row>
    <row r="26" spans="1:6" x14ac:dyDescent="0.25">
      <c r="A26" s="94">
        <v>18</v>
      </c>
      <c r="B26" s="94" t="str">
        <f>+VLOOKUP(A26,'IDENTIFICACIÓN DEL RC'!$A$8:$E$30,2,0)</f>
        <v>Gestión Humana</v>
      </c>
      <c r="C26" s="96">
        <v>3</v>
      </c>
      <c r="D26" s="96">
        <v>12</v>
      </c>
      <c r="E26" s="84" t="str">
        <f t="shared" si="0"/>
        <v>CATASTROFICO</v>
      </c>
      <c r="F26" s="146" t="str">
        <f t="shared" si="1"/>
        <v>ZONA RIESGO EXTREMO</v>
      </c>
    </row>
    <row r="27" spans="1:6" x14ac:dyDescent="0.25">
      <c r="A27" s="94">
        <v>19</v>
      </c>
      <c r="B27" s="94" t="str">
        <f>+VLOOKUP(A27,'IDENTIFICACIÓN DEL RC'!$A$8:$E$30,2,0)</f>
        <v>Gestión Jurídica y Contractual</v>
      </c>
      <c r="C27" s="96">
        <v>2</v>
      </c>
      <c r="D27" s="96">
        <v>16</v>
      </c>
      <c r="E27" s="84" t="str">
        <f t="shared" si="0"/>
        <v>CATASTROFICO</v>
      </c>
      <c r="F27" s="146" t="str">
        <f t="shared" si="1"/>
        <v>ZONA RIESGO EXTREMO</v>
      </c>
    </row>
    <row r="28" spans="1:6" x14ac:dyDescent="0.25">
      <c r="A28" s="94">
        <v>20</v>
      </c>
      <c r="B28" s="94" t="str">
        <f>+VLOOKUP(A28,'IDENTIFICACIÓN DEL RC'!$A$8:$E$30,2,0)</f>
        <v>Gestión Jurídica y Contractual</v>
      </c>
      <c r="C28" s="96">
        <v>1</v>
      </c>
      <c r="D28" s="96">
        <v>13</v>
      </c>
      <c r="E28" s="84" t="str">
        <f t="shared" ref="E28" si="3">IF(AND(D28&lt;=5),"MODERADO",IF(AND(D28&gt;=6,D28&lt;=11),"MAYOR",IF(AND(D28&gt;=12),"CATASTROFICO")))</f>
        <v>CATASTROFICO</v>
      </c>
      <c r="F28" s="146" t="str">
        <f t="shared" ref="F28" si="4">IF(OR(AND(C28=1,E28="MODERADO"),AND(C28=2,E28="MODERADO")),"ZONA RIESGO MODERADO",IF(OR(AND(C28=4,E28="MODERADO"),AND(C28=3,E28="MODERADO"),AND(C28=2,E28="MAYOR"),AND(C28=1,E28="MAYOR")),"ZONA RIESGO ALTO",IF(OR(AND(C28=5,E28="MODERADO"),AND(C28=5,E28="MAYOR"),AND(C28=4,E28="MAYOR"),AND(C28=3,E28="MAYOR"),AND(C28&lt;=5,E28="CATASTROFICO")),"ZONA RIESGO EXTREMO",0)))</f>
        <v>ZONA RIESGO EXTREMO</v>
      </c>
    </row>
    <row r="29" spans="1:6" x14ac:dyDescent="0.25">
      <c r="A29" s="94">
        <v>21</v>
      </c>
      <c r="B29" s="94" t="str">
        <f>+VLOOKUP(A29,'IDENTIFICACIÓN DEL RC'!$A$8:$E$30,2,0)</f>
        <v>Seguimiento y Monitoreo al Sistema de Control Interno</v>
      </c>
      <c r="C29" s="96">
        <v>1</v>
      </c>
      <c r="D29" s="96">
        <v>12</v>
      </c>
      <c r="E29" s="84" t="str">
        <f t="shared" si="0"/>
        <v>CATASTROFICO</v>
      </c>
      <c r="F29" s="146" t="str">
        <f t="shared" si="1"/>
        <v>ZONA RIESGO EXTREMO</v>
      </c>
    </row>
    <row r="30" spans="1:6" x14ac:dyDescent="0.25">
      <c r="A30" s="94">
        <v>22</v>
      </c>
      <c r="B30" s="94" t="str">
        <f>+VLOOKUP(A30,'IDENTIFICACIÓN DEL RC'!$A$8:$E$30,2,0)</f>
        <v>Atención y Servicio al Ciudadano</v>
      </c>
      <c r="C30" s="96">
        <v>3</v>
      </c>
      <c r="D30" s="96">
        <v>11</v>
      </c>
      <c r="E30" s="84" t="str">
        <f t="shared" ref="E30" si="5">IF(AND(D30&lt;=5),"MODERADO",IF(AND(D30&gt;=6,D30&lt;=11),"MAYOR",IF(AND(D30&gt;=12),"CATASTROFICO")))</f>
        <v>MAYOR</v>
      </c>
      <c r="F30" s="146" t="str">
        <f t="shared" ref="F30" si="6">IF(OR(AND(C30=1,E30="MODERADO"),AND(C30=2,E30="MODERADO")),"ZONA RIESGO MODERADO",IF(OR(AND(C30=4,E30="MODERADO"),AND(C30=3,E30="MODERADO"),AND(C30=2,E30="MAYOR"),AND(C30=1,E30="MAYOR")),"ZONA RIESGO ALTO",IF(OR(AND(C30=5,E30="MODERADO"),AND(C30=5,E30="MAYOR"),AND(C30=4,E30="MAYOR"),AND(C30=3,E30="MAYOR"),AND(C30&lt;=5,E30="CATASTROFICO")),"ZONA RIESGO EXTREMO",0)))</f>
        <v>ZONA RIESGO EXTREMO</v>
      </c>
    </row>
  </sheetData>
  <sheetProtection algorithmName="SHA-512" hashValue="GJig9w3zow9/Nb/qU7loVIobqacFW0uotoX2DcKquHfZOdBoJYswMHyCwL39Gaz1ECC5miVgVXNV9ELrVA38JQ==" saltValue="sIRchNZLsovkqS7bJiB6xQ==" spinCount="100000" sheet="1" objects="1" scenarios="1"/>
  <autoFilter ref="A8:F8" xr:uid="{49264252-D0D6-4A83-817F-FF2A6A2B574C}"/>
  <mergeCells count="8">
    <mergeCell ref="A6:F7"/>
    <mergeCell ref="A1:A5"/>
    <mergeCell ref="E4:E5"/>
    <mergeCell ref="F4:F5"/>
    <mergeCell ref="B4:B5"/>
    <mergeCell ref="B1:B3"/>
    <mergeCell ref="C1:D3"/>
    <mergeCell ref="C4:D5"/>
  </mergeCells>
  <conditionalFormatting sqref="E9:E12 E19:E27 E15:E17 E29">
    <cfRule type="containsText" dxfId="59" priority="35" operator="containsText" text="MAYOR">
      <formula>NOT(ISERROR(SEARCH("MAYOR",E9)))</formula>
    </cfRule>
    <cfRule type="containsText" dxfId="58" priority="37" operator="containsText" text="MODERADO">
      <formula>NOT(ISERROR(SEARCH("MODERADO",E9)))</formula>
    </cfRule>
    <cfRule type="containsText" dxfId="57" priority="38" operator="containsText" text="CATASTROFICO">
      <formula>NOT(ISERROR(SEARCH("CATASTROFICO",E9)))</formula>
    </cfRule>
  </conditionalFormatting>
  <conditionalFormatting sqref="F9:F12 F19:F27 F15:F17 F29">
    <cfRule type="containsText" dxfId="56" priority="32" operator="containsText" text="ZONA RIESGO MODERADO">
      <formula>NOT(ISERROR(SEARCH("ZONA RIESGO MODERADO",F9)))</formula>
    </cfRule>
    <cfRule type="containsText" dxfId="55" priority="33" operator="containsText" text="ZONA RIESGO ALTO">
      <formula>NOT(ISERROR(SEARCH("ZONA RIESGO ALTO",F9)))</formula>
    </cfRule>
    <cfRule type="containsText" dxfId="54" priority="34" operator="containsText" text="ZONA RIESGO EXTREMO">
      <formula>NOT(ISERROR(SEARCH("ZONA RIESGO EXTREMO",F9)))</formula>
    </cfRule>
  </conditionalFormatting>
  <conditionalFormatting sqref="E18">
    <cfRule type="containsText" dxfId="53" priority="28" operator="containsText" text="MAYOR">
      <formula>NOT(ISERROR(SEARCH("MAYOR",E18)))</formula>
    </cfRule>
    <cfRule type="containsText" dxfId="52" priority="29" operator="containsText" text="MODERADO">
      <formula>NOT(ISERROR(SEARCH("MODERADO",E18)))</formula>
    </cfRule>
    <cfRule type="containsText" dxfId="51" priority="30" operator="containsText" text="CATASTROFICO">
      <formula>NOT(ISERROR(SEARCH("CATASTROFICO",E18)))</formula>
    </cfRule>
  </conditionalFormatting>
  <conditionalFormatting sqref="F18">
    <cfRule type="containsText" dxfId="50" priority="25" operator="containsText" text="ZONA RIESGO MODERADO">
      <formula>NOT(ISERROR(SEARCH("ZONA RIESGO MODERADO",F18)))</formula>
    </cfRule>
    <cfRule type="containsText" dxfId="49" priority="26" operator="containsText" text="ZONA RIESGO ALTO">
      <formula>NOT(ISERROR(SEARCH("ZONA RIESGO ALTO",F18)))</formula>
    </cfRule>
    <cfRule type="containsText" dxfId="48" priority="27" operator="containsText" text="ZONA RIESGO EXTREMO">
      <formula>NOT(ISERROR(SEARCH("ZONA RIESGO EXTREMO",F18)))</formula>
    </cfRule>
  </conditionalFormatting>
  <conditionalFormatting sqref="E13:E14">
    <cfRule type="containsText" dxfId="47" priority="22" operator="containsText" text="MAYOR">
      <formula>NOT(ISERROR(SEARCH("MAYOR",E13)))</formula>
    </cfRule>
    <cfRule type="containsText" dxfId="46" priority="23" operator="containsText" text="MODERADO">
      <formula>NOT(ISERROR(SEARCH("MODERADO",E13)))</formula>
    </cfRule>
    <cfRule type="containsText" dxfId="45" priority="24" operator="containsText" text="CATASTROFICO">
      <formula>NOT(ISERROR(SEARCH("CATASTROFICO",E13)))</formula>
    </cfRule>
  </conditionalFormatting>
  <conditionalFormatting sqref="F13:F14">
    <cfRule type="containsText" dxfId="44" priority="19" operator="containsText" text="ZONA RIESGO MODERADO">
      <formula>NOT(ISERROR(SEARCH("ZONA RIESGO MODERADO",F13)))</formula>
    </cfRule>
    <cfRule type="containsText" dxfId="43" priority="20" operator="containsText" text="ZONA RIESGO ALTO">
      <formula>NOT(ISERROR(SEARCH("ZONA RIESGO ALTO",F13)))</formula>
    </cfRule>
    <cfRule type="containsText" dxfId="42" priority="21" operator="containsText" text="ZONA RIESGO EXTREMO">
      <formula>NOT(ISERROR(SEARCH("ZONA RIESGO EXTREMO",F13)))</formula>
    </cfRule>
  </conditionalFormatting>
  <conditionalFormatting sqref="E28">
    <cfRule type="containsText" dxfId="41" priority="10" operator="containsText" text="MAYOR">
      <formula>NOT(ISERROR(SEARCH("MAYOR",E28)))</formula>
    </cfRule>
    <cfRule type="containsText" dxfId="40" priority="11" operator="containsText" text="MODERADO">
      <formula>NOT(ISERROR(SEARCH("MODERADO",E28)))</formula>
    </cfRule>
    <cfRule type="containsText" dxfId="39" priority="12" operator="containsText" text="CATASTROFICO">
      <formula>NOT(ISERROR(SEARCH("CATASTROFICO",E28)))</formula>
    </cfRule>
  </conditionalFormatting>
  <conditionalFormatting sqref="F28">
    <cfRule type="containsText" dxfId="38" priority="7" operator="containsText" text="ZONA RIESGO MODERADO">
      <formula>NOT(ISERROR(SEARCH("ZONA RIESGO MODERADO",F28)))</formula>
    </cfRule>
    <cfRule type="containsText" dxfId="37" priority="8" operator="containsText" text="ZONA RIESGO ALTO">
      <formula>NOT(ISERROR(SEARCH("ZONA RIESGO ALTO",F28)))</formula>
    </cfRule>
    <cfRule type="containsText" dxfId="36" priority="9" operator="containsText" text="ZONA RIESGO EXTREMO">
      <formula>NOT(ISERROR(SEARCH("ZONA RIESGO EXTREMO",F28)))</formula>
    </cfRule>
  </conditionalFormatting>
  <conditionalFormatting sqref="E30">
    <cfRule type="containsText" dxfId="35" priority="4" operator="containsText" text="MAYOR">
      <formula>NOT(ISERROR(SEARCH("MAYOR",E30)))</formula>
    </cfRule>
    <cfRule type="containsText" dxfId="34" priority="5" operator="containsText" text="MODERADO">
      <formula>NOT(ISERROR(SEARCH("MODERADO",E30)))</formula>
    </cfRule>
    <cfRule type="containsText" dxfId="33" priority="6" operator="containsText" text="CATASTROFICO">
      <formula>NOT(ISERROR(SEARCH("CATASTROFICO",E30)))</formula>
    </cfRule>
  </conditionalFormatting>
  <conditionalFormatting sqref="F30">
    <cfRule type="containsText" dxfId="32" priority="1" operator="containsText" text="ZONA RIESGO MODERADO">
      <formula>NOT(ISERROR(SEARCH("ZONA RIESGO MODERADO",F30)))</formula>
    </cfRule>
    <cfRule type="containsText" dxfId="31" priority="2" operator="containsText" text="ZONA RIESGO ALTO">
      <formula>NOT(ISERROR(SEARCH("ZONA RIESGO ALTO",F30)))</formula>
    </cfRule>
    <cfRule type="containsText" dxfId="30" priority="3" operator="containsText" text="ZONA RIESGO EXTREMO">
      <formula>NOT(ISERROR(SEARCH("ZONA RIESGO EXTREMO",F30)))</formula>
    </cfRule>
  </conditionalFormatting>
  <pageMargins left="0.7" right="0.7" top="0.75" bottom="0.75" header="0.3" footer="0.3"/>
  <pageSetup paperSize="9" scale="5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 DE INFORMACIÓN'!$E$5:$E$9</xm:f>
          </x14:formula1>
          <xm:sqref>C9:C30</xm:sqref>
        </x14:dataValidation>
        <x14:dataValidation type="list" allowBlank="1" showInputMessage="1" showErrorMessage="1" xr:uid="{00000000-0002-0000-0500-000001000000}">
          <x14:formula1>
            <xm:f>'TABLA DE INFORMACIÓN'!$AE$4:$AE$22</xm:f>
          </x14:formula1>
          <xm:sqref>D9:D30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92D050"/>
  </sheetPr>
  <dimension ref="A1:R50"/>
  <sheetViews>
    <sheetView view="pageBreakPreview" zoomScale="70" zoomScaleNormal="70" zoomScaleSheetLayoutView="70" workbookViewId="0">
      <pane xSplit="1" ySplit="9" topLeftCell="B10" activePane="bottomRight" state="frozen"/>
      <selection activeCell="B4" sqref="B4:C5"/>
      <selection pane="topRight" activeCell="B4" sqref="B4:C5"/>
      <selection pane="bottomLeft" activeCell="B4" sqref="B4:C5"/>
      <selection pane="bottomRight" activeCell="B1" sqref="B1:J3"/>
    </sheetView>
  </sheetViews>
  <sheetFormatPr baseColWidth="10" defaultColWidth="11.42578125" defaultRowHeight="15" x14ac:dyDescent="0.25"/>
  <cols>
    <col min="1" max="2" width="20.28515625" style="73" customWidth="1"/>
    <col min="3" max="3" width="28.140625" style="73" bestFit="1" customWidth="1"/>
    <col min="4" max="4" width="57.42578125" style="73" customWidth="1"/>
    <col min="5" max="5" width="15.5703125" style="73" bestFit="1" customWidth="1"/>
    <col min="6" max="6" width="15.5703125" style="73" customWidth="1"/>
    <col min="7" max="7" width="23.140625" style="73" customWidth="1"/>
    <col min="8" max="8" width="22.5703125" style="73" customWidth="1"/>
    <col min="9" max="9" width="25.28515625" style="73" bestFit="1" customWidth="1"/>
    <col min="10" max="10" width="23.85546875" style="73" bestFit="1" customWidth="1"/>
    <col min="11" max="11" width="28.42578125" style="73" customWidth="1"/>
    <col min="12" max="12" width="37.140625" style="73" customWidth="1"/>
    <col min="13" max="13" width="38.42578125" style="73" customWidth="1"/>
    <col min="14" max="14" width="13" style="73" customWidth="1"/>
    <col min="15" max="15" width="13.140625" style="73" customWidth="1"/>
    <col min="16" max="16" width="23.5703125" style="73" customWidth="1"/>
    <col min="17" max="17" width="24.85546875" style="73" customWidth="1"/>
    <col min="18" max="18" width="11.85546875" style="73" bestFit="1" customWidth="1"/>
    <col min="19" max="16384" width="11.42578125" style="73"/>
  </cols>
  <sheetData>
    <row r="1" spans="1:18" ht="19.5" customHeight="1" thickBot="1" x14ac:dyDescent="0.3">
      <c r="A1" s="185"/>
      <c r="B1" s="175" t="s">
        <v>0</v>
      </c>
      <c r="C1" s="224"/>
      <c r="D1" s="224"/>
      <c r="E1" s="224"/>
      <c r="F1" s="224"/>
      <c r="G1" s="224"/>
      <c r="H1" s="224"/>
      <c r="I1" s="224"/>
      <c r="J1" s="225"/>
      <c r="K1" s="263" t="s">
        <v>1</v>
      </c>
      <c r="L1" s="238"/>
      <c r="M1" s="238"/>
      <c r="N1" s="238"/>
      <c r="O1" s="238"/>
      <c r="P1" s="200"/>
      <c r="Q1" s="113" t="s">
        <v>2</v>
      </c>
      <c r="R1" s="79" t="s">
        <v>3</v>
      </c>
    </row>
    <row r="2" spans="1:18" ht="15.75" customHeight="1" thickBot="1" x14ac:dyDescent="0.3">
      <c r="A2" s="185"/>
      <c r="B2" s="176"/>
      <c r="C2" s="241"/>
      <c r="D2" s="241"/>
      <c r="E2" s="241"/>
      <c r="F2" s="241"/>
      <c r="G2" s="241"/>
      <c r="H2" s="241"/>
      <c r="I2" s="241"/>
      <c r="J2" s="242"/>
      <c r="K2" s="264"/>
      <c r="L2" s="240"/>
      <c r="M2" s="240"/>
      <c r="N2" s="240"/>
      <c r="O2" s="240"/>
      <c r="P2" s="201"/>
      <c r="Q2" s="113" t="s">
        <v>4</v>
      </c>
      <c r="R2" s="74">
        <v>12</v>
      </c>
    </row>
    <row r="3" spans="1:18" ht="15.75" customHeight="1" thickBot="1" x14ac:dyDescent="0.3">
      <c r="A3" s="185"/>
      <c r="B3" s="177"/>
      <c r="C3" s="226"/>
      <c r="D3" s="226"/>
      <c r="E3" s="226"/>
      <c r="F3" s="226"/>
      <c r="G3" s="226"/>
      <c r="H3" s="226"/>
      <c r="I3" s="226"/>
      <c r="J3" s="227"/>
      <c r="K3" s="265"/>
      <c r="L3" s="239"/>
      <c r="M3" s="239"/>
      <c r="N3" s="239"/>
      <c r="O3" s="239"/>
      <c r="P3" s="202"/>
      <c r="Q3" s="152" t="s">
        <v>5</v>
      </c>
      <c r="R3" s="114">
        <v>43475</v>
      </c>
    </row>
    <row r="4" spans="1:18" ht="15" customHeight="1" x14ac:dyDescent="0.25">
      <c r="A4" s="185"/>
      <c r="B4" s="175" t="s">
        <v>6</v>
      </c>
      <c r="C4" s="224"/>
      <c r="D4" s="224"/>
      <c r="E4" s="224"/>
      <c r="F4" s="224"/>
      <c r="G4" s="224"/>
      <c r="H4" s="224"/>
      <c r="I4" s="224"/>
      <c r="J4" s="225"/>
      <c r="K4" s="263" t="s">
        <v>17</v>
      </c>
      <c r="L4" s="238"/>
      <c r="M4" s="238"/>
      <c r="N4" s="238"/>
      <c r="O4" s="238"/>
      <c r="P4" s="200"/>
      <c r="Q4" s="196" t="s">
        <v>486</v>
      </c>
      <c r="R4" s="198" t="s">
        <v>242</v>
      </c>
    </row>
    <row r="5" spans="1:18" ht="15.75" customHeight="1" thickBot="1" x14ac:dyDescent="0.3">
      <c r="A5" s="185"/>
      <c r="B5" s="177"/>
      <c r="C5" s="226"/>
      <c r="D5" s="226"/>
      <c r="E5" s="226"/>
      <c r="F5" s="226"/>
      <c r="G5" s="226"/>
      <c r="H5" s="226"/>
      <c r="I5" s="226"/>
      <c r="J5" s="227"/>
      <c r="K5" s="265"/>
      <c r="L5" s="239"/>
      <c r="M5" s="239"/>
      <c r="N5" s="239"/>
      <c r="O5" s="239"/>
      <c r="P5" s="202"/>
      <c r="Q5" s="197"/>
      <c r="R5" s="199"/>
    </row>
    <row r="6" spans="1:18" ht="15" customHeight="1" x14ac:dyDescent="0.25">
      <c r="A6" s="245" t="s">
        <v>243</v>
      </c>
      <c r="B6" s="245"/>
      <c r="C6" s="245"/>
      <c r="D6" s="245"/>
      <c r="E6" s="245"/>
      <c r="F6" s="245"/>
      <c r="G6" s="245"/>
      <c r="H6" s="245"/>
      <c r="I6" s="245"/>
      <c r="J6" s="245"/>
      <c r="K6" s="245"/>
      <c r="L6" s="245"/>
      <c r="M6" s="245"/>
      <c r="N6" s="245"/>
      <c r="O6" s="245"/>
      <c r="P6" s="245"/>
      <c r="Q6" s="245"/>
      <c r="R6" s="248"/>
    </row>
    <row r="7" spans="1:18" ht="15.75" customHeight="1" thickBot="1" x14ac:dyDescent="0.3">
      <c r="A7" s="305"/>
      <c r="B7" s="305"/>
      <c r="C7" s="305"/>
      <c r="D7" s="305"/>
      <c r="E7" s="305"/>
      <c r="F7" s="305"/>
      <c r="G7" s="305"/>
      <c r="H7" s="305"/>
      <c r="I7" s="305"/>
      <c r="J7" s="305"/>
      <c r="K7" s="305"/>
      <c r="L7" s="305"/>
      <c r="M7" s="305"/>
      <c r="N7" s="305"/>
      <c r="O7" s="305"/>
      <c r="P7" s="305"/>
      <c r="Q7" s="305"/>
      <c r="R7" s="306"/>
    </row>
    <row r="8" spans="1:18" ht="15.75" thickBot="1" x14ac:dyDescent="0.3">
      <c r="A8" s="289" t="s">
        <v>244</v>
      </c>
      <c r="B8" s="290"/>
      <c r="C8" s="290"/>
      <c r="D8" s="290"/>
      <c r="E8" s="290"/>
      <c r="F8" s="290"/>
      <c r="G8" s="290"/>
      <c r="H8" s="290"/>
      <c r="I8" s="290"/>
      <c r="J8" s="290"/>
      <c r="K8" s="290"/>
      <c r="L8" s="290"/>
      <c r="M8" s="290"/>
      <c r="N8" s="290"/>
      <c r="O8" s="290"/>
      <c r="P8" s="290"/>
      <c r="Q8" s="290"/>
      <c r="R8" s="291"/>
    </row>
    <row r="9" spans="1:18" ht="75.75" customHeight="1" thickBot="1" x14ac:dyDescent="0.3">
      <c r="A9" s="156" t="s">
        <v>40</v>
      </c>
      <c r="B9" s="118" t="s">
        <v>41</v>
      </c>
      <c r="C9" s="118" t="s">
        <v>245</v>
      </c>
      <c r="D9" s="85" t="s">
        <v>246</v>
      </c>
      <c r="E9" s="85" t="s">
        <v>247</v>
      </c>
      <c r="F9" s="85" t="s">
        <v>248</v>
      </c>
      <c r="G9" s="85" t="s">
        <v>249</v>
      </c>
      <c r="H9" s="85" t="s">
        <v>250</v>
      </c>
      <c r="I9" s="86" t="s">
        <v>251</v>
      </c>
      <c r="J9" s="85" t="s">
        <v>252</v>
      </c>
      <c r="K9" s="86" t="s">
        <v>253</v>
      </c>
      <c r="L9" s="86" t="s">
        <v>254</v>
      </c>
      <c r="M9" s="86" t="s">
        <v>255</v>
      </c>
      <c r="N9" s="86" t="s">
        <v>256</v>
      </c>
      <c r="O9" s="86" t="s">
        <v>257</v>
      </c>
      <c r="P9" s="86" t="s">
        <v>258</v>
      </c>
      <c r="Q9" s="86" t="s">
        <v>259</v>
      </c>
      <c r="R9" s="87" t="s">
        <v>260</v>
      </c>
    </row>
    <row r="10" spans="1:18" ht="186" customHeight="1" x14ac:dyDescent="0.25">
      <c r="A10" s="94">
        <v>1</v>
      </c>
      <c r="B10" s="148" t="str">
        <f>+VLOOKUP(A10,'IDENTIFICACIÓN DEL RC'!$A$8:$E$30,2,0)</f>
        <v xml:space="preserve">Acceso y Fortalecimiento a la Justicia </v>
      </c>
      <c r="C10" s="144" t="str">
        <f>+VLOOKUP('CONTROL DEL RC'!A10,'IDENTIFICACIÓN DEL RC'!$A$8:$E$30,3,0)</f>
        <v>Registrar información falsa en un informe de un proceso vinculado al PDJJR</v>
      </c>
      <c r="D10" s="95" t="s">
        <v>441</v>
      </c>
      <c r="E10" s="95">
        <v>1</v>
      </c>
      <c r="F10" s="89" t="s">
        <v>261</v>
      </c>
      <c r="G10" s="96" t="s">
        <v>262</v>
      </c>
      <c r="H10" s="96" t="s">
        <v>263</v>
      </c>
      <c r="I10" s="96" t="s">
        <v>264</v>
      </c>
      <c r="J10" s="95" t="s">
        <v>265</v>
      </c>
      <c r="K10" s="96" t="s">
        <v>266</v>
      </c>
      <c r="L10" s="96" t="s">
        <v>267</v>
      </c>
      <c r="M10" s="96" t="s">
        <v>268</v>
      </c>
      <c r="N10" s="84">
        <f t="shared" ref="N10:N13" si="0">SUM(IF(G10="Preventivo",15,IF(G10="Detectivo",10,0)),
IF(H10="Asignado",15,0),
IF(I10="Adecuado",15,0),
IF(J10="Completa",10,IF(J10="Incompleta",5,0)),
IF(K10="Confiable",15,0),
IF(L10="SI",15,0),
IF(M10="Oportuna",15,0))</f>
        <v>100</v>
      </c>
      <c r="O10" s="84" t="str">
        <f t="shared" ref="O10:O13" si="1">IF(N10&gt;=96,"Fuerte",IF(AND(N10&gt;=85,N10&lt;96),"Moderado",IF(AND(N10&lt;=84,N10&gt;=0),"Debil","")))</f>
        <v>Fuerte</v>
      </c>
      <c r="P10" s="97" t="s">
        <v>269</v>
      </c>
      <c r="Q10" s="146" t="str">
        <f t="shared" ref="Q10:Q13" si="2">IF(AND(O10="Fuerte",P10="Fuerte"),"Fuerte",IF(AND(O10="Fuerte",P10="Moderado"),"Moderado",IF(AND(O10="Fuerte",P10="Debil"),"Debil",IF(AND(O10="Moderado",P10="Fuerte"),"Moderado",IF(AND(O10="Moderado",P10="Moderado"),"Moderado",IF(AND(O10="Moderado",P10="Debil"),"Debil",IF(AND(O10="Debil",P10="Fuerte"),"Debil",IF(AND(O10="Debil",P10="Moderado"),"Debil",IF(AND(O10="Debil",P10="Debil"),"Debil","SELECCIONAR CALIFICACION")))))))))</f>
        <v>Fuerte</v>
      </c>
      <c r="R10" s="77" t="str">
        <f t="shared" ref="R10:R13" si="3">IF(Q10="Fuerte","No","SI")</f>
        <v>No</v>
      </c>
    </row>
    <row r="11" spans="1:18" ht="216" customHeight="1" x14ac:dyDescent="0.25">
      <c r="A11" s="94">
        <v>2</v>
      </c>
      <c r="B11" s="148" t="str">
        <f>+VLOOKUP(A11,'IDENTIFICACIÓN DEL RC'!$A$8:$E$30,2,0)</f>
        <v xml:space="preserve">Acceso y Fortalecimiento a la Justicia </v>
      </c>
      <c r="C11" s="144" t="str">
        <f>+VLOOKUP('CONTROL DEL RC'!A11,'IDENTIFICACIÓN DEL RC'!$A$8:$E$30,3,0)</f>
        <v>Malas actuaciones de algunos de los Actores de Justicia Comunitaria quienes realizan cobros a los ciudadanos por fuera de los términos de ley.</v>
      </c>
      <c r="D11" s="95" t="s">
        <v>442</v>
      </c>
      <c r="E11" s="95">
        <v>1</v>
      </c>
      <c r="F11" s="89" t="s">
        <v>261</v>
      </c>
      <c r="G11" s="96" t="s">
        <v>262</v>
      </c>
      <c r="H11" s="96" t="s">
        <v>263</v>
      </c>
      <c r="I11" s="96" t="s">
        <v>264</v>
      </c>
      <c r="J11" s="95" t="s">
        <v>265</v>
      </c>
      <c r="K11" s="96" t="s">
        <v>266</v>
      </c>
      <c r="L11" s="96" t="s">
        <v>267</v>
      </c>
      <c r="M11" s="96" t="s">
        <v>268</v>
      </c>
      <c r="N11" s="84">
        <f t="shared" si="0"/>
        <v>100</v>
      </c>
      <c r="O11" s="84" t="str">
        <f t="shared" si="1"/>
        <v>Fuerte</v>
      </c>
      <c r="P11" s="97" t="s">
        <v>269</v>
      </c>
      <c r="Q11" s="146" t="str">
        <f t="shared" si="2"/>
        <v>Fuerte</v>
      </c>
      <c r="R11" s="77" t="str">
        <f t="shared" si="3"/>
        <v>No</v>
      </c>
    </row>
    <row r="12" spans="1:18" ht="208.5" customHeight="1" x14ac:dyDescent="0.25">
      <c r="A12" s="94">
        <v>2</v>
      </c>
      <c r="B12" s="148" t="str">
        <f>+VLOOKUP(A12,'IDENTIFICACIÓN DEL RC'!$A$8:$E$30,2,0)</f>
        <v xml:space="preserve">Acceso y Fortalecimiento a la Justicia </v>
      </c>
      <c r="C12" s="144" t="str">
        <f>+VLOOKUP('CONTROL DEL RC'!A12,'IDENTIFICACIÓN DEL RC'!$A$8:$E$30,3,0)</f>
        <v>Malas actuaciones de algunos de los Actores de Justicia Comunitaria quienes realizan cobros a los ciudadanos por fuera de los términos de ley.</v>
      </c>
      <c r="D12" s="95" t="s">
        <v>443</v>
      </c>
      <c r="E12" s="95">
        <v>2</v>
      </c>
      <c r="F12" s="89" t="s">
        <v>261</v>
      </c>
      <c r="G12" s="96" t="s">
        <v>262</v>
      </c>
      <c r="H12" s="96" t="s">
        <v>263</v>
      </c>
      <c r="I12" s="96" t="s">
        <v>264</v>
      </c>
      <c r="J12" s="95" t="s">
        <v>265</v>
      </c>
      <c r="K12" s="96" t="s">
        <v>266</v>
      </c>
      <c r="L12" s="96" t="s">
        <v>267</v>
      </c>
      <c r="M12" s="96" t="s">
        <v>268</v>
      </c>
      <c r="N12" s="84">
        <f t="shared" ref="N12" si="4">SUM(IF(G12="Preventivo",15,IF(G12="Detectivo",10,0)),
IF(H12="Asignado",15,0),
IF(I12="Adecuado",15,0),
IF(J12="Completa",10,IF(J12="Incompleta",5,0)),
IF(K12="Confiable",15,0),
IF(L12="SI",15,0),
IF(M12="Oportuna",15,0))</f>
        <v>100</v>
      </c>
      <c r="O12" s="84" t="str">
        <f t="shared" ref="O12" si="5">IF(N12&gt;=96,"Fuerte",IF(AND(N12&gt;=85,N12&lt;96),"Moderado",IF(AND(N12&lt;=84,N12&gt;=0),"Debil","")))</f>
        <v>Fuerte</v>
      </c>
      <c r="P12" s="97" t="s">
        <v>269</v>
      </c>
      <c r="Q12" s="146" t="str">
        <f t="shared" ref="Q12" si="6">IF(AND(O12="Fuerte",P12="Fuerte"),"Fuerte",IF(AND(O12="Fuerte",P12="Moderado"),"Moderado",IF(AND(O12="Fuerte",P12="Debil"),"Debil",IF(AND(O12="Moderado",P12="Fuerte"),"Moderado",IF(AND(O12="Moderado",P12="Moderado"),"Moderado",IF(AND(O12="Moderado",P12="Debil"),"Debil",IF(AND(O12="Debil",P12="Fuerte"),"Debil",IF(AND(O12="Debil",P12="Moderado"),"Debil",IF(AND(O12="Debil",P12="Debil"),"Debil","SELECCIONAR CALIFICACION")))))))))</f>
        <v>Fuerte</v>
      </c>
      <c r="R12" s="77" t="str">
        <f t="shared" ref="R12" si="7">IF(Q12="Fuerte","No","SI")</f>
        <v>No</v>
      </c>
    </row>
    <row r="13" spans="1:18" ht="159" customHeight="1" x14ac:dyDescent="0.25">
      <c r="A13" s="94">
        <v>3</v>
      </c>
      <c r="B13" s="148" t="str">
        <f>+VLOOKUP(A13,'IDENTIFICACIÓN DEL RC'!$A$8:$E$30,2,0)</f>
        <v xml:space="preserve">Acceso y Fortalecimiento a la Justicia </v>
      </c>
      <c r="C13" s="144" t="str">
        <f>+VLOOKUP('CONTROL DEL RC'!A13,'IDENTIFICACIÓN DEL RC'!$A$8:$E$30,3,0)</f>
        <v>Inconsistencias en la  información estadística de los reportes de los Planes de Acción Territorial de la Dirección de Acceso a la Justicia.</v>
      </c>
      <c r="D13" s="95" t="s">
        <v>444</v>
      </c>
      <c r="E13" s="95">
        <v>1</v>
      </c>
      <c r="F13" s="89" t="s">
        <v>261</v>
      </c>
      <c r="G13" s="96" t="s">
        <v>262</v>
      </c>
      <c r="H13" s="96" t="s">
        <v>263</v>
      </c>
      <c r="I13" s="96" t="s">
        <v>264</v>
      </c>
      <c r="J13" s="95" t="s">
        <v>265</v>
      </c>
      <c r="K13" s="96" t="s">
        <v>266</v>
      </c>
      <c r="L13" s="96" t="s">
        <v>267</v>
      </c>
      <c r="M13" s="96" t="s">
        <v>268</v>
      </c>
      <c r="N13" s="84">
        <f t="shared" si="0"/>
        <v>100</v>
      </c>
      <c r="O13" s="84" t="str">
        <f t="shared" si="1"/>
        <v>Fuerte</v>
      </c>
      <c r="P13" s="97" t="s">
        <v>269</v>
      </c>
      <c r="Q13" s="146" t="str">
        <f t="shared" si="2"/>
        <v>Fuerte</v>
      </c>
      <c r="R13" s="77" t="str">
        <f t="shared" si="3"/>
        <v>No</v>
      </c>
    </row>
    <row r="14" spans="1:18" ht="300" x14ac:dyDescent="0.25">
      <c r="A14" s="94">
        <v>4</v>
      </c>
      <c r="B14" s="148" t="str">
        <f>+VLOOKUP(A14,'IDENTIFICACIÓN DEL RC'!$A$8:$E$30,2,0)</f>
        <v>CD-Atención Integral para PPL</v>
      </c>
      <c r="C14" s="144" t="str">
        <f>+VLOOKUP('CONTROL DEL RC'!A14,'IDENTIFICACIÓN DEL RC'!$A$8:$E$30,3,0)</f>
        <v>Beneficio particular o a terceros derivados de trámites en procesos de Atención Social (alimentación,servicios de salud, , dotación de elementos básicos, ingreso a programas de Atención Social).</v>
      </c>
      <c r="D14" s="95" t="s">
        <v>445</v>
      </c>
      <c r="E14" s="95">
        <v>1</v>
      </c>
      <c r="F14" s="89" t="s">
        <v>261</v>
      </c>
      <c r="G14" s="96" t="s">
        <v>262</v>
      </c>
      <c r="H14" s="96" t="s">
        <v>263</v>
      </c>
      <c r="I14" s="96" t="s">
        <v>264</v>
      </c>
      <c r="J14" s="95" t="s">
        <v>265</v>
      </c>
      <c r="K14" s="96" t="s">
        <v>266</v>
      </c>
      <c r="L14" s="96" t="s">
        <v>267</v>
      </c>
      <c r="M14" s="96" t="s">
        <v>268</v>
      </c>
      <c r="N14" s="84">
        <f t="shared" ref="N14:N27" si="8">SUM(IF(G14="Preventivo",15,IF(G14="Detectivo",10,0)),
IF(H14="Asignado",15,0),
IF(I14="Adecuado",15,0),
IF(J14="Completa",10,IF(J14="Incompleta",5,0)),
IF(K14="Confiable",15,0),
IF(L14="SI",15,0),
IF(M14="Oportuna",15,0))</f>
        <v>100</v>
      </c>
      <c r="O14" s="84" t="str">
        <f t="shared" ref="O14:O27" si="9">IF(N14&gt;=96,"Fuerte",IF(AND(N14&gt;=85,N14&lt;96),"Moderado",IF(AND(N14&lt;=84,N14&gt;=0),"Debil","")))</f>
        <v>Fuerte</v>
      </c>
      <c r="P14" s="97" t="s">
        <v>269</v>
      </c>
      <c r="Q14" s="146" t="str">
        <f t="shared" ref="Q14:Q27" si="10">IF(AND(O14="Fuerte",P14="Fuerte"),"Fuerte",IF(AND(O14="Fuerte",P14="Moderado"),"Moderado",IF(AND(O14="Fuerte",P14="Debil"),"Debil",IF(AND(O14="Moderado",P14="Fuerte"),"Moderado",IF(AND(O14="Moderado",P14="Moderado"),"Moderado",IF(AND(O14="Moderado",P14="Debil"),"Debil",IF(AND(O14="Debil",P14="Fuerte"),"Debil",IF(AND(O14="Debil",P14="Moderado"),"Debil",IF(AND(O14="Debil",P14="Debil"),"Debil","SELECCIONAR CALIFICACION")))))))))</f>
        <v>Fuerte</v>
      </c>
      <c r="R14" s="77" t="str">
        <f t="shared" ref="R14:R27" si="11">IF(Q14="Fuerte","No","SI")</f>
        <v>No</v>
      </c>
    </row>
    <row r="15" spans="1:18" ht="180" x14ac:dyDescent="0.25">
      <c r="A15" s="94">
        <v>5</v>
      </c>
      <c r="B15" s="148" t="str">
        <f>+VLOOKUP(A15,'IDENTIFICACIÓN DEL RC'!$A$8:$E$30,2,0)</f>
        <v>CD-Custodia y vigilacia para la seguridad</v>
      </c>
      <c r="C15" s="144" t="str">
        <f>+VLOOKUP('CONTROL DEL RC'!A15,'IDENTIFICACIÓN DEL RC'!$A$8:$E$30,3,0)</f>
        <v>Beneficio particular o a terceros derivados de la Custodia y Vigilancia a las PPL</v>
      </c>
      <c r="D15" s="95" t="s">
        <v>446</v>
      </c>
      <c r="E15" s="95">
        <v>1</v>
      </c>
      <c r="F15" s="89" t="s">
        <v>261</v>
      </c>
      <c r="G15" s="96" t="s">
        <v>262</v>
      </c>
      <c r="H15" s="96" t="s">
        <v>263</v>
      </c>
      <c r="I15" s="96" t="s">
        <v>264</v>
      </c>
      <c r="J15" s="95" t="s">
        <v>265</v>
      </c>
      <c r="K15" s="96" t="s">
        <v>266</v>
      </c>
      <c r="L15" s="96" t="s">
        <v>267</v>
      </c>
      <c r="M15" s="96" t="s">
        <v>268</v>
      </c>
      <c r="N15" s="84">
        <f t="shared" ref="N15:N16" si="12">SUM(IF(G15="Preventivo",15,IF(G15="Detectivo",10,0)),
IF(H15="Asignado",15,0),
IF(I15="Adecuado",15,0),
IF(J15="Completa",10,IF(J15="Incompleta",5,0)),
IF(K15="Confiable",15,0),
IF(L15="SI",15,0),
IF(M15="Oportuna",15,0))</f>
        <v>100</v>
      </c>
      <c r="O15" s="84" t="str">
        <f t="shared" si="9"/>
        <v>Fuerte</v>
      </c>
      <c r="P15" s="97" t="s">
        <v>269</v>
      </c>
      <c r="Q15" s="146" t="str">
        <f t="shared" ref="Q15:Q16" si="13">IF(AND(O15="Fuerte",P15="Fuerte"),"Fuerte",IF(AND(O15="Fuerte",P15="Moderado"),"Moderado",IF(AND(O15="Fuerte",P15="Debil"),"Debil",IF(AND(O15="Moderado",P15="Fuerte"),"Moderado",IF(AND(O15="Moderado",P15="Moderado"),"Moderado",IF(AND(O15="Moderado",P15="Debil"),"Debil",IF(AND(O15="Debil",P15="Fuerte"),"Debil",IF(AND(O15="Debil",P15="Moderado"),"Debil",IF(AND(O15="Debil",P15="Debil"),"Debil","SELECCIONAR CALIFICACION")))))))))</f>
        <v>Fuerte</v>
      </c>
      <c r="R15" s="77" t="str">
        <f t="shared" si="11"/>
        <v>No</v>
      </c>
    </row>
    <row r="16" spans="1:18" ht="240" x14ac:dyDescent="0.25">
      <c r="A16" s="94">
        <v>6</v>
      </c>
      <c r="B16" s="148" t="str">
        <f>+VLOOKUP(A16,'IDENTIFICACIÓN DEL RC'!$A$8:$E$30,2,0)</f>
        <v>CD-Tramite Juridico para PPL</v>
      </c>
      <c r="C16" s="144" t="str">
        <f>+VLOOKUP('CONTROL DEL RC'!A16,'IDENTIFICACIÓN DEL RC'!$A$8:$E$30,3,0)</f>
        <v>Beneficio particular o a terceros derivados de los trámites Juridicos</v>
      </c>
      <c r="D16" s="95" t="s">
        <v>447</v>
      </c>
      <c r="E16" s="95">
        <v>1</v>
      </c>
      <c r="F16" s="89" t="s">
        <v>261</v>
      </c>
      <c r="G16" s="96" t="s">
        <v>262</v>
      </c>
      <c r="H16" s="96" t="s">
        <v>263</v>
      </c>
      <c r="I16" s="96" t="s">
        <v>264</v>
      </c>
      <c r="J16" s="95" t="s">
        <v>265</v>
      </c>
      <c r="K16" s="96" t="s">
        <v>266</v>
      </c>
      <c r="L16" s="96" t="s">
        <v>267</v>
      </c>
      <c r="M16" s="96" t="s">
        <v>268</v>
      </c>
      <c r="N16" s="84">
        <f t="shared" si="12"/>
        <v>100</v>
      </c>
      <c r="O16" s="84" t="str">
        <f t="shared" si="9"/>
        <v>Fuerte</v>
      </c>
      <c r="P16" s="97" t="s">
        <v>269</v>
      </c>
      <c r="Q16" s="146" t="str">
        <f t="shared" si="13"/>
        <v>Fuerte</v>
      </c>
      <c r="R16" s="77" t="str">
        <f t="shared" si="11"/>
        <v>No</v>
      </c>
    </row>
    <row r="17" spans="1:18" ht="244.5" customHeight="1" x14ac:dyDescent="0.25">
      <c r="A17" s="94">
        <v>7</v>
      </c>
      <c r="B17" s="148" t="str">
        <f>+VLOOKUP(A17,'IDENTIFICACIÓN DEL RC'!$A$8:$E$30,2,0)</f>
        <v>Control Interno Disciplinario</v>
      </c>
      <c r="C17" s="144" t="str">
        <f>+VLOOKUP('CONTROL DEL RC'!A17,'IDENTIFICACIÓN DEL RC'!$A$8:$E$30,3,0)</f>
        <v>Investigaciones manipuladas sobre practicas indebidas</v>
      </c>
      <c r="D17" s="95" t="s">
        <v>448</v>
      </c>
      <c r="E17" s="95">
        <v>1</v>
      </c>
      <c r="F17" s="89" t="s">
        <v>261</v>
      </c>
      <c r="G17" s="96" t="s">
        <v>262</v>
      </c>
      <c r="H17" s="96" t="s">
        <v>263</v>
      </c>
      <c r="I17" s="96" t="s">
        <v>264</v>
      </c>
      <c r="J17" s="95" t="s">
        <v>265</v>
      </c>
      <c r="K17" s="96" t="s">
        <v>266</v>
      </c>
      <c r="L17" s="96" t="s">
        <v>267</v>
      </c>
      <c r="M17" s="96" t="s">
        <v>268</v>
      </c>
      <c r="N17" s="84">
        <f t="shared" si="8"/>
        <v>100</v>
      </c>
      <c r="O17" s="84" t="str">
        <f t="shared" si="9"/>
        <v>Fuerte</v>
      </c>
      <c r="P17" s="97" t="s">
        <v>269</v>
      </c>
      <c r="Q17" s="146" t="str">
        <f t="shared" si="10"/>
        <v>Fuerte</v>
      </c>
      <c r="R17" s="77" t="str">
        <f t="shared" si="11"/>
        <v>No</v>
      </c>
    </row>
    <row r="18" spans="1:18" ht="270.75" customHeight="1" x14ac:dyDescent="0.25">
      <c r="A18" s="94">
        <v>8</v>
      </c>
      <c r="B18" s="148" t="str">
        <f>+VLOOKUP(A18,'IDENTIFICACIÓN DEL RC'!$A$8:$E$30,2,0)</f>
        <v>Fortalecimiento de Capacidades Operativas para la S, C y AJ</v>
      </c>
      <c r="C18" s="144" t="str">
        <f>+VLOOKUP('CONTROL DEL RC'!A18,'IDENTIFICACIÓN DEL RC'!$A$8:$E$30,3,0)</f>
        <v>Suministro de combustible, por parte del proveedor a los vehículos que no son de propiedad y/o no están a cargo de la Secretaria Distrital de Seguridad, Convivencia y Justicia, al servicio de las agencias de seguridad, mediante contratos de comodato</v>
      </c>
      <c r="D18" s="95" t="s">
        <v>449</v>
      </c>
      <c r="E18" s="95">
        <v>1</v>
      </c>
      <c r="F18" s="89" t="s">
        <v>261</v>
      </c>
      <c r="G18" s="96" t="s">
        <v>262</v>
      </c>
      <c r="H18" s="96" t="s">
        <v>263</v>
      </c>
      <c r="I18" s="96" t="s">
        <v>264</v>
      </c>
      <c r="J18" s="95" t="s">
        <v>265</v>
      </c>
      <c r="K18" s="96" t="s">
        <v>266</v>
      </c>
      <c r="L18" s="96" t="s">
        <v>267</v>
      </c>
      <c r="M18" s="96" t="s">
        <v>268</v>
      </c>
      <c r="N18" s="84">
        <f t="shared" si="8"/>
        <v>100</v>
      </c>
      <c r="O18" s="84" t="str">
        <f t="shared" si="9"/>
        <v>Fuerte</v>
      </c>
      <c r="P18" s="97" t="s">
        <v>269</v>
      </c>
      <c r="Q18" s="146" t="str">
        <f t="shared" si="10"/>
        <v>Fuerte</v>
      </c>
      <c r="R18" s="77" t="str">
        <f t="shared" si="11"/>
        <v>No</v>
      </c>
    </row>
    <row r="19" spans="1:18" ht="225" customHeight="1" x14ac:dyDescent="0.25">
      <c r="A19" s="94">
        <v>8</v>
      </c>
      <c r="B19" s="148" t="str">
        <f>+VLOOKUP(A19,'IDENTIFICACIÓN DEL RC'!$A$8:$E$30,2,0)</f>
        <v>Fortalecimiento de Capacidades Operativas para la S, C y AJ</v>
      </c>
      <c r="C19" s="144" t="str">
        <f>+VLOOKUP('CONTROL DEL RC'!A19,'IDENTIFICACIÓN DEL RC'!$A$8:$E$30,3,0)</f>
        <v>Suministro de combustible, por parte del proveedor a los vehículos que no son de propiedad y/o no están a cargo de la Secretaria Distrital de Seguridad, Convivencia y Justicia, al servicio de las agencias de seguridad, mediante contratos de comodato</v>
      </c>
      <c r="D19" s="95" t="s">
        <v>450</v>
      </c>
      <c r="E19" s="95">
        <v>2</v>
      </c>
      <c r="F19" s="89" t="s">
        <v>261</v>
      </c>
      <c r="G19" s="96" t="s">
        <v>262</v>
      </c>
      <c r="H19" s="96" t="s">
        <v>263</v>
      </c>
      <c r="I19" s="96" t="s">
        <v>264</v>
      </c>
      <c r="J19" s="95" t="s">
        <v>265</v>
      </c>
      <c r="K19" s="96" t="s">
        <v>266</v>
      </c>
      <c r="L19" s="96" t="s">
        <v>267</v>
      </c>
      <c r="M19" s="96" t="s">
        <v>268</v>
      </c>
      <c r="N19" s="84">
        <f t="shared" si="8"/>
        <v>100</v>
      </c>
      <c r="O19" s="84" t="str">
        <f t="shared" si="9"/>
        <v>Fuerte</v>
      </c>
      <c r="P19" s="97" t="s">
        <v>269</v>
      </c>
      <c r="Q19" s="146" t="str">
        <f t="shared" si="10"/>
        <v>Fuerte</v>
      </c>
      <c r="R19" s="77" t="str">
        <f t="shared" si="11"/>
        <v>No</v>
      </c>
    </row>
    <row r="20" spans="1:18" ht="219.75" customHeight="1" x14ac:dyDescent="0.25">
      <c r="A20" s="94">
        <v>8</v>
      </c>
      <c r="B20" s="148" t="str">
        <f>+VLOOKUP(A20,'IDENTIFICACIÓN DEL RC'!$A$8:$E$30,2,0)</f>
        <v>Fortalecimiento de Capacidades Operativas para la S, C y AJ</v>
      </c>
      <c r="C20" s="144" t="str">
        <f>+VLOOKUP('CONTROL DEL RC'!A20,'IDENTIFICACIÓN DEL RC'!$A$8:$E$30,3,0)</f>
        <v>Suministro de combustible, por parte del proveedor a los vehículos que no son de propiedad y/o no están a cargo de la Secretaria Distrital de Seguridad, Convivencia y Justicia, al servicio de las agencias de seguridad, mediante contratos de comodato</v>
      </c>
      <c r="D20" s="95" t="s">
        <v>451</v>
      </c>
      <c r="E20" s="95">
        <v>3</v>
      </c>
      <c r="F20" s="89" t="s">
        <v>261</v>
      </c>
      <c r="G20" s="96" t="s">
        <v>262</v>
      </c>
      <c r="H20" s="96" t="s">
        <v>263</v>
      </c>
      <c r="I20" s="96" t="s">
        <v>264</v>
      </c>
      <c r="J20" s="95" t="s">
        <v>265</v>
      </c>
      <c r="K20" s="96" t="s">
        <v>266</v>
      </c>
      <c r="L20" s="96" t="s">
        <v>267</v>
      </c>
      <c r="M20" s="96" t="s">
        <v>268</v>
      </c>
      <c r="N20" s="84">
        <f t="shared" si="8"/>
        <v>100</v>
      </c>
      <c r="O20" s="84" t="str">
        <f t="shared" si="9"/>
        <v>Fuerte</v>
      </c>
      <c r="P20" s="97" t="s">
        <v>269</v>
      </c>
      <c r="Q20" s="146" t="str">
        <f t="shared" si="10"/>
        <v>Fuerte</v>
      </c>
      <c r="R20" s="77" t="str">
        <f t="shared" si="11"/>
        <v>No</v>
      </c>
    </row>
    <row r="21" spans="1:18" ht="168.75" customHeight="1" x14ac:dyDescent="0.25">
      <c r="A21" s="94">
        <v>8</v>
      </c>
      <c r="B21" s="148" t="str">
        <f>+VLOOKUP(A21,'IDENTIFICACIÓN DEL RC'!$A$8:$E$30,2,0)</f>
        <v>Fortalecimiento de Capacidades Operativas para la S, C y AJ</v>
      </c>
      <c r="C21" s="144" t="str">
        <f>+VLOOKUP('CONTROL DEL RC'!A21,'IDENTIFICACIÓN DEL RC'!$A$8:$E$30,3,0)</f>
        <v>Suministro de combustible, por parte del proveedor a los vehículos que no son de propiedad y/o no están a cargo de la Secretaria Distrital de Seguridad, Convivencia y Justicia, al servicio de las agencias de seguridad, mediante contratos de comodato</v>
      </c>
      <c r="D21" s="95" t="s">
        <v>489</v>
      </c>
      <c r="E21" s="95">
        <v>4</v>
      </c>
      <c r="F21" s="89" t="s">
        <v>261</v>
      </c>
      <c r="G21" s="96" t="s">
        <v>262</v>
      </c>
      <c r="H21" s="96" t="s">
        <v>263</v>
      </c>
      <c r="I21" s="96" t="s">
        <v>264</v>
      </c>
      <c r="J21" s="95" t="s">
        <v>265</v>
      </c>
      <c r="K21" s="96" t="s">
        <v>266</v>
      </c>
      <c r="L21" s="96" t="s">
        <v>267</v>
      </c>
      <c r="M21" s="96" t="s">
        <v>268</v>
      </c>
      <c r="N21" s="84">
        <f t="shared" si="8"/>
        <v>100</v>
      </c>
      <c r="O21" s="84" t="str">
        <f t="shared" si="9"/>
        <v>Fuerte</v>
      </c>
      <c r="P21" s="97" t="s">
        <v>269</v>
      </c>
      <c r="Q21" s="146" t="str">
        <f t="shared" si="10"/>
        <v>Fuerte</v>
      </c>
      <c r="R21" s="77" t="str">
        <f t="shared" si="11"/>
        <v>No</v>
      </c>
    </row>
    <row r="22" spans="1:18" ht="234" customHeight="1" x14ac:dyDescent="0.25">
      <c r="A22" s="94">
        <v>9</v>
      </c>
      <c r="B22" s="148" t="str">
        <f>+VLOOKUP(A22,'IDENTIFICACIÓN DEL RC'!$A$8:$E$30,2,0)</f>
        <v>Gestión de Comunicaciones</v>
      </c>
      <c r="C22" s="144" t="str">
        <f>+VLOOKUP('CONTROL DEL RC'!A22,'IDENTIFICACIÓN DEL RC'!$A$8:$E$30,3,0)</f>
        <v>Filtración inadecuada de información de la entidad.</v>
      </c>
      <c r="D22" s="95" t="s">
        <v>479</v>
      </c>
      <c r="E22" s="95">
        <v>1</v>
      </c>
      <c r="F22" s="89" t="s">
        <v>261</v>
      </c>
      <c r="G22" s="96" t="s">
        <v>262</v>
      </c>
      <c r="H22" s="96" t="s">
        <v>263</v>
      </c>
      <c r="I22" s="96" t="s">
        <v>264</v>
      </c>
      <c r="J22" s="95" t="s">
        <v>265</v>
      </c>
      <c r="K22" s="96" t="s">
        <v>266</v>
      </c>
      <c r="L22" s="96" t="s">
        <v>267</v>
      </c>
      <c r="M22" s="96" t="s">
        <v>268</v>
      </c>
      <c r="N22" s="84">
        <f t="shared" si="8"/>
        <v>100</v>
      </c>
      <c r="O22" s="84" t="str">
        <f t="shared" si="9"/>
        <v>Fuerte</v>
      </c>
      <c r="P22" s="97" t="s">
        <v>269</v>
      </c>
      <c r="Q22" s="146" t="str">
        <f t="shared" si="10"/>
        <v>Fuerte</v>
      </c>
      <c r="R22" s="77" t="str">
        <f t="shared" si="11"/>
        <v>No</v>
      </c>
    </row>
    <row r="23" spans="1:18" ht="105" x14ac:dyDescent="0.25">
      <c r="A23" s="94">
        <v>9</v>
      </c>
      <c r="B23" s="148" t="str">
        <f>+VLOOKUP(A23,'IDENTIFICACIÓN DEL RC'!$A$8:$E$30,2,0)</f>
        <v>Gestión de Comunicaciones</v>
      </c>
      <c r="C23" s="144" t="str">
        <f>+VLOOKUP('CONTROL DEL RC'!A23,'IDENTIFICACIÓN DEL RC'!$A$8:$E$30,3,0)</f>
        <v>Filtración inadecuada de información de la entidad.</v>
      </c>
      <c r="D23" s="95" t="s">
        <v>480</v>
      </c>
      <c r="E23" s="95">
        <v>2</v>
      </c>
      <c r="F23" s="89" t="s">
        <v>261</v>
      </c>
      <c r="G23" s="96" t="s">
        <v>262</v>
      </c>
      <c r="H23" s="96" t="s">
        <v>263</v>
      </c>
      <c r="I23" s="96" t="s">
        <v>264</v>
      </c>
      <c r="J23" s="95" t="s">
        <v>265</v>
      </c>
      <c r="K23" s="96" t="s">
        <v>266</v>
      </c>
      <c r="L23" s="96" t="s">
        <v>267</v>
      </c>
      <c r="M23" s="96" t="s">
        <v>268</v>
      </c>
      <c r="N23" s="84">
        <f t="shared" ref="N23" si="14">SUM(IF(G23="Preventivo",15,IF(G23="Detectivo",10,0)),
IF(H23="Asignado",15,0),
IF(I23="Adecuado",15,0),
IF(J23="Completa",10,IF(J23="Incompleta",5,0)),
IF(K23="Confiable",15,0),
IF(L23="SI",15,0),
IF(M23="Oportuna",15,0))</f>
        <v>100</v>
      </c>
      <c r="O23" s="84" t="str">
        <f t="shared" ref="O23" si="15">IF(N23&gt;=96,"Fuerte",IF(AND(N23&gt;=85,N23&lt;96),"Moderado",IF(AND(N23&lt;=84,N23&gt;=0),"Debil","")))</f>
        <v>Fuerte</v>
      </c>
      <c r="P23" s="97" t="s">
        <v>269</v>
      </c>
      <c r="Q23" s="146" t="str">
        <f t="shared" ref="Q23" si="16">IF(AND(O23="Fuerte",P23="Fuerte"),"Fuerte",IF(AND(O23="Fuerte",P23="Moderado"),"Moderado",IF(AND(O23="Fuerte",P23="Debil"),"Debil",IF(AND(O23="Moderado",P23="Fuerte"),"Moderado",IF(AND(O23="Moderado",P23="Moderado"),"Moderado",IF(AND(O23="Moderado",P23="Debil"),"Debil",IF(AND(O23="Debil",P23="Fuerte"),"Debil",IF(AND(O23="Debil",P23="Moderado"),"Debil",IF(AND(O23="Debil",P23="Debil"),"Debil","SELECCIONAR CALIFICACION")))))))))</f>
        <v>Fuerte</v>
      </c>
      <c r="R23" s="77" t="str">
        <f t="shared" ref="R23" si="17">IF(Q23="Fuerte","No","SI")</f>
        <v>No</v>
      </c>
    </row>
    <row r="24" spans="1:18" ht="234" customHeight="1" x14ac:dyDescent="0.25">
      <c r="A24" s="88">
        <v>10</v>
      </c>
      <c r="B24" s="148" t="str">
        <f>+VLOOKUP(A24,'IDENTIFICACIÓN DEL RC'!$A$8:$E$30,2,0)</f>
        <v>Gestión de Emergencias</v>
      </c>
      <c r="C24" s="144" t="str">
        <f>+VLOOKUP('CONTROL DEL RC'!A24,'IDENTIFICACIÓN DEL RC'!$A$8:$E$30,3,0)</f>
        <v>Fuga de informacion confidencial del C4 por personal no autorizado</v>
      </c>
      <c r="D24" s="89" t="s">
        <v>452</v>
      </c>
      <c r="E24" s="89">
        <v>1</v>
      </c>
      <c r="F24" s="89" t="s">
        <v>261</v>
      </c>
      <c r="G24" s="90" t="s">
        <v>262</v>
      </c>
      <c r="H24" s="90" t="s">
        <v>263</v>
      </c>
      <c r="I24" s="90" t="s">
        <v>264</v>
      </c>
      <c r="J24" s="89" t="s">
        <v>265</v>
      </c>
      <c r="K24" s="90" t="s">
        <v>266</v>
      </c>
      <c r="L24" s="90" t="s">
        <v>267</v>
      </c>
      <c r="M24" s="90" t="s">
        <v>268</v>
      </c>
      <c r="N24" s="84">
        <f t="shared" si="8"/>
        <v>100</v>
      </c>
      <c r="O24" s="84" t="str">
        <f t="shared" si="9"/>
        <v>Fuerte</v>
      </c>
      <c r="P24" s="97" t="s">
        <v>269</v>
      </c>
      <c r="Q24" s="146" t="str">
        <f t="shared" si="10"/>
        <v>Fuerte</v>
      </c>
      <c r="R24" s="77" t="str">
        <f t="shared" si="11"/>
        <v>No</v>
      </c>
    </row>
    <row r="25" spans="1:18" ht="234" customHeight="1" x14ac:dyDescent="0.25">
      <c r="A25" s="88">
        <v>10</v>
      </c>
      <c r="B25" s="148" t="str">
        <f>+VLOOKUP(A25,'IDENTIFICACIÓN DEL RC'!$A$8:$E$30,2,0)</f>
        <v>Gestión de Emergencias</v>
      </c>
      <c r="C25" s="144" t="str">
        <f>+VLOOKUP('CONTROL DEL RC'!A25,'IDENTIFICACIÓN DEL RC'!$A$8:$E$30,3,0)</f>
        <v>Fuga de informacion confidencial del C4 por personal no autorizado</v>
      </c>
      <c r="D25" s="89" t="s">
        <v>453</v>
      </c>
      <c r="E25" s="89">
        <v>2</v>
      </c>
      <c r="F25" s="89" t="s">
        <v>261</v>
      </c>
      <c r="G25" s="90" t="s">
        <v>262</v>
      </c>
      <c r="H25" s="90" t="s">
        <v>263</v>
      </c>
      <c r="I25" s="90" t="s">
        <v>264</v>
      </c>
      <c r="J25" s="89" t="s">
        <v>265</v>
      </c>
      <c r="K25" s="90" t="s">
        <v>266</v>
      </c>
      <c r="L25" s="90" t="s">
        <v>267</v>
      </c>
      <c r="M25" s="90" t="s">
        <v>268</v>
      </c>
      <c r="N25" s="84">
        <f t="shared" si="8"/>
        <v>100</v>
      </c>
      <c r="O25" s="84" t="str">
        <f t="shared" si="9"/>
        <v>Fuerte</v>
      </c>
      <c r="P25" s="97" t="s">
        <v>269</v>
      </c>
      <c r="Q25" s="146" t="str">
        <f t="shared" si="10"/>
        <v>Fuerte</v>
      </c>
      <c r="R25" s="77" t="str">
        <f t="shared" si="11"/>
        <v>No</v>
      </c>
    </row>
    <row r="26" spans="1:18" ht="150" x14ac:dyDescent="0.25">
      <c r="A26" s="88">
        <v>10</v>
      </c>
      <c r="B26" s="148" t="str">
        <f>+VLOOKUP(A26,'IDENTIFICACIÓN DEL RC'!$A$8:$E$30,2,0)</f>
        <v>Gestión de Emergencias</v>
      </c>
      <c r="C26" s="144" t="str">
        <f>+VLOOKUP('CONTROL DEL RC'!A26,'IDENTIFICACIÓN DEL RC'!$A$8:$E$30,3,0)</f>
        <v>Fuga de informacion confidencial del C4 por personal no autorizado</v>
      </c>
      <c r="D26" s="89" t="s">
        <v>476</v>
      </c>
      <c r="E26" s="89">
        <v>3</v>
      </c>
      <c r="F26" s="89" t="s">
        <v>261</v>
      </c>
      <c r="G26" s="90" t="s">
        <v>262</v>
      </c>
      <c r="H26" s="90" t="s">
        <v>263</v>
      </c>
      <c r="I26" s="90" t="s">
        <v>264</v>
      </c>
      <c r="J26" s="89" t="s">
        <v>265</v>
      </c>
      <c r="K26" s="90" t="s">
        <v>266</v>
      </c>
      <c r="L26" s="90" t="s">
        <v>267</v>
      </c>
      <c r="M26" s="90" t="s">
        <v>268</v>
      </c>
      <c r="N26" s="84">
        <f t="shared" ref="N26" si="18">SUM(IF(G26="Preventivo",15,IF(G26="Detectivo",10,0)),
IF(H26="Asignado",15,0),
IF(I26="Adecuado",15,0),
IF(J26="Completa",10,IF(J26="Incompleta",5,0)),
IF(K26="Confiable",15,0),
IF(L26="SI",15,0),
IF(M26="Oportuna",15,0))</f>
        <v>100</v>
      </c>
      <c r="O26" s="84" t="str">
        <f t="shared" ref="O26" si="19">IF(N26&gt;=96,"Fuerte",IF(AND(N26&gt;=85,N26&lt;96),"Moderado",IF(AND(N26&lt;=84,N26&gt;=0),"Debil","")))</f>
        <v>Fuerte</v>
      </c>
      <c r="P26" s="97" t="s">
        <v>269</v>
      </c>
      <c r="Q26" s="146" t="str">
        <f t="shared" ref="Q26" si="20">IF(AND(O26="Fuerte",P26="Fuerte"),"Fuerte",IF(AND(O26="Fuerte",P26="Moderado"),"Moderado",IF(AND(O26="Fuerte",P26="Debil"),"Debil",IF(AND(O26="Moderado",P26="Fuerte"),"Moderado",IF(AND(O26="Moderado",P26="Moderado"),"Moderado",IF(AND(O26="Moderado",P26="Debil"),"Debil",IF(AND(O26="Debil",P26="Fuerte"),"Debil",IF(AND(O26="Debil",P26="Moderado"),"Debil",IF(AND(O26="Debil",P26="Debil"),"Debil","SELECCIONAR CALIFICACION")))))))))</f>
        <v>Fuerte</v>
      </c>
      <c r="R26" s="77" t="str">
        <f t="shared" ref="R26" si="21">IF(Q26="Fuerte","No","SI")</f>
        <v>No</v>
      </c>
    </row>
    <row r="27" spans="1:18" ht="125.25" customHeight="1" x14ac:dyDescent="0.25">
      <c r="A27" s="88">
        <v>11</v>
      </c>
      <c r="B27" s="148" t="str">
        <f>+VLOOKUP(A27,'IDENTIFICACIÓN DEL RC'!$A$8:$E$30,2,0)</f>
        <v>Gestión de Recursos Físicos y Documental</v>
      </c>
      <c r="C27" s="144" t="str">
        <f>+VLOOKUP('CONTROL DEL RC'!A27,'IDENTIFICACIÓN DEL RC'!$A$8:$E$30,3,0)</f>
        <v>Perdida o extravió documental por parte de un servidor que, aprovechando su posición frente a un recurso público, privilegia a un tercero con información para su beneficio.</v>
      </c>
      <c r="D27" s="89" t="s">
        <v>454</v>
      </c>
      <c r="E27" s="89">
        <v>1</v>
      </c>
      <c r="F27" s="89" t="s">
        <v>261</v>
      </c>
      <c r="G27" s="90" t="s">
        <v>262</v>
      </c>
      <c r="H27" s="90" t="s">
        <v>263</v>
      </c>
      <c r="I27" s="90" t="s">
        <v>264</v>
      </c>
      <c r="J27" s="89" t="s">
        <v>265</v>
      </c>
      <c r="K27" s="90" t="s">
        <v>266</v>
      </c>
      <c r="L27" s="90" t="s">
        <v>267</v>
      </c>
      <c r="M27" s="90" t="s">
        <v>268</v>
      </c>
      <c r="N27" s="91">
        <f t="shared" si="8"/>
        <v>100</v>
      </c>
      <c r="O27" s="91" t="str">
        <f t="shared" si="9"/>
        <v>Fuerte</v>
      </c>
      <c r="P27" s="92" t="s">
        <v>269</v>
      </c>
      <c r="Q27" s="145" t="str">
        <f t="shared" si="10"/>
        <v>Fuerte</v>
      </c>
      <c r="R27" s="93" t="str">
        <f t="shared" si="11"/>
        <v>No</v>
      </c>
    </row>
    <row r="28" spans="1:18" ht="122.25" customHeight="1" x14ac:dyDescent="0.25">
      <c r="A28" s="94">
        <v>11</v>
      </c>
      <c r="B28" s="148" t="str">
        <f>+VLOOKUP(A28,'IDENTIFICACIÓN DEL RC'!$A$8:$E$30,2,0)</f>
        <v>Gestión de Recursos Físicos y Documental</v>
      </c>
      <c r="C28" s="144" t="str">
        <f>+VLOOKUP('CONTROL DEL RC'!A28,'IDENTIFICACIÓN DEL RC'!$A$8:$E$30,3,0)</f>
        <v>Perdida o extravió documental por parte de un servidor que, aprovechando su posición frente a un recurso público, privilegia a un tercero con información para su beneficio.</v>
      </c>
      <c r="D28" s="95" t="s">
        <v>455</v>
      </c>
      <c r="E28" s="95">
        <v>2</v>
      </c>
      <c r="F28" s="89" t="s">
        <v>261</v>
      </c>
      <c r="G28" s="96" t="s">
        <v>262</v>
      </c>
      <c r="H28" s="96" t="s">
        <v>263</v>
      </c>
      <c r="I28" s="96" t="s">
        <v>264</v>
      </c>
      <c r="J28" s="95" t="s">
        <v>265</v>
      </c>
      <c r="K28" s="96" t="s">
        <v>266</v>
      </c>
      <c r="L28" s="96" t="s">
        <v>267</v>
      </c>
      <c r="M28" s="96" t="s">
        <v>268</v>
      </c>
      <c r="N28" s="84">
        <f t="shared" ref="N28:N46" si="22">SUM(IF(G28="Preventivo",15,IF(G28="Detectivo",10,0)),
IF(H28="Asignado",15,0),
IF(I28="Adecuado",15,0),
IF(J28="Completa",10,IF(J28="Incompleta",5,0)),
IF(K28="Confiable",15,0),
IF(L28="SI",15,0),
IF(M28="Oportuna",15,0))</f>
        <v>100</v>
      </c>
      <c r="O28" s="84" t="str">
        <f t="shared" ref="O28:O49" si="23">IF(N28&gt;=96,"Fuerte",IF(AND(N28&gt;=85,N28&lt;96),"Moderado",IF(AND(N28&lt;=84,N28&gt;=0),"Debil","")))</f>
        <v>Fuerte</v>
      </c>
      <c r="P28" s="97" t="s">
        <v>269</v>
      </c>
      <c r="Q28" s="146" t="str">
        <f t="shared" ref="Q28:Q31" si="24">IF(AND(O28="Fuerte",P28="Fuerte"),"Fuerte",IF(AND(O28="Fuerte",P28="Moderado"),"Moderado",IF(AND(O28="Fuerte",P28="Debil"),"Debil",IF(AND(O28="Moderado",P28="Fuerte"),"Moderado",IF(AND(O28="Moderado",P28="Moderado"),"Moderado",IF(AND(O28="Moderado",P28="Debil"),"Debil",IF(AND(O28="Debil",P28="Fuerte"),"Debil",IF(AND(O28="Debil",P28="Moderado"),"Debil",IF(AND(O28="Debil",P28="Debil"),"Debil","SELECCIONAR CALIFICACION")))))))))</f>
        <v>Fuerte</v>
      </c>
      <c r="R28" s="77" t="str">
        <f t="shared" ref="R28:R46" si="25">IF(Q28="Fuerte","No","SI")</f>
        <v>No</v>
      </c>
    </row>
    <row r="29" spans="1:18" ht="125.25" customHeight="1" x14ac:dyDescent="0.25">
      <c r="A29" s="94">
        <v>11</v>
      </c>
      <c r="B29" s="148" t="str">
        <f>+VLOOKUP(A29,'IDENTIFICACIÓN DEL RC'!$A$8:$E$30,2,0)</f>
        <v>Gestión de Recursos Físicos y Documental</v>
      </c>
      <c r="C29" s="144" t="str">
        <f>+VLOOKUP('CONTROL DEL RC'!A29,'IDENTIFICACIÓN DEL RC'!$A$8:$E$30,3,0)</f>
        <v>Perdida o extravió documental por parte de un servidor que, aprovechando su posición frente a un recurso público, privilegia a un tercero con información para su beneficio.</v>
      </c>
      <c r="D29" s="95" t="s">
        <v>456</v>
      </c>
      <c r="E29" s="95">
        <v>3</v>
      </c>
      <c r="F29" s="89" t="s">
        <v>261</v>
      </c>
      <c r="G29" s="96" t="s">
        <v>262</v>
      </c>
      <c r="H29" s="96" t="s">
        <v>263</v>
      </c>
      <c r="I29" s="96" t="s">
        <v>264</v>
      </c>
      <c r="J29" s="95" t="s">
        <v>265</v>
      </c>
      <c r="K29" s="96" t="s">
        <v>266</v>
      </c>
      <c r="L29" s="96" t="s">
        <v>267</v>
      </c>
      <c r="M29" s="96" t="s">
        <v>268</v>
      </c>
      <c r="N29" s="84">
        <f t="shared" si="22"/>
        <v>100</v>
      </c>
      <c r="O29" s="84" t="str">
        <f t="shared" si="23"/>
        <v>Fuerte</v>
      </c>
      <c r="P29" s="97" t="s">
        <v>269</v>
      </c>
      <c r="Q29" s="146" t="str">
        <f t="shared" si="24"/>
        <v>Fuerte</v>
      </c>
      <c r="R29" s="77" t="str">
        <f t="shared" si="25"/>
        <v>No</v>
      </c>
    </row>
    <row r="30" spans="1:18" ht="140.25" customHeight="1" x14ac:dyDescent="0.25">
      <c r="A30" s="94">
        <v>11</v>
      </c>
      <c r="B30" s="148" t="str">
        <f>+VLOOKUP(A30,'IDENTIFICACIÓN DEL RC'!$A$8:$E$30,2,0)</f>
        <v>Gestión de Recursos Físicos y Documental</v>
      </c>
      <c r="C30" s="144" t="str">
        <f>+VLOOKUP('CONTROL DEL RC'!A30,'IDENTIFICACIÓN DEL RC'!$A$8:$E$30,3,0)</f>
        <v>Perdida o extravió documental por parte de un servidor que, aprovechando su posición frente a un recurso público, privilegia a un tercero con información para su beneficio.</v>
      </c>
      <c r="D30" s="95" t="s">
        <v>457</v>
      </c>
      <c r="E30" s="95">
        <v>4</v>
      </c>
      <c r="F30" s="89" t="s">
        <v>261</v>
      </c>
      <c r="G30" s="96" t="s">
        <v>262</v>
      </c>
      <c r="H30" s="96" t="s">
        <v>263</v>
      </c>
      <c r="I30" s="96" t="s">
        <v>264</v>
      </c>
      <c r="J30" s="95" t="s">
        <v>265</v>
      </c>
      <c r="K30" s="96" t="s">
        <v>266</v>
      </c>
      <c r="L30" s="96" t="s">
        <v>267</v>
      </c>
      <c r="M30" s="96" t="s">
        <v>268</v>
      </c>
      <c r="N30" s="84">
        <f t="shared" si="22"/>
        <v>100</v>
      </c>
      <c r="O30" s="84" t="str">
        <f t="shared" si="23"/>
        <v>Fuerte</v>
      </c>
      <c r="P30" s="97" t="s">
        <v>269</v>
      </c>
      <c r="Q30" s="146" t="str">
        <f t="shared" si="24"/>
        <v>Fuerte</v>
      </c>
      <c r="R30" s="77" t="str">
        <f t="shared" si="25"/>
        <v>No</v>
      </c>
    </row>
    <row r="31" spans="1:18" ht="137.25" customHeight="1" x14ac:dyDescent="0.25">
      <c r="A31" s="94">
        <v>11</v>
      </c>
      <c r="B31" s="148" t="str">
        <f>+VLOOKUP(A31,'IDENTIFICACIÓN DEL RC'!$A$8:$E$30,2,0)</f>
        <v>Gestión de Recursos Físicos y Documental</v>
      </c>
      <c r="C31" s="144" t="str">
        <f>+VLOOKUP('CONTROL DEL RC'!A31,'IDENTIFICACIÓN DEL RC'!$A$8:$E$30,3,0)</f>
        <v>Perdida o extravió documental por parte de un servidor que, aprovechando su posición frente a un recurso público, privilegia a un tercero con información para su beneficio.</v>
      </c>
      <c r="D31" s="95" t="s">
        <v>458</v>
      </c>
      <c r="E31" s="95">
        <v>5</v>
      </c>
      <c r="F31" s="89" t="s">
        <v>261</v>
      </c>
      <c r="G31" s="96" t="s">
        <v>262</v>
      </c>
      <c r="H31" s="96" t="s">
        <v>263</v>
      </c>
      <c r="I31" s="96" t="s">
        <v>264</v>
      </c>
      <c r="J31" s="95" t="s">
        <v>265</v>
      </c>
      <c r="K31" s="96" t="s">
        <v>266</v>
      </c>
      <c r="L31" s="96" t="s">
        <v>267</v>
      </c>
      <c r="M31" s="96" t="s">
        <v>268</v>
      </c>
      <c r="N31" s="84">
        <f t="shared" si="22"/>
        <v>100</v>
      </c>
      <c r="O31" s="84" t="str">
        <f t="shared" si="23"/>
        <v>Fuerte</v>
      </c>
      <c r="P31" s="97" t="s">
        <v>269</v>
      </c>
      <c r="Q31" s="146" t="str">
        <f t="shared" si="24"/>
        <v>Fuerte</v>
      </c>
      <c r="R31" s="77" t="str">
        <f t="shared" si="25"/>
        <v>No</v>
      </c>
    </row>
    <row r="32" spans="1:18" ht="135" customHeight="1" x14ac:dyDescent="0.25">
      <c r="A32" s="94">
        <v>12</v>
      </c>
      <c r="B32" s="148" t="str">
        <f>+VLOOKUP(A32,'IDENTIFICACIÓN DEL RC'!$A$8:$E$30,2,0)</f>
        <v>Gestión de Recursos Físicos y Documental</v>
      </c>
      <c r="C32" s="144" t="str">
        <f>+VLOOKUP('CONTROL DEL RC'!A32,'IDENTIFICACIÓN DEL RC'!$A$8:$E$30,3,0)</f>
        <v>Perdida y/o desaparición de los bienes al servicio de la Entidad parte de un servidor que, aprovechando su posición frente a un recurso público, sustrae bienes de la Entidad para su beneficio personal o un tercero.</v>
      </c>
      <c r="D32" s="95" t="s">
        <v>459</v>
      </c>
      <c r="E32" s="95">
        <v>1</v>
      </c>
      <c r="F32" s="89" t="s">
        <v>261</v>
      </c>
      <c r="G32" s="96" t="s">
        <v>262</v>
      </c>
      <c r="H32" s="96" t="s">
        <v>263</v>
      </c>
      <c r="I32" s="96" t="s">
        <v>264</v>
      </c>
      <c r="J32" s="95" t="s">
        <v>265</v>
      </c>
      <c r="K32" s="96" t="s">
        <v>266</v>
      </c>
      <c r="L32" s="96" t="s">
        <v>267</v>
      </c>
      <c r="M32" s="96" t="s">
        <v>268</v>
      </c>
      <c r="N32" s="84">
        <f t="shared" si="22"/>
        <v>100</v>
      </c>
      <c r="O32" s="84" t="str">
        <f t="shared" si="23"/>
        <v>Fuerte</v>
      </c>
      <c r="P32" s="97" t="s">
        <v>269</v>
      </c>
      <c r="Q32" s="146" t="str">
        <f t="shared" ref="Q32:Q46" si="26">IF(AND(O32="Fuerte",P32="Fuerte"),"Fuerte",IF(AND(O32="Fuerte",P32="Moderado"),"Moderado",IF(AND(O32="Fuerte",P32="Debil"),"Debil",IF(AND(O32="Moderado",P32="Fuerte"),"Moderado",IF(AND(O32="Moderado",P32="Moderado"),"Moderado",IF(AND(O32="Moderado",P32="Debil"),"Debil",IF(AND(O32="Debil",P32="Fuerte"),"Debil",IF(AND(O32="Debil",P32="Moderado"),"Debil",IF(AND(O32="Debil",P32="Debil"),"Debil","SELECCIONAR CALIFICACION")))))))))</f>
        <v>Fuerte</v>
      </c>
      <c r="R32" s="77" t="str">
        <f t="shared" si="25"/>
        <v>No</v>
      </c>
    </row>
    <row r="33" spans="1:18" ht="136.5" customHeight="1" x14ac:dyDescent="0.25">
      <c r="A33" s="94">
        <v>12</v>
      </c>
      <c r="B33" s="148" t="str">
        <f>+VLOOKUP(A33,'IDENTIFICACIÓN DEL RC'!$A$8:$E$30,2,0)</f>
        <v>Gestión de Recursos Físicos y Documental</v>
      </c>
      <c r="C33" s="144" t="str">
        <f>+VLOOKUP('CONTROL DEL RC'!A33,'IDENTIFICACIÓN DEL RC'!$A$8:$E$30,3,0)</f>
        <v>Perdida y/o desaparición de los bienes al servicio de la Entidad parte de un servidor que, aprovechando su posición frente a un recurso público, sustrae bienes de la Entidad para su beneficio personal o un tercero.</v>
      </c>
      <c r="D33" s="95" t="s">
        <v>460</v>
      </c>
      <c r="E33" s="95">
        <v>2</v>
      </c>
      <c r="F33" s="89" t="s">
        <v>261</v>
      </c>
      <c r="G33" s="96" t="s">
        <v>262</v>
      </c>
      <c r="H33" s="96" t="s">
        <v>263</v>
      </c>
      <c r="I33" s="96" t="s">
        <v>264</v>
      </c>
      <c r="J33" s="95" t="s">
        <v>265</v>
      </c>
      <c r="K33" s="96" t="s">
        <v>266</v>
      </c>
      <c r="L33" s="96" t="s">
        <v>267</v>
      </c>
      <c r="M33" s="96" t="s">
        <v>268</v>
      </c>
      <c r="N33" s="84">
        <f t="shared" si="22"/>
        <v>100</v>
      </c>
      <c r="O33" s="84" t="str">
        <f t="shared" si="23"/>
        <v>Fuerte</v>
      </c>
      <c r="P33" s="97" t="s">
        <v>269</v>
      </c>
      <c r="Q33" s="146" t="str">
        <f t="shared" si="26"/>
        <v>Fuerte</v>
      </c>
      <c r="R33" s="77" t="str">
        <f t="shared" si="25"/>
        <v>No</v>
      </c>
    </row>
    <row r="34" spans="1:18" ht="108.75" customHeight="1" x14ac:dyDescent="0.25">
      <c r="A34" s="94">
        <v>12</v>
      </c>
      <c r="B34" s="148" t="str">
        <f>+VLOOKUP(A34,'IDENTIFICACIÓN DEL RC'!$A$8:$E$30,2,0)</f>
        <v>Gestión de Recursos Físicos y Documental</v>
      </c>
      <c r="C34" s="144" t="str">
        <f>+VLOOKUP('CONTROL DEL RC'!A34,'IDENTIFICACIÓN DEL RC'!$A$8:$E$30,3,0)</f>
        <v>Perdida y/o desaparición de los bienes al servicio de la Entidad parte de un servidor que, aprovechando su posición frente a un recurso público, sustrae bienes de la Entidad para su beneficio personal o un tercero.</v>
      </c>
      <c r="D34" s="95" t="s">
        <v>461</v>
      </c>
      <c r="E34" s="95">
        <v>3</v>
      </c>
      <c r="F34" s="89" t="s">
        <v>261</v>
      </c>
      <c r="G34" s="96" t="s">
        <v>262</v>
      </c>
      <c r="H34" s="96" t="s">
        <v>263</v>
      </c>
      <c r="I34" s="96" t="s">
        <v>264</v>
      </c>
      <c r="J34" s="95" t="s">
        <v>265</v>
      </c>
      <c r="K34" s="96" t="s">
        <v>266</v>
      </c>
      <c r="L34" s="96" t="s">
        <v>267</v>
      </c>
      <c r="M34" s="96" t="s">
        <v>268</v>
      </c>
      <c r="N34" s="84">
        <f t="shared" si="22"/>
        <v>100</v>
      </c>
      <c r="O34" s="84" t="str">
        <f t="shared" si="23"/>
        <v>Fuerte</v>
      </c>
      <c r="P34" s="97" t="s">
        <v>269</v>
      </c>
      <c r="Q34" s="146" t="str">
        <f t="shared" si="26"/>
        <v>Fuerte</v>
      </c>
      <c r="R34" s="77" t="str">
        <f t="shared" si="25"/>
        <v>No</v>
      </c>
    </row>
    <row r="35" spans="1:18" ht="126" customHeight="1" x14ac:dyDescent="0.25">
      <c r="A35" s="94">
        <v>12</v>
      </c>
      <c r="B35" s="148" t="str">
        <f>+VLOOKUP(A35,'IDENTIFICACIÓN DEL RC'!$A$8:$E$30,2,0)</f>
        <v>Gestión de Recursos Físicos y Documental</v>
      </c>
      <c r="C35" s="144" t="str">
        <f>+VLOOKUP('CONTROL DEL RC'!A35,'IDENTIFICACIÓN DEL RC'!$A$8:$E$30,3,0)</f>
        <v>Perdida y/o desaparición de los bienes al servicio de la Entidad parte de un servidor que, aprovechando su posición frente a un recurso público, sustrae bienes de la Entidad para su beneficio personal o un tercero.</v>
      </c>
      <c r="D35" s="95" t="s">
        <v>462</v>
      </c>
      <c r="E35" s="95">
        <v>4</v>
      </c>
      <c r="F35" s="89" t="s">
        <v>261</v>
      </c>
      <c r="G35" s="96" t="s">
        <v>262</v>
      </c>
      <c r="H35" s="96" t="s">
        <v>263</v>
      </c>
      <c r="I35" s="96" t="s">
        <v>264</v>
      </c>
      <c r="J35" s="95" t="s">
        <v>265</v>
      </c>
      <c r="K35" s="96" t="s">
        <v>266</v>
      </c>
      <c r="L35" s="96" t="s">
        <v>267</v>
      </c>
      <c r="M35" s="96" t="s">
        <v>268</v>
      </c>
      <c r="N35" s="84">
        <f t="shared" si="22"/>
        <v>100</v>
      </c>
      <c r="O35" s="84" t="str">
        <f t="shared" si="23"/>
        <v>Fuerte</v>
      </c>
      <c r="P35" s="97" t="s">
        <v>269</v>
      </c>
      <c r="Q35" s="146" t="str">
        <f t="shared" si="26"/>
        <v>Fuerte</v>
      </c>
      <c r="R35" s="77" t="str">
        <f t="shared" si="25"/>
        <v>No</v>
      </c>
    </row>
    <row r="36" spans="1:18" ht="213.75" customHeight="1" x14ac:dyDescent="0.25">
      <c r="A36" s="94">
        <v>13</v>
      </c>
      <c r="B36" s="148" t="str">
        <f>+VLOOKUP(A36,'IDENTIFICACIÓN DEL RC'!$A$8:$E$30,2,0)</f>
        <v>Gestión de Seguridad y Convivencia</v>
      </c>
      <c r="C36" s="144" t="str">
        <f>+VLOOKUP('CONTROL DEL RC'!A36,'IDENTIFICACIÓN DEL RC'!$A$8:$E$30,3,0)</f>
        <v>Fuga de información confidencial de la entidad por parte de contratista o funcionarios</v>
      </c>
      <c r="D36" s="95" t="s">
        <v>463</v>
      </c>
      <c r="E36" s="95">
        <v>1</v>
      </c>
      <c r="F36" s="89" t="s">
        <v>261</v>
      </c>
      <c r="G36" s="96" t="s">
        <v>262</v>
      </c>
      <c r="H36" s="96" t="s">
        <v>263</v>
      </c>
      <c r="I36" s="96" t="s">
        <v>264</v>
      </c>
      <c r="J36" s="95" t="s">
        <v>265</v>
      </c>
      <c r="K36" s="96" t="s">
        <v>266</v>
      </c>
      <c r="L36" s="96" t="s">
        <v>267</v>
      </c>
      <c r="M36" s="96" t="s">
        <v>268</v>
      </c>
      <c r="N36" s="84">
        <f>SUM(IF(G36="Preventivo",15,IF(G36="Detectivo",10,0)),
IF(H36="Asignado",15,0),
IF(I36="Adecuado",15,0),
IF(J36="Completa",10,IF(J36="Incompleta",5,0)),
IF(K36="Confiable",15,0),
IF(L36="SI",15,0),
IF(M36="Oportuna",15,0))</f>
        <v>100</v>
      </c>
      <c r="O36" s="84" t="str">
        <f>IF(N36&gt;=96,"Fuerte",IF(AND(N36&gt;=85,N36&lt;96),"Moderado",IF(AND(N36&lt;=84,N36&gt;=0),"Debil","")))</f>
        <v>Fuerte</v>
      </c>
      <c r="P36" s="97" t="s">
        <v>269</v>
      </c>
      <c r="Q36" s="146" t="str">
        <f>IF(AND(O36="Fuerte",P36="Fuerte"),"Fuerte",IF(AND(O36="Fuerte",P36="Moderado"),"Moderado",IF(AND(O36="Fuerte",P36="Debil"),"Debil",IF(AND(O36="Moderado",P36="Fuerte"),"Moderado",IF(AND(O36="Moderado",P36="Moderado"),"Moderado",IF(AND(O36="Moderado",P36="Debil"),"Debil",IF(AND(O36="Debil",P36="Fuerte"),"Debil",IF(AND(O36="Debil",P36="Moderado"),"Debil",IF(AND(O36="Debil",P36="Debil"),"Debil","SELECCIONAR CALIFICACION")))))))))</f>
        <v>Fuerte</v>
      </c>
      <c r="R36" s="77" t="str">
        <f>IF(Q36="Fuerte","No","SI")</f>
        <v>No</v>
      </c>
    </row>
    <row r="37" spans="1:18" ht="171.75" customHeight="1" x14ac:dyDescent="0.25">
      <c r="A37" s="94">
        <v>14</v>
      </c>
      <c r="B37" s="148" t="str">
        <f>+VLOOKUP(A37,'IDENTIFICACIÓN DEL RC'!$A$8:$E$30,2,0)</f>
        <v>Gestión de Tecnología de Información</v>
      </c>
      <c r="C37" s="144" t="str">
        <f>+VLOOKUP('CONTROL DEL RC'!A37,'IDENTIFICACIÓN DEL RC'!$A$8:$E$30,3,0)</f>
        <v xml:space="preserve"> Fuga de información catalogada por la entidad  como clasificada o reservada</v>
      </c>
      <c r="D37" s="95" t="s">
        <v>490</v>
      </c>
      <c r="E37" s="95">
        <v>1</v>
      </c>
      <c r="F37" s="89" t="s">
        <v>261</v>
      </c>
      <c r="G37" s="96" t="s">
        <v>262</v>
      </c>
      <c r="H37" s="96" t="s">
        <v>263</v>
      </c>
      <c r="I37" s="96" t="s">
        <v>264</v>
      </c>
      <c r="J37" s="95" t="s">
        <v>265</v>
      </c>
      <c r="K37" s="96" t="s">
        <v>266</v>
      </c>
      <c r="L37" s="96" t="s">
        <v>267</v>
      </c>
      <c r="M37" s="96" t="s">
        <v>268</v>
      </c>
      <c r="N37" s="84">
        <f>SUM(IF(G37="Preventivo",15,IF(G37="Detectivo",10,0)),
IF(H37="Asignado",15,0),
IF(I37="Adecuado",15,0),
IF(J37="Completa",10,IF(J37="Incompleta",5,0)),
IF(K37="Confiable",15,0),
IF(L37="SI",15,0),
IF(M37="Oportuna",15,0))</f>
        <v>100</v>
      </c>
      <c r="O37" s="84" t="str">
        <f>IF(N37&gt;=96,"Fuerte",IF(AND(N37&gt;=85,N37&lt;96),"Moderado",IF(AND(N37&lt;=84,N37&gt;=0),"Debil","")))</f>
        <v>Fuerte</v>
      </c>
      <c r="P37" s="97" t="s">
        <v>269</v>
      </c>
      <c r="Q37" s="146" t="str">
        <f>IF(AND(O37="Fuerte",P37="Fuerte"),"Fuerte",IF(AND(O37="Fuerte",P37="Moderado"),"Moderado",IF(AND(O37="Fuerte",P37="Debil"),"Debil",IF(AND(O37="Moderado",P37="Fuerte"),"Moderado",IF(AND(O37="Moderado",P37="Moderado"),"Moderado",IF(AND(O37="Moderado",P37="Debil"),"Debil",IF(AND(O37="Debil",P37="Fuerte"),"Debil",IF(AND(O37="Debil",P37="Moderado"),"Debil",IF(AND(O37="Debil",P37="Debil"),"Debil","SELECCIONAR CALIFICACION")))))))))</f>
        <v>Fuerte</v>
      </c>
      <c r="R37" s="77" t="str">
        <f>IF(Q37="Fuerte","No","SI")</f>
        <v>No</v>
      </c>
    </row>
    <row r="38" spans="1:18" ht="158.25" customHeight="1" x14ac:dyDescent="0.25">
      <c r="A38" s="94">
        <v>14</v>
      </c>
      <c r="B38" s="148" t="str">
        <f>+VLOOKUP(A38,'IDENTIFICACIÓN DEL RC'!$A$8:$E$30,2,0)</f>
        <v>Gestión de Tecnología de Información</v>
      </c>
      <c r="C38" s="144" t="str">
        <f>+VLOOKUP('CONTROL DEL RC'!A38,'IDENTIFICACIÓN DEL RC'!$A$8:$E$30,3,0)</f>
        <v xml:space="preserve"> Fuga de información catalogada por la entidad  como clasificada o reservada</v>
      </c>
      <c r="D38" s="95" t="s">
        <v>464</v>
      </c>
      <c r="E38" s="95">
        <v>2</v>
      </c>
      <c r="F38" s="89" t="s">
        <v>261</v>
      </c>
      <c r="G38" s="96" t="s">
        <v>262</v>
      </c>
      <c r="H38" s="96" t="s">
        <v>263</v>
      </c>
      <c r="I38" s="96" t="s">
        <v>264</v>
      </c>
      <c r="J38" s="95" t="s">
        <v>265</v>
      </c>
      <c r="K38" s="96" t="s">
        <v>266</v>
      </c>
      <c r="L38" s="96" t="s">
        <v>267</v>
      </c>
      <c r="M38" s="96" t="s">
        <v>268</v>
      </c>
      <c r="N38" s="84">
        <f t="shared" ref="N38:N39" si="27">SUM(IF(G38="Preventivo",15,IF(G38="Detectivo",10,0)),
IF(H38="Asignado",15,0),
IF(I38="Adecuado",15,0),
IF(J38="Completa",10,IF(J38="Incompleta",5,0)),
IF(K38="Confiable",15,0),
IF(L38="SI",15,0),
IF(M38="Oportuna",15,0))</f>
        <v>100</v>
      </c>
      <c r="O38" s="84" t="str">
        <f t="shared" ref="O38:O39" si="28">IF(N38&gt;=96,"Fuerte",IF(AND(N38&gt;=85,N38&lt;96),"Moderado",IF(AND(N38&lt;=84,N38&gt;=0),"Debil","")))</f>
        <v>Fuerte</v>
      </c>
      <c r="P38" s="97" t="s">
        <v>269</v>
      </c>
      <c r="Q38" s="146" t="str">
        <f t="shared" ref="Q38:Q39" si="29">IF(AND(O38="Fuerte",P38="Fuerte"),"Fuerte",IF(AND(O38="Fuerte",P38="Moderado"),"Moderado",IF(AND(O38="Fuerte",P38="Debil"),"Debil",IF(AND(O38="Moderado",P38="Fuerte"),"Moderado",IF(AND(O38="Moderado",P38="Moderado"),"Moderado",IF(AND(O38="Moderado",P38="Debil"),"Debil",IF(AND(O38="Debil",P38="Fuerte"),"Debil",IF(AND(O38="Debil",P38="Moderado"),"Debil",IF(AND(O38="Debil",P38="Debil"),"Debil","SELECCIONAR CALIFICACION")))))))))</f>
        <v>Fuerte</v>
      </c>
      <c r="R38" s="77" t="str">
        <f t="shared" ref="R38:R39" si="30">IF(Q38="Fuerte","No","SI")</f>
        <v>No</v>
      </c>
    </row>
    <row r="39" spans="1:18" ht="240.75" customHeight="1" x14ac:dyDescent="0.25">
      <c r="A39" s="94">
        <v>14</v>
      </c>
      <c r="B39" s="148" t="str">
        <f>+VLOOKUP(A39,'IDENTIFICACIÓN DEL RC'!$A$8:$E$30,2,0)</f>
        <v>Gestión de Tecnología de Información</v>
      </c>
      <c r="C39" s="144" t="str">
        <f>+VLOOKUP('CONTROL DEL RC'!A39,'IDENTIFICACIÓN DEL RC'!$A$8:$E$30,3,0)</f>
        <v xml:space="preserve"> Fuga de información catalogada por la entidad  como clasificada o reservada</v>
      </c>
      <c r="D39" s="95" t="s">
        <v>491</v>
      </c>
      <c r="E39" s="95">
        <v>3</v>
      </c>
      <c r="F39" s="89" t="s">
        <v>261</v>
      </c>
      <c r="G39" s="96" t="s">
        <v>262</v>
      </c>
      <c r="H39" s="96" t="s">
        <v>263</v>
      </c>
      <c r="I39" s="96" t="s">
        <v>264</v>
      </c>
      <c r="J39" s="95" t="s">
        <v>265</v>
      </c>
      <c r="K39" s="96" t="s">
        <v>266</v>
      </c>
      <c r="L39" s="96" t="s">
        <v>267</v>
      </c>
      <c r="M39" s="96" t="s">
        <v>268</v>
      </c>
      <c r="N39" s="84">
        <f t="shared" si="27"/>
        <v>100</v>
      </c>
      <c r="O39" s="84" t="str">
        <f t="shared" si="28"/>
        <v>Fuerte</v>
      </c>
      <c r="P39" s="97" t="s">
        <v>269</v>
      </c>
      <c r="Q39" s="146" t="str">
        <f t="shared" si="29"/>
        <v>Fuerte</v>
      </c>
      <c r="R39" s="77" t="str">
        <f t="shared" si="30"/>
        <v>No</v>
      </c>
    </row>
    <row r="40" spans="1:18" ht="197.25" customHeight="1" x14ac:dyDescent="0.25">
      <c r="A40" s="94">
        <v>15</v>
      </c>
      <c r="B40" s="148" t="str">
        <f>+VLOOKUP(A40,'IDENTIFICACIÓN DEL RC'!$A$8:$E$30,2,0)</f>
        <v>Gestión de Tecnología de Información</v>
      </c>
      <c r="C40" s="144" t="str">
        <f>+VLOOKUP('CONTROL DEL RC'!A40,'IDENTIFICACIÓN DEL RC'!$A$8:$E$30,3,0)</f>
        <v>Pérdida de Integridad de la información  almacenada en la infraestructura tecnológica o sistemas de información de la entidad.</v>
      </c>
      <c r="D40" s="95" t="s">
        <v>465</v>
      </c>
      <c r="E40" s="95">
        <v>1</v>
      </c>
      <c r="F40" s="89" t="s">
        <v>261</v>
      </c>
      <c r="G40" s="96" t="s">
        <v>262</v>
      </c>
      <c r="H40" s="96" t="s">
        <v>263</v>
      </c>
      <c r="I40" s="96" t="s">
        <v>264</v>
      </c>
      <c r="J40" s="95" t="s">
        <v>265</v>
      </c>
      <c r="K40" s="96" t="s">
        <v>266</v>
      </c>
      <c r="L40" s="96" t="s">
        <v>267</v>
      </c>
      <c r="M40" s="96" t="s">
        <v>268</v>
      </c>
      <c r="N40" s="84">
        <f>SUM(IF(G40="Preventivo",15,IF(G40="Detectivo",10,0)),
IF(H40="Asignado",15,0),
IF(I40="Adecuado",15,0),
IF(J40="Completa",10,IF(J40="Incompleta",5,0)),
IF(K40="Confiable",15,0),
IF(L40="SI",15,0),
IF(M40="Oportuna",15,0))</f>
        <v>100</v>
      </c>
      <c r="O40" s="84" t="str">
        <f>IF(N40&gt;=96,"Fuerte",IF(AND(N40&gt;=85,N40&lt;96),"Moderado",IF(AND(N40&lt;=84,N40&gt;=0),"Debil","")))</f>
        <v>Fuerte</v>
      </c>
      <c r="P40" s="97" t="s">
        <v>269</v>
      </c>
      <c r="Q40" s="146" t="str">
        <f>IF(AND(O40="Fuerte",P40="Fuerte"),"Fuerte",IF(AND(O40="Fuerte",P40="Moderado"),"Moderado",IF(AND(O40="Fuerte",P40="Debil"),"Debil",IF(AND(O40="Moderado",P40="Fuerte"),"Moderado",IF(AND(O40="Moderado",P40="Moderado"),"Moderado",IF(AND(O40="Moderado",P40="Debil"),"Debil",IF(AND(O40="Debil",P40="Fuerte"),"Debil",IF(AND(O40="Debil",P40="Moderado"),"Debil",IF(AND(O40="Debil",P40="Debil"),"Debil","SELECCIONAR CALIFICACION")))))))))</f>
        <v>Fuerte</v>
      </c>
      <c r="R40" s="77" t="str">
        <f>IF(Q40="Fuerte","No","SI")</f>
        <v>No</v>
      </c>
    </row>
    <row r="41" spans="1:18" ht="183" customHeight="1" x14ac:dyDescent="0.25">
      <c r="A41" s="94">
        <v>15</v>
      </c>
      <c r="B41" s="148" t="str">
        <f>+VLOOKUP(A41,'IDENTIFICACIÓN DEL RC'!$A$8:$E$30,2,0)</f>
        <v>Gestión de Tecnología de Información</v>
      </c>
      <c r="C41" s="144" t="str">
        <f>+VLOOKUP('CONTROL DEL RC'!A41,'IDENTIFICACIÓN DEL RC'!$A$8:$E$30,3,0)</f>
        <v>Pérdida de Integridad de la información  almacenada en la infraestructura tecnológica o sistemas de información de la entidad.</v>
      </c>
      <c r="D41" s="95" t="s">
        <v>466</v>
      </c>
      <c r="E41" s="95">
        <v>2</v>
      </c>
      <c r="F41" s="89" t="s">
        <v>261</v>
      </c>
      <c r="G41" s="96" t="s">
        <v>262</v>
      </c>
      <c r="H41" s="96" t="s">
        <v>263</v>
      </c>
      <c r="I41" s="96" t="s">
        <v>264</v>
      </c>
      <c r="J41" s="95" t="s">
        <v>265</v>
      </c>
      <c r="K41" s="96" t="s">
        <v>266</v>
      </c>
      <c r="L41" s="96" t="s">
        <v>267</v>
      </c>
      <c r="M41" s="96" t="s">
        <v>268</v>
      </c>
      <c r="N41" s="84">
        <f t="shared" ref="N41" si="31">SUM(IF(G41="Preventivo",15,IF(G41="Detectivo",10,0)),
IF(H41="Asignado",15,0),
IF(I41="Adecuado",15,0),
IF(J41="Completa",10,IF(J41="Incompleta",5,0)),
IF(K41="Confiable",15,0),
IF(L41="SI",15,0),
IF(M41="Oportuna",15,0))</f>
        <v>100</v>
      </c>
      <c r="O41" s="84" t="str">
        <f t="shared" ref="O41" si="32">IF(N41&gt;=96,"Fuerte",IF(AND(N41&gt;=85,N41&lt;96),"Moderado",IF(AND(N41&lt;=84,N41&gt;=0),"Debil","")))</f>
        <v>Fuerte</v>
      </c>
      <c r="P41" s="97" t="s">
        <v>269</v>
      </c>
      <c r="Q41" s="146" t="str">
        <f t="shared" ref="Q41" si="33">IF(AND(O41="Fuerte",P41="Fuerte"),"Fuerte",IF(AND(O41="Fuerte",P41="Moderado"),"Moderado",IF(AND(O41="Fuerte",P41="Debil"),"Debil",IF(AND(O41="Moderado",P41="Fuerte"),"Moderado",IF(AND(O41="Moderado",P41="Moderado"),"Moderado",IF(AND(O41="Moderado",P41="Debil"),"Debil",IF(AND(O41="Debil",P41="Fuerte"),"Debil",IF(AND(O41="Debil",P41="Moderado"),"Debil",IF(AND(O41="Debil",P41="Debil"),"Debil","SELECCIONAR CALIFICACION")))))))))</f>
        <v>Fuerte</v>
      </c>
      <c r="R41" s="77" t="str">
        <f t="shared" ref="R41" si="34">IF(Q41="Fuerte","No","SI")</f>
        <v>No</v>
      </c>
    </row>
    <row r="42" spans="1:18" ht="375" customHeight="1" x14ac:dyDescent="0.25">
      <c r="A42" s="94">
        <v>16</v>
      </c>
      <c r="B42" s="148" t="str">
        <f>+VLOOKUP(A42,'IDENTIFICACIÓN DEL RC'!$A$8:$E$30,2,0)</f>
        <v>Gestión Financiera</v>
      </c>
      <c r="C42" s="144" t="str">
        <f>+VLOOKUP('CONTROL DEL RC'!A42,'IDENTIFICACIÓN DEL RC'!$A$8:$E$30,3,0)</f>
        <v xml:space="preserve">Tramitar pagos sin cumplir con los requisitos establecidos   </v>
      </c>
      <c r="D42" s="95" t="s">
        <v>467</v>
      </c>
      <c r="E42" s="95">
        <v>1</v>
      </c>
      <c r="F42" s="89" t="s">
        <v>261</v>
      </c>
      <c r="G42" s="96" t="s">
        <v>262</v>
      </c>
      <c r="H42" s="96" t="s">
        <v>263</v>
      </c>
      <c r="I42" s="96" t="s">
        <v>264</v>
      </c>
      <c r="J42" s="95" t="s">
        <v>265</v>
      </c>
      <c r="K42" s="96" t="s">
        <v>266</v>
      </c>
      <c r="L42" s="96" t="s">
        <v>267</v>
      </c>
      <c r="M42" s="96" t="s">
        <v>268</v>
      </c>
      <c r="N42" s="84">
        <f>SUM(IF(G42="Preventivo",15,IF(G42="Detectivo",10,0)),
IF(H42="Asignado",15,0),
IF(I42="Adecuado",15,0),
IF(J42="Completa",10,IF(J42="Incompleta",5,0)),
IF(K42="Confiable",15,0),
IF(L42="SI",15,0),
IF(M42="Oportuna",15,0))</f>
        <v>100</v>
      </c>
      <c r="O42" s="84" t="str">
        <f>IF(N42&gt;=96,"Fuerte",IF(AND(N42&gt;=85,N42&lt;96),"Moderado",IF(AND(N42&lt;=84,N42&gt;=0),"Debil","")))</f>
        <v>Fuerte</v>
      </c>
      <c r="P42" s="97" t="s">
        <v>269</v>
      </c>
      <c r="Q42" s="146" t="str">
        <f>IF(AND(O42="Fuerte",P42="Fuerte"),"Fuerte",IF(AND(O42="Fuerte",P42="Moderado"),"Moderado",IF(AND(O42="Fuerte",P42="Debil"),"Debil",IF(AND(O42="Moderado",P42="Fuerte"),"Moderado",IF(AND(O42="Moderado",P42="Moderado"),"Moderado",IF(AND(O42="Moderado",P42="Debil"),"Debil",IF(AND(O42="Debil",P42="Fuerte"),"Debil",IF(AND(O42="Debil",P42="Moderado"),"Debil",IF(AND(O42="Debil",P42="Debil"),"Debil","SELECCIONAR CALIFICACION")))))))))</f>
        <v>Fuerte</v>
      </c>
      <c r="R42" s="77" t="str">
        <f>IF(Q42="Fuerte","No","SI")</f>
        <v>No</v>
      </c>
    </row>
    <row r="43" spans="1:18" ht="150" x14ac:dyDescent="0.25">
      <c r="A43" s="94">
        <v>16</v>
      </c>
      <c r="B43" s="148" t="str">
        <f>+VLOOKUP(A43,'IDENTIFICACIÓN DEL RC'!$A$8:$E$30,2,0)</f>
        <v>Gestión Financiera</v>
      </c>
      <c r="C43" s="144" t="str">
        <f>+VLOOKUP('CONTROL DEL RC'!A43,'IDENTIFICACIÓN DEL RC'!$A$8:$E$30,3,0)</f>
        <v xml:space="preserve">Tramitar pagos sin cumplir con los requisitos establecidos   </v>
      </c>
      <c r="D43" s="95" t="s">
        <v>473</v>
      </c>
      <c r="E43" s="95">
        <v>2</v>
      </c>
      <c r="F43" s="89" t="s">
        <v>261</v>
      </c>
      <c r="G43" s="96" t="s">
        <v>262</v>
      </c>
      <c r="H43" s="96" t="s">
        <v>263</v>
      </c>
      <c r="I43" s="96" t="s">
        <v>264</v>
      </c>
      <c r="J43" s="95" t="s">
        <v>265</v>
      </c>
      <c r="K43" s="96" t="s">
        <v>266</v>
      </c>
      <c r="L43" s="96" t="s">
        <v>267</v>
      </c>
      <c r="M43" s="96" t="s">
        <v>268</v>
      </c>
      <c r="N43" s="84">
        <f>SUM(IF(G43="Preventivo",15,IF(G43="Detectivo",10,0)),
IF(H43="Asignado",15,0),
IF(I43="Adecuado",15,0),
IF(J43="Completa",10,IF(J43="Incompleta",5,0)),
IF(K43="Confiable",15,0),
IF(L43="SI",15,0),
IF(M43="Oportuna",15,0))</f>
        <v>100</v>
      </c>
      <c r="O43" s="84" t="str">
        <f>IF(N43&gt;=96,"Fuerte",IF(AND(N43&gt;=85,N43&lt;96),"Moderado",IF(AND(N43&lt;=84,N43&gt;=0),"Debil","")))</f>
        <v>Fuerte</v>
      </c>
      <c r="P43" s="97" t="s">
        <v>269</v>
      </c>
      <c r="Q43" s="146" t="str">
        <f>IF(AND(O43="Fuerte",P43="Fuerte"),"Fuerte",IF(AND(O43="Fuerte",P43="Moderado"),"Moderado",IF(AND(O43="Fuerte",P43="Debil"),"Debil",IF(AND(O43="Moderado",P43="Fuerte"),"Moderado",IF(AND(O43="Moderado",P43="Moderado"),"Moderado",IF(AND(O43="Moderado",P43="Debil"),"Debil",IF(AND(O43="Debil",P43="Fuerte"),"Debil",IF(AND(O43="Debil",P43="Moderado"),"Debil",IF(AND(O43="Debil",P43="Debil"),"Debil","SELECCIONAR CALIFICACION")))))))))</f>
        <v>Fuerte</v>
      </c>
      <c r="R43" s="77" t="str">
        <f>IF(Q43="Fuerte","No","SI")</f>
        <v>No</v>
      </c>
    </row>
    <row r="44" spans="1:18" ht="254.25" customHeight="1" x14ac:dyDescent="0.25">
      <c r="A44" s="94">
        <v>17</v>
      </c>
      <c r="B44" s="148" t="str">
        <f>+VLOOKUP(A44,'IDENTIFICACIÓN DEL RC'!$A$8:$E$30,2,0)</f>
        <v>Gestión Humana</v>
      </c>
      <c r="C44" s="144" t="str">
        <f>+VLOOKUP('CONTROL DEL RC'!A44,'IDENTIFICACIÓN DEL RC'!$A$8:$E$30,3,0)</f>
        <v>Posesionar o realizar un encargo a un servidor que No cumpla con los requisitos establecidos en el Manual de Funciones de la SCJ</v>
      </c>
      <c r="D44" s="95" t="s">
        <v>468</v>
      </c>
      <c r="E44" s="95">
        <v>1</v>
      </c>
      <c r="F44" s="89" t="s">
        <v>261</v>
      </c>
      <c r="G44" s="96" t="s">
        <v>262</v>
      </c>
      <c r="H44" s="96" t="s">
        <v>263</v>
      </c>
      <c r="I44" s="96" t="s">
        <v>264</v>
      </c>
      <c r="J44" s="95" t="s">
        <v>265</v>
      </c>
      <c r="K44" s="96" t="s">
        <v>266</v>
      </c>
      <c r="L44" s="96" t="s">
        <v>267</v>
      </c>
      <c r="M44" s="96" t="s">
        <v>268</v>
      </c>
      <c r="N44" s="84">
        <f t="shared" si="22"/>
        <v>100</v>
      </c>
      <c r="O44" s="84" t="str">
        <f t="shared" si="23"/>
        <v>Fuerte</v>
      </c>
      <c r="P44" s="97" t="s">
        <v>269</v>
      </c>
      <c r="Q44" s="146" t="str">
        <f t="shared" si="26"/>
        <v>Fuerte</v>
      </c>
      <c r="R44" s="77" t="str">
        <f t="shared" si="25"/>
        <v>No</v>
      </c>
    </row>
    <row r="45" spans="1:18" ht="195" x14ac:dyDescent="0.25">
      <c r="A45" s="94">
        <v>18</v>
      </c>
      <c r="B45" s="148" t="str">
        <f>+VLOOKUP(A45,'IDENTIFICACIÓN DEL RC'!$A$8:$E$30,2,0)</f>
        <v>Gestión Humana</v>
      </c>
      <c r="C45" s="144" t="str">
        <f>+VLOOKUP('CONTROL DEL RC'!A45,'IDENTIFICACIÓN DEL RC'!$A$8:$E$30,3,0)</f>
        <v>Interés indebido por un oferente en los procesos de contratación de la Dirección de Gestión Humana</v>
      </c>
      <c r="D45" s="95" t="s">
        <v>469</v>
      </c>
      <c r="E45" s="95">
        <v>1</v>
      </c>
      <c r="F45" s="89" t="s">
        <v>261</v>
      </c>
      <c r="G45" s="96" t="s">
        <v>262</v>
      </c>
      <c r="H45" s="96" t="s">
        <v>263</v>
      </c>
      <c r="I45" s="96" t="s">
        <v>264</v>
      </c>
      <c r="J45" s="95" t="s">
        <v>265</v>
      </c>
      <c r="K45" s="96" t="s">
        <v>266</v>
      </c>
      <c r="L45" s="96" t="s">
        <v>267</v>
      </c>
      <c r="M45" s="96" t="s">
        <v>268</v>
      </c>
      <c r="N45" s="84">
        <f t="shared" ref="N45" si="35">SUM(IF(G45="Preventivo",15,IF(G45="Detectivo",10,0)),
IF(H45="Asignado",15,0),
IF(I45="Adecuado",15,0),
IF(J45="Completa",10,IF(J45="Incompleta",5,0)),
IF(K45="Confiable",15,0),
IF(L45="SI",15,0),
IF(M45="Oportuna",15,0))</f>
        <v>100</v>
      </c>
      <c r="O45" s="84" t="str">
        <f t="shared" ref="O45" si="36">IF(N45&gt;=96,"Fuerte",IF(AND(N45&gt;=85,N45&lt;96),"Moderado",IF(AND(N45&lt;=84,N45&gt;=0),"Debil","")))</f>
        <v>Fuerte</v>
      </c>
      <c r="P45" s="97" t="s">
        <v>269</v>
      </c>
      <c r="Q45" s="146" t="str">
        <f t="shared" ref="Q45" si="37">IF(AND(O45="Fuerte",P45="Fuerte"),"Fuerte",IF(AND(O45="Fuerte",P45="Moderado"),"Moderado",IF(AND(O45="Fuerte",P45="Debil"),"Debil",IF(AND(O45="Moderado",P45="Fuerte"),"Moderado",IF(AND(O45="Moderado",P45="Moderado"),"Moderado",IF(AND(O45="Moderado",P45="Debil"),"Debil",IF(AND(O45="Debil",P45="Fuerte"),"Debil",IF(AND(O45="Debil",P45="Moderado"),"Debil",IF(AND(O45="Debil",P45="Debil"),"Debil","SELECCIONAR CALIFICACION")))))))))</f>
        <v>Fuerte</v>
      </c>
      <c r="R45" s="77" t="str">
        <f t="shared" ref="R45" si="38">IF(Q45="Fuerte","No","SI")</f>
        <v>No</v>
      </c>
    </row>
    <row r="46" spans="1:18" ht="218.25" customHeight="1" x14ac:dyDescent="0.25">
      <c r="A46" s="94">
        <v>19</v>
      </c>
      <c r="B46" s="148" t="str">
        <f>+VLOOKUP(A46,'IDENTIFICACIÓN DEL RC'!$A$8:$E$30,2,0)</f>
        <v>Gestión Jurídica y Contractual</v>
      </c>
      <c r="C46" s="144" t="str">
        <f>+VLOOKUP('CONTROL DEL RC'!A46,'IDENTIFICACIÓN DEL RC'!$A$8:$E$30,3,0)</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D46" s="95" t="s">
        <v>470</v>
      </c>
      <c r="E46" s="95">
        <v>1</v>
      </c>
      <c r="F46" s="89" t="s">
        <v>261</v>
      </c>
      <c r="G46" s="96" t="s">
        <v>262</v>
      </c>
      <c r="H46" s="96" t="s">
        <v>263</v>
      </c>
      <c r="I46" s="96" t="s">
        <v>264</v>
      </c>
      <c r="J46" s="95" t="s">
        <v>265</v>
      </c>
      <c r="K46" s="96" t="s">
        <v>266</v>
      </c>
      <c r="L46" s="96" t="s">
        <v>267</v>
      </c>
      <c r="M46" s="96" t="s">
        <v>268</v>
      </c>
      <c r="N46" s="84">
        <f t="shared" si="22"/>
        <v>100</v>
      </c>
      <c r="O46" s="84" t="str">
        <f t="shared" si="23"/>
        <v>Fuerte</v>
      </c>
      <c r="P46" s="97" t="s">
        <v>269</v>
      </c>
      <c r="Q46" s="146" t="str">
        <f t="shared" si="26"/>
        <v>Fuerte</v>
      </c>
      <c r="R46" s="77" t="str">
        <f t="shared" si="25"/>
        <v>No</v>
      </c>
    </row>
    <row r="47" spans="1:18" s="143" customFormat="1" ht="218.25" customHeight="1" x14ac:dyDescent="0.25">
      <c r="A47" s="94">
        <v>19</v>
      </c>
      <c r="B47" s="148" t="str">
        <f>+VLOOKUP(A47,'IDENTIFICACIÓN DEL RC'!$A$8:$E$30,2,0)</f>
        <v>Gestión Jurídica y Contractual</v>
      </c>
      <c r="C47" s="144" t="str">
        <f>+VLOOKUP('CONTROL DEL RC'!A47,'IDENTIFICACIÓN DEL RC'!$A$8:$E$30,3,0)</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D47" s="95" t="s">
        <v>272</v>
      </c>
      <c r="E47" s="95">
        <v>2</v>
      </c>
      <c r="F47" s="89" t="s">
        <v>261</v>
      </c>
      <c r="G47" s="96" t="s">
        <v>262</v>
      </c>
      <c r="H47" s="96" t="s">
        <v>263</v>
      </c>
      <c r="I47" s="96" t="s">
        <v>264</v>
      </c>
      <c r="J47" s="95" t="s">
        <v>265</v>
      </c>
      <c r="K47" s="96" t="s">
        <v>266</v>
      </c>
      <c r="L47" s="96" t="s">
        <v>267</v>
      </c>
      <c r="M47" s="96" t="s">
        <v>268</v>
      </c>
      <c r="N47" s="84">
        <f t="shared" ref="N47" si="39">SUM(IF(G47="Preventivo",15,IF(G47="Detectivo",10,0)),
IF(H47="Asignado",15,0),
IF(I47="Adecuado",15,0),
IF(J47="Completa",10,IF(J47="Incompleta",5,0)),
IF(K47="Confiable",15,0),
IF(L47="SI",15,0),
IF(M47="Oportuna",15,0))</f>
        <v>100</v>
      </c>
      <c r="O47" s="84" t="str">
        <f t="shared" ref="O47" si="40">IF(N47&gt;=96,"Fuerte",IF(AND(N47&gt;=85,N47&lt;96),"Moderado",IF(AND(N47&lt;=84,N47&gt;=0),"Debil","")))</f>
        <v>Fuerte</v>
      </c>
      <c r="P47" s="97" t="s">
        <v>269</v>
      </c>
      <c r="Q47" s="146" t="str">
        <f t="shared" ref="Q47" si="41">IF(AND(O47="Fuerte",P47="Fuerte"),"Fuerte",IF(AND(O47="Fuerte",P47="Moderado"),"Moderado",IF(AND(O47="Fuerte",P47="Debil"),"Debil",IF(AND(O47="Moderado",P47="Fuerte"),"Moderado",IF(AND(O47="Moderado",P47="Moderado"),"Moderado",IF(AND(O47="Moderado",P47="Debil"),"Debil",IF(AND(O47="Debil",P47="Fuerte"),"Debil",IF(AND(O47="Debil",P47="Moderado"),"Debil",IF(AND(O47="Debil",P47="Debil"),"Debil","SELECCIONAR CALIFICACION")))))))))</f>
        <v>Fuerte</v>
      </c>
      <c r="R47" s="77" t="str">
        <f t="shared" ref="R47" si="42">IF(Q47="Fuerte","No","SI")</f>
        <v>No</v>
      </c>
    </row>
    <row r="48" spans="1:18" s="143" customFormat="1" ht="218.25" customHeight="1" x14ac:dyDescent="0.25">
      <c r="A48" s="94">
        <v>20</v>
      </c>
      <c r="B48" s="148" t="str">
        <f>+VLOOKUP(A48,'IDENTIFICACIÓN DEL RC'!$A$8:$E$30,2,0)</f>
        <v>Gestión Jurídica y Contractual</v>
      </c>
      <c r="C48" s="144" t="str">
        <f>+VLOOKUP('CONTROL DEL RC'!A48,'IDENTIFICACIÓN DEL RC'!$A$8:$E$30,3,0)</f>
        <v xml:space="preserve">Incumplimiento de funciones por accion u omision </v>
      </c>
      <c r="D48" s="95" t="s">
        <v>273</v>
      </c>
      <c r="E48" s="95">
        <v>1</v>
      </c>
      <c r="F48" s="89" t="s">
        <v>261</v>
      </c>
      <c r="G48" s="96" t="s">
        <v>262</v>
      </c>
      <c r="H48" s="96" t="s">
        <v>263</v>
      </c>
      <c r="I48" s="96" t="s">
        <v>264</v>
      </c>
      <c r="J48" s="95" t="s">
        <v>265</v>
      </c>
      <c r="K48" s="96" t="s">
        <v>266</v>
      </c>
      <c r="L48" s="96" t="s">
        <v>267</v>
      </c>
      <c r="M48" s="96" t="s">
        <v>268</v>
      </c>
      <c r="N48" s="84">
        <f t="shared" ref="N48" si="43">SUM(IF(G48="Preventivo",15,IF(G48="Detectivo",10,0)),
IF(H48="Asignado",15,0),
IF(I48="Adecuado",15,0),
IF(J48="Completa",10,IF(J48="Incompleta",5,0)),
IF(K48="Confiable",15,0),
IF(L48="SI",15,0),
IF(M48="Oportuna",15,0))</f>
        <v>100</v>
      </c>
      <c r="O48" s="84" t="str">
        <f t="shared" ref="O48" si="44">IF(N48&gt;=96,"Fuerte",IF(AND(N48&gt;=85,N48&lt;96),"Moderado",IF(AND(N48&lt;=84,N48&gt;=0),"Debil","")))</f>
        <v>Fuerte</v>
      </c>
      <c r="P48" s="97" t="s">
        <v>269</v>
      </c>
      <c r="Q48" s="146" t="str">
        <f t="shared" ref="Q48" si="45">IF(AND(O48="Fuerte",P48="Fuerte"),"Fuerte",IF(AND(O48="Fuerte",P48="Moderado"),"Moderado",IF(AND(O48="Fuerte",P48="Debil"),"Debil",IF(AND(O48="Moderado",P48="Fuerte"),"Moderado",IF(AND(O48="Moderado",P48="Moderado"),"Moderado",IF(AND(O48="Moderado",P48="Debil"),"Debil",IF(AND(O48="Debil",P48="Fuerte"),"Debil",IF(AND(O48="Debil",P48="Moderado"),"Debil",IF(AND(O48="Debil",P48="Debil"),"Debil","SELECCIONAR CALIFICACION")))))))))</f>
        <v>Fuerte</v>
      </c>
      <c r="R48" s="77" t="str">
        <f t="shared" ref="R48" si="46">IF(Q48="Fuerte","No","SI")</f>
        <v>No</v>
      </c>
    </row>
    <row r="49" spans="1:18" ht="161.25" customHeight="1" x14ac:dyDescent="0.25">
      <c r="A49" s="94">
        <v>21</v>
      </c>
      <c r="B49" s="148" t="str">
        <f>+VLOOKUP(A49,'IDENTIFICACIÓN DEL RC'!$A$8:$E$30,2,0)</f>
        <v>Seguimiento y Monitoreo al Sistema de Control Interno</v>
      </c>
      <c r="C49" s="144" t="str">
        <f>+VLOOKUP('CONTROL DEL RC'!A49,'IDENTIFICACIÓN DEL RC'!$A$8:$E$30,3,0)</f>
        <v>Favorecimiento al proceso auditado o a terceros responsables a partir de auditorias, sesgadas, manipuladas o direccionadas, que no permitan evidenciar la realidad de la gestión obstruyendo la evaluacion de la misma.</v>
      </c>
      <c r="D49" s="95" t="s">
        <v>471</v>
      </c>
      <c r="E49" s="95">
        <v>1</v>
      </c>
      <c r="F49" s="89" t="s">
        <v>261</v>
      </c>
      <c r="G49" s="96" t="s">
        <v>262</v>
      </c>
      <c r="H49" s="96" t="s">
        <v>263</v>
      </c>
      <c r="I49" s="96" t="s">
        <v>264</v>
      </c>
      <c r="J49" s="95" t="s">
        <v>265</v>
      </c>
      <c r="K49" s="96" t="s">
        <v>266</v>
      </c>
      <c r="L49" s="96" t="s">
        <v>267</v>
      </c>
      <c r="M49" s="96" t="s">
        <v>268</v>
      </c>
      <c r="N49" s="84">
        <f t="shared" ref="N49" si="47">SUM(IF(G49="Preventivo",15,IF(G49="Detectivo",10,0)),
IF(H49="Asignado",15,0),
IF(I49="Adecuado",15,0),
IF(J49="Completa",10,IF(J49="Incompleta",5,0)),
IF(K49="Confiable",15,0),
IF(L49="SI",15,0),
IF(M49="Oportuna",15,0))</f>
        <v>100</v>
      </c>
      <c r="O49" s="84" t="str">
        <f t="shared" si="23"/>
        <v>Fuerte</v>
      </c>
      <c r="P49" s="97" t="s">
        <v>269</v>
      </c>
      <c r="Q49" s="146" t="str">
        <f t="shared" ref="Q49" si="48">IF(AND(O49="Fuerte",P49="Fuerte"),"Fuerte",IF(AND(O49="Fuerte",P49="Moderado"),"Moderado",IF(AND(O49="Fuerte",P49="Debil"),"Debil",IF(AND(O49="Moderado",P49="Fuerte"),"Moderado",IF(AND(O49="Moderado",P49="Moderado"),"Moderado",IF(AND(O49="Moderado",P49="Debil"),"Debil",IF(AND(O49="Debil",P49="Fuerte"),"Debil",IF(AND(O49="Debil",P49="Moderado"),"Debil",IF(AND(O49="Debil",P49="Debil"),"Debil","SELECCIONAR CALIFICACION")))))))))</f>
        <v>Fuerte</v>
      </c>
      <c r="R49" s="77" t="str">
        <f t="shared" ref="R49" si="49">IF(Q49="Fuerte","No","SI")</f>
        <v>No</v>
      </c>
    </row>
    <row r="50" spans="1:18" ht="161.25" customHeight="1" x14ac:dyDescent="0.25">
      <c r="A50" s="94">
        <v>22</v>
      </c>
      <c r="B50" s="148" t="str">
        <f>+VLOOKUP(A50,'IDENTIFICACIÓN DEL RC'!$A$8:$E$30,2,0)</f>
        <v>Atención y Servicio al Ciudadano</v>
      </c>
      <c r="C50" s="144" t="str">
        <f>+VLOOKUP('CONTROL DEL RC'!A50,'IDENTIFICACIÓN DEL RC'!$A$8:$E$30,3,0)</f>
        <v>Deficiente Atencion a los Ciudadanos</v>
      </c>
      <c r="D50" s="95" t="s">
        <v>472</v>
      </c>
      <c r="E50" s="95">
        <v>1</v>
      </c>
      <c r="F50" s="89" t="s">
        <v>261</v>
      </c>
      <c r="G50" s="96" t="s">
        <v>262</v>
      </c>
      <c r="H50" s="96" t="s">
        <v>263</v>
      </c>
      <c r="I50" s="96" t="s">
        <v>264</v>
      </c>
      <c r="J50" s="95" t="s">
        <v>265</v>
      </c>
      <c r="K50" s="96" t="s">
        <v>266</v>
      </c>
      <c r="L50" s="96" t="s">
        <v>267</v>
      </c>
      <c r="M50" s="96" t="s">
        <v>268</v>
      </c>
      <c r="N50" s="84">
        <f t="shared" ref="N50" si="50">SUM(IF(G50="Preventivo",15,IF(G50="Detectivo",10,0)),
IF(H50="Asignado",15,0),
IF(I50="Adecuado",15,0),
IF(J50="Completa",10,IF(J50="Incompleta",5,0)),
IF(K50="Confiable",15,0),
IF(L50="SI",15,0),
IF(M50="Oportuna",15,0))</f>
        <v>100</v>
      </c>
      <c r="O50" s="84" t="str">
        <f t="shared" ref="O50" si="51">IF(N50&gt;=96,"Fuerte",IF(AND(N50&gt;=85,N50&lt;96),"Moderado",IF(AND(N50&lt;=84,N50&gt;=0),"Debil","")))</f>
        <v>Fuerte</v>
      </c>
      <c r="P50" s="97" t="s">
        <v>269</v>
      </c>
      <c r="Q50" s="146" t="str">
        <f t="shared" ref="Q50" si="52">IF(AND(O50="Fuerte",P50="Fuerte"),"Fuerte",IF(AND(O50="Fuerte",P50="Moderado"),"Moderado",IF(AND(O50="Fuerte",P50="Debil"),"Debil",IF(AND(O50="Moderado",P50="Fuerte"),"Moderado",IF(AND(O50="Moderado",P50="Moderado"),"Moderado",IF(AND(O50="Moderado",P50="Debil"),"Debil",IF(AND(O50="Debil",P50="Fuerte"),"Debil",IF(AND(O50="Debil",P50="Moderado"),"Debil",IF(AND(O50="Debil",P50="Debil"),"Debil","SELECCIONAR CALIFICACION")))))))))</f>
        <v>Fuerte</v>
      </c>
      <c r="R50" s="77" t="str">
        <f t="shared" ref="R50" si="53">IF(Q50="Fuerte","No","SI")</f>
        <v>No</v>
      </c>
    </row>
  </sheetData>
  <sheetProtection algorithmName="SHA-512" hashValue="2/ogjIfJTFv82/XznAW1MEi+hOUKFv+XxNkt0OM+vuSwTfo7Sl9lhFNkAYSmZOxm+eFW1jaM2N22dcFzy9H/tA==" saltValue="cS3uI2PSGNUpKDm28ktxdw==" spinCount="100000" sheet="1" objects="1" scenarios="1"/>
  <autoFilter ref="A9:R9" xr:uid="{75FFDBC8-176F-497D-A9BF-67078977B40A}"/>
  <mergeCells count="9">
    <mergeCell ref="A8:R8"/>
    <mergeCell ref="R4:R5"/>
    <mergeCell ref="K4:P5"/>
    <mergeCell ref="A1:A5"/>
    <mergeCell ref="Q4:Q5"/>
    <mergeCell ref="K1:P3"/>
    <mergeCell ref="B1:J3"/>
    <mergeCell ref="B4:J5"/>
    <mergeCell ref="A6:R7"/>
  </mergeCells>
  <pageMargins left="0.7" right="0.7" top="0.75" bottom="0.75" header="0.3" footer="0.3"/>
  <pageSetup scale="20"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600-000000000000}">
          <x14:formula1>
            <xm:f>'TABLA DE INFORMACIÓN'!$Y$4:$Y$5</xm:f>
          </x14:formula1>
          <xm:sqref>M10:M50</xm:sqref>
        </x14:dataValidation>
        <x14:dataValidation type="list" allowBlank="1" showInputMessage="1" showErrorMessage="1" xr:uid="{00000000-0002-0000-0600-000001000000}">
          <x14:formula1>
            <xm:f>'TABLA DE INFORMACIÓN'!$T$5:$T$7</xm:f>
          </x14:formula1>
          <xm:sqref>P10:P50</xm:sqref>
        </x14:dataValidation>
        <x14:dataValidation type="list" allowBlank="1" showInputMessage="1" showErrorMessage="1" xr:uid="{00000000-0002-0000-0600-000002000000}">
          <x14:formula1>
            <xm:f>'TABLA DE INFORMACIÓN'!$N$4:$N$5</xm:f>
          </x14:formula1>
          <xm:sqref>G10:G50</xm:sqref>
        </x14:dataValidation>
        <x14:dataValidation type="list" allowBlank="1" showInputMessage="1" showErrorMessage="1" xr:uid="{00000000-0002-0000-0600-000003000000}">
          <x14:formula1>
            <xm:f>'TABLA DE INFORMACIÓN'!$O$4:$O$5</xm:f>
          </x14:formula1>
          <xm:sqref>H10:H50</xm:sqref>
        </x14:dataValidation>
        <x14:dataValidation type="list" allowBlank="1" showInputMessage="1" showErrorMessage="1" xr:uid="{00000000-0002-0000-0600-000004000000}">
          <x14:formula1>
            <xm:f>'TABLA DE INFORMACIÓN'!$K$8:$K$9</xm:f>
          </x14:formula1>
          <xm:sqref>L10:L50</xm:sqref>
        </x14:dataValidation>
        <x14:dataValidation type="list" allowBlank="1" showInputMessage="1" showErrorMessage="1" xr:uid="{00000000-0002-0000-0600-000005000000}">
          <x14:formula1>
            <xm:f>'TABLA DE INFORMACIÓN'!$V$4:$V$5</xm:f>
          </x14:formula1>
          <xm:sqref>I10:I50</xm:sqref>
        </x14:dataValidation>
        <x14:dataValidation type="list" allowBlank="1" showInputMessage="1" showErrorMessage="1" xr:uid="{00000000-0002-0000-0600-000006000000}">
          <x14:formula1>
            <xm:f>'TABLA DE INFORMACIÓN'!$W$4:$W$5</xm:f>
          </x14:formula1>
          <xm:sqref>J10:J50</xm:sqref>
        </x14:dataValidation>
        <x14:dataValidation type="list" allowBlank="1" showInputMessage="1" showErrorMessage="1" xr:uid="{00000000-0002-0000-0600-000007000000}">
          <x14:formula1>
            <xm:f>'TABLA DE INFORMACIÓN'!$X$4:$X$5</xm:f>
          </x14:formula1>
          <xm:sqref>K10:K50</xm:sqref>
        </x14:dataValidation>
        <x14:dataValidation type="list" allowBlank="1" showInputMessage="1" showErrorMessage="1" errorTitle="Seleccion no valida" error="Recordar que los Riesgos de corrupcion no se pueden Aceptar" promptTitle="Seleccionar tipo de accion" xr:uid="{00000000-0002-0000-0600-000008000000}">
          <x14:formula1>
            <xm:f>'TABLA DE INFORMACIÓN'!$AB$4:$AB$7</xm:f>
          </x14:formula1>
          <xm:sqref>F10:F50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FFFF00"/>
  </sheetPr>
  <dimension ref="A1:G32"/>
  <sheetViews>
    <sheetView view="pageBreakPreview" zoomScale="90" zoomScaleNormal="100" zoomScaleSheetLayoutView="90" workbookViewId="0">
      <pane xSplit="1" ySplit="10" topLeftCell="B11" activePane="bottomRight" state="frozen"/>
      <selection pane="topRight" activeCell="B1" sqref="B1"/>
      <selection pane="bottomLeft" activeCell="A10" sqref="A10"/>
      <selection pane="bottomRight" sqref="A1:A5"/>
    </sheetView>
  </sheetViews>
  <sheetFormatPr baseColWidth="10" defaultColWidth="11.42578125" defaultRowHeight="15" x14ac:dyDescent="0.25"/>
  <cols>
    <col min="1" max="1" width="18.140625" style="81" customWidth="1"/>
    <col min="2" max="2" width="14.140625" style="81" customWidth="1"/>
    <col min="3" max="3" width="13.140625" style="81" customWidth="1"/>
    <col min="4" max="4" width="23.42578125" style="81" customWidth="1"/>
    <col min="5" max="5" width="29.5703125" style="81" customWidth="1"/>
    <col min="6" max="6" width="20.85546875" style="81" customWidth="1"/>
    <col min="7" max="7" width="31.7109375" style="81" customWidth="1"/>
    <col min="8" max="16384" width="11.42578125" style="81"/>
  </cols>
  <sheetData>
    <row r="1" spans="1:7" s="73" customFormat="1" ht="19.5" customHeight="1" thickBot="1" x14ac:dyDescent="0.3">
      <c r="A1" s="185"/>
      <c r="B1" s="175" t="s">
        <v>0</v>
      </c>
      <c r="C1" s="225"/>
      <c r="D1" s="263" t="s">
        <v>1</v>
      </c>
      <c r="E1" s="200"/>
      <c r="F1" s="113" t="s">
        <v>2</v>
      </c>
      <c r="G1" s="79" t="s">
        <v>3</v>
      </c>
    </row>
    <row r="2" spans="1:7" s="73" customFormat="1" ht="15.75" thickBot="1" x14ac:dyDescent="0.3">
      <c r="A2" s="185"/>
      <c r="B2" s="176"/>
      <c r="C2" s="242"/>
      <c r="D2" s="264"/>
      <c r="E2" s="201"/>
      <c r="F2" s="113" t="s">
        <v>4</v>
      </c>
      <c r="G2" s="74">
        <v>12</v>
      </c>
    </row>
    <row r="3" spans="1:7" s="73" customFormat="1" ht="15.75" thickBot="1" x14ac:dyDescent="0.3">
      <c r="A3" s="185"/>
      <c r="B3" s="177"/>
      <c r="C3" s="227"/>
      <c r="D3" s="265"/>
      <c r="E3" s="202"/>
      <c r="F3" s="152" t="s">
        <v>5</v>
      </c>
      <c r="G3" s="114">
        <v>43475</v>
      </c>
    </row>
    <row r="4" spans="1:7" s="73" customFormat="1" ht="15" customHeight="1" x14ac:dyDescent="0.25">
      <c r="A4" s="185"/>
      <c r="B4" s="175" t="s">
        <v>6</v>
      </c>
      <c r="C4" s="225"/>
      <c r="D4" s="263" t="s">
        <v>17</v>
      </c>
      <c r="E4" s="200"/>
      <c r="F4" s="196" t="s">
        <v>486</v>
      </c>
      <c r="G4" s="198" t="s">
        <v>274</v>
      </c>
    </row>
    <row r="5" spans="1:7" s="73" customFormat="1" ht="15.75" customHeight="1" thickBot="1" x14ac:dyDescent="0.3">
      <c r="A5" s="185"/>
      <c r="B5" s="177"/>
      <c r="C5" s="227"/>
      <c r="D5" s="265"/>
      <c r="E5" s="202"/>
      <c r="F5" s="197"/>
      <c r="G5" s="199"/>
    </row>
    <row r="6" spans="1:7" ht="15.75" customHeight="1" x14ac:dyDescent="0.25">
      <c r="A6" s="80"/>
      <c r="B6" s="298" t="s">
        <v>275</v>
      </c>
      <c r="C6" s="299"/>
      <c r="D6" s="299"/>
      <c r="E6" s="299"/>
      <c r="F6" s="299"/>
      <c r="G6" s="300"/>
    </row>
    <row r="7" spans="1:7" ht="15.75" customHeight="1" thickBot="1" x14ac:dyDescent="0.3">
      <c r="A7" s="80"/>
      <c r="B7" s="301"/>
      <c r="C7" s="247"/>
      <c r="D7" s="247"/>
      <c r="E7" s="247"/>
      <c r="F7" s="247"/>
      <c r="G7" s="248"/>
    </row>
    <row r="8" spans="1:7" ht="15.75" customHeight="1" thickBot="1" x14ac:dyDescent="0.3">
      <c r="A8" s="309" t="s">
        <v>276</v>
      </c>
      <c r="B8" s="310"/>
      <c r="C8" s="310"/>
      <c r="D8" s="310"/>
      <c r="E8" s="310"/>
      <c r="F8" s="310"/>
      <c r="G8" s="311"/>
    </row>
    <row r="9" spans="1:7" x14ac:dyDescent="0.25">
      <c r="A9" s="307" t="s">
        <v>40</v>
      </c>
      <c r="B9" s="82" t="s">
        <v>277</v>
      </c>
      <c r="C9" s="312" t="s">
        <v>278</v>
      </c>
      <c r="D9" s="316" t="s">
        <v>279</v>
      </c>
      <c r="E9" s="314" t="s">
        <v>280</v>
      </c>
      <c r="F9" s="314" t="s">
        <v>281</v>
      </c>
      <c r="G9" s="314" t="s">
        <v>282</v>
      </c>
    </row>
    <row r="10" spans="1:7" x14ac:dyDescent="0.25">
      <c r="A10" s="308"/>
      <c r="B10" s="83" t="s">
        <v>283</v>
      </c>
      <c r="C10" s="313"/>
      <c r="D10" s="315"/>
      <c r="E10" s="315"/>
      <c r="F10" s="315"/>
      <c r="G10" s="315"/>
    </row>
    <row r="11" spans="1:7" x14ac:dyDescent="0.25">
      <c r="A11" s="94">
        <v>1</v>
      </c>
      <c r="B11" s="96" t="s">
        <v>267</v>
      </c>
      <c r="C11" s="84">
        <f>(SUMIF('CONTROL DEL RC'!$A$10:$A$103,A11,'CONTROL DEL RC'!$N$10:$N$103))/(COUNTIF('CONTROL DEL RC'!$A$10:$A$103,A11))</f>
        <v>100</v>
      </c>
      <c r="D11" s="84" t="str">
        <f>IF(C11=100,"Fuerte",IF(AND(C11&lt;99,C11&gt;=50),"Moderado",IF(AND(C11&lt;49,C11&gt;0),"Debil")))</f>
        <v>Fuerte</v>
      </c>
      <c r="E11" s="84">
        <f>IF(AND(B11="SI",D11="Fuerte",'ANÁLISIS DEL RC'!C9&gt;=3),'ANÁLISIS DEL RC'!C9-2,IF(AND(B11="SI",D11="Fuerte",'ANÁLISIS DEL RC'!C9=2),'ANÁLISIS DEL RC'!C9-1,IF(AND(B11="SI",D11="Moderado",'ANÁLISIS DEL RC'!C9&gt;=2),'ANÁLISIS DEL RC'!C9-1,'ANÁLISIS DEL RC'!C9)))</f>
        <v>1</v>
      </c>
      <c r="F11" s="84" t="str">
        <f>+'ANÁLISIS DEL RC'!E9</f>
        <v>MODERADO</v>
      </c>
      <c r="G11" s="146" t="str">
        <f>IF(OR(AND(E11=1,F11="MODERADO"),AND(E11=2,F11="MODERADO")),"ZONA RIESGO MODERADO",IF(OR(AND(E11=4,F11="MODERADO"),AND(E11=3,F11="MODERADO"),AND(E11=2,F11="MAYOR"),AND(E11=1,F11="MAYOR")),"ZONA RIESGO ALTO",IF(OR(AND(E11=5,F11="MODERADO"),AND(E11=5,F11="MAYOR"),AND(E11=4,F11="MAYOR"),AND(E11=3,F11="MAYOR"),AND(E11&lt;=5,F11="CATASTROFICO")),"ZONA RIESGO EXTREMO",0)))</f>
        <v>ZONA RIESGO MODERADO</v>
      </c>
    </row>
    <row r="12" spans="1:7" x14ac:dyDescent="0.25">
      <c r="A12" s="94">
        <v>2</v>
      </c>
      <c r="B12" s="96" t="s">
        <v>267</v>
      </c>
      <c r="C12" s="84">
        <f>(SUMIF('CONTROL DEL RC'!$A$10:$A$103,A12,'CONTROL DEL RC'!$N$10:$N$103))/(COUNTIF('CONTROL DEL RC'!$A$10:$A$103,A12))</f>
        <v>100</v>
      </c>
      <c r="D12" s="84" t="str">
        <f t="shared" ref="D12:D31" si="0">IF(C12=100,"Fuerte",IF(AND(C12&lt;99,C12&gt;=50),"Moderado",IF(AND(C12&lt;49,C12&gt;0),"Debil")))</f>
        <v>Fuerte</v>
      </c>
      <c r="E12" s="84">
        <f>IF(AND(B12="SI",D12="Fuerte",'ANÁLISIS DEL RC'!C10&gt;=3),'ANÁLISIS DEL RC'!C10-2,IF(AND(B12="SI",D12="Fuerte",'ANÁLISIS DEL RC'!C10=2),'ANÁLISIS DEL RC'!C10-1,IF(AND(B12="SI",D12="Moderado",'ANÁLISIS DEL RC'!C10&gt;=2),'ANÁLISIS DEL RC'!C10-1,'ANÁLISIS DEL RC'!C10)))</f>
        <v>1</v>
      </c>
      <c r="F12" s="84" t="str">
        <f>+'ANÁLISIS DEL RC'!E10</f>
        <v>MAYOR</v>
      </c>
      <c r="G12" s="146" t="str">
        <f t="shared" ref="G12:G31" si="1">IF(OR(AND(E12=1,F12="MODERADO"),AND(E12=2,F12="MODERADO")),"ZONA RIESGO MODERADO",IF(OR(AND(E12=4,F12="MODERADO"),AND(E12=3,F12="MODERADO"),AND(E12=2,F12="MAYOR"),AND(E12=1,F12="MAYOR")),"ZONA RIESGO ALTO",IF(OR(AND(E12=5,F12="MODERADO"),AND(E12=5,F12="MAYOR"),AND(E12=4,F12="MAYOR"),AND(E12=3,F12="MAYOR"),AND(E12&lt;=5,F12="CATASTROFICO")),"ZONA RIESGO EXTREMO",0)))</f>
        <v>ZONA RIESGO ALTO</v>
      </c>
    </row>
    <row r="13" spans="1:7" x14ac:dyDescent="0.25">
      <c r="A13" s="94">
        <v>3</v>
      </c>
      <c r="B13" s="96" t="s">
        <v>267</v>
      </c>
      <c r="C13" s="84">
        <f>(SUMIF('CONTROL DEL RC'!$A$10:$A$103,A13,'CONTROL DEL RC'!$N$10:$N$103))/(COUNTIF('CONTROL DEL RC'!$A$10:$A$103,A13))</f>
        <v>100</v>
      </c>
      <c r="D13" s="84" t="str">
        <f t="shared" si="0"/>
        <v>Fuerte</v>
      </c>
      <c r="E13" s="84">
        <f>IF(AND(B13="SI",D13="Fuerte",'ANÁLISIS DEL RC'!C11&gt;=3),'ANÁLISIS DEL RC'!C11-2,IF(AND(B13="SI",D13="Fuerte",'ANÁLISIS DEL RC'!C11=2),'ANÁLISIS DEL RC'!C11-1,IF(AND(B13="SI",D13="Moderado",'ANÁLISIS DEL RC'!C11&gt;=2),'ANÁLISIS DEL RC'!C11-1,'ANÁLISIS DEL RC'!C11)))</f>
        <v>1</v>
      </c>
      <c r="F13" s="84" t="str">
        <f>+'ANÁLISIS DEL RC'!E11</f>
        <v>MAYOR</v>
      </c>
      <c r="G13" s="146" t="str">
        <f t="shared" si="1"/>
        <v>ZONA RIESGO ALTO</v>
      </c>
    </row>
    <row r="14" spans="1:7" x14ac:dyDescent="0.25">
      <c r="A14" s="94">
        <v>4</v>
      </c>
      <c r="B14" s="96" t="s">
        <v>267</v>
      </c>
      <c r="C14" s="84">
        <f>(SUMIF('CONTROL DEL RC'!$A$10:$A$103,A14,'CONTROL DEL RC'!$N$10:$N$103))/(COUNTIF('CONTROL DEL RC'!$A$10:$A$103,A14))</f>
        <v>100</v>
      </c>
      <c r="D14" s="84" t="str">
        <f t="shared" si="0"/>
        <v>Fuerte</v>
      </c>
      <c r="E14" s="84">
        <f>IF(AND(B14="SI",D14="Fuerte",'ANÁLISIS DEL RC'!C12&gt;=3),'ANÁLISIS DEL RC'!C12-2,IF(AND(B14="SI",D14="Fuerte",'ANÁLISIS DEL RC'!C12=2),'ANÁLISIS DEL RC'!C12-1,IF(AND(B14="SI",D14="Moderado",'ANÁLISIS DEL RC'!C12&gt;=2),'ANÁLISIS DEL RC'!C12-1,'ANÁLISIS DEL RC'!C12)))</f>
        <v>1</v>
      </c>
      <c r="F14" s="84" t="str">
        <f>+'ANÁLISIS DEL RC'!E12</f>
        <v>MAYOR</v>
      </c>
      <c r="G14" s="146" t="str">
        <f t="shared" si="1"/>
        <v>ZONA RIESGO ALTO</v>
      </c>
    </row>
    <row r="15" spans="1:7" x14ac:dyDescent="0.25">
      <c r="A15" s="94">
        <v>5</v>
      </c>
      <c r="B15" s="96" t="s">
        <v>267</v>
      </c>
      <c r="C15" s="84">
        <f>(SUMIF('CONTROL DEL RC'!$A$10:$A$103,A15,'CONTROL DEL RC'!$N$10:$N$103))/(COUNTIF('CONTROL DEL RC'!$A$10:$A$103,A15))</f>
        <v>100</v>
      </c>
      <c r="D15" s="84" t="str">
        <f t="shared" ref="D15:D16" si="2">IF(C15=100,"Fuerte",IF(AND(C15&lt;99,C15&gt;=50),"Moderado",IF(AND(C15&lt;49,C15&gt;0),"Debil")))</f>
        <v>Fuerte</v>
      </c>
      <c r="E15" s="84">
        <f>IF(AND(B15="SI",D15="Fuerte",'ANÁLISIS DEL RC'!C13&gt;=3),'ANÁLISIS DEL RC'!C13-2,IF(AND(B15="SI",D15="Fuerte",'ANÁLISIS DEL RC'!C13=2),'ANÁLISIS DEL RC'!C13-1,IF(AND(B15="SI",D15="Moderado",'ANÁLISIS DEL RC'!C13&gt;=2),'ANÁLISIS DEL RC'!C13-1,'ANÁLISIS DEL RC'!C13)))</f>
        <v>1</v>
      </c>
      <c r="F15" s="84" t="str">
        <f>+'ANÁLISIS DEL RC'!E13</f>
        <v>MAYOR</v>
      </c>
      <c r="G15" s="146" t="str">
        <f t="shared" ref="G15:G16" si="3">IF(OR(AND(E15=1,F15="MODERADO"),AND(E15=2,F15="MODERADO")),"ZONA RIESGO MODERADO",IF(OR(AND(E15=4,F15="MODERADO"),AND(E15=3,F15="MODERADO"),AND(E15=2,F15="MAYOR"),AND(E15=1,F15="MAYOR")),"ZONA RIESGO ALTO",IF(OR(AND(E15=5,F15="MODERADO"),AND(E15=5,F15="MAYOR"),AND(E15=4,F15="MAYOR"),AND(E15=3,F15="MAYOR"),AND(E15&lt;=5,F15="CATASTROFICO")),"ZONA RIESGO EXTREMO",0)))</f>
        <v>ZONA RIESGO ALTO</v>
      </c>
    </row>
    <row r="16" spans="1:7" x14ac:dyDescent="0.25">
      <c r="A16" s="94">
        <v>6</v>
      </c>
      <c r="B16" s="96" t="s">
        <v>267</v>
      </c>
      <c r="C16" s="84">
        <f>(SUMIF('CONTROL DEL RC'!$A$10:$A$103,A16,'CONTROL DEL RC'!$N$10:$N$103))/(COUNTIF('CONTROL DEL RC'!$A$10:$A$103,A16))</f>
        <v>100</v>
      </c>
      <c r="D16" s="84" t="str">
        <f t="shared" si="2"/>
        <v>Fuerte</v>
      </c>
      <c r="E16" s="84">
        <f>IF(AND(B16="SI",D16="Fuerte",'ANÁLISIS DEL RC'!C14&gt;=3),'ANÁLISIS DEL RC'!C14-2,IF(AND(B16="SI",D16="Fuerte",'ANÁLISIS DEL RC'!C14=2),'ANÁLISIS DEL RC'!C14-1,IF(AND(B16="SI",D16="Moderado",'ANÁLISIS DEL RC'!C14&gt;=2),'ANÁLISIS DEL RC'!C14-1,'ANÁLISIS DEL RC'!C14)))</f>
        <v>1</v>
      </c>
      <c r="F16" s="84" t="str">
        <f>+'ANÁLISIS DEL RC'!E14</f>
        <v>MAYOR</v>
      </c>
      <c r="G16" s="146" t="str">
        <f t="shared" si="3"/>
        <v>ZONA RIESGO ALTO</v>
      </c>
    </row>
    <row r="17" spans="1:7" x14ac:dyDescent="0.25">
      <c r="A17" s="94">
        <v>7</v>
      </c>
      <c r="B17" s="96" t="s">
        <v>267</v>
      </c>
      <c r="C17" s="84">
        <f>(SUMIF('CONTROL DEL RC'!$A$10:$A$103,A17,'CONTROL DEL RC'!$N$10:$N$103))/(COUNTIF('CONTROL DEL RC'!$A$10:$A$103,A17))</f>
        <v>100</v>
      </c>
      <c r="D17" s="84" t="str">
        <f t="shared" si="0"/>
        <v>Fuerte</v>
      </c>
      <c r="E17" s="84">
        <f>IF(AND(B17="SI",D17="Fuerte",'ANÁLISIS DEL RC'!C15&gt;=3),'ANÁLISIS DEL RC'!C15-2,IF(AND(B17="SI",D17="Fuerte",'ANÁLISIS DEL RC'!C15=2),'ANÁLISIS DEL RC'!C15-1,IF(AND(B17="SI",D17="Moderado",'ANÁLISIS DEL RC'!C15&gt;=2),'ANÁLISIS DEL RC'!C15-1,'ANÁLISIS DEL RC'!C15)))</f>
        <v>1</v>
      </c>
      <c r="F17" s="84" t="str">
        <f>+'ANÁLISIS DEL RC'!E15</f>
        <v>MAYOR</v>
      </c>
      <c r="G17" s="146" t="str">
        <f t="shared" si="1"/>
        <v>ZONA RIESGO ALTO</v>
      </c>
    </row>
    <row r="18" spans="1:7" x14ac:dyDescent="0.25">
      <c r="A18" s="94">
        <v>8</v>
      </c>
      <c r="B18" s="96" t="s">
        <v>267</v>
      </c>
      <c r="C18" s="84">
        <f>(SUMIF('CONTROL DEL RC'!$A$10:$A$103,A18,'CONTROL DEL RC'!$N$10:$N$103))/(COUNTIF('CONTROL DEL RC'!$A$10:$A$103,A18))</f>
        <v>100</v>
      </c>
      <c r="D18" s="84" t="str">
        <f t="shared" si="0"/>
        <v>Fuerte</v>
      </c>
      <c r="E18" s="84">
        <f>IF(AND(B18="SI",D18="Fuerte",'ANÁLISIS DEL RC'!C16&gt;=3),'ANÁLISIS DEL RC'!C16-2,IF(AND(B18="SI",D18="Fuerte",'ANÁLISIS DEL RC'!C16=2),'ANÁLISIS DEL RC'!C16-1,IF(AND(B18="SI",D18="Moderado",'ANÁLISIS DEL RC'!C16&gt;=2),'ANÁLISIS DEL RC'!C16-1,'ANÁLISIS DEL RC'!C16)))</f>
        <v>1</v>
      </c>
      <c r="F18" s="84" t="str">
        <f>+'ANÁLISIS DEL RC'!E16</f>
        <v>CATASTROFICO</v>
      </c>
      <c r="G18" s="146" t="str">
        <f t="shared" si="1"/>
        <v>ZONA RIESGO EXTREMO</v>
      </c>
    </row>
    <row r="19" spans="1:7" x14ac:dyDescent="0.25">
      <c r="A19" s="94">
        <v>9</v>
      </c>
      <c r="B19" s="96" t="s">
        <v>267</v>
      </c>
      <c r="C19" s="84">
        <f>(SUMIF('CONTROL DEL RC'!$A$10:$A$103,A19,'CONTROL DEL RC'!$N$10:$N$103))/(COUNTIF('CONTROL DEL RC'!$A$10:$A$103,A19))</f>
        <v>100</v>
      </c>
      <c r="D19" s="84" t="str">
        <f t="shared" si="0"/>
        <v>Fuerte</v>
      </c>
      <c r="E19" s="84">
        <f>IF(AND(B19="SI",D19="Fuerte",'ANÁLISIS DEL RC'!C17&gt;=3),'ANÁLISIS DEL RC'!C17-2,IF(AND(B19="SI",D19="Fuerte",'ANÁLISIS DEL RC'!C17=2),'ANÁLISIS DEL RC'!C17-1,IF(AND(B19="SI",D19="Moderado",'ANÁLISIS DEL RC'!C17&gt;=2),'ANÁLISIS DEL RC'!C17-1,'ANÁLISIS DEL RC'!C17)))</f>
        <v>1</v>
      </c>
      <c r="F19" s="84" t="str">
        <f>+'ANÁLISIS DEL RC'!E17</f>
        <v>CATASTROFICO</v>
      </c>
      <c r="G19" s="146" t="str">
        <f t="shared" si="1"/>
        <v>ZONA RIESGO EXTREMO</v>
      </c>
    </row>
    <row r="20" spans="1:7" x14ac:dyDescent="0.25">
      <c r="A20" s="94">
        <v>10</v>
      </c>
      <c r="B20" s="96" t="s">
        <v>267</v>
      </c>
      <c r="C20" s="84">
        <f>(SUMIF('CONTROL DEL RC'!$A$10:$A$103,A20,'CONTROL DEL RC'!$N$10:$N$103))/(COUNTIF('CONTROL DEL RC'!$A$10:$A$103,A20))</f>
        <v>100</v>
      </c>
      <c r="D20" s="84" t="str">
        <f t="shared" ref="D20" si="4">IF(C20=100,"Fuerte",IF(AND(C20&lt;99,C20&gt;=50),"Moderado",IF(AND(C20&lt;49,C20&gt;0),"Debil")))</f>
        <v>Fuerte</v>
      </c>
      <c r="E20" s="84">
        <f>IF(AND(B20="SI",D20="Fuerte",'ANÁLISIS DEL RC'!C18&gt;=3),'ANÁLISIS DEL RC'!C18-2,IF(AND(B20="SI",D20="Fuerte",'ANÁLISIS DEL RC'!C18=2),'ANÁLISIS DEL RC'!C18-1,IF(AND(B20="SI",D20="Moderado",'ANÁLISIS DEL RC'!C18&gt;=2),'ANÁLISIS DEL RC'!C18-1,'ANÁLISIS DEL RC'!C18)))</f>
        <v>1</v>
      </c>
      <c r="F20" s="84" t="str">
        <f>+'ANÁLISIS DEL RC'!E18</f>
        <v>MAYOR</v>
      </c>
      <c r="G20" s="146" t="str">
        <f t="shared" ref="G20" si="5">IF(OR(AND(E20=1,F20="MODERADO"),AND(E20=2,F20="MODERADO")),"ZONA RIESGO MODERADO",IF(OR(AND(E20=4,F20="MODERADO"),AND(E20=3,F20="MODERADO"),AND(E20=2,F20="MAYOR"),AND(E20=1,F20="MAYOR")),"ZONA RIESGO ALTO",IF(OR(AND(E20=5,F20="MODERADO"),AND(E20=5,F20="MAYOR"),AND(E20=4,F20="MAYOR"),AND(E20=3,F20="MAYOR"),AND(E20&lt;=5,F20="CATASTROFICO")),"ZONA RIESGO EXTREMO",0)))</f>
        <v>ZONA RIESGO ALTO</v>
      </c>
    </row>
    <row r="21" spans="1:7" x14ac:dyDescent="0.25">
      <c r="A21" s="94">
        <v>11</v>
      </c>
      <c r="B21" s="96" t="s">
        <v>267</v>
      </c>
      <c r="C21" s="84">
        <f>(SUMIF('CONTROL DEL RC'!$A$10:$A$103,A21,'CONTROL DEL RC'!$N$10:$N$103))/(COUNTIF('CONTROL DEL RC'!$A$10:$A$103,A21))</f>
        <v>100</v>
      </c>
      <c r="D21" s="84" t="str">
        <f t="shared" si="0"/>
        <v>Fuerte</v>
      </c>
      <c r="E21" s="84">
        <f>IF(AND(B21="SI",D21="Fuerte",'ANÁLISIS DEL RC'!C19&gt;=3),'ANÁLISIS DEL RC'!C19-2,IF(AND(B21="SI",D21="Fuerte",'ANÁLISIS DEL RC'!C19=2),'ANÁLISIS DEL RC'!C19-1,IF(AND(B21="SI",D21="Moderado",'ANÁLISIS DEL RC'!C19&gt;=2),'ANÁLISIS DEL RC'!C19-1,'ANÁLISIS DEL RC'!C19)))</f>
        <v>1</v>
      </c>
      <c r="F21" s="84" t="str">
        <f>+'ANÁLISIS DEL RC'!E19</f>
        <v>MAYOR</v>
      </c>
      <c r="G21" s="146" t="str">
        <f t="shared" si="1"/>
        <v>ZONA RIESGO ALTO</v>
      </c>
    </row>
    <row r="22" spans="1:7" x14ac:dyDescent="0.25">
      <c r="A22" s="94">
        <v>12</v>
      </c>
      <c r="B22" s="96" t="s">
        <v>267</v>
      </c>
      <c r="C22" s="84">
        <f>(SUMIF('CONTROL DEL RC'!$A$10:$A$103,A22,'CONTROL DEL RC'!$N$10:$N$103))/(COUNTIF('CONTROL DEL RC'!$A$10:$A$103,A22))</f>
        <v>100</v>
      </c>
      <c r="D22" s="84" t="str">
        <f t="shared" si="0"/>
        <v>Fuerte</v>
      </c>
      <c r="E22" s="84">
        <f>IF(AND(B22="SI",D22="Fuerte",'ANÁLISIS DEL RC'!C20&gt;=3),'ANÁLISIS DEL RC'!C20-2,IF(AND(B22="SI",D22="Fuerte",'ANÁLISIS DEL RC'!C20=2),'ANÁLISIS DEL RC'!C20-1,IF(AND(B22="SI",D22="Moderado",'ANÁLISIS DEL RC'!C20&gt;=2),'ANÁLISIS DEL RC'!C20-1,'ANÁLISIS DEL RC'!C20)))</f>
        <v>1</v>
      </c>
      <c r="F22" s="84" t="str">
        <f>+'ANÁLISIS DEL RC'!E20</f>
        <v>MAYOR</v>
      </c>
      <c r="G22" s="146" t="str">
        <f t="shared" si="1"/>
        <v>ZONA RIESGO ALTO</v>
      </c>
    </row>
    <row r="23" spans="1:7" x14ac:dyDescent="0.25">
      <c r="A23" s="94">
        <v>13</v>
      </c>
      <c r="B23" s="96" t="s">
        <v>267</v>
      </c>
      <c r="C23" s="84">
        <f>(SUMIF('CONTROL DEL RC'!$A$10:$A$103,A23,'CONTROL DEL RC'!$N$10:$N$103))/(COUNTIF('CONTROL DEL RC'!$A$10:$A$103,A23))</f>
        <v>100</v>
      </c>
      <c r="D23" s="84" t="str">
        <f t="shared" si="0"/>
        <v>Fuerte</v>
      </c>
      <c r="E23" s="84">
        <f>IF(AND(B23="SI",D23="Fuerte",'ANÁLISIS DEL RC'!C21&gt;=3),'ANÁLISIS DEL RC'!C21-2,IF(AND(B23="SI",D23="Fuerte",'ANÁLISIS DEL RC'!C21=2),'ANÁLISIS DEL RC'!C21-1,IF(AND(B23="SI",D23="Moderado",'ANÁLISIS DEL RC'!C21&gt;=2),'ANÁLISIS DEL RC'!C21-1,'ANÁLISIS DEL RC'!C21)))</f>
        <v>1</v>
      </c>
      <c r="F23" s="84" t="str">
        <f>+'ANÁLISIS DEL RC'!E21</f>
        <v>MODERADO</v>
      </c>
      <c r="G23" s="146" t="str">
        <f t="shared" si="1"/>
        <v>ZONA RIESGO MODERADO</v>
      </c>
    </row>
    <row r="24" spans="1:7" x14ac:dyDescent="0.25">
      <c r="A24" s="94">
        <v>14</v>
      </c>
      <c r="B24" s="96" t="s">
        <v>267</v>
      </c>
      <c r="C24" s="84">
        <f>(SUMIF('CONTROL DEL RC'!$A$10:$A$103,A24,'CONTROL DEL RC'!$N$10:$N$103))/(COUNTIF('CONTROL DEL RC'!$A$10:$A$103,A24))</f>
        <v>100</v>
      </c>
      <c r="D24" s="84" t="str">
        <f t="shared" si="0"/>
        <v>Fuerte</v>
      </c>
      <c r="E24" s="84">
        <f>IF(AND(B24="SI",D24="Fuerte",'ANÁLISIS DEL RC'!C22&gt;=3),'ANÁLISIS DEL RC'!C22-2,IF(AND(B24="SI",D24="Fuerte",'ANÁLISIS DEL RC'!C22=2),'ANÁLISIS DEL RC'!C22-1,IF(AND(B24="SI",D24="Moderado",'ANÁLISIS DEL RC'!C22&gt;=2),'ANÁLISIS DEL RC'!C22-1,'ANÁLISIS DEL RC'!C22)))</f>
        <v>1</v>
      </c>
      <c r="F24" s="84" t="str">
        <f>+'ANÁLISIS DEL RC'!E22</f>
        <v>CATASTROFICO</v>
      </c>
      <c r="G24" s="146" t="str">
        <f t="shared" si="1"/>
        <v>ZONA RIESGO EXTREMO</v>
      </c>
    </row>
    <row r="25" spans="1:7" x14ac:dyDescent="0.25">
      <c r="A25" s="94">
        <v>15</v>
      </c>
      <c r="B25" s="96" t="s">
        <v>267</v>
      </c>
      <c r="C25" s="84">
        <f>(SUMIF('CONTROL DEL RC'!$A$10:$A$103,A25,'CONTROL DEL RC'!$N$10:$N$103))/(COUNTIF('CONTROL DEL RC'!$A$10:$A$103,A25))</f>
        <v>100</v>
      </c>
      <c r="D25" s="84" t="str">
        <f t="shared" si="0"/>
        <v>Fuerte</v>
      </c>
      <c r="E25" s="84">
        <f>IF(AND(B25="SI",D25="Fuerte",'ANÁLISIS DEL RC'!C23&gt;=3),'ANÁLISIS DEL RC'!C23-2,IF(AND(B25="SI",D25="Fuerte",'ANÁLISIS DEL RC'!C23=2),'ANÁLISIS DEL RC'!C23-1,IF(AND(B25="SI",D25="Moderado",'ANÁLISIS DEL RC'!C23&gt;=2),'ANÁLISIS DEL RC'!C23-1,'ANÁLISIS DEL RC'!C23)))</f>
        <v>1</v>
      </c>
      <c r="F25" s="84" t="str">
        <f>+'ANÁLISIS DEL RC'!E23</f>
        <v>CATASTROFICO</v>
      </c>
      <c r="G25" s="146" t="str">
        <f t="shared" si="1"/>
        <v>ZONA RIESGO EXTREMO</v>
      </c>
    </row>
    <row r="26" spans="1:7" x14ac:dyDescent="0.25">
      <c r="A26" s="94">
        <v>16</v>
      </c>
      <c r="B26" s="96" t="s">
        <v>267</v>
      </c>
      <c r="C26" s="84">
        <f>(SUMIF('CONTROL DEL RC'!$A$10:$A$103,A26,'CONTROL DEL RC'!$N$10:$N$103))/(COUNTIF('CONTROL DEL RC'!$A$10:$A$103,A26))</f>
        <v>100</v>
      </c>
      <c r="D26" s="84" t="str">
        <f t="shared" si="0"/>
        <v>Fuerte</v>
      </c>
      <c r="E26" s="84">
        <f>IF(AND(B26="SI",D26="Fuerte",'ANÁLISIS DEL RC'!C24&gt;=3),'ANÁLISIS DEL RC'!C24-2,IF(AND(B26="SI",D26="Fuerte",'ANÁLISIS DEL RC'!C24=2),'ANÁLISIS DEL RC'!C24-1,IF(AND(B26="SI",D26="Moderado",'ANÁLISIS DEL RC'!C24&gt;=2),'ANÁLISIS DEL RC'!C24-1,'ANÁLISIS DEL RC'!C24)))</f>
        <v>2</v>
      </c>
      <c r="F26" s="84" t="str">
        <f>+'ANÁLISIS DEL RC'!E24</f>
        <v>MODERADO</v>
      </c>
      <c r="G26" s="146" t="str">
        <f t="shared" si="1"/>
        <v>ZONA RIESGO MODERADO</v>
      </c>
    </row>
    <row r="27" spans="1:7" x14ac:dyDescent="0.25">
      <c r="A27" s="94">
        <v>17</v>
      </c>
      <c r="B27" s="96" t="s">
        <v>267</v>
      </c>
      <c r="C27" s="84">
        <f>(SUMIF('CONTROL DEL RC'!$A$10:$A$103,A27,'CONTROL DEL RC'!$N$10:$N$103))/(COUNTIF('CONTROL DEL RC'!$A$10:$A$103,A27))</f>
        <v>100</v>
      </c>
      <c r="D27" s="84" t="str">
        <f t="shared" si="0"/>
        <v>Fuerte</v>
      </c>
      <c r="E27" s="84">
        <f>IF(AND(B27="SI",D27="Fuerte",'ANÁLISIS DEL RC'!C25&gt;=3),'ANÁLISIS DEL RC'!C25-2,IF(AND(B27="SI",D27="Fuerte",'ANÁLISIS DEL RC'!C25=2),'ANÁLISIS DEL RC'!C25-1,IF(AND(B27="SI",D27="Moderado",'ANÁLISIS DEL RC'!C25&gt;=2),'ANÁLISIS DEL RC'!C25-1,'ANÁLISIS DEL RC'!C25)))</f>
        <v>1</v>
      </c>
      <c r="F27" s="84" t="str">
        <f>+'ANÁLISIS DEL RC'!E25</f>
        <v>CATASTROFICO</v>
      </c>
      <c r="G27" s="146" t="str">
        <f t="shared" si="1"/>
        <v>ZONA RIESGO EXTREMO</v>
      </c>
    </row>
    <row r="28" spans="1:7" x14ac:dyDescent="0.25">
      <c r="A28" s="94">
        <v>18</v>
      </c>
      <c r="B28" s="96" t="s">
        <v>267</v>
      </c>
      <c r="C28" s="84">
        <f>(SUMIF('CONTROL DEL RC'!$A$10:$A$103,A28,'CONTROL DEL RC'!$N$10:$N$103))/(COUNTIF('CONTROL DEL RC'!$A$10:$A$103,A28))</f>
        <v>100</v>
      </c>
      <c r="D28" s="84" t="str">
        <f t="shared" si="0"/>
        <v>Fuerte</v>
      </c>
      <c r="E28" s="84">
        <f>IF(AND(B28="SI",D28="Fuerte",'ANÁLISIS DEL RC'!C26&gt;=3),'ANÁLISIS DEL RC'!C26-2,IF(AND(B28="SI",D28="Fuerte",'ANÁLISIS DEL RC'!C26=2),'ANÁLISIS DEL RC'!C26-1,IF(AND(B28="SI",D28="Moderado",'ANÁLISIS DEL RC'!C26&gt;=2),'ANÁLISIS DEL RC'!C26-1,'ANÁLISIS DEL RC'!C26)))</f>
        <v>1</v>
      </c>
      <c r="F28" s="84" t="str">
        <f>+'ANÁLISIS DEL RC'!E26</f>
        <v>CATASTROFICO</v>
      </c>
      <c r="G28" s="146" t="str">
        <f t="shared" si="1"/>
        <v>ZONA RIESGO EXTREMO</v>
      </c>
    </row>
    <row r="29" spans="1:7" x14ac:dyDescent="0.25">
      <c r="A29" s="94">
        <v>19</v>
      </c>
      <c r="B29" s="96" t="s">
        <v>267</v>
      </c>
      <c r="C29" s="84">
        <f>(SUMIF('CONTROL DEL RC'!$A$10:$A$103,A29,'CONTROL DEL RC'!$N$10:$N$103))/(COUNTIF('CONTROL DEL RC'!$A$10:$A$103,A29))</f>
        <v>100</v>
      </c>
      <c r="D29" s="84" t="str">
        <f t="shared" si="0"/>
        <v>Fuerte</v>
      </c>
      <c r="E29" s="84">
        <f>IF(AND(B29="SI",D29="Fuerte",'ANÁLISIS DEL RC'!C27&gt;=3),'ANÁLISIS DEL RC'!C27-2,IF(AND(B29="SI",D29="Fuerte",'ANÁLISIS DEL RC'!C27=2),'ANÁLISIS DEL RC'!C27-1,IF(AND(B29="SI",D29="Moderado",'ANÁLISIS DEL RC'!C27&gt;=2),'ANÁLISIS DEL RC'!C27-1,'ANÁLISIS DEL RC'!C27)))</f>
        <v>1</v>
      </c>
      <c r="F29" s="84" t="str">
        <f>+'ANÁLISIS DEL RC'!E27</f>
        <v>CATASTROFICO</v>
      </c>
      <c r="G29" s="146" t="str">
        <f t="shared" si="1"/>
        <v>ZONA RIESGO EXTREMO</v>
      </c>
    </row>
    <row r="30" spans="1:7" x14ac:dyDescent="0.25">
      <c r="A30" s="94">
        <v>20</v>
      </c>
      <c r="B30" s="96" t="s">
        <v>267</v>
      </c>
      <c r="C30" s="84">
        <f>(SUMIF('CONTROL DEL RC'!$A$10:$A$103,A30,'CONTROL DEL RC'!$N$10:$N$103))/(COUNTIF('CONTROL DEL RC'!$A$10:$A$103,A30))</f>
        <v>100</v>
      </c>
      <c r="D30" s="84" t="str">
        <f t="shared" ref="D30" si="6">IF(C30=100,"Fuerte",IF(AND(C30&lt;99,C30&gt;=50),"Moderado",IF(AND(C30&lt;49,C30&gt;0),"Debil")))</f>
        <v>Fuerte</v>
      </c>
      <c r="E30" s="84">
        <f>IF(AND(B30="SI",D30="Fuerte",'ANÁLISIS DEL RC'!C28&gt;=3),'ANÁLISIS DEL RC'!C28-2,IF(AND(B30="SI",D30="Fuerte",'ANÁLISIS DEL RC'!C28=2),'ANÁLISIS DEL RC'!C28-1,IF(AND(B30="SI",D30="Moderado",'ANÁLISIS DEL RC'!C28&gt;=2),'ANÁLISIS DEL RC'!C28-1,'ANÁLISIS DEL RC'!C28)))</f>
        <v>1</v>
      </c>
      <c r="F30" s="84" t="str">
        <f>+'ANÁLISIS DEL RC'!E28</f>
        <v>CATASTROFICO</v>
      </c>
      <c r="G30" s="146" t="str">
        <f t="shared" ref="G30" si="7">IF(OR(AND(E30=1,F30="MODERADO"),AND(E30=2,F30="MODERADO")),"ZONA RIESGO MODERADO",IF(OR(AND(E30=4,F30="MODERADO"),AND(E30=3,F30="MODERADO"),AND(E30=2,F30="MAYOR"),AND(E30=1,F30="MAYOR")),"ZONA RIESGO ALTO",IF(OR(AND(E30=5,F30="MODERADO"),AND(E30=5,F30="MAYOR"),AND(E30=4,F30="MAYOR"),AND(E30=3,F30="MAYOR"),AND(E30&lt;=5,F30="CATASTROFICO")),"ZONA RIESGO EXTREMO",0)))</f>
        <v>ZONA RIESGO EXTREMO</v>
      </c>
    </row>
    <row r="31" spans="1:7" x14ac:dyDescent="0.25">
      <c r="A31" s="94">
        <v>21</v>
      </c>
      <c r="B31" s="96" t="s">
        <v>267</v>
      </c>
      <c r="C31" s="84">
        <f>(SUMIF('CONTROL DEL RC'!$A$10:$A$103,A31,'CONTROL DEL RC'!$N$10:$N$103))/(COUNTIF('CONTROL DEL RC'!$A$10:$A$103,A31))</f>
        <v>100</v>
      </c>
      <c r="D31" s="84" t="str">
        <f t="shared" si="0"/>
        <v>Fuerte</v>
      </c>
      <c r="E31" s="84">
        <f>IF(AND(B31="SI",D31="Fuerte",'ANÁLISIS DEL RC'!C29&gt;=3),'ANÁLISIS DEL RC'!C29-2,IF(AND(B31="SI",D31="Fuerte",'ANÁLISIS DEL RC'!C29=2),'ANÁLISIS DEL RC'!C29-1,IF(AND(B31="SI",D31="Moderado",'ANÁLISIS DEL RC'!C29&gt;=2),'ANÁLISIS DEL RC'!C29-1,'ANÁLISIS DEL RC'!C29)))</f>
        <v>1</v>
      </c>
      <c r="F31" s="84" t="str">
        <f>+'ANÁLISIS DEL RC'!E29</f>
        <v>CATASTROFICO</v>
      </c>
      <c r="G31" s="146" t="str">
        <f t="shared" si="1"/>
        <v>ZONA RIESGO EXTREMO</v>
      </c>
    </row>
    <row r="32" spans="1:7" x14ac:dyDescent="0.25">
      <c r="A32" s="94">
        <v>22</v>
      </c>
      <c r="B32" s="96" t="s">
        <v>267</v>
      </c>
      <c r="C32" s="84">
        <f>(SUMIF('CONTROL DEL RC'!$A$10:$A$103,A32,'CONTROL DEL RC'!$N$10:$N$103))/(COUNTIF('CONTROL DEL RC'!$A$10:$A$103,A32))</f>
        <v>100</v>
      </c>
      <c r="D32" s="84" t="str">
        <f t="shared" ref="D32" si="8">IF(C32=100,"Fuerte",IF(AND(C32&lt;99,C32&gt;=50),"Moderado",IF(AND(C32&lt;49,C32&gt;0),"Debil")))</f>
        <v>Fuerte</v>
      </c>
      <c r="E32" s="84">
        <f>IF(AND(B32="SI",D32="Fuerte",'ANÁLISIS DEL RC'!C30&gt;=3),'ANÁLISIS DEL RC'!C30-2,IF(AND(B32="SI",D32="Fuerte",'ANÁLISIS DEL RC'!C30=2),'ANÁLISIS DEL RC'!C30-1,IF(AND(B32="SI",D32="Moderado",'ANÁLISIS DEL RC'!C30&gt;=2),'ANÁLISIS DEL RC'!C30-1,'ANÁLISIS DEL RC'!C30)))</f>
        <v>1</v>
      </c>
      <c r="F32" s="84" t="str">
        <f>+'ANÁLISIS DEL RC'!E30</f>
        <v>MAYOR</v>
      </c>
      <c r="G32" s="146" t="str">
        <f t="shared" ref="G32" si="9">IF(OR(AND(E32=1,F32="MODERADO"),AND(E32=2,F32="MODERADO")),"ZONA RIESGO MODERADO",IF(OR(AND(E32=4,F32="MODERADO"),AND(E32=3,F32="MODERADO"),AND(E32=2,F32="MAYOR"),AND(E32=1,F32="MAYOR")),"ZONA RIESGO ALTO",IF(OR(AND(E32=5,F32="MODERADO"),AND(E32=5,F32="MAYOR"),AND(E32=4,F32="MAYOR"),AND(E32=3,F32="MAYOR"),AND(E32&lt;=5,F32="CATASTROFICO")),"ZONA RIESGO EXTREMO",0)))</f>
        <v>ZONA RIESGO ALTO</v>
      </c>
    </row>
  </sheetData>
  <sheetProtection algorithmName="SHA-512" hashValue="jdtU7Ij3tK23mIo5aChq9HiLqubbfQ5RF3MWslnS5Iv2HLd6tISuZjRlcDnRry5Tw1Vleev7yVDZcFeQy6DE5Q==" saltValue="8+ROw/D0EPNtoeQxzt80UQ==" spinCount="100000" sheet="1" objects="1" scenarios="1"/>
  <autoFilter ref="A9:G10" xr:uid="{FE3473A6-E15F-4DAA-BA07-57D9ED409424}"/>
  <mergeCells count="15">
    <mergeCell ref="D1:E3"/>
    <mergeCell ref="B4:C5"/>
    <mergeCell ref="A1:A5"/>
    <mergeCell ref="F4:F5"/>
    <mergeCell ref="A9:A10"/>
    <mergeCell ref="A8:G8"/>
    <mergeCell ref="C9:C10"/>
    <mergeCell ref="E9:E10"/>
    <mergeCell ref="F9:F10"/>
    <mergeCell ref="G9:G10"/>
    <mergeCell ref="B6:G7"/>
    <mergeCell ref="G4:G5"/>
    <mergeCell ref="D9:D10"/>
    <mergeCell ref="D4:E5"/>
    <mergeCell ref="B1:C3"/>
  </mergeCells>
  <conditionalFormatting sqref="F11:F14 F21:F29 F17:F19 F31">
    <cfRule type="containsText" dxfId="29" priority="243" operator="containsText" text="mayor">
      <formula>NOT(ISERROR(SEARCH("mayor",F11)))</formula>
    </cfRule>
    <cfRule type="containsText" dxfId="28" priority="245" operator="containsText" text="MODERADO">
      <formula>NOT(ISERROR(SEARCH("MODERADO",F11)))</formula>
    </cfRule>
    <cfRule type="containsText" dxfId="27" priority="246" operator="containsText" text="CATASTROFICO">
      <formula>NOT(ISERROR(SEARCH("CATASTROFICO",F11)))</formula>
    </cfRule>
  </conditionalFormatting>
  <conditionalFormatting sqref="G11:G14 G21:G29 G17:G19 G31">
    <cfRule type="containsText" dxfId="26" priority="25" operator="containsText" text="ZONA RIESGO MODERADO">
      <formula>NOT(ISERROR(SEARCH("ZONA RIESGO MODERADO",G11)))</formula>
    </cfRule>
    <cfRule type="containsText" dxfId="25" priority="26" operator="containsText" text="ZONA RIESGO ALTO">
      <formula>NOT(ISERROR(SEARCH("ZONA RIESGO ALTO",G11)))</formula>
    </cfRule>
    <cfRule type="containsText" dxfId="24" priority="27" operator="containsText" text="ZONA RIESGO EXTREMO">
      <formula>NOT(ISERROR(SEARCH("ZONA RIESGO EXTREMO",G11)))</formula>
    </cfRule>
  </conditionalFormatting>
  <conditionalFormatting sqref="F20">
    <cfRule type="containsText" dxfId="23" priority="22" operator="containsText" text="mayor">
      <formula>NOT(ISERROR(SEARCH("mayor",F20)))</formula>
    </cfRule>
    <cfRule type="containsText" dxfId="22" priority="23" operator="containsText" text="MODERADO">
      <formula>NOT(ISERROR(SEARCH("MODERADO",F20)))</formula>
    </cfRule>
    <cfRule type="containsText" dxfId="21" priority="24" operator="containsText" text="CATASTROFICO">
      <formula>NOT(ISERROR(SEARCH("CATASTROFICO",F20)))</formula>
    </cfRule>
  </conditionalFormatting>
  <conditionalFormatting sqref="G20">
    <cfRule type="containsText" dxfId="20" priority="19" operator="containsText" text="ZONA RIESGO MODERADO">
      <formula>NOT(ISERROR(SEARCH("ZONA RIESGO MODERADO",G20)))</formula>
    </cfRule>
    <cfRule type="containsText" dxfId="19" priority="20" operator="containsText" text="ZONA RIESGO ALTO">
      <formula>NOT(ISERROR(SEARCH("ZONA RIESGO ALTO",G20)))</formula>
    </cfRule>
    <cfRule type="containsText" dxfId="18" priority="21" operator="containsText" text="ZONA RIESGO EXTREMO">
      <formula>NOT(ISERROR(SEARCH("ZONA RIESGO EXTREMO",G20)))</formula>
    </cfRule>
  </conditionalFormatting>
  <conditionalFormatting sqref="F15:F16">
    <cfRule type="containsText" dxfId="17" priority="16" operator="containsText" text="mayor">
      <formula>NOT(ISERROR(SEARCH("mayor",F15)))</formula>
    </cfRule>
    <cfRule type="containsText" dxfId="16" priority="17" operator="containsText" text="MODERADO">
      <formula>NOT(ISERROR(SEARCH("MODERADO",F15)))</formula>
    </cfRule>
    <cfRule type="containsText" dxfId="15" priority="18" operator="containsText" text="CATASTROFICO">
      <formula>NOT(ISERROR(SEARCH("CATASTROFICO",F15)))</formula>
    </cfRule>
  </conditionalFormatting>
  <conditionalFormatting sqref="G15:G16">
    <cfRule type="containsText" dxfId="14" priority="13" operator="containsText" text="ZONA RIESGO MODERADO">
      <formula>NOT(ISERROR(SEARCH("ZONA RIESGO MODERADO",G15)))</formula>
    </cfRule>
    <cfRule type="containsText" dxfId="13" priority="14" operator="containsText" text="ZONA RIESGO ALTO">
      <formula>NOT(ISERROR(SEARCH("ZONA RIESGO ALTO",G15)))</formula>
    </cfRule>
    <cfRule type="containsText" dxfId="12" priority="15" operator="containsText" text="ZONA RIESGO EXTREMO">
      <formula>NOT(ISERROR(SEARCH("ZONA RIESGO EXTREMO",G15)))</formula>
    </cfRule>
  </conditionalFormatting>
  <conditionalFormatting sqref="F30">
    <cfRule type="containsText" dxfId="11" priority="10" operator="containsText" text="mayor">
      <formula>NOT(ISERROR(SEARCH("mayor",F30)))</formula>
    </cfRule>
    <cfRule type="containsText" dxfId="10" priority="11" operator="containsText" text="MODERADO">
      <formula>NOT(ISERROR(SEARCH("MODERADO",F30)))</formula>
    </cfRule>
    <cfRule type="containsText" dxfId="9" priority="12" operator="containsText" text="CATASTROFICO">
      <formula>NOT(ISERROR(SEARCH("CATASTROFICO",F30)))</formula>
    </cfRule>
  </conditionalFormatting>
  <conditionalFormatting sqref="G30">
    <cfRule type="containsText" dxfId="8" priority="7" operator="containsText" text="ZONA RIESGO MODERADO">
      <formula>NOT(ISERROR(SEARCH("ZONA RIESGO MODERADO",G30)))</formula>
    </cfRule>
    <cfRule type="containsText" dxfId="7" priority="8" operator="containsText" text="ZONA RIESGO ALTO">
      <formula>NOT(ISERROR(SEARCH("ZONA RIESGO ALTO",G30)))</formula>
    </cfRule>
    <cfRule type="containsText" dxfId="6" priority="9" operator="containsText" text="ZONA RIESGO EXTREMO">
      <formula>NOT(ISERROR(SEARCH("ZONA RIESGO EXTREMO",G30)))</formula>
    </cfRule>
  </conditionalFormatting>
  <conditionalFormatting sqref="F32">
    <cfRule type="containsText" dxfId="5" priority="4" operator="containsText" text="mayor">
      <formula>NOT(ISERROR(SEARCH("mayor",F32)))</formula>
    </cfRule>
    <cfRule type="containsText" dxfId="4" priority="5" operator="containsText" text="MODERADO">
      <formula>NOT(ISERROR(SEARCH("MODERADO",F32)))</formula>
    </cfRule>
    <cfRule type="containsText" dxfId="3" priority="6" operator="containsText" text="CATASTROFICO">
      <formula>NOT(ISERROR(SEARCH("CATASTROFICO",F32)))</formula>
    </cfRule>
  </conditionalFormatting>
  <conditionalFormatting sqref="G32">
    <cfRule type="containsText" dxfId="2" priority="1" operator="containsText" text="ZONA RIESGO MODERADO">
      <formula>NOT(ISERROR(SEARCH("ZONA RIESGO MODERADO",G32)))</formula>
    </cfRule>
    <cfRule type="containsText" dxfId="1" priority="2" operator="containsText" text="ZONA RIESGO ALTO">
      <formula>NOT(ISERROR(SEARCH("ZONA RIESGO ALTO",G32)))</formula>
    </cfRule>
    <cfRule type="containsText" dxfId="0" priority="3" operator="containsText" text="ZONA RIESGO EXTREMO">
      <formula>NOT(ISERROR(SEARCH("ZONA RIESGO EXTREMO",G32)))</formula>
    </cfRule>
  </conditionalFormatting>
  <pageMargins left="0.7" right="0.7" top="0.75" bottom="0.75" header="0.3" footer="0.3"/>
  <pageSetup scale="41"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 DE INFORMACIÓN'!$K$8:$K$9</xm:f>
          </x14:formula1>
          <xm:sqref>B11:B32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A232"/>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B1" sqref="B1:E3"/>
    </sheetView>
  </sheetViews>
  <sheetFormatPr baseColWidth="10" defaultColWidth="11.42578125" defaultRowHeight="12.75" x14ac:dyDescent="0.2"/>
  <cols>
    <col min="1" max="2" width="20.42578125" style="129" customWidth="1"/>
    <col min="3" max="3" width="39" style="129" customWidth="1"/>
    <col min="4" max="5" width="36.140625" style="129" customWidth="1"/>
    <col min="6" max="6" width="22.140625" style="129" customWidth="1"/>
    <col min="7" max="7" width="27.85546875" style="129" customWidth="1"/>
    <col min="8" max="8" width="25.5703125" style="129" bestFit="1" customWidth="1"/>
    <col min="9" max="9" width="28" style="129" customWidth="1"/>
    <col min="10" max="16384" width="11.42578125" style="129"/>
  </cols>
  <sheetData>
    <row r="1" spans="1:27" s="123" customFormat="1" ht="19.5" customHeight="1" thickBot="1" x14ac:dyDescent="0.25">
      <c r="A1" s="121"/>
      <c r="B1" s="329" t="s">
        <v>41</v>
      </c>
      <c r="C1" s="330"/>
      <c r="D1" s="330"/>
      <c r="E1" s="331"/>
      <c r="F1" s="338" t="s">
        <v>1</v>
      </c>
      <c r="G1" s="339"/>
      <c r="H1" s="122" t="s">
        <v>284</v>
      </c>
      <c r="I1" s="111" t="s">
        <v>3</v>
      </c>
    </row>
    <row r="2" spans="1:27" s="123" customFormat="1" ht="19.5" customHeight="1" thickBot="1" x14ac:dyDescent="0.25">
      <c r="A2" s="121"/>
      <c r="B2" s="332"/>
      <c r="C2" s="333"/>
      <c r="D2" s="333"/>
      <c r="E2" s="334"/>
      <c r="F2" s="340"/>
      <c r="G2" s="341"/>
      <c r="H2" s="124" t="s">
        <v>285</v>
      </c>
      <c r="I2" s="125">
        <v>12</v>
      </c>
    </row>
    <row r="3" spans="1:27" s="123" customFormat="1" ht="19.5" customHeight="1" thickBot="1" x14ac:dyDescent="0.25">
      <c r="A3" s="121"/>
      <c r="B3" s="335"/>
      <c r="C3" s="336"/>
      <c r="D3" s="336"/>
      <c r="E3" s="337"/>
      <c r="F3" s="342"/>
      <c r="G3" s="343"/>
      <c r="H3" s="157" t="s">
        <v>286</v>
      </c>
      <c r="I3" s="114">
        <v>43475</v>
      </c>
    </row>
    <row r="4" spans="1:27" s="123" customFormat="1" ht="19.5" customHeight="1" x14ac:dyDescent="0.2">
      <c r="A4" s="121"/>
      <c r="B4" s="329" t="s">
        <v>287</v>
      </c>
      <c r="C4" s="330"/>
      <c r="D4" s="330"/>
      <c r="E4" s="331"/>
      <c r="F4" s="344" t="s">
        <v>17</v>
      </c>
      <c r="G4" s="345"/>
      <c r="H4" s="329" t="s">
        <v>487</v>
      </c>
      <c r="I4" s="198" t="s">
        <v>288</v>
      </c>
    </row>
    <row r="5" spans="1:27" s="123" customFormat="1" ht="19.5" customHeight="1" thickBot="1" x14ac:dyDescent="0.25">
      <c r="A5" s="121"/>
      <c r="B5" s="335"/>
      <c r="C5" s="336"/>
      <c r="D5" s="336"/>
      <c r="E5" s="337"/>
      <c r="F5" s="346"/>
      <c r="G5" s="347"/>
      <c r="H5" s="335"/>
      <c r="I5" s="199"/>
      <c r="J5" s="126"/>
    </row>
    <row r="6" spans="1:27" ht="15.75" customHeight="1" x14ac:dyDescent="0.2">
      <c r="A6" s="127"/>
      <c r="B6" s="317" t="s">
        <v>289</v>
      </c>
      <c r="C6" s="318"/>
      <c r="D6" s="318"/>
      <c r="E6" s="318"/>
      <c r="F6" s="318"/>
      <c r="G6" s="318"/>
      <c r="H6" s="318"/>
      <c r="I6" s="319"/>
      <c r="J6" s="128"/>
      <c r="K6" s="121"/>
      <c r="L6" s="121"/>
      <c r="M6" s="121"/>
      <c r="N6" s="121"/>
      <c r="O6" s="121"/>
      <c r="P6" s="121"/>
      <c r="Q6" s="121"/>
      <c r="R6" s="121"/>
      <c r="S6" s="121"/>
      <c r="T6" s="121"/>
      <c r="U6" s="121"/>
      <c r="V6" s="121"/>
      <c r="W6" s="121"/>
      <c r="X6" s="121"/>
      <c r="Y6" s="121"/>
      <c r="Z6" s="121"/>
      <c r="AA6" s="121"/>
    </row>
    <row r="7" spans="1:27" ht="15.75" customHeight="1" thickBot="1" x14ac:dyDescent="0.25">
      <c r="A7" s="127"/>
      <c r="B7" s="320"/>
      <c r="C7" s="321"/>
      <c r="D7" s="321"/>
      <c r="E7" s="321"/>
      <c r="F7" s="321"/>
      <c r="G7" s="321"/>
      <c r="H7" s="322"/>
      <c r="I7" s="323"/>
      <c r="J7" s="121"/>
      <c r="K7" s="121"/>
      <c r="L7" s="121"/>
      <c r="M7" s="121"/>
      <c r="N7" s="121"/>
      <c r="O7" s="121"/>
      <c r="P7" s="121"/>
      <c r="Q7" s="121"/>
      <c r="R7" s="121"/>
      <c r="S7" s="121"/>
      <c r="T7" s="121"/>
      <c r="U7" s="121"/>
      <c r="V7" s="121"/>
      <c r="W7" s="121"/>
      <c r="X7" s="121"/>
      <c r="Y7" s="121"/>
      <c r="Z7" s="121"/>
      <c r="AA7" s="121"/>
    </row>
    <row r="8" spans="1:27" ht="13.5" thickBot="1" x14ac:dyDescent="0.25">
      <c r="A8" s="324" t="s">
        <v>287</v>
      </c>
      <c r="B8" s="325"/>
      <c r="C8" s="325"/>
      <c r="D8" s="325"/>
      <c r="E8" s="325"/>
      <c r="F8" s="325"/>
      <c r="G8" s="326"/>
      <c r="H8" s="327" t="s">
        <v>290</v>
      </c>
      <c r="I8" s="328"/>
      <c r="J8" s="121"/>
      <c r="K8" s="121"/>
      <c r="L8" s="121"/>
      <c r="M8" s="121"/>
      <c r="N8" s="121"/>
      <c r="O8" s="121"/>
      <c r="P8" s="121"/>
      <c r="Q8" s="121"/>
      <c r="R8" s="121"/>
      <c r="S8" s="121"/>
      <c r="T8" s="121"/>
      <c r="U8" s="121"/>
      <c r="V8" s="121"/>
      <c r="W8" s="121"/>
      <c r="X8" s="121"/>
      <c r="Y8" s="121"/>
      <c r="Z8" s="121"/>
      <c r="AA8" s="121"/>
    </row>
    <row r="9" spans="1:27" s="132" customFormat="1" ht="26.25" thickBot="1" x14ac:dyDescent="0.3">
      <c r="A9" s="130" t="s">
        <v>40</v>
      </c>
      <c r="B9" s="131" t="s">
        <v>41</v>
      </c>
      <c r="C9" s="131" t="s">
        <v>245</v>
      </c>
      <c r="D9" s="131" t="s">
        <v>248</v>
      </c>
      <c r="E9" s="131" t="s">
        <v>291</v>
      </c>
      <c r="F9" s="130" t="s">
        <v>292</v>
      </c>
      <c r="G9" s="130" t="s">
        <v>293</v>
      </c>
      <c r="H9" s="130" t="s">
        <v>294</v>
      </c>
      <c r="I9" s="130" t="s">
        <v>295</v>
      </c>
      <c r="J9" s="127"/>
      <c r="K9" s="127"/>
      <c r="L9" s="127"/>
      <c r="M9" s="127"/>
      <c r="N9" s="127"/>
      <c r="O9" s="127"/>
      <c r="P9" s="127"/>
      <c r="Q9" s="127"/>
      <c r="R9" s="127"/>
      <c r="S9" s="127"/>
      <c r="T9" s="127"/>
      <c r="U9" s="127"/>
      <c r="V9" s="127"/>
      <c r="W9" s="127"/>
      <c r="X9" s="127"/>
      <c r="Y9" s="127"/>
      <c r="Z9" s="127"/>
      <c r="AA9" s="127"/>
    </row>
    <row r="10" spans="1:27" s="132" customFormat="1" ht="38.25" x14ac:dyDescent="0.25">
      <c r="A10" s="133">
        <v>1</v>
      </c>
      <c r="B10" s="134" t="str">
        <f>+VLOOKUP(A10,'IDENTIFICACIÓN DEL RC'!$A$9:$E$30,2,0)</f>
        <v xml:space="preserve">Acceso y Fortalecimiento a la Justicia </v>
      </c>
      <c r="C10" s="135" t="str">
        <f>+VLOOKUP(A10,'IDENTIFICACIÓN DEL RC'!$A$9:$E$52,3,0)</f>
        <v>Registrar información falsa en un informe de un proceso vinculado al PDJJR</v>
      </c>
      <c r="D10" s="136" t="s">
        <v>261</v>
      </c>
      <c r="E10" s="133" t="s">
        <v>296</v>
      </c>
      <c r="F10" s="137" t="s">
        <v>297</v>
      </c>
      <c r="G10" s="133" t="s">
        <v>298</v>
      </c>
      <c r="H10" s="138">
        <v>43831</v>
      </c>
      <c r="I10" s="138">
        <v>44196</v>
      </c>
      <c r="J10" s="127"/>
      <c r="K10" s="127"/>
      <c r="L10" s="127"/>
      <c r="M10" s="127"/>
      <c r="N10" s="127"/>
      <c r="O10" s="127"/>
      <c r="P10" s="127"/>
      <c r="Q10" s="127"/>
      <c r="R10" s="127"/>
      <c r="S10" s="127"/>
      <c r="T10" s="127"/>
      <c r="U10" s="127"/>
      <c r="V10" s="127"/>
      <c r="W10" s="127"/>
      <c r="X10" s="127"/>
      <c r="Y10" s="127"/>
      <c r="Z10" s="127"/>
      <c r="AA10" s="127"/>
    </row>
    <row r="11" spans="1:27" s="132" customFormat="1" ht="51" x14ac:dyDescent="0.25">
      <c r="A11" s="134">
        <v>2</v>
      </c>
      <c r="B11" s="134" t="str">
        <f>+VLOOKUP(A11,'IDENTIFICACIÓN DEL RC'!$A$9:$E$30,2,0)</f>
        <v xml:space="preserve">Acceso y Fortalecimiento a la Justicia </v>
      </c>
      <c r="C11" s="135" t="str">
        <f>+VLOOKUP(A11,'IDENTIFICACIÓN DEL RC'!$A$9:$E$52,3,0)</f>
        <v>Malas actuaciones de algunos de los Actores de Justicia Comunitaria quienes realizan cobros a los ciudadanos por fuera de los términos de ley.</v>
      </c>
      <c r="D11" s="136" t="s">
        <v>261</v>
      </c>
      <c r="E11" s="133" t="s">
        <v>296</v>
      </c>
      <c r="F11" s="137" t="s">
        <v>297</v>
      </c>
      <c r="G11" s="133" t="s">
        <v>298</v>
      </c>
      <c r="H11" s="138">
        <v>43831</v>
      </c>
      <c r="I11" s="138">
        <v>44196</v>
      </c>
      <c r="J11" s="127"/>
      <c r="K11" s="127"/>
      <c r="L11" s="127"/>
      <c r="M11" s="127"/>
      <c r="N11" s="127"/>
      <c r="O11" s="127"/>
      <c r="P11" s="127"/>
      <c r="Q11" s="127"/>
      <c r="R11" s="127"/>
      <c r="S11" s="127"/>
      <c r="T11" s="127"/>
      <c r="U11" s="127"/>
      <c r="V11" s="127"/>
      <c r="W11" s="127"/>
      <c r="X11" s="127"/>
      <c r="Y11" s="127"/>
      <c r="Z11" s="127"/>
      <c r="AA11" s="127"/>
    </row>
    <row r="12" spans="1:27" s="132" customFormat="1" ht="51" x14ac:dyDescent="0.25">
      <c r="A12" s="134">
        <v>3</v>
      </c>
      <c r="B12" s="134" t="str">
        <f>+VLOOKUP(A12,'IDENTIFICACIÓN DEL RC'!$A$9:$E$30,2,0)</f>
        <v xml:space="preserve">Acceso y Fortalecimiento a la Justicia </v>
      </c>
      <c r="C12" s="135" t="str">
        <f>+VLOOKUP(A12,'IDENTIFICACIÓN DEL RC'!$A$9:$E$52,3,0)</f>
        <v>Inconsistencias en la  información estadística de los reportes de los Planes de Acción Territorial de la Dirección de Acceso a la Justicia.</v>
      </c>
      <c r="D12" s="136" t="s">
        <v>261</v>
      </c>
      <c r="E12" s="133" t="s">
        <v>296</v>
      </c>
      <c r="F12" s="137" t="s">
        <v>297</v>
      </c>
      <c r="G12" s="133" t="s">
        <v>298</v>
      </c>
      <c r="H12" s="138">
        <v>43831</v>
      </c>
      <c r="I12" s="138">
        <v>44196</v>
      </c>
      <c r="J12" s="127"/>
      <c r="K12" s="127"/>
      <c r="L12" s="127"/>
      <c r="M12" s="127"/>
      <c r="N12" s="127"/>
      <c r="O12" s="127"/>
      <c r="P12" s="127"/>
      <c r="Q12" s="127"/>
      <c r="R12" s="127"/>
      <c r="S12" s="127"/>
      <c r="T12" s="127"/>
      <c r="U12" s="127"/>
      <c r="V12" s="127"/>
      <c r="W12" s="127"/>
      <c r="X12" s="127"/>
      <c r="Y12" s="127"/>
      <c r="Z12" s="127"/>
      <c r="AA12" s="127"/>
    </row>
    <row r="13" spans="1:27" s="132" customFormat="1" ht="63.75" x14ac:dyDescent="0.25">
      <c r="A13" s="133">
        <v>4</v>
      </c>
      <c r="B13" s="134" t="str">
        <f>+VLOOKUP(A13,'IDENTIFICACIÓN DEL RC'!$A$9:$E$30,2,0)</f>
        <v>CD-Atención Integral para PPL</v>
      </c>
      <c r="C13" s="135" t="str">
        <f>+VLOOKUP(A13,'IDENTIFICACIÓN DEL RC'!$A$9:$E$52,3,0)</f>
        <v>Beneficio particular o a terceros derivados de trámites en procesos de Atención Social (alimentación,servicios de salud, , dotación de elementos básicos, ingreso a programas de Atención Social).</v>
      </c>
      <c r="D13" s="136" t="s">
        <v>261</v>
      </c>
      <c r="E13" s="133" t="s">
        <v>296</v>
      </c>
      <c r="F13" s="137" t="s">
        <v>297</v>
      </c>
      <c r="G13" s="133" t="s">
        <v>299</v>
      </c>
      <c r="H13" s="138">
        <v>43831</v>
      </c>
      <c r="I13" s="138">
        <v>44196</v>
      </c>
      <c r="J13" s="127"/>
      <c r="K13" s="127"/>
      <c r="L13" s="127"/>
      <c r="M13" s="127"/>
      <c r="N13" s="127"/>
      <c r="O13" s="127"/>
      <c r="P13" s="127"/>
      <c r="Q13" s="127"/>
      <c r="R13" s="127"/>
      <c r="S13" s="127"/>
      <c r="T13" s="127"/>
      <c r="U13" s="127"/>
      <c r="V13" s="127"/>
      <c r="W13" s="127"/>
      <c r="X13" s="127"/>
      <c r="Y13" s="127"/>
      <c r="Z13" s="127"/>
      <c r="AA13" s="127"/>
    </row>
    <row r="14" spans="1:27" s="132" customFormat="1" ht="25.5" x14ac:dyDescent="0.25">
      <c r="A14" s="134">
        <v>5</v>
      </c>
      <c r="B14" s="134" t="str">
        <f>+VLOOKUP(A14,'IDENTIFICACIÓN DEL RC'!$A$9:$E$30,2,0)</f>
        <v>CD-Custodia y vigilacia para la seguridad</v>
      </c>
      <c r="C14" s="135" t="str">
        <f>+VLOOKUP(A14,'IDENTIFICACIÓN DEL RC'!$A$9:$E$52,3,0)</f>
        <v>Beneficio particular o a terceros derivados de la Custodia y Vigilancia a las PPL</v>
      </c>
      <c r="D14" s="136" t="s">
        <v>261</v>
      </c>
      <c r="E14" s="133" t="s">
        <v>296</v>
      </c>
      <c r="F14" s="137" t="s">
        <v>297</v>
      </c>
      <c r="G14" s="133" t="s">
        <v>299</v>
      </c>
      <c r="H14" s="138">
        <v>43831</v>
      </c>
      <c r="I14" s="138">
        <v>44196</v>
      </c>
      <c r="J14" s="127"/>
      <c r="K14" s="127"/>
      <c r="L14" s="127"/>
      <c r="M14" s="127"/>
      <c r="N14" s="127"/>
      <c r="O14" s="127"/>
      <c r="P14" s="127"/>
      <c r="Q14" s="127"/>
      <c r="R14" s="127"/>
      <c r="S14" s="127"/>
      <c r="T14" s="127"/>
      <c r="U14" s="127"/>
      <c r="V14" s="127"/>
      <c r="W14" s="127"/>
      <c r="X14" s="127"/>
      <c r="Y14" s="127"/>
      <c r="Z14" s="127"/>
      <c r="AA14" s="127"/>
    </row>
    <row r="15" spans="1:27" s="132" customFormat="1" ht="25.5" x14ac:dyDescent="0.25">
      <c r="A15" s="133">
        <v>6</v>
      </c>
      <c r="B15" s="134" t="str">
        <f>+VLOOKUP(A15,'IDENTIFICACIÓN DEL RC'!$A$9:$E$30,2,0)</f>
        <v>CD-Tramite Juridico para PPL</v>
      </c>
      <c r="C15" s="135" t="str">
        <f>+VLOOKUP(A15,'IDENTIFICACIÓN DEL RC'!$A$9:$E$52,3,0)</f>
        <v>Beneficio particular o a terceros derivados de los trámites Juridicos</v>
      </c>
      <c r="D15" s="136" t="s">
        <v>261</v>
      </c>
      <c r="E15" s="133" t="s">
        <v>296</v>
      </c>
      <c r="F15" s="137" t="s">
        <v>297</v>
      </c>
      <c r="G15" s="133" t="s">
        <v>299</v>
      </c>
      <c r="H15" s="138">
        <v>43831</v>
      </c>
      <c r="I15" s="138">
        <v>44196</v>
      </c>
      <c r="J15" s="127"/>
      <c r="K15" s="127"/>
      <c r="L15" s="127"/>
      <c r="M15" s="127"/>
      <c r="N15" s="127"/>
      <c r="O15" s="127"/>
      <c r="P15" s="127"/>
      <c r="Q15" s="127"/>
      <c r="R15" s="127"/>
      <c r="S15" s="127"/>
      <c r="T15" s="127"/>
      <c r="U15" s="127"/>
      <c r="V15" s="127"/>
      <c r="W15" s="127"/>
      <c r="X15" s="127"/>
      <c r="Y15" s="127"/>
      <c r="Z15" s="127"/>
      <c r="AA15" s="127"/>
    </row>
    <row r="16" spans="1:27" s="132" customFormat="1" ht="25.5" x14ac:dyDescent="0.25">
      <c r="A16" s="134">
        <v>7</v>
      </c>
      <c r="B16" s="134" t="str">
        <f>+VLOOKUP(A16,'IDENTIFICACIÓN DEL RC'!$A$9:$E$30,2,0)</f>
        <v>Control Interno Disciplinario</v>
      </c>
      <c r="C16" s="135" t="str">
        <f>+VLOOKUP(A16,'IDENTIFICACIÓN DEL RC'!$A$9:$E$52,3,0)</f>
        <v>Investigaciones manipuladas sobre practicas indebidas</v>
      </c>
      <c r="D16" s="136" t="s">
        <v>261</v>
      </c>
      <c r="E16" s="133" t="s">
        <v>296</v>
      </c>
      <c r="F16" s="137" t="s">
        <v>297</v>
      </c>
      <c r="G16" s="133" t="s">
        <v>300</v>
      </c>
      <c r="H16" s="138">
        <v>43831</v>
      </c>
      <c r="I16" s="138">
        <v>44196</v>
      </c>
      <c r="J16" s="127"/>
      <c r="K16" s="127"/>
      <c r="L16" s="127"/>
      <c r="M16" s="127"/>
      <c r="N16" s="127"/>
      <c r="O16" s="127"/>
      <c r="P16" s="127"/>
      <c r="Q16" s="127"/>
      <c r="R16" s="127"/>
      <c r="S16" s="127"/>
      <c r="T16" s="127"/>
      <c r="U16" s="127"/>
      <c r="V16" s="127"/>
      <c r="W16" s="127"/>
      <c r="X16" s="127"/>
      <c r="Y16" s="127"/>
      <c r="Z16" s="127"/>
      <c r="AA16" s="127"/>
    </row>
    <row r="17" spans="1:27" s="132" customFormat="1" ht="89.25" x14ac:dyDescent="0.25">
      <c r="A17" s="133">
        <v>8</v>
      </c>
      <c r="B17" s="134" t="str">
        <f>+VLOOKUP(A17,'IDENTIFICACIÓN DEL RC'!$A$9:$E$30,2,0)</f>
        <v>Fortalecimiento de Capacidades Operativas para la S, C y AJ</v>
      </c>
      <c r="C17" s="135" t="str">
        <f>+VLOOKUP(A17,'IDENTIFICACIÓN DEL RC'!$A$9:$E$52,3,0)</f>
        <v>Suministro de combustible, por parte del proveedor a los vehículos que no son de propiedad y/o no están a cargo de la Secretaria Distrital de Seguridad, Convivencia y Justicia, al servicio de las agencias de seguridad, mediante contratos de comodato</v>
      </c>
      <c r="D17" s="136" t="s">
        <v>261</v>
      </c>
      <c r="E17" s="133" t="s">
        <v>296</v>
      </c>
      <c r="F17" s="137" t="s">
        <v>297</v>
      </c>
      <c r="G17" s="133" t="s">
        <v>301</v>
      </c>
      <c r="H17" s="138">
        <v>43831</v>
      </c>
      <c r="I17" s="138">
        <v>44196</v>
      </c>
      <c r="J17" s="127"/>
      <c r="K17" s="127"/>
      <c r="L17" s="127"/>
      <c r="M17" s="127"/>
      <c r="N17" s="127"/>
      <c r="O17" s="127"/>
      <c r="P17" s="127"/>
      <c r="Q17" s="127"/>
      <c r="R17" s="127"/>
      <c r="S17" s="127"/>
      <c r="T17" s="127"/>
      <c r="U17" s="127"/>
      <c r="V17" s="127"/>
      <c r="W17" s="127"/>
      <c r="X17" s="127"/>
      <c r="Y17" s="127"/>
      <c r="Z17" s="127"/>
      <c r="AA17" s="127"/>
    </row>
    <row r="18" spans="1:27" s="132" customFormat="1" ht="25.5" x14ac:dyDescent="0.25">
      <c r="A18" s="134">
        <v>9</v>
      </c>
      <c r="B18" s="134" t="str">
        <f>+VLOOKUP(A18,'IDENTIFICACIÓN DEL RC'!$A$9:$E$30,2,0)</f>
        <v>Gestión de Comunicaciones</v>
      </c>
      <c r="C18" s="135" t="str">
        <f>+VLOOKUP(A18,'IDENTIFICACIÓN DEL RC'!$A$9:$E$52,3,0)</f>
        <v>Filtración inadecuada de información de la entidad.</v>
      </c>
      <c r="D18" s="136" t="s">
        <v>261</v>
      </c>
      <c r="E18" s="133" t="s">
        <v>296</v>
      </c>
      <c r="F18" s="137" t="s">
        <v>297</v>
      </c>
      <c r="G18" s="133" t="s">
        <v>302</v>
      </c>
      <c r="H18" s="138">
        <v>43831</v>
      </c>
      <c r="I18" s="138">
        <v>44196</v>
      </c>
      <c r="J18" s="127"/>
      <c r="K18" s="127"/>
      <c r="L18" s="127"/>
      <c r="M18" s="127"/>
      <c r="N18" s="127"/>
      <c r="O18" s="127"/>
      <c r="P18" s="127"/>
      <c r="Q18" s="127"/>
      <c r="R18" s="127"/>
      <c r="S18" s="127"/>
      <c r="T18" s="127"/>
      <c r="U18" s="127"/>
      <c r="V18" s="127"/>
      <c r="W18" s="127"/>
      <c r="X18" s="127"/>
      <c r="Y18" s="127"/>
      <c r="Z18" s="127"/>
      <c r="AA18" s="127"/>
    </row>
    <row r="19" spans="1:27" s="132" customFormat="1" ht="25.5" x14ac:dyDescent="0.25">
      <c r="A19" s="133">
        <v>10</v>
      </c>
      <c r="B19" s="134" t="str">
        <f>+VLOOKUP(A19,'IDENTIFICACIÓN DEL RC'!$A$9:$E$30,2,0)</f>
        <v>Gestión de Emergencias</v>
      </c>
      <c r="C19" s="135" t="str">
        <f>+VLOOKUP(A19,'IDENTIFICACIÓN DEL RC'!$A$9:$E$52,3,0)</f>
        <v>Fuga de informacion confidencial del C4 por personal no autorizado</v>
      </c>
      <c r="D19" s="136" t="s">
        <v>261</v>
      </c>
      <c r="E19" s="133" t="s">
        <v>296</v>
      </c>
      <c r="F19" s="137" t="s">
        <v>297</v>
      </c>
      <c r="G19" s="133" t="s">
        <v>303</v>
      </c>
      <c r="H19" s="138">
        <v>43831</v>
      </c>
      <c r="I19" s="138">
        <v>44196</v>
      </c>
      <c r="J19" s="127"/>
      <c r="K19" s="127"/>
      <c r="L19" s="127"/>
      <c r="M19" s="127"/>
      <c r="N19" s="127"/>
      <c r="O19" s="127"/>
      <c r="P19" s="127"/>
      <c r="Q19" s="127"/>
      <c r="R19" s="127"/>
      <c r="S19" s="127"/>
      <c r="T19" s="127"/>
      <c r="U19" s="127"/>
      <c r="V19" s="127"/>
      <c r="W19" s="127"/>
      <c r="X19" s="127"/>
      <c r="Y19" s="127"/>
      <c r="Z19" s="127"/>
      <c r="AA19" s="127"/>
    </row>
    <row r="20" spans="1:27" s="132" customFormat="1" ht="51" x14ac:dyDescent="0.25">
      <c r="A20" s="134">
        <v>11</v>
      </c>
      <c r="B20" s="134" t="str">
        <f>+VLOOKUP(A20,'IDENTIFICACIÓN DEL RC'!$A$9:$E$30,2,0)</f>
        <v>Gestión de Recursos Físicos y Documental</v>
      </c>
      <c r="C20" s="135" t="str">
        <f>+VLOOKUP(A20,'IDENTIFICACIÓN DEL RC'!$A$9:$E$52,3,0)</f>
        <v>Perdida o extravió documental por parte de un servidor que, aprovechando su posición frente a un recurso público, privilegia a un tercero con información para su beneficio.</v>
      </c>
      <c r="D20" s="136" t="s">
        <v>261</v>
      </c>
      <c r="E20" s="133" t="s">
        <v>296</v>
      </c>
      <c r="F20" s="137" t="s">
        <v>297</v>
      </c>
      <c r="G20" s="133" t="s">
        <v>304</v>
      </c>
      <c r="H20" s="138">
        <v>43831</v>
      </c>
      <c r="I20" s="138">
        <v>44196</v>
      </c>
      <c r="J20" s="127"/>
      <c r="K20" s="127"/>
      <c r="L20" s="127"/>
      <c r="M20" s="127"/>
      <c r="N20" s="127"/>
      <c r="O20" s="127"/>
      <c r="P20" s="127"/>
      <c r="Q20" s="127"/>
      <c r="R20" s="127"/>
      <c r="S20" s="127"/>
      <c r="T20" s="127"/>
      <c r="U20" s="127"/>
      <c r="V20" s="127"/>
      <c r="W20" s="127"/>
      <c r="X20" s="127"/>
      <c r="Y20" s="127"/>
      <c r="Z20" s="127"/>
      <c r="AA20" s="127"/>
    </row>
    <row r="21" spans="1:27" s="132" customFormat="1" ht="63.75" x14ac:dyDescent="0.25">
      <c r="A21" s="133">
        <v>12</v>
      </c>
      <c r="B21" s="134" t="str">
        <f>+VLOOKUP(A21,'IDENTIFICACIÓN DEL RC'!$A$9:$E$30,2,0)</f>
        <v>Gestión de Recursos Físicos y Documental</v>
      </c>
      <c r="C21" s="135" t="str">
        <f>+VLOOKUP(A21,'IDENTIFICACIÓN DEL RC'!$A$9:$E$52,3,0)</f>
        <v>Perdida y/o desaparición de los bienes al servicio de la Entidad parte de un servidor que, aprovechando su posición frente a un recurso público, sustrae bienes de la Entidad para su beneficio personal o un tercero.</v>
      </c>
      <c r="D21" s="136" t="s">
        <v>261</v>
      </c>
      <c r="E21" s="133" t="s">
        <v>296</v>
      </c>
      <c r="F21" s="137" t="s">
        <v>297</v>
      </c>
      <c r="G21" s="133" t="s">
        <v>304</v>
      </c>
      <c r="H21" s="138">
        <v>43831</v>
      </c>
      <c r="I21" s="138">
        <v>44196</v>
      </c>
      <c r="J21" s="127"/>
      <c r="K21" s="127"/>
      <c r="L21" s="127"/>
      <c r="M21" s="127"/>
      <c r="N21" s="127"/>
      <c r="O21" s="127"/>
      <c r="P21" s="127"/>
      <c r="Q21" s="127"/>
      <c r="R21" s="127"/>
      <c r="S21" s="127"/>
      <c r="T21" s="127"/>
      <c r="U21" s="127"/>
      <c r="V21" s="127"/>
      <c r="W21" s="127"/>
      <c r="X21" s="127"/>
      <c r="Y21" s="127"/>
      <c r="Z21" s="127"/>
      <c r="AA21" s="127"/>
    </row>
    <row r="22" spans="1:27" s="132" customFormat="1" ht="38.25" x14ac:dyDescent="0.25">
      <c r="A22" s="134">
        <v>13</v>
      </c>
      <c r="B22" s="134" t="str">
        <f>+VLOOKUP(A22,'IDENTIFICACIÓN DEL RC'!$A$9:$E$30,2,0)</f>
        <v>Gestión de Seguridad y Convivencia</v>
      </c>
      <c r="C22" s="135" t="str">
        <f>+VLOOKUP(A22,'IDENTIFICACIÓN DEL RC'!$A$9:$E$52,3,0)</f>
        <v>Fuga de información confidencial de la entidad por parte de contratista o funcionarios</v>
      </c>
      <c r="D22" s="136" t="s">
        <v>261</v>
      </c>
      <c r="E22" s="133" t="s">
        <v>296</v>
      </c>
      <c r="F22" s="137" t="s">
        <v>297</v>
      </c>
      <c r="G22" s="133" t="s">
        <v>305</v>
      </c>
      <c r="H22" s="138">
        <v>43831</v>
      </c>
      <c r="I22" s="138">
        <v>44196</v>
      </c>
      <c r="J22" s="127"/>
      <c r="K22" s="127"/>
      <c r="L22" s="127"/>
      <c r="M22" s="127"/>
      <c r="N22" s="127"/>
      <c r="O22" s="127"/>
      <c r="P22" s="127"/>
      <c r="Q22" s="127"/>
      <c r="R22" s="127"/>
      <c r="S22" s="127"/>
      <c r="T22" s="127"/>
      <c r="U22" s="127"/>
      <c r="V22" s="127"/>
      <c r="W22" s="127"/>
      <c r="X22" s="127"/>
      <c r="Y22" s="127"/>
      <c r="Z22" s="127"/>
      <c r="AA22" s="127"/>
    </row>
    <row r="23" spans="1:27" s="132" customFormat="1" ht="25.5" x14ac:dyDescent="0.25">
      <c r="A23" s="133">
        <v>14</v>
      </c>
      <c r="B23" s="134" t="str">
        <f>+VLOOKUP(A23,'IDENTIFICACIÓN DEL RC'!$A$9:$E$30,2,0)</f>
        <v>Gestión de Tecnología de Información</v>
      </c>
      <c r="C23" s="135" t="str">
        <f>+VLOOKUP(A23,'IDENTIFICACIÓN DEL RC'!$A$9:$E$52,3,0)</f>
        <v xml:space="preserve"> Fuga de información catalogada por la entidad  como clasificada o reservada</v>
      </c>
      <c r="D23" s="136" t="s">
        <v>261</v>
      </c>
      <c r="E23" s="133" t="s">
        <v>296</v>
      </c>
      <c r="F23" s="137" t="s">
        <v>297</v>
      </c>
      <c r="G23" s="133" t="s">
        <v>306</v>
      </c>
      <c r="H23" s="138">
        <v>43831</v>
      </c>
      <c r="I23" s="138">
        <v>44196</v>
      </c>
      <c r="J23" s="127"/>
      <c r="K23" s="127"/>
      <c r="L23" s="127"/>
      <c r="M23" s="127"/>
      <c r="N23" s="127"/>
      <c r="O23" s="127"/>
      <c r="P23" s="127"/>
      <c r="Q23" s="127"/>
      <c r="R23" s="127"/>
      <c r="S23" s="127"/>
      <c r="T23" s="127"/>
      <c r="U23" s="127"/>
      <c r="V23" s="127"/>
      <c r="W23" s="127"/>
      <c r="X23" s="127"/>
      <c r="Y23" s="127"/>
      <c r="Z23" s="127"/>
      <c r="AA23" s="127"/>
    </row>
    <row r="24" spans="1:27" s="132" customFormat="1" ht="38.25" x14ac:dyDescent="0.25">
      <c r="A24" s="134">
        <v>15</v>
      </c>
      <c r="B24" s="134" t="str">
        <f>+VLOOKUP(A24,'IDENTIFICACIÓN DEL RC'!$A$9:$E$30,2,0)</f>
        <v>Gestión de Tecnología de Información</v>
      </c>
      <c r="C24" s="135" t="str">
        <f>+VLOOKUP(A24,'IDENTIFICACIÓN DEL RC'!$A$9:$E$52,3,0)</f>
        <v>Pérdida de Integridad de la información  almacenada en la infraestructura tecnológica o sistemas de información de la entidad.</v>
      </c>
      <c r="D24" s="136" t="s">
        <v>261</v>
      </c>
      <c r="E24" s="133" t="s">
        <v>296</v>
      </c>
      <c r="F24" s="137" t="s">
        <v>297</v>
      </c>
      <c r="G24" s="133" t="s">
        <v>306</v>
      </c>
      <c r="H24" s="138">
        <v>43831</v>
      </c>
      <c r="I24" s="138">
        <v>44196</v>
      </c>
      <c r="J24" s="127"/>
      <c r="K24" s="127"/>
      <c r="L24" s="127"/>
      <c r="M24" s="127"/>
      <c r="N24" s="127"/>
      <c r="O24" s="127"/>
      <c r="P24" s="127"/>
      <c r="Q24" s="127"/>
      <c r="R24" s="127"/>
      <c r="S24" s="127"/>
      <c r="T24" s="127"/>
      <c r="U24" s="127"/>
      <c r="V24" s="127"/>
      <c r="W24" s="127"/>
      <c r="X24" s="127"/>
      <c r="Y24" s="127"/>
      <c r="Z24" s="127"/>
      <c r="AA24" s="127"/>
    </row>
    <row r="25" spans="1:27" s="132" customFormat="1" ht="25.5" x14ac:dyDescent="0.25">
      <c r="A25" s="133">
        <v>16</v>
      </c>
      <c r="B25" s="134" t="str">
        <f>+VLOOKUP(A25,'IDENTIFICACIÓN DEL RC'!$A$9:$E$30,2,0)</f>
        <v>Gestión Financiera</v>
      </c>
      <c r="C25" s="135" t="str">
        <f>+VLOOKUP(A25,'IDENTIFICACIÓN DEL RC'!$A$9:$E$52,3,0)</f>
        <v xml:space="preserve">Tramitar pagos sin cumplir con los requisitos establecidos   </v>
      </c>
      <c r="D25" s="136" t="s">
        <v>261</v>
      </c>
      <c r="E25" s="133" t="s">
        <v>296</v>
      </c>
      <c r="F25" s="137" t="s">
        <v>297</v>
      </c>
      <c r="G25" s="133" t="s">
        <v>307</v>
      </c>
      <c r="H25" s="138">
        <v>43831</v>
      </c>
      <c r="I25" s="138">
        <v>44196</v>
      </c>
      <c r="J25" s="127"/>
      <c r="K25" s="127"/>
      <c r="L25" s="127"/>
      <c r="M25" s="127"/>
      <c r="N25" s="127"/>
      <c r="O25" s="127"/>
      <c r="P25" s="127"/>
      <c r="Q25" s="127"/>
      <c r="R25" s="127"/>
      <c r="S25" s="127"/>
      <c r="T25" s="127"/>
      <c r="U25" s="127"/>
      <c r="V25" s="127"/>
      <c r="W25" s="127"/>
      <c r="X25" s="127"/>
      <c r="Y25" s="127"/>
      <c r="Z25" s="127"/>
      <c r="AA25" s="127"/>
    </row>
    <row r="26" spans="1:27" s="132" customFormat="1" ht="51" x14ac:dyDescent="0.25">
      <c r="A26" s="134">
        <v>17</v>
      </c>
      <c r="B26" s="134" t="str">
        <f>+VLOOKUP(A26,'IDENTIFICACIÓN DEL RC'!$A$9:$E$30,2,0)</f>
        <v>Gestión Humana</v>
      </c>
      <c r="C26" s="135" t="str">
        <f>+VLOOKUP(A26,'IDENTIFICACIÓN DEL RC'!$A$9:$E$52,3,0)</f>
        <v>Posesionar o realizar un encargo a un servidor que No cumpla con los requisitos establecidos en el Manual de Funciones de la SCJ</v>
      </c>
      <c r="D26" s="136" t="s">
        <v>261</v>
      </c>
      <c r="E26" s="133" t="s">
        <v>296</v>
      </c>
      <c r="F26" s="137" t="s">
        <v>297</v>
      </c>
      <c r="G26" s="133" t="s">
        <v>308</v>
      </c>
      <c r="H26" s="138">
        <v>43831</v>
      </c>
      <c r="I26" s="138">
        <v>44196</v>
      </c>
      <c r="J26" s="127"/>
      <c r="K26" s="127"/>
      <c r="L26" s="127"/>
      <c r="M26" s="127"/>
      <c r="N26" s="127"/>
      <c r="O26" s="127"/>
      <c r="P26" s="127"/>
      <c r="Q26" s="127"/>
      <c r="R26" s="127"/>
      <c r="S26" s="127"/>
      <c r="T26" s="127"/>
      <c r="U26" s="127"/>
      <c r="V26" s="127"/>
      <c r="W26" s="127"/>
      <c r="X26" s="127"/>
      <c r="Y26" s="127"/>
      <c r="Z26" s="127"/>
      <c r="AA26" s="127"/>
    </row>
    <row r="27" spans="1:27" s="132" customFormat="1" ht="75" customHeight="1" x14ac:dyDescent="0.25">
      <c r="A27" s="133">
        <v>18</v>
      </c>
      <c r="B27" s="134" t="str">
        <f>+VLOOKUP(A27,'IDENTIFICACIÓN DEL RC'!$A$9:$E$30,2,0)</f>
        <v>Gestión Humana</v>
      </c>
      <c r="C27" s="135" t="str">
        <f>+VLOOKUP(A27,'IDENTIFICACIÓN DEL RC'!$A$9:$E$52,3,0)</f>
        <v>Interés indebido por un oferente en los procesos de contratación de la Dirección de Gestión Humana</v>
      </c>
      <c r="D27" s="136" t="s">
        <v>261</v>
      </c>
      <c r="E27" s="133" t="s">
        <v>296</v>
      </c>
      <c r="F27" s="137" t="s">
        <v>297</v>
      </c>
      <c r="G27" s="133" t="s">
        <v>308</v>
      </c>
      <c r="H27" s="138">
        <v>43831</v>
      </c>
      <c r="I27" s="138">
        <v>44196</v>
      </c>
      <c r="J27" s="127"/>
      <c r="K27" s="127"/>
      <c r="L27" s="127"/>
      <c r="M27" s="127"/>
      <c r="N27" s="127"/>
      <c r="O27" s="127"/>
      <c r="P27" s="127"/>
      <c r="Q27" s="127"/>
      <c r="R27" s="127"/>
      <c r="S27" s="127"/>
      <c r="T27" s="127"/>
      <c r="U27" s="127"/>
      <c r="V27" s="127"/>
      <c r="W27" s="127"/>
      <c r="X27" s="127"/>
      <c r="Y27" s="127"/>
      <c r="Z27" s="127"/>
      <c r="AA27" s="127"/>
    </row>
    <row r="28" spans="1:27" s="132" customFormat="1" ht="89.25" x14ac:dyDescent="0.25">
      <c r="A28" s="134">
        <v>19</v>
      </c>
      <c r="B28" s="134" t="str">
        <f>+VLOOKUP(A28,'IDENTIFICACIÓN DEL RC'!$A$9:$E$30,2,0)</f>
        <v>Gestión Jurídica y Contractual</v>
      </c>
      <c r="C28" s="135" t="str">
        <f>+VLOOKUP(A28,'IDENTIFICACIÓN DEL RC'!$A$9:$E$52,3,0)</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D28" s="136" t="s">
        <v>261</v>
      </c>
      <c r="E28" s="133" t="s">
        <v>296</v>
      </c>
      <c r="F28" s="137" t="s">
        <v>297</v>
      </c>
      <c r="G28" s="133" t="s">
        <v>309</v>
      </c>
      <c r="H28" s="138">
        <v>43831</v>
      </c>
      <c r="I28" s="138">
        <v>44196</v>
      </c>
      <c r="J28" s="127"/>
      <c r="K28" s="127"/>
      <c r="L28" s="127"/>
      <c r="M28" s="127"/>
      <c r="N28" s="127"/>
      <c r="O28" s="127"/>
      <c r="P28" s="127"/>
      <c r="Q28" s="127"/>
      <c r="R28" s="127"/>
      <c r="S28" s="127"/>
      <c r="T28" s="127"/>
      <c r="U28" s="127"/>
      <c r="V28" s="127"/>
      <c r="W28" s="127"/>
      <c r="X28" s="127"/>
      <c r="Y28" s="127"/>
      <c r="Z28" s="127"/>
      <c r="AA28" s="127"/>
    </row>
    <row r="29" spans="1:27" s="132" customFormat="1" ht="25.5" x14ac:dyDescent="0.25">
      <c r="A29" s="134">
        <v>20</v>
      </c>
      <c r="B29" s="134" t="str">
        <f>+VLOOKUP(A29,'IDENTIFICACIÓN DEL RC'!$A$9:$E$30,2,0)</f>
        <v>Gestión Jurídica y Contractual</v>
      </c>
      <c r="C29" s="135" t="str">
        <f>+VLOOKUP(A29,'IDENTIFICACIÓN DEL RC'!$A$9:$E$52,3,0)</f>
        <v xml:space="preserve">Incumplimiento de funciones por accion u omision </v>
      </c>
      <c r="D29" s="136" t="s">
        <v>261</v>
      </c>
      <c r="E29" s="133" t="s">
        <v>296</v>
      </c>
      <c r="F29" s="137" t="s">
        <v>297</v>
      </c>
      <c r="G29" s="133" t="s">
        <v>309</v>
      </c>
      <c r="H29" s="138">
        <v>43831</v>
      </c>
      <c r="I29" s="138">
        <v>44196</v>
      </c>
      <c r="J29" s="127"/>
      <c r="K29" s="127"/>
      <c r="L29" s="127"/>
      <c r="M29" s="127"/>
      <c r="N29" s="127"/>
      <c r="O29" s="127"/>
      <c r="P29" s="127"/>
      <c r="Q29" s="127"/>
      <c r="R29" s="127"/>
      <c r="S29" s="127"/>
      <c r="T29" s="127"/>
      <c r="U29" s="127"/>
      <c r="V29" s="127"/>
      <c r="W29" s="127"/>
      <c r="X29" s="127"/>
      <c r="Y29" s="127"/>
      <c r="Z29" s="127"/>
      <c r="AA29" s="127"/>
    </row>
    <row r="30" spans="1:27" s="132" customFormat="1" ht="76.5" x14ac:dyDescent="0.25">
      <c r="A30" s="133">
        <v>21</v>
      </c>
      <c r="B30" s="134" t="str">
        <f>+VLOOKUP(A30,'IDENTIFICACIÓN DEL RC'!$A$9:$E$30,2,0)</f>
        <v>Seguimiento y Monitoreo al Sistema de Control Interno</v>
      </c>
      <c r="C30" s="135" t="str">
        <f>+VLOOKUP(A30,'IDENTIFICACIÓN DEL RC'!$A$9:$E$52,3,0)</f>
        <v>Favorecimiento al proceso auditado o a terceros responsables a partir de auditorias, sesgadas, manipuladas o direccionadas, que no permitan evidenciar la realidad de la gestión obstruyendo la evaluacion de la misma.</v>
      </c>
      <c r="D30" s="136" t="s">
        <v>261</v>
      </c>
      <c r="E30" s="133" t="s">
        <v>296</v>
      </c>
      <c r="F30" s="137" t="s">
        <v>297</v>
      </c>
      <c r="G30" s="133" t="s">
        <v>310</v>
      </c>
      <c r="H30" s="138">
        <v>43831</v>
      </c>
      <c r="I30" s="138">
        <v>44196</v>
      </c>
      <c r="J30" s="127"/>
      <c r="K30" s="127"/>
      <c r="L30" s="127"/>
      <c r="M30" s="127"/>
      <c r="N30" s="127"/>
      <c r="O30" s="127"/>
      <c r="P30" s="127"/>
      <c r="Q30" s="127"/>
      <c r="R30" s="127"/>
      <c r="S30" s="127"/>
      <c r="T30" s="127"/>
      <c r="U30" s="127"/>
      <c r="V30" s="127"/>
      <c r="W30" s="127"/>
      <c r="X30" s="127"/>
      <c r="Y30" s="127"/>
      <c r="Z30" s="127"/>
      <c r="AA30" s="127"/>
    </row>
    <row r="31" spans="1:27" s="132" customFormat="1" ht="25.5" x14ac:dyDescent="0.25">
      <c r="A31" s="133">
        <v>22</v>
      </c>
      <c r="B31" s="134" t="str">
        <f>+VLOOKUP(A31,'IDENTIFICACIÓN DEL RC'!$A$9:$E$30,2,0)</f>
        <v>Atención y Servicio al Ciudadano</v>
      </c>
      <c r="C31" s="135" t="str">
        <f>+VLOOKUP(A31,'IDENTIFICACIÓN DEL RC'!$A$9:$E$52,3,0)</f>
        <v>Deficiente Atencion a los Ciudadanos</v>
      </c>
      <c r="D31" s="136" t="s">
        <v>261</v>
      </c>
      <c r="E31" s="133" t="s">
        <v>296</v>
      </c>
      <c r="F31" s="137" t="s">
        <v>297</v>
      </c>
      <c r="G31" s="133" t="s">
        <v>485</v>
      </c>
      <c r="H31" s="138">
        <v>43831</v>
      </c>
      <c r="I31" s="138">
        <v>44196</v>
      </c>
      <c r="J31" s="127"/>
      <c r="K31" s="127"/>
      <c r="L31" s="127"/>
      <c r="M31" s="127"/>
      <c r="N31" s="127"/>
      <c r="O31" s="127"/>
      <c r="P31" s="127"/>
      <c r="Q31" s="127"/>
      <c r="R31" s="127"/>
      <c r="S31" s="127"/>
      <c r="T31" s="127"/>
      <c r="U31" s="127"/>
      <c r="V31" s="127"/>
      <c r="W31" s="127"/>
      <c r="X31" s="127"/>
      <c r="Y31" s="127"/>
      <c r="Z31" s="127"/>
      <c r="AA31" s="127"/>
    </row>
    <row r="32" spans="1:27"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row>
    <row r="33" spans="1:27"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row>
    <row r="34" spans="1:27"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row>
    <row r="35" spans="1:27"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row>
    <row r="36" spans="1:27"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row>
    <row r="37" spans="1:27"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row>
    <row r="38" spans="1:27"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row>
    <row r="39" spans="1:27"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row>
    <row r="40" spans="1:27"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row>
    <row r="41" spans="1:27"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row>
    <row r="42" spans="1:27"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row>
    <row r="43" spans="1:27"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row>
    <row r="44" spans="1:27"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row>
    <row r="45" spans="1:27" x14ac:dyDescent="0.2">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row>
    <row r="46" spans="1:27" x14ac:dyDescent="0.2">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row>
    <row r="47" spans="1:27" x14ac:dyDescent="0.2">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row>
    <row r="48" spans="1:27" x14ac:dyDescent="0.2">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row>
    <row r="49" spans="1:27" x14ac:dyDescent="0.2">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row>
    <row r="50" spans="1:27" x14ac:dyDescent="0.2">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row>
    <row r="51" spans="1:27" x14ac:dyDescent="0.2">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row>
    <row r="52" spans="1:27" x14ac:dyDescent="0.2">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row>
    <row r="53" spans="1:27" x14ac:dyDescent="0.2">
      <c r="A53" s="12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row>
    <row r="54" spans="1:27" x14ac:dyDescent="0.2">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row>
    <row r="55" spans="1:27" x14ac:dyDescent="0.2">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row>
    <row r="56" spans="1:27" x14ac:dyDescent="0.2">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row>
    <row r="57" spans="1:27" x14ac:dyDescent="0.2">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row>
    <row r="58" spans="1:27" x14ac:dyDescent="0.2">
      <c r="A58" s="12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row>
    <row r="59" spans="1:27" x14ac:dyDescent="0.2">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row>
    <row r="60" spans="1:27" x14ac:dyDescent="0.2">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row>
    <row r="61" spans="1:27" x14ac:dyDescent="0.2">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row>
    <row r="62" spans="1:27" x14ac:dyDescent="0.2">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row>
    <row r="63" spans="1:27" x14ac:dyDescent="0.2">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row>
    <row r="64" spans="1:27" x14ac:dyDescent="0.2">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row>
    <row r="65" spans="1:27" x14ac:dyDescent="0.2">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row>
    <row r="66" spans="1:27" x14ac:dyDescent="0.2">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row>
    <row r="67" spans="1:27" x14ac:dyDescent="0.2">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row>
    <row r="68" spans="1:27" x14ac:dyDescent="0.2">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row>
    <row r="69" spans="1:27" x14ac:dyDescent="0.2">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row>
    <row r="70" spans="1:27" x14ac:dyDescent="0.2">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row>
    <row r="71" spans="1:27" x14ac:dyDescent="0.2">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row>
    <row r="72" spans="1:27" x14ac:dyDescent="0.2">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row>
    <row r="73" spans="1:27" x14ac:dyDescent="0.2">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row>
    <row r="74" spans="1:27" x14ac:dyDescent="0.2">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row>
    <row r="75" spans="1:27" x14ac:dyDescent="0.2">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row>
    <row r="76" spans="1:27" x14ac:dyDescent="0.2">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row>
    <row r="77" spans="1:27" x14ac:dyDescent="0.2">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row>
    <row r="78" spans="1:27" x14ac:dyDescent="0.2">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row>
    <row r="79" spans="1:27" x14ac:dyDescent="0.2">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row>
    <row r="80" spans="1:27" x14ac:dyDescent="0.2">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row>
    <row r="81" spans="1:27" x14ac:dyDescent="0.2">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row>
    <row r="82" spans="1:27" x14ac:dyDescent="0.2">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row>
    <row r="83" spans="1:27" x14ac:dyDescent="0.2">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row>
    <row r="84" spans="1:27" x14ac:dyDescent="0.2">
      <c r="A84" s="121"/>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row>
    <row r="85" spans="1:27" x14ac:dyDescent="0.2">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row>
    <row r="86" spans="1:27" x14ac:dyDescent="0.2">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row>
    <row r="87" spans="1:27" x14ac:dyDescent="0.2">
      <c r="A87" s="121"/>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row>
    <row r="88" spans="1:27" x14ac:dyDescent="0.2">
      <c r="A88" s="121"/>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row>
    <row r="89" spans="1:27" x14ac:dyDescent="0.2">
      <c r="A89" s="121"/>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row>
    <row r="90" spans="1:27" x14ac:dyDescent="0.2">
      <c r="A90" s="121"/>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row>
    <row r="91" spans="1:27" x14ac:dyDescent="0.2">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row>
    <row r="92" spans="1:27" x14ac:dyDescent="0.2">
      <c r="A92" s="121"/>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row>
    <row r="93" spans="1:27" x14ac:dyDescent="0.2">
      <c r="A93" s="121"/>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row>
    <row r="94" spans="1:27" x14ac:dyDescent="0.2">
      <c r="A94" s="12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row>
    <row r="95" spans="1:27" x14ac:dyDescent="0.2">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row>
    <row r="96" spans="1:27" x14ac:dyDescent="0.2">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row>
    <row r="97" spans="1:27" x14ac:dyDescent="0.2">
      <c r="A97" s="12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row>
    <row r="98" spans="1:27" x14ac:dyDescent="0.2">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row>
    <row r="99" spans="1:27" x14ac:dyDescent="0.2">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row>
    <row r="100" spans="1:27" x14ac:dyDescent="0.2">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row>
    <row r="101" spans="1:27" x14ac:dyDescent="0.2">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row>
    <row r="102" spans="1:27" x14ac:dyDescent="0.2">
      <c r="A102" s="121"/>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row>
    <row r="103" spans="1:27" x14ac:dyDescent="0.2">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row>
    <row r="104" spans="1:27" x14ac:dyDescent="0.2">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row>
    <row r="105" spans="1:27" x14ac:dyDescent="0.2">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row>
    <row r="106" spans="1:27" x14ac:dyDescent="0.2">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row>
    <row r="107" spans="1:27" x14ac:dyDescent="0.2">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row>
    <row r="108" spans="1:27" x14ac:dyDescent="0.2">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row>
    <row r="109" spans="1:27" x14ac:dyDescent="0.2">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row>
    <row r="110" spans="1:27" x14ac:dyDescent="0.2">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row>
    <row r="111" spans="1:27" x14ac:dyDescent="0.2">
      <c r="A111" s="121"/>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row>
    <row r="112" spans="1:27" x14ac:dyDescent="0.2">
      <c r="A112" s="121"/>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row>
    <row r="113" spans="1:27" x14ac:dyDescent="0.2">
      <c r="A113" s="121"/>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row>
    <row r="114" spans="1:27" x14ac:dyDescent="0.2">
      <c r="A114" s="121"/>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row>
    <row r="115" spans="1:27" x14ac:dyDescent="0.2">
      <c r="A115" s="121"/>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row>
    <row r="116" spans="1:27" x14ac:dyDescent="0.2">
      <c r="A116" s="121"/>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row>
    <row r="117" spans="1:27" x14ac:dyDescent="0.2">
      <c r="A117" s="121"/>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row>
    <row r="118" spans="1:27" x14ac:dyDescent="0.2">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row>
    <row r="119" spans="1:27" x14ac:dyDescent="0.2">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row>
    <row r="120" spans="1:27" x14ac:dyDescent="0.2">
      <c r="A120" s="121"/>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row>
    <row r="121" spans="1:27" x14ac:dyDescent="0.2">
      <c r="A121" s="121"/>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row>
    <row r="122" spans="1:27" x14ac:dyDescent="0.2">
      <c r="A122" s="121"/>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row>
    <row r="123" spans="1:27" x14ac:dyDescent="0.2">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row>
    <row r="124" spans="1:27" x14ac:dyDescent="0.2">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row>
    <row r="125" spans="1:27" x14ac:dyDescent="0.2">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row>
    <row r="126" spans="1:27" x14ac:dyDescent="0.2">
      <c r="A126" s="121"/>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row>
    <row r="127" spans="1:27" x14ac:dyDescent="0.2">
      <c r="A127" s="121"/>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row>
    <row r="128" spans="1:27" x14ac:dyDescent="0.2">
      <c r="A128" s="121"/>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row>
    <row r="129" spans="1:27" x14ac:dyDescent="0.2">
      <c r="A129" s="121"/>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row>
    <row r="130" spans="1:27" x14ac:dyDescent="0.2">
      <c r="A130" s="121"/>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row>
    <row r="131" spans="1:27" x14ac:dyDescent="0.2">
      <c r="A131" s="121"/>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row>
    <row r="132" spans="1:27" x14ac:dyDescent="0.2">
      <c r="A132" s="121"/>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row>
    <row r="133" spans="1:27" x14ac:dyDescent="0.2">
      <c r="A133" s="121"/>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row>
    <row r="134" spans="1:27" x14ac:dyDescent="0.2">
      <c r="A134" s="12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row>
    <row r="135" spans="1:27" x14ac:dyDescent="0.2">
      <c r="A135" s="121"/>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row>
    <row r="136" spans="1:27" x14ac:dyDescent="0.2">
      <c r="A136" s="121"/>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row>
    <row r="137" spans="1:27" x14ac:dyDescent="0.2">
      <c r="A137" s="121"/>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row>
    <row r="138" spans="1:27" x14ac:dyDescent="0.2">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row>
    <row r="139" spans="1:27" x14ac:dyDescent="0.2">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row>
    <row r="140" spans="1:27" x14ac:dyDescent="0.2">
      <c r="A140" s="121"/>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row>
    <row r="141" spans="1:27" x14ac:dyDescent="0.2">
      <c r="A141" s="121"/>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row>
    <row r="142" spans="1:27" x14ac:dyDescent="0.2">
      <c r="A142" s="121"/>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row>
    <row r="143" spans="1:27" x14ac:dyDescent="0.2">
      <c r="A143" s="121"/>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row>
    <row r="144" spans="1:27" x14ac:dyDescent="0.2">
      <c r="A144" s="121"/>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row>
    <row r="145" spans="1:27" x14ac:dyDescent="0.2">
      <c r="A145" s="121"/>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row>
    <row r="146" spans="1:27" x14ac:dyDescent="0.2">
      <c r="A146" s="121"/>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row>
    <row r="147" spans="1:27" x14ac:dyDescent="0.2">
      <c r="A147" s="121"/>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row>
    <row r="148" spans="1:27" x14ac:dyDescent="0.2">
      <c r="A148" s="121"/>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row>
    <row r="149" spans="1:27" x14ac:dyDescent="0.2">
      <c r="A149" s="121"/>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row>
    <row r="150" spans="1:27" x14ac:dyDescent="0.2">
      <c r="A150" s="121"/>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row>
    <row r="151" spans="1:27" x14ac:dyDescent="0.2">
      <c r="A151" s="121"/>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row>
    <row r="152" spans="1:27" x14ac:dyDescent="0.2">
      <c r="A152" s="121"/>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row>
    <row r="153" spans="1:27" x14ac:dyDescent="0.2">
      <c r="A153" s="121"/>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row>
    <row r="154" spans="1:27" x14ac:dyDescent="0.2">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row>
    <row r="155" spans="1:27" x14ac:dyDescent="0.2">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row>
    <row r="156" spans="1:27" x14ac:dyDescent="0.2">
      <c r="A156" s="121"/>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row>
    <row r="157" spans="1:27" x14ac:dyDescent="0.2">
      <c r="A157" s="121"/>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row>
    <row r="158" spans="1:27" x14ac:dyDescent="0.2">
      <c r="A158" s="121"/>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row>
    <row r="159" spans="1:27" x14ac:dyDescent="0.2">
      <c r="A159" s="121"/>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row>
    <row r="160" spans="1:27" x14ac:dyDescent="0.2">
      <c r="A160" s="12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row>
    <row r="161" spans="1:27" x14ac:dyDescent="0.2">
      <c r="A161" s="121"/>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row>
    <row r="162" spans="1:27" x14ac:dyDescent="0.2">
      <c r="A162" s="121"/>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row>
    <row r="163" spans="1:27" x14ac:dyDescent="0.2">
      <c r="A163" s="121"/>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row>
    <row r="164" spans="1:27" x14ac:dyDescent="0.2">
      <c r="A164" s="121"/>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row>
    <row r="165" spans="1:27" x14ac:dyDescent="0.2">
      <c r="A165" s="121"/>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row>
    <row r="166" spans="1:27" x14ac:dyDescent="0.2">
      <c r="A166" s="121"/>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row>
    <row r="167" spans="1:27" x14ac:dyDescent="0.2">
      <c r="A167" s="121"/>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row>
    <row r="168" spans="1:27" x14ac:dyDescent="0.2">
      <c r="A168" s="121"/>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row>
    <row r="169" spans="1:27" x14ac:dyDescent="0.2">
      <c r="A169" s="121"/>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row>
    <row r="170" spans="1:27" x14ac:dyDescent="0.2">
      <c r="A170" s="121"/>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row>
    <row r="171" spans="1:27" x14ac:dyDescent="0.2">
      <c r="A171" s="121"/>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row>
    <row r="172" spans="1:27" x14ac:dyDescent="0.2">
      <c r="A172" s="121"/>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row>
    <row r="173" spans="1:27" x14ac:dyDescent="0.2">
      <c r="A173" s="121"/>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row>
    <row r="174" spans="1:27" x14ac:dyDescent="0.2">
      <c r="A174" s="121"/>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row>
    <row r="175" spans="1:27" x14ac:dyDescent="0.2">
      <c r="A175" s="121"/>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row>
    <row r="176" spans="1:27" x14ac:dyDescent="0.2">
      <c r="A176" s="121"/>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row>
    <row r="177" spans="1:27" x14ac:dyDescent="0.2">
      <c r="A177" s="121"/>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row>
    <row r="178" spans="1:27" x14ac:dyDescent="0.2">
      <c r="A178" s="121"/>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row>
    <row r="179" spans="1:27" x14ac:dyDescent="0.2">
      <c r="A179" s="121"/>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row>
    <row r="180" spans="1:27" x14ac:dyDescent="0.2">
      <c r="A180" s="121"/>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row>
    <row r="181" spans="1:27" x14ac:dyDescent="0.2">
      <c r="A181" s="121"/>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row>
    <row r="182" spans="1:27" x14ac:dyDescent="0.2">
      <c r="A182" s="121"/>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row>
    <row r="183" spans="1:27" x14ac:dyDescent="0.2">
      <c r="A183" s="121"/>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row>
    <row r="184" spans="1:27" x14ac:dyDescent="0.2">
      <c r="A184" s="121"/>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row>
    <row r="185" spans="1:27" x14ac:dyDescent="0.2">
      <c r="A185" s="121"/>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row>
    <row r="186" spans="1:27" x14ac:dyDescent="0.2">
      <c r="A186" s="121"/>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row>
    <row r="187" spans="1:27" x14ac:dyDescent="0.2">
      <c r="A187" s="121"/>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row>
    <row r="188" spans="1:27" x14ac:dyDescent="0.2">
      <c r="A188" s="121"/>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row>
    <row r="189" spans="1:27" x14ac:dyDescent="0.2">
      <c r="A189" s="121"/>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row>
    <row r="190" spans="1:27" x14ac:dyDescent="0.2">
      <c r="A190" s="121"/>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row>
    <row r="191" spans="1:27" x14ac:dyDescent="0.2">
      <c r="A191" s="121"/>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row>
    <row r="192" spans="1:27" x14ac:dyDescent="0.2">
      <c r="A192" s="121"/>
      <c r="B192" s="121"/>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row>
    <row r="193" spans="1:27" x14ac:dyDescent="0.2">
      <c r="A193" s="121"/>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row>
    <row r="194" spans="1:27" x14ac:dyDescent="0.2">
      <c r="A194" s="121"/>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row>
    <row r="195" spans="1:27" x14ac:dyDescent="0.2">
      <c r="A195" s="121"/>
      <c r="B195" s="121"/>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row>
    <row r="196" spans="1:27" x14ac:dyDescent="0.2">
      <c r="A196" s="121"/>
      <c r="B196" s="121"/>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c r="AA196" s="121"/>
    </row>
    <row r="197" spans="1:27" x14ac:dyDescent="0.2">
      <c r="A197" s="121"/>
      <c r="B197" s="121"/>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row>
    <row r="198" spans="1:27" x14ac:dyDescent="0.2">
      <c r="A198" s="121"/>
      <c r="B198" s="121"/>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row>
    <row r="199" spans="1:27" x14ac:dyDescent="0.2">
      <c r="A199" s="121"/>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row>
    <row r="200" spans="1:27" x14ac:dyDescent="0.2">
      <c r="A200" s="121"/>
      <c r="B200" s="121"/>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c r="AA200" s="121"/>
    </row>
    <row r="201" spans="1:27" x14ac:dyDescent="0.2">
      <c r="A201" s="121"/>
      <c r="B201" s="121"/>
      <c r="C201" s="121"/>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c r="AA201" s="121"/>
    </row>
    <row r="202" spans="1:27" x14ac:dyDescent="0.2">
      <c r="A202" s="121"/>
      <c r="B202" s="121"/>
      <c r="C202" s="121"/>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c r="AA202" s="121"/>
    </row>
    <row r="203" spans="1:27" x14ac:dyDescent="0.2">
      <c r="A203" s="121"/>
      <c r="B203" s="121"/>
      <c r="C203" s="121"/>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c r="AA203" s="121"/>
    </row>
    <row r="204" spans="1:27" x14ac:dyDescent="0.2">
      <c r="A204" s="121"/>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row>
    <row r="205" spans="1:27" x14ac:dyDescent="0.2">
      <c r="A205" s="121"/>
      <c r="B205" s="121"/>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c r="AA205" s="121"/>
    </row>
    <row r="206" spans="1:27" x14ac:dyDescent="0.2">
      <c r="A206" s="121"/>
      <c r="B206" s="121"/>
      <c r="C206" s="121"/>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c r="AA206" s="121"/>
    </row>
    <row r="207" spans="1:27" x14ac:dyDescent="0.2">
      <c r="A207" s="121"/>
      <c r="B207" s="121"/>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c r="AA207" s="121"/>
    </row>
    <row r="208" spans="1:27" x14ac:dyDescent="0.2">
      <c r="A208" s="121"/>
      <c r="B208" s="121"/>
      <c r="C208" s="121"/>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c r="AA208" s="121"/>
    </row>
    <row r="209" spans="1:27" x14ac:dyDescent="0.2">
      <c r="A209" s="121"/>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row>
    <row r="210" spans="1:27" x14ac:dyDescent="0.2">
      <c r="A210" s="121"/>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row>
    <row r="211" spans="1:27" x14ac:dyDescent="0.2">
      <c r="A211" s="121"/>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row>
    <row r="212" spans="1:27" x14ac:dyDescent="0.2">
      <c r="A212" s="121"/>
      <c r="B212" s="121"/>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c r="AA212" s="121"/>
    </row>
    <row r="213" spans="1:27" x14ac:dyDescent="0.2">
      <c r="A213" s="121"/>
      <c r="B213" s="121"/>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row>
    <row r="214" spans="1:27" x14ac:dyDescent="0.2">
      <c r="A214" s="121"/>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row>
    <row r="215" spans="1:27" x14ac:dyDescent="0.2">
      <c r="A215" s="121"/>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row>
    <row r="216" spans="1:27" x14ac:dyDescent="0.2">
      <c r="A216" s="121"/>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row>
    <row r="217" spans="1:27" x14ac:dyDescent="0.2">
      <c r="A217" s="121"/>
      <c r="B217" s="121"/>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c r="AA217" s="121"/>
    </row>
    <row r="218" spans="1:27" x14ac:dyDescent="0.2">
      <c r="A218" s="121"/>
      <c r="B218" s="121"/>
      <c r="C218" s="121"/>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c r="AA218" s="121"/>
    </row>
    <row r="219" spans="1:27" x14ac:dyDescent="0.2">
      <c r="A219" s="121"/>
      <c r="B219" s="121"/>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row>
    <row r="220" spans="1:27" x14ac:dyDescent="0.2">
      <c r="A220" s="121"/>
      <c r="B220" s="121"/>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row>
    <row r="221" spans="1:27" x14ac:dyDescent="0.2">
      <c r="A221" s="121"/>
      <c r="B221" s="121"/>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row>
    <row r="222" spans="1:27" x14ac:dyDescent="0.2">
      <c r="A222" s="121"/>
      <c r="B222" s="121"/>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row>
    <row r="223" spans="1:27" x14ac:dyDescent="0.2">
      <c r="A223" s="121"/>
      <c r="B223" s="121"/>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row>
    <row r="224" spans="1:27" x14ac:dyDescent="0.2">
      <c r="A224" s="121"/>
      <c r="B224" s="121"/>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row>
    <row r="225" spans="1:27" x14ac:dyDescent="0.2">
      <c r="A225" s="121"/>
      <c r="B225" s="121"/>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row>
    <row r="226" spans="1:27" x14ac:dyDescent="0.2">
      <c r="A226" s="121"/>
      <c r="B226" s="121"/>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c r="AA226" s="121"/>
    </row>
    <row r="227" spans="1:27" x14ac:dyDescent="0.2">
      <c r="J227" s="121"/>
      <c r="K227" s="121"/>
      <c r="L227" s="121"/>
      <c r="M227" s="121"/>
      <c r="N227" s="121"/>
      <c r="O227" s="121"/>
      <c r="P227" s="121"/>
      <c r="Q227" s="121"/>
      <c r="R227" s="121"/>
      <c r="S227" s="121"/>
      <c r="T227" s="121"/>
      <c r="U227" s="121"/>
      <c r="V227" s="121"/>
      <c r="W227" s="121"/>
      <c r="X227" s="121"/>
      <c r="Y227" s="121"/>
      <c r="Z227" s="121"/>
      <c r="AA227" s="121"/>
    </row>
    <row r="228" spans="1:27" x14ac:dyDescent="0.2">
      <c r="J228" s="121"/>
      <c r="K228" s="121"/>
      <c r="L228" s="121"/>
      <c r="M228" s="121"/>
      <c r="N228" s="121"/>
      <c r="O228" s="121"/>
      <c r="P228" s="121"/>
      <c r="Q228" s="121"/>
      <c r="R228" s="121"/>
      <c r="S228" s="121"/>
      <c r="T228" s="121"/>
      <c r="U228" s="121"/>
      <c r="V228" s="121"/>
      <c r="W228" s="121"/>
      <c r="X228" s="121"/>
      <c r="Y228" s="121"/>
      <c r="Z228" s="121"/>
      <c r="AA228" s="121"/>
    </row>
    <row r="229" spans="1:27" x14ac:dyDescent="0.2">
      <c r="J229" s="121"/>
      <c r="K229" s="121"/>
      <c r="L229" s="121"/>
      <c r="M229" s="121"/>
      <c r="N229" s="121"/>
      <c r="O229" s="121"/>
      <c r="P229" s="121"/>
      <c r="Q229" s="121"/>
      <c r="R229" s="121"/>
      <c r="S229" s="121"/>
      <c r="T229" s="121"/>
      <c r="U229" s="121"/>
      <c r="V229" s="121"/>
      <c r="W229" s="121"/>
      <c r="X229" s="121"/>
      <c r="Y229" s="121"/>
      <c r="Z229" s="121"/>
      <c r="AA229" s="121"/>
    </row>
    <row r="230" spans="1:27" x14ac:dyDescent="0.2">
      <c r="J230" s="121"/>
      <c r="K230" s="121"/>
      <c r="L230" s="121"/>
      <c r="M230" s="121"/>
      <c r="N230" s="121"/>
      <c r="O230" s="121"/>
      <c r="P230" s="121"/>
      <c r="Q230" s="121"/>
      <c r="R230" s="121"/>
      <c r="S230" s="121"/>
      <c r="T230" s="121"/>
      <c r="U230" s="121"/>
      <c r="V230" s="121"/>
      <c r="W230" s="121"/>
      <c r="X230" s="121"/>
      <c r="Y230" s="121"/>
      <c r="Z230" s="121"/>
      <c r="AA230" s="121"/>
    </row>
    <row r="231" spans="1:27" x14ac:dyDescent="0.2">
      <c r="J231" s="121"/>
      <c r="K231" s="121"/>
      <c r="L231" s="121"/>
      <c r="M231" s="121"/>
      <c r="N231" s="121"/>
      <c r="O231" s="121"/>
      <c r="P231" s="121"/>
      <c r="Q231" s="121"/>
      <c r="R231" s="121"/>
      <c r="S231" s="121"/>
      <c r="T231" s="121"/>
      <c r="U231" s="121"/>
      <c r="V231" s="121"/>
      <c r="W231" s="121"/>
      <c r="X231" s="121"/>
      <c r="Y231" s="121"/>
      <c r="Z231" s="121"/>
      <c r="AA231" s="121"/>
    </row>
    <row r="232" spans="1:27" x14ac:dyDescent="0.2">
      <c r="J232" s="121"/>
      <c r="K232" s="121"/>
      <c r="L232" s="121"/>
      <c r="M232" s="121"/>
      <c r="N232" s="121"/>
      <c r="O232" s="121"/>
      <c r="P232" s="121"/>
      <c r="Q232" s="121"/>
      <c r="R232" s="121"/>
      <c r="S232" s="121"/>
      <c r="T232" s="121"/>
      <c r="U232" s="121"/>
      <c r="V232" s="121"/>
      <c r="W232" s="121"/>
      <c r="X232" s="121"/>
      <c r="Y232" s="121"/>
      <c r="Z232" s="121"/>
      <c r="AA232" s="121"/>
    </row>
  </sheetData>
  <sheetProtection algorithmName="SHA-512" hashValue="vmKhe3uqRQwDKYG5ojxA5W4NeELkDlikK4cQWuW1JdwN8LyZKHr+zAi0t1+LbBFJxV78GsfXMyRiJf3iZURZOQ==" saltValue="vAWck3NTkKl2fhtHC+8AuA==" spinCount="100000" sheet="1" objects="1" scenarios="1"/>
  <autoFilter ref="A9:I9" xr:uid="{5396611C-C846-4674-88F4-DD405CF64328}"/>
  <mergeCells count="9">
    <mergeCell ref="B6:I7"/>
    <mergeCell ref="A8:G8"/>
    <mergeCell ref="H8:I8"/>
    <mergeCell ref="B1:E3"/>
    <mergeCell ref="F1:G3"/>
    <mergeCell ref="B4:E5"/>
    <mergeCell ref="F4:G5"/>
    <mergeCell ref="H4:H5"/>
    <mergeCell ref="I4:I5"/>
  </mergeCells>
  <pageMargins left="0.23622047244094491" right="0.23622047244094491" top="0.74803149606299213" bottom="0.74803149606299213" header="0.31496062992125984" footer="0.31496062992125984"/>
  <pageSetup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800-000000000000}">
          <x14:formula1>
            <xm:f>'TABLA DE INFORMACIÓN'!$AB$4:$AB$7</xm:f>
          </x14:formula1>
          <xm:sqref>D10:D31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49E200-BE30-4468-8153-7EBAE2160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75B7B-4860-4381-989C-3161AC02ACEF}">
  <ds:schemaRefs>
    <ds:schemaRef ds:uri="http://schemas.microsoft.com/office/2006/metadata/properties"/>
    <ds:schemaRef ds:uri="http://www.w3.org/XML/1998/namespace"/>
    <ds:schemaRef ds:uri="http://purl.org/dc/terms/"/>
    <ds:schemaRef ds:uri="http://purl.org/dc/dcmitype/"/>
    <ds:schemaRef ds:uri="e0dc2fa4-30c8-4786-84b3-8973d76c60df"/>
    <ds:schemaRef ds:uri="3af7845b-4a97-4ec3-83b8-bbbf8cded535"/>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61A33731-98B6-42D1-8574-2B2E72BAC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SDSCJ</vt:lpstr>
      <vt:lpstr>MAPA RESUMEN OAP</vt:lpstr>
      <vt:lpstr>IDENTIFICACIÓN DEL RC</vt:lpstr>
      <vt:lpstr>DEFINICIÓN DEL RC</vt:lpstr>
      <vt:lpstr>CALIFICACION DE IMPACTO</vt:lpstr>
      <vt:lpstr>ANÁLISIS DEL RC</vt:lpstr>
      <vt:lpstr>CONTROL DEL RC</vt:lpstr>
      <vt:lpstr>VALORACIÓN DEL RC CON CONTROL</vt:lpstr>
      <vt:lpstr>TRATAMIENTO DE RIESGO RESIDUAL </vt:lpstr>
      <vt:lpstr>CONTROL DE CAMBIOS</vt:lpstr>
      <vt:lpstr>TABLA DE INFORMACIÓN</vt:lpstr>
      <vt:lpstr>'ANÁLISIS DEL RC'!Área_de_impresión</vt:lpstr>
      <vt:lpstr>'DEFINICIÓN DEL RC'!Área_de_impresión</vt:lpstr>
      <vt:lpstr>'MAPA RESUMEN OAP'!Área_de_impresión</vt:lpstr>
      <vt:lpstr>'TRATAMIENTO DE RIESGO RESIDUAL '!Área_de_impresión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2016-12-07T14:26:41Z</dcterms:created>
  <dcterms:modified xsi:type="dcterms:W3CDTF">2020-04-20T17:14:58Z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