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Corrupcion/"/>
    </mc:Choice>
  </mc:AlternateContent>
  <xr:revisionPtr revIDLastSave="453" documentId="8_{A4377BBE-BF76-4C4F-AE9B-FD9CC6995B4D}" xr6:coauthVersionLast="45" xr6:coauthVersionMax="45" xr10:uidLastSave="{584A4D6E-FAD6-4AE0-BBD8-3CC89E4D7DEA}"/>
  <bookViews>
    <workbookView xWindow="-120" yWindow="-120" windowWidth="20730" windowHeight="11160" xr2:uid="{00000000-000D-0000-FFFF-FFFF00000000}"/>
  </bookViews>
  <sheets>
    <sheet name="SDSCJ" sheetId="11" r:id="rId1"/>
    <sheet name="Componente PAAC" sheetId="14" r:id="rId2"/>
    <sheet name="MAPA RESUMEN OAP" sheetId="9" r:id="rId3"/>
    <sheet name="IDENTIFICACIÓN DEL RC" sheetId="4" r:id="rId4"/>
    <sheet name="DEFINICIÓN DEL RC" sheetId="1" r:id="rId5"/>
    <sheet name="CALIFICACION DE IMPACTO" sheetId="12" r:id="rId6"/>
    <sheet name="ANÁLISIS DEL RC" sheetId="5" r:id="rId7"/>
    <sheet name="CONTROL DEL RC" sheetId="7" r:id="rId8"/>
    <sheet name="VALORACIÓN DEL RC CON CONTROL" sheetId="8" r:id="rId9"/>
    <sheet name="TRATAMIENTO DE RIESGO RESIDUAL " sheetId="13" r:id="rId10"/>
    <sheet name="CONTROL DE CAMBIOS" sheetId="10" state="hidden" r:id="rId11"/>
    <sheet name="TABLA DE INFORMACIÓN" sheetId="2" state="hidden" r:id="rId12"/>
  </sheets>
  <definedNames>
    <definedName name="_xlnm._FilterDatabase" localSheetId="6" hidden="1">'ANÁLISIS DEL RC'!$A$8:$G$8</definedName>
    <definedName name="_xlnm._FilterDatabase" localSheetId="7" hidden="1">'CONTROL DEL RC'!$A$8:$R$48</definedName>
    <definedName name="_xlnm._FilterDatabase" localSheetId="4" hidden="1">'DEFINICIÓN DEL RC'!$A$8:$G$8</definedName>
    <definedName name="_xlnm._FilterDatabase" localSheetId="3" hidden="1">'IDENTIFICACIÓN DEL RC'!$A$8:$E$30</definedName>
    <definedName name="_xlnm._FilterDatabase" localSheetId="2" hidden="1">'MAPA RESUMEN OAP'!$A$8:$P$48</definedName>
    <definedName name="_xlnm._FilterDatabase" localSheetId="9" hidden="1">'TRATAMIENTO DE RIESGO RESIDUAL '!$A$9:$I$9</definedName>
    <definedName name="_xlnm._FilterDatabase" localSheetId="8" hidden="1">'VALORACIÓN DEL RC CON CONTROL'!$A$8:$G$9</definedName>
    <definedName name="_xlnm.Print_Area" localSheetId="6">'ANÁLISIS DEL RC'!$A$1:$G$34</definedName>
    <definedName name="_xlnm.Print_Area" localSheetId="4">'DEFINICIÓN DEL RC'!$A$1:$G$34</definedName>
    <definedName name="_xlnm.Print_Area" localSheetId="2">'MAPA RESUMEN OAP'!$A$1:$P$54</definedName>
    <definedName name="_xlnm.Print_Area" localSheetId="9">'TRATAMIENTO DE RIESGO RESIDUAL '!$A$1:$I$37</definedName>
    <definedName name="_xlnm.Print_Titles" localSheetId="9">'TRATAMIENTO DE RIESGO RESIDUAL '!$1:$9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9" l="1"/>
  <c r="E12" i="9"/>
  <c r="E13" i="9"/>
  <c r="E14" i="9"/>
  <c r="E15" i="9"/>
  <c r="E16" i="9"/>
  <c r="E17" i="9"/>
  <c r="E21" i="9"/>
  <c r="E23" i="9"/>
  <c r="E26" i="9"/>
  <c r="E31" i="9"/>
  <c r="E35" i="9"/>
  <c r="E36" i="9"/>
  <c r="E38" i="9"/>
  <c r="E40" i="9"/>
  <c r="E42" i="9"/>
  <c r="E43" i="9"/>
  <c r="E44" i="9"/>
  <c r="E46" i="9"/>
  <c r="E47" i="9"/>
  <c r="E48" i="9"/>
  <c r="E9" i="9"/>
  <c r="C10" i="9"/>
  <c r="C12" i="9"/>
  <c r="C13" i="9"/>
  <c r="C14" i="9"/>
  <c r="C15" i="9"/>
  <c r="C16" i="9"/>
  <c r="C17" i="9"/>
  <c r="C21" i="9"/>
  <c r="C23" i="9"/>
  <c r="C26" i="9"/>
  <c r="C31" i="9"/>
  <c r="C35" i="9"/>
  <c r="C36" i="9"/>
  <c r="C38" i="9"/>
  <c r="C40" i="9"/>
  <c r="C42" i="9"/>
  <c r="C43" i="9"/>
  <c r="C44" i="9"/>
  <c r="C46" i="9"/>
  <c r="C47" i="9"/>
  <c r="C48" i="9"/>
  <c r="C9" i="9"/>
  <c r="C10" i="7" l="1"/>
  <c r="C11" i="7"/>
  <c r="C12" i="7"/>
  <c r="C15" i="7"/>
  <c r="C14" i="7"/>
  <c r="C13"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9" i="7"/>
  <c r="C10" i="5" l="1"/>
  <c r="C11" i="5"/>
  <c r="C12" i="5"/>
  <c r="C13" i="5"/>
  <c r="C14" i="5"/>
  <c r="C15" i="5"/>
  <c r="C16" i="5"/>
  <c r="C17" i="5"/>
  <c r="C18" i="5"/>
  <c r="C19" i="5"/>
  <c r="C20" i="5"/>
  <c r="C21" i="5"/>
  <c r="C22" i="5"/>
  <c r="C23" i="5"/>
  <c r="C24" i="5"/>
  <c r="C25" i="5"/>
  <c r="C26" i="5"/>
  <c r="C27" i="5"/>
  <c r="C28" i="5"/>
  <c r="C29" i="5"/>
  <c r="C30" i="5"/>
  <c r="C9" i="5"/>
  <c r="B46" i="9" l="1"/>
  <c r="D46" i="9"/>
  <c r="J45" i="9"/>
  <c r="J46" i="9"/>
  <c r="G46" i="9"/>
  <c r="J22" i="9" l="1"/>
  <c r="G22" i="9"/>
  <c r="N22" i="7" l="1"/>
  <c r="O22" i="7" s="1"/>
  <c r="Q22" i="7" s="1"/>
  <c r="R22" i="7" s="1"/>
  <c r="B22" i="7"/>
  <c r="J41" i="9" l="1"/>
  <c r="G41" i="9"/>
  <c r="J25" i="9" l="1"/>
  <c r="G25" i="9"/>
  <c r="N25" i="7"/>
  <c r="O25" i="7" s="1"/>
  <c r="Q25" i="7" s="1"/>
  <c r="R25" i="7" s="1"/>
  <c r="B25" i="7"/>
  <c r="N41" i="7" l="1"/>
  <c r="O41" i="7" s="1"/>
  <c r="Q41" i="7" s="1"/>
  <c r="R41" i="7" s="1"/>
  <c r="B41" i="7"/>
  <c r="J48" i="9" l="1"/>
  <c r="G48" i="9"/>
  <c r="B48" i="9"/>
  <c r="D48" i="9"/>
  <c r="B47" i="7"/>
  <c r="B46" i="7"/>
  <c r="B45" i="7"/>
  <c r="B44" i="7"/>
  <c r="B43" i="7"/>
  <c r="B42" i="7"/>
  <c r="B40" i="7"/>
  <c r="B39" i="7"/>
  <c r="B38" i="7"/>
  <c r="B37" i="7"/>
  <c r="B36" i="7"/>
  <c r="B35" i="7"/>
  <c r="B34" i="7"/>
  <c r="B33" i="7"/>
  <c r="B32" i="7"/>
  <c r="B31" i="7"/>
  <c r="B30" i="7"/>
  <c r="B29" i="7"/>
  <c r="B28" i="7"/>
  <c r="B27" i="7"/>
  <c r="B26" i="7"/>
  <c r="B24" i="7"/>
  <c r="B23" i="7"/>
  <c r="B21" i="7"/>
  <c r="B20" i="7"/>
  <c r="B19" i="7"/>
  <c r="B18" i="7"/>
  <c r="B17" i="7"/>
  <c r="B16" i="7"/>
  <c r="B13" i="7"/>
  <c r="B14" i="7"/>
  <c r="B15" i="7"/>
  <c r="B12" i="7"/>
  <c r="B11" i="7"/>
  <c r="B10" i="7"/>
  <c r="B9" i="7"/>
  <c r="B29" i="5"/>
  <c r="B28" i="5"/>
  <c r="B27" i="5"/>
  <c r="B26" i="5"/>
  <c r="B25" i="5"/>
  <c r="B24" i="5"/>
  <c r="B23" i="5"/>
  <c r="B22" i="5"/>
  <c r="B21" i="5"/>
  <c r="B20" i="5"/>
  <c r="B19" i="5"/>
  <c r="B18" i="5"/>
  <c r="B17" i="5"/>
  <c r="B16" i="5"/>
  <c r="B15" i="5"/>
  <c r="B14" i="5"/>
  <c r="B13" i="5"/>
  <c r="B12" i="5"/>
  <c r="B11" i="5"/>
  <c r="B10" i="5"/>
  <c r="B9" i="5"/>
  <c r="B31" i="13"/>
  <c r="B30" i="13"/>
  <c r="B29" i="13"/>
  <c r="B28" i="13"/>
  <c r="B27" i="13"/>
  <c r="B26" i="13"/>
  <c r="B25" i="13"/>
  <c r="B24" i="13"/>
  <c r="B23" i="13"/>
  <c r="B22" i="13"/>
  <c r="B21" i="13"/>
  <c r="B20" i="13"/>
  <c r="B19" i="13"/>
  <c r="B18" i="13"/>
  <c r="B17" i="13"/>
  <c r="B16" i="13"/>
  <c r="B15" i="13"/>
  <c r="B14" i="13"/>
  <c r="B13" i="13"/>
  <c r="B12" i="13"/>
  <c r="B11" i="13"/>
  <c r="B10" i="13"/>
  <c r="C31" i="13"/>
  <c r="B48" i="7"/>
  <c r="N48" i="7"/>
  <c r="O48" i="7" s="1"/>
  <c r="Q48" i="7" s="1"/>
  <c r="R48" i="7" s="1"/>
  <c r="B30" i="5"/>
  <c r="F30" i="5"/>
  <c r="G30" i="5" s="1"/>
  <c r="F48" i="9" s="1"/>
  <c r="B30" i="1"/>
  <c r="C30" i="1"/>
  <c r="F31" i="8" l="1"/>
  <c r="C31" i="8"/>
  <c r="D31" i="8" s="1"/>
  <c r="E31" i="8" s="1"/>
  <c r="G31" i="8" s="1"/>
  <c r="I48" i="9" s="1"/>
  <c r="G45" i="9"/>
  <c r="C29" i="13"/>
  <c r="N46" i="7"/>
  <c r="C29" i="8" s="1"/>
  <c r="F28" i="5"/>
  <c r="H48" i="9" l="1"/>
  <c r="G28" i="5"/>
  <c r="F46" i="9" s="1"/>
  <c r="F29" i="8"/>
  <c r="O46" i="7"/>
  <c r="Q46" i="7" s="1"/>
  <c r="R46" i="7" s="1"/>
  <c r="C28" i="1"/>
  <c r="B28" i="1"/>
  <c r="D29" i="8" l="1"/>
  <c r="H45" i="9"/>
  <c r="N45" i="7"/>
  <c r="O45" i="7" s="1"/>
  <c r="Q45" i="7" s="1"/>
  <c r="R45" i="7" s="1"/>
  <c r="E29" i="8" l="1"/>
  <c r="G29" i="8" s="1"/>
  <c r="I46" i="9" s="1"/>
  <c r="J14" i="9"/>
  <c r="J15" i="9"/>
  <c r="G14" i="9"/>
  <c r="G15" i="9"/>
  <c r="B15" i="9"/>
  <c r="B13" i="9"/>
  <c r="B14" i="9"/>
  <c r="D14" i="9"/>
  <c r="D15" i="9"/>
  <c r="B10" i="1"/>
  <c r="B11" i="1"/>
  <c r="B12" i="1"/>
  <c r="B13" i="1"/>
  <c r="B14" i="1"/>
  <c r="B15" i="1"/>
  <c r="B16" i="1"/>
  <c r="B17" i="1"/>
  <c r="B18" i="1"/>
  <c r="B19" i="1"/>
  <c r="B20" i="1"/>
  <c r="B21" i="1"/>
  <c r="B22" i="1"/>
  <c r="B23" i="1"/>
  <c r="B24" i="1"/>
  <c r="B25" i="1"/>
  <c r="B26" i="1"/>
  <c r="B27" i="1"/>
  <c r="B29" i="1"/>
  <c r="B9" i="1"/>
  <c r="C30" i="13"/>
  <c r="C28" i="13"/>
  <c r="C27" i="13"/>
  <c r="C26" i="13"/>
  <c r="C25" i="13"/>
  <c r="C24" i="13"/>
  <c r="C23" i="13"/>
  <c r="C22" i="13"/>
  <c r="C21" i="13"/>
  <c r="C20" i="13"/>
  <c r="C19" i="13"/>
  <c r="C18" i="13"/>
  <c r="C17" i="13"/>
  <c r="C16" i="13"/>
  <c r="C15" i="13"/>
  <c r="C14" i="13"/>
  <c r="C13" i="13"/>
  <c r="C12" i="13"/>
  <c r="C11" i="13"/>
  <c r="C10" i="13"/>
  <c r="N13" i="7"/>
  <c r="C15" i="8" s="1"/>
  <c r="N14" i="7"/>
  <c r="C14" i="8" s="1"/>
  <c r="F14" i="5"/>
  <c r="F13" i="5"/>
  <c r="G13" i="5" l="1"/>
  <c r="F14" i="9" s="1"/>
  <c r="F14" i="8"/>
  <c r="G14" i="5"/>
  <c r="F15" i="9" s="1"/>
  <c r="F15" i="8"/>
  <c r="O14" i="7"/>
  <c r="Q14" i="7" s="1"/>
  <c r="R14" i="7" s="1"/>
  <c r="D14" i="8"/>
  <c r="O13" i="7"/>
  <c r="Q13" i="7" s="1"/>
  <c r="R13" i="7" s="1"/>
  <c r="D15" i="8"/>
  <c r="C14" i="1"/>
  <c r="C13" i="1"/>
  <c r="E15" i="8" l="1"/>
  <c r="G15" i="8" s="1"/>
  <c r="I15" i="9" s="1"/>
  <c r="E14" i="8"/>
  <c r="G14" i="8" s="1"/>
  <c r="I14" i="9" s="1"/>
  <c r="H14" i="9"/>
  <c r="H15" i="9"/>
  <c r="J24" i="9"/>
  <c r="J23" i="9"/>
  <c r="D23" i="9"/>
  <c r="B23" i="9"/>
  <c r="G23" i="9"/>
  <c r="G24" i="9"/>
  <c r="N24" i="7"/>
  <c r="O24" i="7" s="1"/>
  <c r="Q24" i="7" s="1"/>
  <c r="R24" i="7" s="1"/>
  <c r="N23" i="7"/>
  <c r="F18" i="5"/>
  <c r="C18" i="1"/>
  <c r="C19" i="8" l="1"/>
  <c r="H22" i="9" s="1"/>
  <c r="G18" i="5"/>
  <c r="F23" i="9" s="1"/>
  <c r="F19" i="8"/>
  <c r="O23" i="7"/>
  <c r="Q23" i="7" s="1"/>
  <c r="R23" i="7" s="1"/>
  <c r="C10" i="1"/>
  <c r="C11" i="1"/>
  <c r="C12" i="1"/>
  <c r="C15" i="1"/>
  <c r="C16" i="1"/>
  <c r="C17" i="1"/>
  <c r="C19" i="1"/>
  <c r="C20" i="1"/>
  <c r="C21" i="1"/>
  <c r="C22" i="1"/>
  <c r="C23" i="1"/>
  <c r="C24" i="1"/>
  <c r="C25" i="1"/>
  <c r="C26" i="1"/>
  <c r="C27" i="1"/>
  <c r="C29" i="1"/>
  <c r="C9" i="1"/>
  <c r="B47" i="9"/>
  <c r="B44" i="9"/>
  <c r="B43" i="9"/>
  <c r="B42" i="9"/>
  <c r="B40" i="9"/>
  <c r="B38" i="9"/>
  <c r="B36" i="9"/>
  <c r="B35" i="9"/>
  <c r="B31" i="9"/>
  <c r="B26" i="9"/>
  <c r="B17" i="9"/>
  <c r="B16" i="9"/>
  <c r="B12" i="9"/>
  <c r="B10" i="9"/>
  <c r="B9" i="9"/>
  <c r="D47" i="9"/>
  <c r="D44" i="9"/>
  <c r="D43" i="9"/>
  <c r="D42" i="9"/>
  <c r="D40" i="9"/>
  <c r="D38" i="9"/>
  <c r="D36" i="9"/>
  <c r="D35" i="9"/>
  <c r="D31" i="9"/>
  <c r="D26" i="9"/>
  <c r="D21" i="9"/>
  <c r="D17" i="9"/>
  <c r="D16" i="9"/>
  <c r="D13" i="9"/>
  <c r="D12" i="9"/>
  <c r="D10" i="9"/>
  <c r="D9" i="9"/>
  <c r="D19" i="8" l="1"/>
  <c r="E19" i="8" s="1"/>
  <c r="G19" i="8" s="1"/>
  <c r="I23" i="9" s="1"/>
  <c r="H23" i="9"/>
  <c r="F32" i="12"/>
  <c r="G32" i="12" s="1"/>
  <c r="J27" i="9" l="1"/>
  <c r="J28" i="9"/>
  <c r="J29" i="9"/>
  <c r="J30" i="9"/>
  <c r="J31" i="9"/>
  <c r="J32" i="9"/>
  <c r="J33" i="9"/>
  <c r="J34" i="9"/>
  <c r="J42" i="9"/>
  <c r="J36" i="9"/>
  <c r="J37" i="9"/>
  <c r="J38" i="9"/>
  <c r="J39" i="9"/>
  <c r="J44" i="9"/>
  <c r="J21" i="9"/>
  <c r="J16" i="9"/>
  <c r="J13" i="9"/>
  <c r="J40" i="9"/>
  <c r="J35" i="9"/>
  <c r="J47" i="9"/>
  <c r="J9" i="9"/>
  <c r="J10" i="9"/>
  <c r="J11" i="9"/>
  <c r="J12" i="9"/>
  <c r="J17" i="9"/>
  <c r="J18" i="9"/>
  <c r="J19" i="9"/>
  <c r="J20" i="9"/>
  <c r="J43" i="9"/>
  <c r="J26" i="9"/>
  <c r="F26" i="5"/>
  <c r="F16" i="5"/>
  <c r="F11" i="5"/>
  <c r="F10" i="5"/>
  <c r="F9" i="5"/>
  <c r="F29" i="5"/>
  <c r="F30" i="8" s="1"/>
  <c r="F21" i="5"/>
  <c r="F24" i="5"/>
  <c r="F12" i="5"/>
  <c r="F15" i="5"/>
  <c r="F17" i="5"/>
  <c r="F27" i="5"/>
  <c r="F23" i="5"/>
  <c r="F22" i="5"/>
  <c r="F25" i="5"/>
  <c r="F20" i="5"/>
  <c r="F19" i="5"/>
  <c r="N31" i="7"/>
  <c r="N32" i="7"/>
  <c r="O32" i="7" s="1"/>
  <c r="Q32" i="7" s="1"/>
  <c r="R32" i="7" s="1"/>
  <c r="N33" i="7"/>
  <c r="N34" i="7"/>
  <c r="O34" i="7" s="1"/>
  <c r="Q34" i="7" s="1"/>
  <c r="R34" i="7" s="1"/>
  <c r="N42" i="7"/>
  <c r="N36" i="7"/>
  <c r="N37" i="7"/>
  <c r="O37" i="7" s="1"/>
  <c r="Q37" i="7" s="1"/>
  <c r="R37" i="7" s="1"/>
  <c r="N38" i="7"/>
  <c r="N39" i="7"/>
  <c r="O39" i="7" s="1"/>
  <c r="Q39" i="7" s="1"/>
  <c r="R39" i="7" s="1"/>
  <c r="N44" i="7"/>
  <c r="N21" i="7"/>
  <c r="C18" i="8" s="1"/>
  <c r="N16" i="7"/>
  <c r="N15" i="7"/>
  <c r="C13" i="8" s="1"/>
  <c r="N40" i="7"/>
  <c r="C25" i="8" s="1"/>
  <c r="N35" i="7"/>
  <c r="C22" i="8" s="1"/>
  <c r="N47" i="7"/>
  <c r="N9" i="7"/>
  <c r="C10" i="8" s="1"/>
  <c r="N10" i="7"/>
  <c r="N11" i="7"/>
  <c r="O11" i="7" s="1"/>
  <c r="Q11" i="7" s="1"/>
  <c r="R11" i="7" s="1"/>
  <c r="N12" i="7"/>
  <c r="C12" i="8" s="1"/>
  <c r="N17" i="7"/>
  <c r="N18" i="7"/>
  <c r="O18" i="7" s="1"/>
  <c r="Q18" i="7" s="1"/>
  <c r="R18" i="7" s="1"/>
  <c r="N19" i="7"/>
  <c r="O19" i="7" s="1"/>
  <c r="Q19" i="7" s="1"/>
  <c r="R19" i="7" s="1"/>
  <c r="N20" i="7"/>
  <c r="N43" i="7"/>
  <c r="C27" i="8" s="1"/>
  <c r="G39" i="9"/>
  <c r="G37" i="9"/>
  <c r="G11" i="9"/>
  <c r="G43" i="9"/>
  <c r="G18" i="9"/>
  <c r="G19" i="9"/>
  <c r="G20" i="9"/>
  <c r="G17" i="9"/>
  <c r="G12" i="9"/>
  <c r="G10" i="9"/>
  <c r="G9" i="9"/>
  <c r="G35" i="9"/>
  <c r="G47" i="9"/>
  <c r="G31" i="9"/>
  <c r="G32" i="9"/>
  <c r="G33" i="9"/>
  <c r="G34" i="9"/>
  <c r="G42" i="9"/>
  <c r="G36" i="9"/>
  <c r="G38" i="9"/>
  <c r="G44" i="9"/>
  <c r="G21" i="9"/>
  <c r="G16" i="9"/>
  <c r="G13" i="9"/>
  <c r="G40" i="9"/>
  <c r="G30" i="9"/>
  <c r="G29" i="9"/>
  <c r="G28" i="9"/>
  <c r="G27" i="9"/>
  <c r="B21" i="9"/>
  <c r="N27" i="7"/>
  <c r="O27" i="7" s="1"/>
  <c r="Q27" i="7" s="1"/>
  <c r="R27" i="7" s="1"/>
  <c r="N26" i="7"/>
  <c r="N28" i="7"/>
  <c r="O28" i="7" s="1"/>
  <c r="Q28" i="7" s="1"/>
  <c r="R28" i="7" s="1"/>
  <c r="N29" i="7"/>
  <c r="O29" i="7" s="1"/>
  <c r="Q29" i="7" s="1"/>
  <c r="R29" i="7" s="1"/>
  <c r="N30" i="7"/>
  <c r="O30" i="7" s="1"/>
  <c r="Q30" i="7" s="1"/>
  <c r="R30" i="7" s="1"/>
  <c r="O21" i="7"/>
  <c r="Q21" i="7" s="1"/>
  <c r="R21" i="7" s="1"/>
  <c r="O42" i="7"/>
  <c r="Q42" i="7" s="1"/>
  <c r="R42" i="7" s="1"/>
  <c r="O31" i="7"/>
  <c r="Q31" i="7" s="1"/>
  <c r="R31" i="7" s="1"/>
  <c r="G26" i="9"/>
  <c r="O35" i="7" l="1"/>
  <c r="Q35" i="7" s="1"/>
  <c r="R35" i="7" s="1"/>
  <c r="C23" i="8"/>
  <c r="C21" i="8"/>
  <c r="H31" i="9" s="1"/>
  <c r="C17" i="8"/>
  <c r="H17" i="9" s="1"/>
  <c r="C20" i="8"/>
  <c r="D20" i="8" s="1"/>
  <c r="E20" i="8" s="1"/>
  <c r="C11" i="8"/>
  <c r="H10" i="9" s="1"/>
  <c r="C28" i="8"/>
  <c r="H44" i="9" s="1"/>
  <c r="C30" i="8"/>
  <c r="C16" i="8"/>
  <c r="C24" i="8"/>
  <c r="H38" i="9" s="1"/>
  <c r="C26" i="8"/>
  <c r="H42" i="9" s="1"/>
  <c r="O26" i="7"/>
  <c r="Q26" i="7" s="1"/>
  <c r="R26" i="7" s="1"/>
  <c r="H26" i="9"/>
  <c r="H43" i="9"/>
  <c r="D27" i="8"/>
  <c r="E27" i="8" s="1"/>
  <c r="O12" i="7"/>
  <c r="Q12" i="7" s="1"/>
  <c r="R12" i="7" s="1"/>
  <c r="O10" i="7"/>
  <c r="Q10" i="7" s="1"/>
  <c r="R10" i="7" s="1"/>
  <c r="O9" i="7"/>
  <c r="Q9" i="7" s="1"/>
  <c r="R9" i="7" s="1"/>
  <c r="H9" i="9"/>
  <c r="G19" i="5"/>
  <c r="F26" i="9" s="1"/>
  <c r="F20" i="8"/>
  <c r="G20" i="5"/>
  <c r="F31" i="9" s="1"/>
  <c r="F21" i="8"/>
  <c r="G25" i="5"/>
  <c r="F42" i="9" s="1"/>
  <c r="F26" i="8"/>
  <c r="G27" i="5"/>
  <c r="F44" i="9" s="1"/>
  <c r="F28" i="8"/>
  <c r="G23" i="5"/>
  <c r="F38" i="9" s="1"/>
  <c r="F24" i="8"/>
  <c r="G12" i="5"/>
  <c r="F13" i="9" s="1"/>
  <c r="F13" i="8"/>
  <c r="G9" i="5"/>
  <c r="F9" i="9" s="1"/>
  <c r="F10" i="8"/>
  <c r="G26" i="5"/>
  <c r="F43" i="9" s="1"/>
  <c r="F27" i="8"/>
  <c r="H36" i="9"/>
  <c r="G24" i="5"/>
  <c r="F40" i="9" s="1"/>
  <c r="F25" i="8"/>
  <c r="G10" i="5"/>
  <c r="F10" i="9" s="1"/>
  <c r="F11" i="8"/>
  <c r="O38" i="7"/>
  <c r="Q38" i="7" s="1"/>
  <c r="R38" i="7" s="1"/>
  <c r="G17" i="5"/>
  <c r="F21" i="9" s="1"/>
  <c r="F18" i="8"/>
  <c r="G21" i="5"/>
  <c r="F35" i="9" s="1"/>
  <c r="F22" i="8"/>
  <c r="G11" i="5"/>
  <c r="F12" i="9" s="1"/>
  <c r="F12" i="8"/>
  <c r="O17" i="7"/>
  <c r="Q17" i="7" s="1"/>
  <c r="R17" i="7" s="1"/>
  <c r="H35" i="9"/>
  <c r="D18" i="8"/>
  <c r="E18" i="8" s="1"/>
  <c r="G22" i="5"/>
  <c r="F36" i="9" s="1"/>
  <c r="F23" i="8"/>
  <c r="G15" i="5"/>
  <c r="F16" i="9" s="1"/>
  <c r="F16" i="8"/>
  <c r="G16" i="5"/>
  <c r="F17" i="9" s="1"/>
  <c r="F17" i="8"/>
  <c r="O15" i="7"/>
  <c r="Q15" i="7" s="1"/>
  <c r="R15" i="7" s="1"/>
  <c r="O36" i="7"/>
  <c r="Q36" i="7" s="1"/>
  <c r="R36" i="7" s="1"/>
  <c r="O20" i="7"/>
  <c r="Q20" i="7" s="1"/>
  <c r="R20" i="7" s="1"/>
  <c r="O33" i="7"/>
  <c r="Q33" i="7" s="1"/>
  <c r="R33" i="7" s="1"/>
  <c r="O43" i="7"/>
  <c r="Q43" i="7" s="1"/>
  <c r="R43" i="7" s="1"/>
  <c r="O47" i="7"/>
  <c r="Q47" i="7" s="1"/>
  <c r="R47" i="7" s="1"/>
  <c r="O16" i="7"/>
  <c r="Q16" i="7" s="1"/>
  <c r="R16" i="7" s="1"/>
  <c r="O40" i="7"/>
  <c r="Q40" i="7" s="1"/>
  <c r="R40" i="7" s="1"/>
  <c r="O44" i="7"/>
  <c r="Q44" i="7" s="1"/>
  <c r="R44" i="7" s="1"/>
  <c r="G29" i="5"/>
  <c r="F47" i="9" s="1"/>
  <c r="H47" i="9" l="1"/>
  <c r="H46" i="9"/>
  <c r="D30" i="8"/>
  <c r="E30" i="8" s="1"/>
  <c r="G30" i="8" s="1"/>
  <c r="I47" i="9" s="1"/>
  <c r="D26" i="8"/>
  <c r="E26" i="8" s="1"/>
  <c r="G26" i="8" s="1"/>
  <c r="I42" i="9" s="1"/>
  <c r="H16" i="9"/>
  <c r="G27" i="8"/>
  <c r="I43" i="9" s="1"/>
  <c r="D11" i="8"/>
  <c r="E11" i="8" s="1"/>
  <c r="G11" i="8" s="1"/>
  <c r="I10" i="9" s="1"/>
  <c r="D21" i="8"/>
  <c r="H12" i="9"/>
  <c r="D12" i="8"/>
  <c r="H13" i="9"/>
  <c r="D17" i="8"/>
  <c r="H21" i="9"/>
  <c r="D23" i="8"/>
  <c r="G18" i="8"/>
  <c r="I21" i="9" s="1"/>
  <c r="H37" i="9"/>
  <c r="D24" i="8"/>
  <c r="H40" i="9"/>
  <c r="D25" i="8"/>
  <c r="D13" i="8"/>
  <c r="D22" i="8"/>
  <c r="D16" i="8"/>
  <c r="D28" i="8"/>
  <c r="G20" i="8"/>
  <c r="I26" i="9" s="1"/>
  <c r="D10" i="8"/>
  <c r="E10" i="8" l="1"/>
  <c r="G10" i="8" s="1"/>
  <c r="I9" i="9" s="1"/>
  <c r="E22" i="8"/>
  <c r="G22" i="8" s="1"/>
  <c r="I35" i="9" s="1"/>
  <c r="E24" i="8"/>
  <c r="G24" i="8" s="1"/>
  <c r="I38" i="9" s="1"/>
  <c r="E23" i="8"/>
  <c r="G23" i="8" s="1"/>
  <c r="I36" i="9" s="1"/>
  <c r="E12" i="8"/>
  <c r="G12" i="8" s="1"/>
  <c r="I12" i="9" s="1"/>
  <c r="E13" i="8"/>
  <c r="G13" i="8" s="1"/>
  <c r="I13" i="9" s="1"/>
  <c r="E16" i="8"/>
  <c r="G16" i="8" s="1"/>
  <c r="I16" i="9" s="1"/>
  <c r="E28" i="8"/>
  <c r="G28" i="8" s="1"/>
  <c r="I44" i="9" s="1"/>
  <c r="E25" i="8"/>
  <c r="G25" i="8" s="1"/>
  <c r="I40" i="9" s="1"/>
  <c r="E17" i="8"/>
  <c r="G17" i="8" s="1"/>
  <c r="I17" i="9" s="1"/>
  <c r="E21" i="8"/>
  <c r="G21" i="8" s="1"/>
  <c r="I3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tc={3DA1D232-2369-471C-A092-ED693229A3AB}</author>
    <author>tc={61E329A6-0D5C-4685-865B-197145930BA2}</author>
    <author>tc={9D5F8F35-8637-4E90-9523-F8C240E623F2}</author>
  </authors>
  <commentList>
    <comment ref="J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8"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vamos a identificar el cumplimiento (descripcion o detalle del control)</t>
      </text>
    </comment>
    <comment ref="O8"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ejecuciones o pruebas de la medicion del indicador</t>
      </text>
    </comment>
    <comment ref="P8"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como identificamos que se logro el objetivo del control con relacion a la formula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8" authorId="0" shapeId="0" xr:uid="{00000000-0006-0000-0200-000001000000}">
      <text>
        <r>
          <rPr>
            <b/>
            <sz val="9"/>
            <color indexed="81"/>
            <rFont val="Tahoma"/>
            <family val="2"/>
          </rPr>
          <t xml:space="preserve">Describa el proceso 
</t>
        </r>
      </text>
    </comment>
    <comment ref="D8" authorId="0" shapeId="0" xr:uid="{00000000-0006-0000-0200-000002000000}">
      <text>
        <r>
          <rPr>
            <b/>
            <sz val="9"/>
            <color indexed="81"/>
            <rFont val="Tahoma"/>
            <family val="2"/>
          </rPr>
          <t xml:space="preserve">Describa el evento de riesgo
</t>
        </r>
      </text>
    </comment>
    <comment ref="E8" authorId="0" shapeId="0" xr:uid="{00000000-0006-0000-0200-000003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C8" authorId="0" shapeId="0" xr:uid="{00000000-0006-0000-0300-000001000000}">
      <text>
        <r>
          <rPr>
            <b/>
            <sz val="9"/>
            <color indexed="81"/>
            <rFont val="Tahoma"/>
            <family val="2"/>
          </rPr>
          <t xml:space="preserve">Describa el evento de riesgo de corrupción
</t>
        </r>
      </text>
    </comment>
    <comment ref="E8" authorId="0" shapeId="0" xr:uid="{00000000-0006-0000-0300-000002000000}">
      <text>
        <r>
          <rPr>
            <b/>
            <sz val="9"/>
            <color indexed="81"/>
            <rFont val="Tahoma"/>
            <family val="2"/>
          </rPr>
          <t>Marque con una X si el riesgo es externo</t>
        </r>
      </text>
    </comment>
    <comment ref="F8" authorId="0" shapeId="0" xr:uid="{00000000-0006-0000-0300-000003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8" authorId="0" shapeId="0" xr:uid="{00000000-0006-0000-0500-000001000000}">
      <text>
        <r>
          <rPr>
            <b/>
            <sz val="9"/>
            <color indexed="81"/>
            <rFont val="Tahoma"/>
            <family val="2"/>
          </rPr>
          <t>1 RARA VEZ
2 IMPROBABLE
3 POSIBLE
4 PROBABLE
5 CASI SEGURO</t>
        </r>
      </text>
    </comment>
    <comment ref="E8" authorId="0" shapeId="0" xr:uid="{00000000-0006-0000-0500-000002000000}">
      <text>
        <r>
          <rPr>
            <b/>
            <sz val="9"/>
            <color indexed="81"/>
            <rFont val="Tahoma"/>
            <family val="2"/>
          </rPr>
          <t>Respuesta a CALIFICACION DE IMPACTO</t>
        </r>
      </text>
    </comment>
    <comment ref="G8" authorId="0" shapeId="0" xr:uid="{00000000-0006-0000-05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F8" authorId="0" shapeId="0" xr:uid="{00000000-0006-0000-0600-000001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9" authorId="0" shapeId="0" xr:uid="{00000000-0006-0000-0700-000001000000}">
      <text>
        <r>
          <rPr>
            <b/>
            <sz val="9"/>
            <color indexed="81"/>
            <rFont val="Tahoma"/>
            <family val="2"/>
          </rPr>
          <t xml:space="preserve">Seleccione si Sí o No el control afecta la probabilidad de que el riesgo se materialice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800-000001000000}">
      <text>
        <r>
          <rPr>
            <b/>
            <sz val="9"/>
            <color indexed="81"/>
            <rFont val="Tahoma"/>
            <family val="2"/>
          </rPr>
          <t xml:space="preserve">seleccione el tipo de acción que se tomara sobre el riesgo residual
</t>
        </r>
      </text>
    </comment>
    <comment ref="E9" authorId="0" shapeId="0" xr:uid="{00000000-0006-0000-0800-000002000000}">
      <text>
        <r>
          <rPr>
            <b/>
            <sz val="9"/>
            <color indexed="81"/>
            <rFont val="Tahoma"/>
            <family val="2"/>
          </rPr>
          <t>Describa la acción que se tomara sobre el riesgo residual</t>
        </r>
      </text>
    </comment>
    <comment ref="F9" authorId="0" shapeId="0" xr:uid="{00000000-0006-0000-0800-000003000000}">
      <text>
        <r>
          <rPr>
            <b/>
            <sz val="9"/>
            <color indexed="81"/>
            <rFont val="Tahoma"/>
            <family val="2"/>
          </rPr>
          <t xml:space="preserve">Describa si hay o no un indicador relacionado a la implementación del control
</t>
        </r>
      </text>
    </comment>
    <comment ref="G9" authorId="0" shapeId="0" xr:uid="{00000000-0006-0000-08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<sst xmlns="http://schemas.openxmlformats.org/spreadsheetml/2006/main" count="1386" uniqueCount="675">
  <si>
    <t>Proceso:</t>
  </si>
  <si>
    <t>Direccionamiento Sectorial e Institucional</t>
  </si>
  <si>
    <t>Código</t>
  </si>
  <si>
    <t>F-DS-578</t>
  </si>
  <si>
    <t>Versión</t>
  </si>
  <si>
    <t>Fecha de Aprobación</t>
  </si>
  <si>
    <t>Documento:</t>
  </si>
  <si>
    <t>MATRIZ DE RIESGO DE CORRUPCIÓN</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</si>
  <si>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</si>
  <si>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</si>
  <si>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</si>
  <si>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</si>
  <si>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</si>
  <si>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Formular estrategias y acciones en seguridad, convivencia y acceso a la justicia, para la protección integral de mujeres, niñas, niños, adolescentes y jóvenes.
Diseñar e implementar estrategias y acciones con enfoques de previsión, prevención, reacción, intervención y control, que permitan la reducción de las condiciones que afectan la seguridad y convivencia ciudadana en Bogotá.
Generar confianza por parte de los ciudadanos hacia las instituciones encargadas de gestionar las estrategias y acciones en materia de seguridad, convivencia y acceso a la justicia en Bogotá.
Promover estrategias de corresponsabilidad ciudadana para que los habitantes en Bogotá respeten y apliquen las normas de convivencia.
Diseñar estrategias, planes y acciones de intervención y articulación interinstitucional a nivel Distrital y Nacional, con el propósito de disminuir los riesgos generados por los delitos y conflictividades en la ciudad.
Incentivar mecanismos de participación ciudadana en la formulación, implementación, seguimiento y veeduría a las estrategias y acciones en materia de seguridad ciudadana, convivencia y acceso a la justicia en la ciudad.
Promover estrategias y acciones de articulación público-privada para mejorar la percepción ciudadana respecto a las condiciones de seguridad, convivencia y acceso a la justicia en Bogotá.
Coordinar acciones interinstitucionales que incentiven la denuncia y coadyuven a reducir los índices de impunidad.
Implementar una estrategia conjunta de Bogotá –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Fortalecer la capacidad institucional y la gestión administrativa que permita el cumplimiento de la misión institucional</t>
  </si>
  <si>
    <t>Mención de recursos</t>
  </si>
  <si>
    <t xml:space="preserve">Matriz General de Riesgos de Corrupción </t>
  </si>
  <si>
    <t>MAPA DE RIESGOS DE LA SDSCJ</t>
  </si>
  <si>
    <t xml:space="preserve">INDICADOR PARA LA 
EVALUACIÓN DE 
ACCIONES
IMPLEMENTADAS  </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</si>
  <si>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</si>
  <si>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</si>
  <si>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</si>
  <si>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</si>
  <si>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</si>
  <si>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</si>
  <si>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</si>
  <si>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</si>
  <si>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</si>
  <si>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</si>
  <si>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</si>
  <si>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</si>
  <si>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</si>
  <si>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</si>
  <si>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</si>
  <si>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</si>
  <si>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Los Contratistas y Dos Funcionarios de la mesa Tecnica</t>
  </si>
  <si>
    <t>Cada vez que se requiera</t>
  </si>
  <si>
    <t>Traslados y oficios enviados</t>
  </si>
  <si>
    <t>Director de Acceso a la Justicia</t>
  </si>
  <si>
    <t>Cuatrimestralmente</t>
  </si>
  <si>
    <t>Listados de Capacitacion y Base de Datos</t>
  </si>
  <si>
    <t>Responsable del area de Atencion Integral</t>
  </si>
  <si>
    <t>Comandante de Compañía</t>
  </si>
  <si>
    <t>Cada Turno</t>
  </si>
  <si>
    <t>Correo</t>
  </si>
  <si>
    <t>Direccion de la Carcel</t>
  </si>
  <si>
    <t>Lider de Proceso</t>
  </si>
  <si>
    <t>Mensualmente</t>
  </si>
  <si>
    <t>Funcionario Encargado</t>
  </si>
  <si>
    <t>Cronograma</t>
  </si>
  <si>
    <t>Matriz de control Y el Informe del registro Fotografico</t>
  </si>
  <si>
    <t>Supervisor de Contrato</t>
  </si>
  <si>
    <t>Matriz de Control</t>
  </si>
  <si>
    <t>Registro Magnetico</t>
  </si>
  <si>
    <t>Planillas de control</t>
  </si>
  <si>
    <t>Jefe de la OAC</t>
  </si>
  <si>
    <t>Diariamente</t>
  </si>
  <si>
    <t>Reporte de medios</t>
  </si>
  <si>
    <t>Lider Operativa</t>
  </si>
  <si>
    <t>Trimestralmente</t>
  </si>
  <si>
    <t>Acta de reunion y Materia a socializar</t>
  </si>
  <si>
    <t>Jefe del C4</t>
  </si>
  <si>
    <t>Registros de libro de Seguridad o Correo del Jefe del C4</t>
  </si>
  <si>
    <t>Jefe del C4 y el Operador tecnologico</t>
  </si>
  <si>
    <t>Dos veces al Año</t>
  </si>
  <si>
    <t>Lider de gestion documental</t>
  </si>
  <si>
    <t>Semestralmente</t>
  </si>
  <si>
    <t>Listas de Asistencia y Cronograma</t>
  </si>
  <si>
    <t>Anualmente</t>
  </si>
  <si>
    <t>Actas de reunion y borrador de TDR</t>
  </si>
  <si>
    <t>Actas de Visita</t>
  </si>
  <si>
    <t>Apoyo a la Supervision</t>
  </si>
  <si>
    <t>Autorizaciones de movimiento de archivo</t>
  </si>
  <si>
    <t>Formatos Dispuestos para Prestamo y circulacion de material archivistico</t>
  </si>
  <si>
    <t>Autorizaciones de movimiento de bienes</t>
  </si>
  <si>
    <t>Almacenista general</t>
  </si>
  <si>
    <t>Socializaciones realizadas</t>
  </si>
  <si>
    <t>Formatos dispuestos para toma fisica y cronograma</t>
  </si>
  <si>
    <t>Formatos de Seguimiento y actualizacion de toma fisica</t>
  </si>
  <si>
    <t xml:space="preserve">Administrador del sistema </t>
  </si>
  <si>
    <t>Correo al administrador del sistema</t>
  </si>
  <si>
    <t>Profesional especializado</t>
  </si>
  <si>
    <t>Parametrizaciones de los dispositivos de seguirdad Perimetral</t>
  </si>
  <si>
    <t>Profesional designado</t>
  </si>
  <si>
    <t>Minutas contractuales y clausulas de confidencialidad</t>
  </si>
  <si>
    <t>Profesional de Seguridad de la Informacion</t>
  </si>
  <si>
    <t>Listas de Asistencia</t>
  </si>
  <si>
    <t>Profesional Especializado</t>
  </si>
  <si>
    <t>Informes Emitidos</t>
  </si>
  <si>
    <t>Funcionarios y/o Contratistas encargados</t>
  </si>
  <si>
    <t>Orfeo</t>
  </si>
  <si>
    <t>Profesional Encargado</t>
  </si>
  <si>
    <t>Formato y Actas de Capacitacion</t>
  </si>
  <si>
    <t>Profesional Responsable</t>
  </si>
  <si>
    <t>Publicacion en la Intranet</t>
  </si>
  <si>
    <t>SECOP II</t>
  </si>
  <si>
    <t>Secretaría tecnica</t>
  </si>
  <si>
    <t>Acta de Comité de Contratacion</t>
  </si>
  <si>
    <t>Jefe de la Direccion Juridica</t>
  </si>
  <si>
    <t>Actas de reunion y Planillas de asistencia</t>
  </si>
  <si>
    <t>Actas de reunion y/o Correos con el cambio requerido y/o la documentacion ajustada</t>
  </si>
  <si>
    <t>Jefe de la Oficina</t>
  </si>
  <si>
    <t>Cronograma, Presentacion y listas de asistencia</t>
  </si>
  <si>
    <t>IDENTIFICACIÓN DE RIESGOS DE CORRUPCIÓN</t>
  </si>
  <si>
    <t>RIESGO #</t>
  </si>
  <si>
    <t>PROCESO</t>
  </si>
  <si>
    <t>CAUSA</t>
  </si>
  <si>
    <t>RIESGO</t>
  </si>
  <si>
    <t>CONSECUENCIAS</t>
  </si>
  <si>
    <t xml:space="preserve">Acceso y Fortalecimiento a la Justicia </t>
  </si>
  <si>
    <t>Amenaza, intimidación o persuasión a un profesional para reportar información falsa en el contenido de un informe
Prejuicio sobre un usuario y falta de reconocimiento de logros o avances.</t>
  </si>
  <si>
    <t xml:space="preserve">Entrega de información falsa a las autoridades competentes. </t>
  </si>
  <si>
    <t xml:space="preserve">Desconocimiento o incumplimiento de las políticas y procedimientos de Gestión Documental. </t>
  </si>
  <si>
    <t>Malas actuaciones de algunos de los Actores de Justicia Comunitaria quienes realizan cobros a los ciudadanos por fuera de los términos de ley.</t>
  </si>
  <si>
    <t>Desprestigio de la entidad y de los servicios de acceso a la justicia en tanto los ciudadanos no diferencian entre las atenciones realizadas por los funcionarios y los Actores Voluntarios de Convivencia.</t>
  </si>
  <si>
    <t>Con el ánimo de reportar el cumplimiento de metas trazadas en el Plan de Acción de la Dirección de Acceso a la Justicia, algunos equipos territoriales reportar información incoherente de acuerdo con las metas.</t>
  </si>
  <si>
    <t>Inconsistencias en la información estadística de los reportes de los Planes de Acción Territorial de la Dirección de Acceso a la Justicia.</t>
  </si>
  <si>
    <t>Problemas de medición y transparencia en las políticas públicas que adelanta la Secretaría Distrital de Seguridad, Convivencia y Justicia</t>
  </si>
  <si>
    <t>CD-Atención Integral para PPL</t>
  </si>
  <si>
    <t>Soborno a los funcionarios encargados de la oferta de estos servicios para acelerar tramites o adulterar documentación</t>
  </si>
  <si>
    <t>Beneficio particular o a terceros derivados de trámites en procesos de Atención Social (alimentación, servicios de salud, dotación de elementos básicos, ingreso a programas de Atención Social).</t>
  </si>
  <si>
    <t>Oferta parcializada y desproporcionada de los servicios de atención social a los PPL</t>
  </si>
  <si>
    <t>CD-Custodia y vigilancia para la seguridad</t>
  </si>
  <si>
    <t>Dadivas a los funcionarios encargados de la custodia y vigilancia en beneficio particular de las PPL en la prestación del servicio</t>
  </si>
  <si>
    <t>Beneficio particular o a terceros derivados de la Custodia y Vigilancia a las PPL</t>
  </si>
  <si>
    <t>Oferta parcializada y desproporcionada de los servicios de Custodia y vigilancia a los PPL
Investigaciones Disciplinaria y Penal.</t>
  </si>
  <si>
    <t>CD-Tramite Juridico para PPL</t>
  </si>
  <si>
    <t>Dadivas a los funcionarios encargados del proceso de tramite Jurídico en beneficio particular de las PPL</t>
  </si>
  <si>
    <t>Beneficio particular o a terceros derivados de los trámites Jurídicos</t>
  </si>
  <si>
    <t>Oferta parcializada y desproporcionada de los tramites a los PPL
Investigaciones Disciplinaria y Penal.</t>
  </si>
  <si>
    <t>Control Interno Disciplinario</t>
  </si>
  <si>
    <t xml:space="preserve">Pagos o presiones indebidas a los servidores de la oficina a fin de llevar a cabo incorrecta manipulación de los expedientes e impedir el normal desarrollo de la investigación disciplinaria </t>
  </si>
  <si>
    <t>Investigaciones manipuladas sobre practicas indebidas</t>
  </si>
  <si>
    <t>i). indebida manipulación de las actuaciones, vencimientos de términos 
ii). irregularidades en el trámite - nulidades- caducidad- prescripción de las actuaciones disciplinarias 
iii).  evasión de la responsabilidad derivada del proceso disciplinario</t>
  </si>
  <si>
    <t>Fortalecimiento de Capacidades Operativas para la S, C y AJ</t>
  </si>
  <si>
    <t>Deficiencia en la ejecución del objeto y obligaciones contractuales en cuanto al abastecimiento de combustible a los vehículos pertenecientes a la Entidad, que han sido asignados a los organismos de seguridad del Distrito Capital</t>
  </si>
  <si>
    <t>Suministro de combustible, por parte del proveedor a los vehículos que no son de propiedad y/o no están a cargo de la Secretaria Distrital de Seguridad, Convivencia y Justicia, al servicio de las agencias de seguridad, mediante contratos de comodato</t>
  </si>
  <si>
    <t>1. Incumplimiento a las obligaciones contractuales.
2. Perdida de confianza en lo público
3. Detrimento patrimonial
4. Enriquecimiento ilícito de contratistas y/o servidores públicos</t>
  </si>
  <si>
    <t>Gestión de Comunicaciones</t>
  </si>
  <si>
    <t>Ausencia de protocolos de Custodia de la información confidencial de la Institución.
Inoperancia de algunos funcionarios.
Incumplimiento de funciones por acción u omisión.
Falta de capacitación para los funcionarios.</t>
  </si>
  <si>
    <t>Filtración inadecuada de información de la entidad.</t>
  </si>
  <si>
    <t>Mala Imagen.
Perdida de Credibilidad.
Detrimento de la Imagen Publica.</t>
  </si>
  <si>
    <t>Gestión de Emergencias</t>
  </si>
  <si>
    <t xml:space="preserve">Manipulación o perdida de la información por robo, divulgación, copia, eliminación o modificación por personal no autorizado.
Falta de capacitación para los funcionarios.
Inoperancia de algunos funcionarios que no cumplen su función.
Incumplimiento de sus funciones por acción u omisión. </t>
  </si>
  <si>
    <t>Fuga de información confidencial del C4 por personal no autorizado</t>
  </si>
  <si>
    <t>•	Posibles pérdidas de documentos físicos o información digital clasificada como pública causando indisponibilidad de esta.
•	Posibles afectación al buen nombre e imagen de la entidad frente a la ciudadanía por la fuga de la información.
•	Divulgación de información clasificada o reservada de la entidad sin autorización. 
•	Sanciones a la entidad por inadecuada protección de datos personales (habeas data) o información de soporte legal como las cadenas de custodia.</t>
  </si>
  <si>
    <t>Gestión de Recursos Físicos y Documental</t>
  </si>
  <si>
    <t>Perdida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</si>
  <si>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</si>
  <si>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Incumplimiento por parte de los servidores de lo establecido en las resoluciones, circulares, procedimientos y políticas, para la administración de bienes.</t>
  </si>
  <si>
    <t>Perdida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</si>
  <si>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</si>
  <si>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Gestión de Seguridad y Convivencia</t>
  </si>
  <si>
    <t>Ausencia de una cultura de la seguridad de la información que garantice que el funcionario o contratista conozca sus deberes y responsabilidades en la preservación de la confidencialidad de la información, lo que con llevaría al riesgo mencionado.</t>
  </si>
  <si>
    <t>Fuga de información confidencial de la entidad por parte de contratista o funcionarios</t>
  </si>
  <si>
    <t>Fuga y mal manejo de la información. Posible de información pública. Posibles daños a la imagen de la entidad frente a la ciudadanía. Mala manipulación de la información.</t>
  </si>
  <si>
    <t>Gestión de Tecnología de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</si>
  <si>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</si>
  <si>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 xml:space="preserve"> Fuga de información catalogada por la entidad como clasificada o reservada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</si>
  <si>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</si>
  <si>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</si>
  <si>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Pérdida de Integridad de la información almacenada en la infraestructura tecnológica o sistemas de información de la entidad.</t>
  </si>
  <si>
    <t>Alteración de cifras o contenido publicado en la pagina de la entidad o la intranet. Alteración de cifras o datos generados por las áreas de la entidad. Perdida de imagen reputacional de la entidad</t>
  </si>
  <si>
    <t>Gestión Financiera</t>
  </si>
  <si>
    <t>Adulteración de los documentos legales soporte de pago
Incumplimiento de funciones por acción u omisión
Falta de personal capacitado para brindar atención y servicio</t>
  </si>
  <si>
    <t xml:space="preserve">Tramitar pagos sin cumplir con los requisitos establecidos   </t>
  </si>
  <si>
    <t>Pagos sin cumplir con los requisitos establecidos</t>
  </si>
  <si>
    <t>Gestión Humana</t>
  </si>
  <si>
    <t>Posible intercambio de dadivas entre el funcionario responsable y el contratista no apto para la vacante.</t>
  </si>
  <si>
    <t>Posesionar o realizar un encargo a un servidor que No cumpla con los requisitos establecidos en el Manual de Funciones de la SCJ</t>
  </si>
  <si>
    <t>Sanciones disciplinarias a los funcionarios implicados en la contratación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</si>
  <si>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</si>
  <si>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</si>
  <si>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</si>
  <si>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Gestión Jurídica y Contractual</t>
  </si>
  <si>
    <t xml:space="preserve"> Determinar requisitos excluyentes en el proceso que se adelanta lo cual permitiría el direccionamiento de contratos y el favorecimiento a terceros.
Falta de capacitación de los funcionarios que adelantan los procesos de contratación</t>
  </si>
  <si>
    <t>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</si>
  <si>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</si>
  <si>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</si>
  <si>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 xml:space="preserve">Incumplimiento de funciones por acción u omisión </t>
  </si>
  <si>
    <t>Sanciones por parte de entes de control internos y externos.
Procesos disciplinarios internos y externos.</t>
  </si>
  <si>
    <t>Seguimiento y Monitoreo al Sistema de Control Interno</t>
  </si>
  <si>
    <t xml:space="preserve">Desconocimiento u omisión de las normas de auditoria generalmente aceptadas o 
Impedimentos y/o conflictos de interés no comunicados. </t>
  </si>
  <si>
    <t>Favorecimiento al proceso auditado o a terceros responsables a partir de auditorias, sesgadas, manipuladas o direccionadas, que no permitan evidenciar la realidad de la gestión obstruyendo la evaluación de esta.</t>
  </si>
  <si>
    <t>Sanciones por parte de entes de control.</t>
  </si>
  <si>
    <t>Atención y Servicio al Ciudadano</t>
  </si>
  <si>
    <t>Falta de personal capacitado</t>
  </si>
  <si>
    <t>Deficiente Atención a los Ciudadanos</t>
  </si>
  <si>
    <t>Percepción negativa de la Ciudadanía de la entidad. Procesos disciplinarios internos y externos.</t>
  </si>
  <si>
    <t>DEFINICIÓN DEL RIESGOS DE CORRUPCIÓN</t>
  </si>
  <si>
    <t>ACCIÓN Y OMISIÓN</t>
  </si>
  <si>
    <t>USO DEL PODER</t>
  </si>
  <si>
    <t>DESVIO DE LA GESTIÓN DE LO PÚBLICO A LO PRIVADO</t>
  </si>
  <si>
    <t>BENEFICIO PARTICULAR</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</si>
  <si>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</si>
  <si>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</si>
  <si>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</si>
  <si>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</si>
  <si>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Omitir el reporte a las autoridades competentes sobre conductas por fura de la ley realizadas por los Actores de Justicia Comunitaria</t>
  </si>
  <si>
    <t>Informar de manera inadecuada a los ciudadanos sobre las competencias y procedimiento de los AJC</t>
  </si>
  <si>
    <t>Desviar recursos brindados por la SSCJ para el beneficio personal de los AJC</t>
  </si>
  <si>
    <t>Cobros por fuera de la ley por parte de los Actores de Justicia Comunitaria que acompaña la SSCJ en el marco de la Línea de Fortalecimiento a los Mecanismos de Justicia Comunitaria y de Resolución Pacífica de Conflictos</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</si>
  <si>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</si>
  <si>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</si>
  <si>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</si>
  <si>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Inconsistencias en los cálculos de la gestión territorial para beneficio de los integrantes de los equipos</t>
  </si>
  <si>
    <t>Acción de usufructuar beneficio particular o a terceros la oferta y asignación de los servicios de atención social de la Cárcel Distrital</t>
  </si>
  <si>
    <t>Uso indebido de una posición con acceso a la implementación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</si>
  <si>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</si>
  <si>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</si>
  <si>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</si>
  <si>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</si>
  <si>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</si>
  <si>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</si>
  <si>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</si>
  <si>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</si>
  <si>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</si>
  <si>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</si>
  <si>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 Acción de manipular o viciar una investigación disciplinaria sobre practicas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</si>
  <si>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</si>
  <si>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</si>
  <si>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Acción de suministrar combustible en automotores que no estén cargo y/o sean de propiedad de la SDJSC y de registrar erradamente el kilometraje en los váucher originales en la correspondiente EDS</t>
  </si>
  <si>
    <t>Aprovechamiento de una posición privilegiada frente a un recurso público</t>
  </si>
  <si>
    <t>Pasar por alto las deficiencias o anomalías en el Suministro del Combustible, así de como  registrar erradamente el kilometraje en los váucher originales en la correspondiente EDS</t>
  </si>
  <si>
    <t>Que tanto las agencias como el contratista, se beneficie con el suministro de combustible en otros automotores que no estén a cargo y/o sean de propiedad de la SDJSC</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</si>
  <si>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</si>
  <si>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</si>
  <si>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</si>
  <si>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</si>
  <si>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</si>
  <si>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</si>
  <si>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</si>
  <si>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</si>
  <si>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</si>
  <si>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</si>
  <si>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</si>
  <si>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</si>
  <si>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</si>
  <si>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</si>
  <si>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</si>
  <si>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</si>
  <si>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</si>
  <si>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</si>
  <si>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</si>
  <si>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</si>
  <si>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</si>
  <si>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</si>
  <si>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</si>
  <si>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</si>
  <si>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</si>
  <si>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</si>
  <si>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</si>
  <si>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</si>
  <si>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</si>
  <si>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</si>
  <si>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</si>
  <si>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</si>
  <si>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</si>
  <si>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</si>
  <si>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</si>
  <si>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</si>
  <si>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</si>
  <si>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</si>
  <si>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</si>
  <si>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</si>
  <si>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</si>
  <si>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</si>
  <si>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</si>
  <si>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Uso de información privilegiada producto de la auditoria  para el beneficio de los responsables del proceso auditado o a terceros.</t>
  </si>
  <si>
    <t>Entrega de dadivas a cambio de ocultar información privilegiada .</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</si>
  <si>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</si>
  <si>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</si>
  <si>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</si>
  <si>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</si>
  <si>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</si>
  <si>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</si>
  <si>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</si>
  <si>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</si>
  <si>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</si>
  <si>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</si>
  <si>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</si>
  <si>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</si>
  <si>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</si>
  <si>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</si>
  <si>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</si>
  <si>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</si>
  <si>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</si>
  <si>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</si>
  <si>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</si>
  <si>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</si>
  <si>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</si>
  <si>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</si>
  <si>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</si>
  <si>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</si>
  <si>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</si>
  <si>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</si>
  <si>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</si>
  <si>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</si>
  <si>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</si>
  <si>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</si>
  <si>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</si>
  <si>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</si>
  <si>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</si>
  <si>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</si>
  <si>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</si>
  <si>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</si>
  <si>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</si>
  <si>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</si>
  <si>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</si>
  <si>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</si>
  <si>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</si>
  <si>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</si>
  <si>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</si>
  <si>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</si>
  <si>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</si>
  <si>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</si>
  <si>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</si>
  <si>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</si>
  <si>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</si>
  <si>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</si>
  <si>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</si>
  <si>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</si>
  <si>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</si>
  <si>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</si>
  <si>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</si>
  <si>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</si>
  <si>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</si>
  <si>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</si>
  <si>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</si>
  <si>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</si>
  <si>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</si>
  <si>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</si>
  <si>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</si>
  <si>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</si>
  <si>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</si>
  <si>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</si>
  <si>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r>
      <t xml:space="preserve">Los contratistas y dos funcionarios de la mesa técnica de la Dirección de Acceso a la Justicia con aprobación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t>
    </r>
    <r>
      <rPr>
        <b/>
        <u/>
        <sz val="11"/>
        <color theme="1"/>
        <rFont val="Calibri"/>
        <family val="2"/>
        <scheme val="minor"/>
      </rPr>
      <t>El cargue de las evidencias se realizara cuatrimestralmente.</t>
    </r>
  </si>
  <si>
    <r>
      <t>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t>
    </r>
    <r>
      <rPr>
        <b/>
        <u/>
        <sz val="11"/>
        <color theme="1"/>
        <rFont val="Calibri"/>
        <family val="2"/>
        <scheme val="minor"/>
      </rPr>
      <t xml:space="preserve"> El cargue de las evidencias se realizara cuatrimestralmente.</t>
    </r>
  </si>
  <si>
    <r>
      <t xml:space="preserve">El comandante de cada compañía asigna por cada turno un guardián para realizar la requisa en el punto "Puerta principal" lo cual se vera reflejado en el formato F-CVF-672 ORDEN DE SERVICIOS en concordancia al Instructivo I-CVF-6 REQUISA ,  Si se evidencia alguna novedad o ingreso de elementos no permitidos, se realizara el respectivo informe dirigido a la Direccion del establecimiento carcelario. Como evidencia quedara un correo cuatrimestral del comandante de Compañía informando la ejecución de las requisas dado que el formato F-CVF-672 no se puede compartir por protección de datos. </t>
    </r>
    <r>
      <rPr>
        <b/>
        <u/>
        <sz val="11"/>
        <color theme="1"/>
        <rFont val="Calibri"/>
        <family val="2"/>
        <scheme val="minor"/>
      </rPr>
      <t>El cargue de las evidencias se realizara cuatrimestralmente.</t>
    </r>
  </si>
  <si>
    <r>
      <t xml:space="preserve">La dirección de la cárcel aprobara toda documentación expedida por Jurídica verificando la persona que elaboro y reviso el documento en cumplimiento al instructivo Atención y Gestión a los Requerimientos Judiciales yo Administrativos y Solicitudes de las PPL I-TJ-6.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t>
    </r>
    <r>
      <rPr>
        <b/>
        <u/>
        <sz val="11"/>
        <color theme="1"/>
        <rFont val="Calibri"/>
        <family val="2"/>
        <scheme val="minor"/>
      </rPr>
      <t>El cargue de las evidencias se realizara cuatrimestralmente.</t>
    </r>
  </si>
  <si>
    <r>
      <t xml:space="preserve">El funcionario y/o contratista encargado hará las visitas de verificación a las Estaciones de Servicio- 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Para los casos en los cuales no se realice la visita, la supervisión y/o los apoyos a la supervisión, realizaran una muestra sobre los registros fotográficos enviados por los asignatarios en el momento del abastecimiento, donde se verificara que el reporte del kilometraje está de acuerdo al valor del odómetro. Con la información recibida se alimenta la Matriz control y el informe del registro fotográfico de kilometraje. Como evidencia de ello quedaran la Matriz control y el informe del registro fotográfico de kilometraje. </t>
    </r>
    <r>
      <rPr>
        <b/>
        <u/>
        <sz val="11"/>
        <color theme="1"/>
        <rFont val="Calibri"/>
        <family val="2"/>
        <scheme val="minor"/>
      </rPr>
      <t>El cargue de las evidencias se realizará cuatrimestralmente.</t>
    </r>
  </si>
  <si>
    <r>
      <t xml:space="preserve">El funcionario y/o contratista encargado de supervisar y/o el encargado de supervisar el Contrato de abastecimiento de combustible, recibirá solicitudes de las Agencias de Seguridad para la activación, bloqueo y/o corrección de kilometraje, las cuales se verificarán contra la Matriz control,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la Matriz control con el registro de novedades mensuales. </t>
    </r>
    <r>
      <rPr>
        <b/>
        <u/>
        <sz val="11"/>
        <color theme="1"/>
        <rFont val="Calibri"/>
        <family val="2"/>
        <scheme val="minor"/>
      </rPr>
      <t>El cargue de las evidencias se realizará cuatrimestralmente.</t>
    </r>
  </si>
  <si>
    <r>
      <t xml:space="preserve">El funcionario y/o contratista encargado de supervisar el Contrato de abastecimiento de combustible solicitará a los asignatarios de las agencias de seguridad la anotación del error en el registro del kilometraje por parte del promotor de la EDS en el váucher original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t>
    </r>
    <r>
      <rPr>
        <b/>
        <u/>
        <sz val="11"/>
        <color theme="1"/>
        <rFont val="Calibri"/>
        <family val="2"/>
        <scheme val="minor"/>
      </rPr>
      <t>El cargue de las evidencias se realizará cuatrimestralmente.</t>
    </r>
  </si>
  <si>
    <r>
      <t xml:space="preserve">El funcionario y/o contratista encargado de supervisar y/o Apoyar el Contrato de abastecimiento de combustible verificará en sitio, la instalación de los chips de combustible realizada por el proveedor para los casos de cambio a los existentes, vehículo nuevo, pérdida o daño.  En caso de no poder asistir al punto de instalación no se dará autorización para realizar dicha actividad. Como evidencia se tiene las planillas de control con el chequeo uno a uno de la correspondiente instalación con el automotor asignado. </t>
    </r>
    <r>
      <rPr>
        <b/>
        <u/>
        <sz val="11"/>
        <color theme="1"/>
        <rFont val="Calibri"/>
        <family val="2"/>
        <scheme val="minor"/>
      </rPr>
      <t>El cargue de las evidencias se realizará cuatrimestralmente.</t>
    </r>
  </si>
  <si>
    <r>
      <t xml:space="preserve">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t>
    </r>
    <r>
      <rPr>
        <b/>
        <u/>
        <sz val="11"/>
        <color theme="1"/>
        <rFont val="Calibri"/>
        <family val="2"/>
        <scheme val="minor"/>
      </rPr>
      <t>El cargue de las evidencias se realizará cuatrimestralmente.</t>
    </r>
  </si>
  <si>
    <r>
      <t xml:space="preserve">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y Cronograma de Trabajo Archivístico. </t>
    </r>
    <r>
      <rPr>
        <b/>
        <u/>
        <sz val="11"/>
        <color theme="1"/>
        <rFont val="Calibri"/>
        <family val="2"/>
        <scheme val="minor"/>
      </rPr>
      <t>El reporte de las evidencias se realizara cuatrimestralmente.</t>
    </r>
  </si>
  <si>
    <r>
      <t xml:space="preserve">El líder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t>
    </r>
    <r>
      <rPr>
        <b/>
        <u/>
        <sz val="11"/>
        <color theme="1"/>
        <rFont val="Calibri"/>
        <family val="2"/>
        <scheme val="minor"/>
      </rPr>
      <t>El reporte de las evidencias se realizara cuatrimestralmente.</t>
    </r>
  </si>
  <si>
    <r>
      <t xml:space="preserve">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</si>
  <si>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1"/>
        <color theme="1"/>
        <rFont val="Calibri"/>
        <family val="2"/>
        <scheme val="minor"/>
      </rPr>
      <t>El reporte de las evidencias se realizara cuatrimestralmente.</t>
    </r>
  </si>
  <si>
    <r>
      <t xml:space="preserve">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t>
    </r>
    <r>
      <rPr>
        <b/>
        <u/>
        <sz val="11"/>
        <color theme="1"/>
        <rFont val="Calibri"/>
        <family val="2"/>
        <scheme val="minor"/>
      </rPr>
      <t>El reporte de las evidencias se realizara cuatrimestralmente.</t>
    </r>
  </si>
  <si>
    <r>
      <t xml:space="preserve">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t>
    </r>
    <r>
      <rPr>
        <b/>
        <u/>
        <sz val="11"/>
        <color theme="1"/>
        <rFont val="Calibri"/>
        <family val="2"/>
        <scheme val="minor"/>
      </rPr>
      <t>El reporte de las evidencias se realizara cuatrimestralmente.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</si>
  <si>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1"/>
        <color theme="1"/>
        <rFont val="Calibri"/>
        <family val="2"/>
        <scheme val="minor"/>
      </rPr>
      <t>El reporte de las evidencias se realizara cuatrimestralmente.</t>
    </r>
  </si>
  <si>
    <r>
      <t xml:space="preserve">El almacenista general verifica anualmente la realización del proceso de Toma de inventario físico, en caso de no realizarse debe justificarse mediante memorando la no implementación del mismo, como evidencia se presentan formatos dispuestos para toma física y cronograma de toma física. </t>
    </r>
    <r>
      <rPr>
        <b/>
        <u/>
        <sz val="11"/>
        <color theme="1"/>
        <rFont val="Calibri"/>
        <family val="2"/>
        <scheme val="minor"/>
      </rPr>
      <t>El reporte de las evidencias se realizara cuatrimestralmente.</t>
    </r>
  </si>
  <si>
    <r>
      <t xml:space="preserve">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t>
    </r>
    <r>
      <rPr>
        <b/>
        <u/>
        <sz val="11"/>
        <color theme="1"/>
        <rFont val="Calibri"/>
        <family val="2"/>
        <scheme val="minor"/>
      </rPr>
      <t>El reporte de las evidencias se realizará cuatrimestralmente.</t>
    </r>
  </si>
  <si>
    <r>
      <t xml:space="preserve">El administrador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 algún usuario. En caso que no se haga una perfilación correcta del usuario que se dio autorización, la Subsecretaria debe adelantar la instrucción de proceder con el ajuste que se requiera, como evidencia debe dejarse un correo de soporte dirigido al administrador del sistema. </t>
    </r>
    <r>
      <rPr>
        <b/>
        <u/>
        <sz val="11"/>
        <color theme="1"/>
        <rFont val="Calibri"/>
        <family val="2"/>
        <scheme val="minor"/>
      </rPr>
      <t>El cargue de las evidencias se realizara cuatrimestralmente.</t>
    </r>
  </si>
  <si>
    <r>
      <t xml:space="preserve">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t>
    </r>
    <r>
      <rPr>
        <b/>
        <u/>
        <sz val="11"/>
        <color theme="1"/>
        <rFont val="Calibri"/>
        <family val="2"/>
        <scheme val="minor"/>
      </rPr>
      <t>El cargue de las evidencias se realizará cuatrimestralmente.</t>
    </r>
  </si>
  <si>
    <r>
      <t xml:space="preserve">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t>
    </r>
    <r>
      <rPr>
        <b/>
        <u/>
        <sz val="11"/>
        <color theme="1"/>
        <rFont val="Calibri"/>
        <family val="2"/>
        <scheme val="minor"/>
      </rPr>
      <t>El cargue de las evidencias se realizará cuatrimestralmente.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</si>
  <si>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1"/>
        <color theme="1"/>
        <rFont val="Calibri"/>
        <family val="2"/>
        <scheme val="minor"/>
      </rPr>
      <t>El cargue de las evidencias se realizara cuatrimestralmente.</t>
    </r>
  </si>
  <si>
    <r>
      <t xml:space="preserve">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correos y radicación del sistema ORFEO  al usuario DF CUENTAS CONTINGENCIA. </t>
    </r>
    <r>
      <rPr>
        <b/>
        <u/>
        <sz val="11"/>
        <color theme="1"/>
        <rFont val="Calibri"/>
        <family val="2"/>
        <scheme val="minor"/>
      </rPr>
      <t>El cargue de las evidencias se realizara cuatrimestralmente.</t>
    </r>
  </si>
  <si>
    <r>
      <t xml:space="preserve">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ejecución quedara el formato o las actas de capacitación. </t>
    </r>
    <r>
      <rPr>
        <b/>
        <u/>
        <sz val="11"/>
        <color theme="1"/>
        <rFont val="Calibri"/>
        <family val="2"/>
        <scheme val="minor"/>
      </rPr>
      <t>El cargue de las evidencias se realizara cuatrimestralmente.</t>
    </r>
  </si>
  <si>
    <r>
      <t xml:space="preserve">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t>
    </r>
    <r>
      <rPr>
        <b/>
        <u/>
        <sz val="11"/>
        <color theme="1"/>
        <rFont val="Calibri"/>
        <family val="2"/>
        <scheme val="minor"/>
      </rPr>
      <t>El cargue de las evidencias se realizara cuatrimestralmente.</t>
    </r>
  </si>
  <si>
    <r>
      <t xml:space="preserve">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t>
    </r>
    <r>
      <rPr>
        <b/>
        <u/>
        <sz val="11"/>
        <color theme="1"/>
        <rFont val="Calibri"/>
        <family val="2"/>
        <scheme val="minor"/>
      </rPr>
      <t>El cargue de las evidencias se realizara cuatrimestralmente.</t>
    </r>
  </si>
  <si>
    <r>
      <t xml:space="preserve">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t>
    </r>
    <r>
      <rPr>
        <b/>
        <u/>
        <sz val="11"/>
        <color theme="1"/>
        <rFont val="Calibri"/>
        <family val="2"/>
        <scheme val="minor"/>
      </rPr>
      <t>El cargue de las evidencias se realizara cuatrimestralmente.</t>
    </r>
  </si>
  <si>
    <r>
      <t xml:space="preserve">El Jefe de la Dirección Jurídica mensualmente coordinará la ejecución de socializaciones que permitan brindar información al personal de la dirección, la cual será liderada por el Profesional a cargo del tema. Adicionalmente se solicitarán capacitaciones coordinadas con Gestión Humana de acuerdo a disponibilidad. Como evidencia quedaran las actas de reunión de las socializaciones de la Dirección Jurídica y para las capacitaciones coordinadas por Gestión Humana quedaran las planillas de asistencia. </t>
    </r>
    <r>
      <rPr>
        <b/>
        <u/>
        <sz val="11"/>
        <color theme="1"/>
        <rFont val="Calibri"/>
        <family val="2"/>
        <scheme val="minor"/>
      </rPr>
      <t>El cargue de las evidencias se realizara cuatrimestralmente.</t>
    </r>
  </si>
  <si>
    <r>
      <t xml:space="preserve">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y/o los correos con el cambio requerido y/o la documentación ajustada. </t>
    </r>
    <r>
      <rPr>
        <b/>
        <u/>
        <sz val="11"/>
        <color theme="1"/>
        <rFont val="Calibri"/>
        <family val="2"/>
        <scheme val="minor"/>
      </rPr>
      <t>El cargue de las evidencias se realizara cuatrimestralmente.</t>
    </r>
  </si>
  <si>
    <r>
      <t xml:space="preserve">Líder Operativo de Atención y Servicio al Ciudadano gestiona las jornadas de socialización anualmente creando el cronograma y elaborando la presentación que será socializada al personal que brinda atención en todas las sedes el cual deberá ser aprobado por el Subsecretario de Gestion Institucional.  Para los casos en los cuales no se logre cumplir el cronograma se procederá con la reprogramación. Como evidencia quedara el cronograma, la presentación y las listas de asistencia. </t>
    </r>
    <r>
      <rPr>
        <b/>
        <u/>
        <sz val="11"/>
        <color theme="1"/>
        <rFont val="Calibri"/>
        <family val="2"/>
        <scheme val="minor"/>
      </rPr>
      <t>El cargue de las evidencias se realizará cuatrimestralmente</t>
    </r>
  </si>
  <si>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</si>
  <si>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</si>
  <si>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</si>
  <si>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</si>
  <si>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</si>
  <si>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</si>
  <si>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</si>
  <si>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</si>
  <si>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Documento</t>
  </si>
  <si>
    <t>PLAN DE TRATAMIENTO DEL RIESGO RESIDUAL</t>
  </si>
  <si>
    <t>TRATAMIENTO DE RIESGO RESIDUAL</t>
  </si>
  <si>
    <t xml:space="preserve">FECHA DE IMPLEMENTACIÓN </t>
  </si>
  <si>
    <t>DESCRIPCIÓN DE LA ACCIÓN</t>
  </si>
  <si>
    <t>INDICADOR</t>
  </si>
  <si>
    <t>FECHA INICIO (DD/MM/AAAA)</t>
  </si>
  <si>
    <t>FECHA FIN 
(DD/MM/AAAA)</t>
  </si>
  <si>
    <t>Ejecutar el control Actual</t>
  </si>
  <si>
    <t>N/A</t>
  </si>
  <si>
    <t>Direccion de Acceso a la Justicia</t>
  </si>
  <si>
    <t>Direccion de Cárcel Distrital</t>
  </si>
  <si>
    <t>Jefe Control Interno Disciplinario</t>
  </si>
  <si>
    <t>Direccion de FCO</t>
  </si>
  <si>
    <t>Jefe de Comunicaciones</t>
  </si>
  <si>
    <t>Jefe de Gestion de Emergencias</t>
  </si>
  <si>
    <t>Direccion de Recursos Físicos y Documental</t>
  </si>
  <si>
    <t>Subsecretaria de Gestion de Seguridad</t>
  </si>
  <si>
    <t>Direccion TIC´s</t>
  </si>
  <si>
    <t>Direccion Financiera</t>
  </si>
  <si>
    <t>Direccion Gestion Humana</t>
  </si>
  <si>
    <t>Direccion Jurídica y Contractual</t>
  </si>
  <si>
    <t>Jefe Control Interno</t>
  </si>
  <si>
    <t>Secretario de Gestion Institucional</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</si>
  <si>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</si>
  <si>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</si>
  <si>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</si>
  <si>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</si>
  <si>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</si>
  <si>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</si>
  <si>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</si>
  <si>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</si>
  <si>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</si>
  <si>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</si>
  <si>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</si>
  <si>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</si>
  <si>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</si>
  <si>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</si>
  <si>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</si>
  <si>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</si>
  <si>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</si>
  <si>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</si>
  <si>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</si>
  <si>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</si>
  <si>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</si>
  <si>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</si>
  <si>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</si>
  <si>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</si>
  <si>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</si>
  <si>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</si>
  <si>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</si>
  <si>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</si>
  <si>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</si>
  <si>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</si>
  <si>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</si>
  <si>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</si>
  <si>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</si>
  <si>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</si>
  <si>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</si>
  <si>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</si>
  <si>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</si>
  <si>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</si>
  <si>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</si>
  <si>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</si>
  <si>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</si>
  <si>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</si>
  <si>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</si>
  <si>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</si>
  <si>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</si>
  <si>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</si>
  <si>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</si>
  <si>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</si>
  <si>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</si>
  <si>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</si>
  <si>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</si>
  <si>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</si>
  <si>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</si>
  <si>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</si>
  <si>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</si>
  <si>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</si>
  <si>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</si>
  <si>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</si>
  <si>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</si>
  <si>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</si>
  <si>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</si>
  <si>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</si>
  <si>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</si>
  <si>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</si>
  <si>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</si>
  <si>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</si>
  <si>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</si>
  <si>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</si>
  <si>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</si>
  <si>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</si>
  <si>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</si>
  <si>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</si>
  <si>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</si>
  <si>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</si>
  <si>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</si>
  <si>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</si>
  <si>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</si>
  <si>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</si>
  <si>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</si>
  <si>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</si>
  <si>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</si>
  <si>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</si>
  <si>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</si>
  <si>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</si>
  <si>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</si>
  <si>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</si>
  <si>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</si>
  <si>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</si>
  <si>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</si>
  <si>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</si>
  <si>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</si>
  <si>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</si>
  <si>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</si>
  <si>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</si>
  <si>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</si>
  <si>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</si>
  <si>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</si>
  <si>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</si>
  <si>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</si>
  <si>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ZONA DE RIESGO EXTREMO</t>
  </si>
  <si>
    <t>Gestión y Análisis de Información de S, C y AJ</t>
  </si>
  <si>
    <t>Oficina de Análisis de Información y Estudios Estrategicos</t>
  </si>
  <si>
    <t>ZONA RIESGO ALTO</t>
  </si>
  <si>
    <t>Oficina de Control Interno</t>
  </si>
  <si>
    <t>ZONA RIESGO MODERADO</t>
  </si>
  <si>
    <t>Carcel Distrital</t>
  </si>
  <si>
    <t>ZONA RIESGO BAJA</t>
  </si>
  <si>
    <t>CD-Tramite Jurídico para PPL</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</si>
  <si>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</si>
  <si>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</si>
  <si>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</si>
  <si>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</si>
  <si>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</si>
  <si>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</si>
  <si>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</si>
  <si>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</si>
  <si>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</si>
  <si>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</si>
  <si>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</si>
  <si>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</si>
  <si>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</si>
  <si>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</si>
  <si>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</si>
  <si>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</si>
  <si>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</si>
  <si>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</si>
  <si>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</si>
  <si>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</si>
  <si>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</si>
  <si>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</si>
  <si>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</si>
  <si>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</si>
  <si>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</si>
  <si>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</si>
  <si>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</si>
  <si>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</si>
  <si>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Ejecucion de Controles en el periodo</t>
  </si>
  <si>
    <t>Ejecutar los controles programados en el periodo</t>
  </si>
  <si>
    <t>Memorandos/Correos o Reporte del Plan de Accion de Territorial</t>
  </si>
  <si>
    <r>
      <t xml:space="preserve">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Como evidencias quedaran las acciones que la direccion realiza frente al reporte del Plan de Accion Territorial (Memorandos/Correos o Reporte del Plan de Accion de Territorial). </t>
    </r>
    <r>
      <rPr>
        <b/>
        <u/>
        <sz val="11"/>
        <color theme="1"/>
        <rFont val="Calibri"/>
        <family val="2"/>
        <scheme val="minor"/>
      </rPr>
      <t>El cargue de las evidencias se realizara cuatrimestralmente.</t>
    </r>
  </si>
  <si>
    <t>Registrar información falsa en un informe de un proceso vinculado al PDJJR (Programa de Justicia Juvenil Restaurativa)</t>
  </si>
  <si>
    <t>Responsable de hacer seguimiento de la Direccion de Acceso a la Justicia</t>
  </si>
  <si>
    <r>
      <t xml:space="preserve">El jefe de la Oficina de Control Interno, designará  al equipo auditor de conformidad con los tipos de trabajo de auditoria plasmados en el Plan Anual de Auditoria (PAA), igualmente programará mensualmente seguimientos  al desarrollo de las auditorias a fin de identificar fallas o desviaciones del control, documentándolos a partir de actas de reunión de avance. En el evento de ser detectada alguna irregularidad, se tomarán las acciones disciplinarias a que haya lugar. Como evidencia quedaran las Actas de reunion y la presentacion. </t>
    </r>
    <r>
      <rPr>
        <b/>
        <u/>
        <sz val="11"/>
        <color theme="1"/>
        <rFont val="Calibri"/>
        <family val="2"/>
        <scheme val="minor"/>
      </rPr>
      <t>El cargue de las evidencias se realizara cuatrimestralmente.</t>
    </r>
  </si>
  <si>
    <t>Actas de reunion y la presentacion</t>
  </si>
  <si>
    <t>Ejecucion de reuniones en el periodo</t>
  </si>
  <si>
    <t>Controles ejecutados en el periodo/Controles programados en el periodo</t>
  </si>
  <si>
    <t>Ejecucion de Control en el periodo</t>
  </si>
  <si>
    <t>Control ejecutado en el periodo/Control requerido en el periodo</t>
  </si>
  <si>
    <t>Ejecutar el control requerido en el periodo</t>
  </si>
  <si>
    <t>Ejecutar control requerido en el periodo</t>
  </si>
  <si>
    <r>
      <t xml:space="preserve">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supervision de Alimentos y Salud, a su vez los formatos F-AIB-131 y F-AIB-147 reposaran en las carpetas de cada PPL resaltando que corresponde a informacion Confidencial y solo podra ser visualizada por el personal autorizado. 
</t>
    </r>
    <r>
      <rPr>
        <b/>
        <u/>
        <sz val="11"/>
        <color theme="1"/>
        <rFont val="Calibri"/>
        <family val="2"/>
        <scheme val="minor"/>
      </rPr>
      <t>El cargue de las evidencias se realizará cuatrimestralmente</t>
    </r>
  </si>
  <si>
    <t>Contratos de supervision de Alimentos y Salud</t>
  </si>
  <si>
    <r>
      <t xml:space="preserve">Dos o tres profesionales (según sea el caso) deben aprobar y firmar los informes (Informe Inicial, Informe de seguimiento al proceso de atencion, Informe Final, Informe Extraordinario, Informe de Seguimiento y Mantenimiento y el Informe de Concepto integral de Cierre) que se generan de acuerdo con la periodicidad definida en el procedimiento para cada uno de estos. El contenido de los mismos requerirá del involucramiento y validación conjunta de los profesionales mencionados. Si se presenta desacuerdo el caso será llevado cuatrimestralmente a los estudios de casos para análisis conjunto entre los profesionales del PDJJR y la Defensoría de Familia del ICBF. Como evidencia se contará con las actas de reunión del estudio de caso (cuando aplique) y los informes firmados por los profesionales resaltando que corresponden a informacion confidencial que se encuentra en el archivo fisico del PDJJR y solo pordran ser revisados por el personal autorizado. </t>
    </r>
    <r>
      <rPr>
        <b/>
        <u/>
        <sz val="11"/>
        <color theme="1"/>
        <rFont val="Calibri"/>
        <family val="2"/>
        <scheme val="minor"/>
      </rPr>
      <t>El cargue de las evidencias se realizara cuatrimestralmente.</t>
    </r>
  </si>
  <si>
    <t>De acuerdo al procedimiento</t>
  </si>
  <si>
    <t>Profesionales Asignados a cada Caso por la Coordinacion del PDJJR</t>
  </si>
  <si>
    <t>Actas de Reunion de estudios de Caso</t>
  </si>
  <si>
    <r>
      <t xml:space="preserve">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informacion es de caracter confidencial de tal forma que unicamente podran tener acceso las personas autorizadas, como evidencia del control se cargaran las Actas de reunion mensuales de seguimiento. </t>
    </r>
    <r>
      <rPr>
        <b/>
        <u/>
        <sz val="11"/>
        <color theme="1"/>
        <rFont val="Calibri"/>
        <family val="2"/>
        <scheme val="minor"/>
      </rPr>
      <t>El cargue de evidencias se realiza de manera cuatrimestral.</t>
    </r>
  </si>
  <si>
    <t>Actas de reunion mensuales de seguimiento</t>
  </si>
  <si>
    <t>Ejecucion de socializacion en el periodo</t>
  </si>
  <si>
    <t>Socializacion ejecutada en el periodo/Socializacion programada en el periodo</t>
  </si>
  <si>
    <t>Ejecutar la socializacion programada en el periodo</t>
  </si>
  <si>
    <t>Ejecucion de Reunion en el periodo</t>
  </si>
  <si>
    <t>Reunion ejecutada en el periodo/Reunion programada en el periodo</t>
  </si>
  <si>
    <t>Ejecutar reunion programada en el periodo</t>
  </si>
  <si>
    <t>Ejecucion de Socializaciones en el periodo</t>
  </si>
  <si>
    <t>Ejecutar las Socializaciones programadas en el periodo</t>
  </si>
  <si>
    <t>Socializaciones ejecutadas en el periodo/Socializaciones programadas en el periodo</t>
  </si>
  <si>
    <t>Ejecutar las reuniones programadas en el periodo</t>
  </si>
  <si>
    <t>Reuniones ejecutadas en el periodo/Reuniones programadas en el periodo</t>
  </si>
  <si>
    <t>Ejecucion de revisiones en el periodo</t>
  </si>
  <si>
    <t>Revisiones ejecutadas en el periodo/Revisiones programadas en el periodo</t>
  </si>
  <si>
    <t>Ejecutar las revisiones programadas en el periodo</t>
  </si>
  <si>
    <t>Ejecucion de Aprobaciones en el periodo</t>
  </si>
  <si>
    <t>Aprobaciones ejecutadas en el periodo/Aprobaciones programadas en el periodo</t>
  </si>
  <si>
    <t>Ejecutar las Aprobaciones programadas en el periodo</t>
  </si>
  <si>
    <t>Cuatimestralmente</t>
  </si>
  <si>
    <r>
      <t xml:space="preserve">El Profesional de Seguridad de la información de la Dirección de Tecnología y Sistemas de Información socializa las políticas de seguridad y privacidad de la información a funcionarios y contratista de la entidad, incluyendo todas sus sedes Cuatrimestralmente.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t>
    </r>
    <r>
      <rPr>
        <b/>
        <u/>
        <sz val="11"/>
        <color theme="1"/>
        <rFont val="Calibri"/>
        <family val="2"/>
        <scheme val="minor"/>
      </rPr>
      <t>El cargue de las evidencias se realizara cuatrimestralmente.</t>
    </r>
  </si>
  <si>
    <t>Ejecucion de Seguimiento en el periodo</t>
  </si>
  <si>
    <t>Seguimiento ejecutado en el periodo/Seguimiento requerido en el periodo</t>
  </si>
  <si>
    <t>Ejecutar el Seguimiento requerido en el periodo</t>
  </si>
  <si>
    <t>Ejecucion de Capacitaciones en el periodo</t>
  </si>
  <si>
    <t>Capacitaciones ejecutadas en el periodo/Capacitaciones requeridas en el periodo</t>
  </si>
  <si>
    <t>Ejecutar las Capacitaciones requeridas en el periodo</t>
  </si>
  <si>
    <t>Lider Operativo</t>
  </si>
  <si>
    <r>
      <t xml:space="preserve">El líder Operativo de la OAC realizará trimestralmente dos capacitaciones al grupo de la OAC, para los casos en los cuales no se logre la participación de todo el grupo, la información de la capacitación se entregará en medio físico o en medio digital. Como evidencia queda el Acta de Reunión F-DS-10 y el material a socializar.  </t>
    </r>
    <r>
      <rPr>
        <b/>
        <u/>
        <sz val="11"/>
        <color theme="1"/>
        <rFont val="Calibri"/>
        <family val="2"/>
        <scheme val="minor"/>
      </rPr>
      <t>El cargue de las evidencias se realizará cuatrimestralmente.</t>
    </r>
  </si>
  <si>
    <t>Ejecucion de Parametrizacion en el periodo</t>
  </si>
  <si>
    <t>Parametrizacion  ejecutada en el periodo/Parametrizacion  requerida en el periodo</t>
  </si>
  <si>
    <t>Ejecutar la Parametrizacion requerido en el periodo</t>
  </si>
  <si>
    <t>Ejecucion de Ampliacion de clausula en el periodo</t>
  </si>
  <si>
    <t>Ampliacion de clausula ejecutada en el periodo/Ampliacion de clausula requerida en el periodo</t>
  </si>
  <si>
    <t>Ejecutar la Ampliacion de clausula requerida en el periodo</t>
  </si>
  <si>
    <t>Ejecucion de Socializacion en el periodo</t>
  </si>
  <si>
    <t>Socializacion ejecutada en el periodo/Socializacion requerida en el periodo</t>
  </si>
  <si>
    <t>Ejecutar la Socializacion requerida en el periodo</t>
  </si>
  <si>
    <t>Ejecucion de Reporte en el periodo</t>
  </si>
  <si>
    <t>Reporte ejecutada en el periodo/Reporte  requerida en el periodo</t>
  </si>
  <si>
    <t>Ejecutar el Reporte requerido en el periodo</t>
  </si>
  <si>
    <r>
      <t xml:space="preserve">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t>
    </r>
    <r>
      <rPr>
        <b/>
        <u/>
        <sz val="11"/>
        <color theme="1"/>
        <rFont val="Calibri"/>
        <family val="2"/>
        <scheme val="minor"/>
      </rPr>
      <t>El cargue de las evidencias se realizara cuatrimestralmente.</t>
    </r>
  </si>
  <si>
    <r>
      <t xml:space="preserve">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t>
    </r>
    <r>
      <rPr>
        <b/>
        <u/>
        <sz val="11"/>
        <color theme="1"/>
        <rFont val="Calibri"/>
        <family val="2"/>
        <scheme val="minor"/>
      </rPr>
      <t>El cargue de las evidencias se realizara cuatrimestralmente.</t>
    </r>
  </si>
  <si>
    <t>Informes del Operador o el Correo del Jefe del C4</t>
  </si>
  <si>
    <r>
      <t xml:space="preserve">El Jefe del C4 con el apoyo del personal de capacitación incluirá y desarrollará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de Capacitación. </t>
    </r>
    <r>
      <rPr>
        <b/>
        <u/>
        <sz val="11"/>
        <color theme="1"/>
        <rFont val="Calibri"/>
        <family val="2"/>
        <scheme val="minor"/>
      </rPr>
      <t>El cargue de las evidencias se realizará cuatrimestralmente.</t>
    </r>
  </si>
  <si>
    <t>Ejecucion de Publicacion en el periodo</t>
  </si>
  <si>
    <t>Publicacion ejecutada en el periodo/Publicacion  requerida en el periodo</t>
  </si>
  <si>
    <t>Ejecucion de Estudios previos y de sector en el periodo</t>
  </si>
  <si>
    <t>Estudios previos y de sector ejecutados en el periodo/Estudios previos y de sector requeridos en el periodo</t>
  </si>
  <si>
    <t>Ejecutar el Control requerido en el periodo</t>
  </si>
  <si>
    <t>Ejecucion de Pruebas de vulnerabilidad en el periodo</t>
  </si>
  <si>
    <t>Pruebas de vulnerabilidad ejecutadas en el periodo/Pruebas de vulnerabilidad requeridas en el periodo</t>
  </si>
  <si>
    <t>Ejecutar las Pruebas de vulnerabilidad requeridas en el periodo</t>
  </si>
  <si>
    <t>Ejecucion de Cronograma en el periodo</t>
  </si>
  <si>
    <t>Cronograma  ejecutado en el periodo/Cronograma requerido en el periodo</t>
  </si>
  <si>
    <t>Ejecutar el Cronograma requerido en el periodo</t>
  </si>
  <si>
    <t>Subir a la
intranet la
publicación requerida en el periodo</t>
  </si>
  <si>
    <t>Elaborar los Estudios previos y de sector requerida en el periodo</t>
  </si>
  <si>
    <t>Subcomponente</t>
  </si>
  <si>
    <t>Meta o producto</t>
  </si>
  <si>
    <t xml:space="preserve">Responsable dependencia líder </t>
  </si>
  <si>
    <t>Responsable dependencia apoyo</t>
  </si>
  <si>
    <t>Recursos</t>
  </si>
  <si>
    <t>Fecha máxima programada</t>
  </si>
  <si>
    <t>Verificación la plataforma del DAFP para actualizar, según haya lugar, la política de Administración de Riesgos de la entidad.</t>
  </si>
  <si>
    <t>Verificaciones mensuales realizadas/12*100</t>
  </si>
  <si>
    <t>Humanos
Tecnológicos
Físicos</t>
  </si>
  <si>
    <t>2.1</t>
  </si>
  <si>
    <t>Una matriz de riesgos  de corrupción actualizada</t>
  </si>
  <si>
    <t>2.2</t>
  </si>
  <si>
    <t>3.1</t>
  </si>
  <si>
    <t>3.2</t>
  </si>
  <si>
    <t>4.1</t>
  </si>
  <si>
    <t>Tres (3) informes de monitoreo y seguimiento del mapa de riesgos de corrupción</t>
  </si>
  <si>
    <t>Primeros 5 días hábiles de Mayo
Primeros 5 días hábiles de Septiembre
Primeros 5 días hábiles de Enero</t>
  </si>
  <si>
    <t>5.1</t>
  </si>
  <si>
    <t>Seguimientos a los Mapas de riesgos de corrupción efectuados y publicados</t>
  </si>
  <si>
    <t>Tres (3) seguimientos a los Mapas de riesgos de corrupción</t>
  </si>
  <si>
    <t xml:space="preserve">Componente 1: Gestión del Riesgo de Corrupción - Mapa de Riesgos de Corrupción </t>
  </si>
  <si>
    <t>Actividades</t>
  </si>
  <si>
    <t>Indicador</t>
  </si>
  <si>
    <t xml:space="preserve">1.1 </t>
  </si>
  <si>
    <t>Revisar y validar en la plataforma del DAFP nuevas versiones de lineamientos de gestión de riesgo para actualizar, según haya lugar, la política de Administración de Riesgos de la entidad.</t>
  </si>
  <si>
    <t>Actualizar la matriz de los riesgos de corrupción inherentes a la gestión de la entidad.</t>
  </si>
  <si>
    <t>Líderes de procesos de todas las dependencias</t>
  </si>
  <si>
    <t>Una (1) matriz de riesgos  de corrupción actualizada</t>
  </si>
  <si>
    <t>Consolidar el mapa de riesgos de corrupción conforme a los lineamientos y normatividad vigente.</t>
  </si>
  <si>
    <t>Mapa de riesgos de corrupción consolidado</t>
  </si>
  <si>
    <t>Un (1) mapa de riesgos de corrupción consolidado</t>
  </si>
  <si>
    <t>2.3</t>
  </si>
  <si>
    <t>Realizar la consulta y asesoría a la Secretaria de Transparencia y demás entidades líderes de la politica para recibir los lineamientos para el diligenciamiento de los campos ( Metas,  indicadores, tipologias del riesgo) de la matriz, según lo establecido por el ITB.</t>
  </si>
  <si>
    <t>Matriz de riesgos de corrupción ajustada según la respuesta de la consulta que se realizó a la Secretaria de Transparencia y demás entidades líderes de la politica.</t>
  </si>
  <si>
    <t>Humanos
Tecnológicos</t>
  </si>
  <si>
    <t>Una (1) matriz de riesgos de corrupción ajustada de acuerdo  a la respuesta de la consulta realizada a la Secretaria de Transparencia y demás entidades líderes de la politica.</t>
  </si>
  <si>
    <t xml:space="preserve">Socializar el mapa de riesgos de corrupción, y analizar las opiniones y aportes de los ciudadanos y servidores públicos para su incorporación en la matriz. </t>
  </si>
  <si>
    <t xml:space="preserve">Socializar el mapa de riesgos de corrupción
Analizar las opiniones y aportes de los ciudadanos y servidores públicos. </t>
  </si>
  <si>
    <t>Oficina Asesora de Comunicaciones
Líderes operativos de todas  las dependencias</t>
  </si>
  <si>
    <t xml:space="preserve">Un (1) socialización del mapa de riesgos de corrupción
Un (1) análisis de las opiniones y aportes de los ciudadanos y servidores públicos. </t>
  </si>
  <si>
    <t>Publicar y divulgar internamente y externamente el Mapa de riesgos de corrupción.</t>
  </si>
  <si>
    <t xml:space="preserve">Mapa de riesgos de corrupción publicado y divulgado </t>
  </si>
  <si>
    <t>Un (1) mapa de riesgos de corrupción publicado y divulgado</t>
  </si>
  <si>
    <t>Monitorear y revisar el mapa de riesgos de corrupción dependiendo de la periodicidad con la que se construyen los riesgos, la cual esta consignada en la matriz correspondiente.</t>
  </si>
  <si>
    <t>Informes de monitoreo y seguimiento del mapa de riesgos de corrupción</t>
  </si>
  <si>
    <t>Efectuar y publicar el seguimiento al mapa de riesgos de corrupción conforme a la normatividad vigente</t>
  </si>
  <si>
    <t xml:space="preserve">Primeros 15 días hábiles de mes de mayo
Primeros 15 días hábiles de mes de septiembre
Primeros 15 días hábiles de mes de enero de 2021
</t>
  </si>
  <si>
    <t>Plan Anticorrupción y de Atención al Ciudadano 2020</t>
  </si>
  <si>
    <r>
      <t xml:space="preserve">Subcomponente 1
</t>
    </r>
    <r>
      <rPr>
        <sz val="10"/>
        <color theme="0"/>
        <rFont val="Arial"/>
        <family val="2"/>
      </rPr>
      <t>Política de Administración de Riesgos</t>
    </r>
  </si>
  <si>
    <r>
      <t xml:space="preserve">Subcomponente 2
</t>
    </r>
    <r>
      <rPr>
        <sz val="10"/>
        <color theme="0"/>
        <rFont val="Arial"/>
        <family val="2"/>
      </rPr>
      <t>Construcción del Mapa de Riesgos de Corrupción</t>
    </r>
  </si>
  <si>
    <r>
      <t xml:space="preserve">Subcomponente 3
</t>
    </r>
    <r>
      <rPr>
        <sz val="10"/>
        <color theme="0"/>
        <rFont val="Arial"/>
        <family val="2"/>
      </rPr>
      <t>Consulta y divulgación</t>
    </r>
  </si>
  <si>
    <r>
      <t xml:space="preserve">Subcomponente 4
</t>
    </r>
    <r>
      <rPr>
        <sz val="10"/>
        <color theme="0"/>
        <rFont val="Arial"/>
        <family val="2"/>
      </rPr>
      <t>Monitoreo y revisión</t>
    </r>
  </si>
  <si>
    <r>
      <t xml:space="preserve">Subcomponente 5
</t>
    </r>
    <r>
      <rPr>
        <sz val="10"/>
        <color theme="0"/>
        <rFont val="Arial"/>
        <family val="2"/>
      </rPr>
      <t>Seguimiento</t>
    </r>
  </si>
  <si>
    <t>La Secretaria Distrital de Seguridad, Convivencia y Justicia cuenta con los recursos humanos, economicos, fisicos y tecnologicos necesarios para la correcta administracion de los Riesgos de Corrupcion junto con la ejecucion del Plan Anticorrupción y de Atención al Ciudadano.</t>
  </si>
  <si>
    <t>Fecha de Vigencia
28/12/2020</t>
  </si>
  <si>
    <t>Hoja 1 de 10</t>
  </si>
  <si>
    <t>Hoja 2 de 10</t>
  </si>
  <si>
    <t>Hoja 3 de 10</t>
  </si>
  <si>
    <t>Hoja 4 de 10</t>
  </si>
  <si>
    <t>Hoja 5 de 10</t>
  </si>
  <si>
    <t>Hoja 6 de 10</t>
  </si>
  <si>
    <t>Hoja 7 de 10</t>
  </si>
  <si>
    <t>Hoja 8 de 10</t>
  </si>
  <si>
    <t>Hoja 9 de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</si>
</sst>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29" x14ac:knownFonts="1">
    <font>
      <sz val="11"/>
      <color theme="1"/>
      <name val="Calibri"/>
      <family val="2"/>
      <scheme val="minor"/>
    </font>
    <font>
      <b/>
      <sz val="11"/>
      <color theme="1"/>
      <name val="Calibri"/>
      <family val="2"/>
      <scheme val="minor"/>
    </font>
    <font>
      <b/>
      <sz val="18"/>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b/>
      <sz val="10"/>
      <name val="Arial"/>
      <family val="2"/>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i/>
      <sz val="11"/>
      <color theme="0"/>
      <name val="Calibri"/>
      <family val="2"/>
      <scheme val="minor"/>
    </font>
    <font>
      <b/>
      <i/>
      <u/>
      <sz val="11"/>
      <color theme="0"/>
      <name val="Calibri"/>
      <family val="2"/>
      <scheme val="minor"/>
    </font>
    <font>
      <b/>
      <sz val="10"/>
      <color theme="0"/>
      <name val="Arial"/>
      <family val="2"/>
    </font>
    <font>
      <sz val="10"/>
      <color theme="1"/>
      <name val="Arial"/>
      <family val="2"/>
    </font>
    <font>
      <sz val="10"/>
      <name val="Arial"/>
      <family val="2"/>
    </font>
    <font>
      <b/>
      <u/>
      <sz val="11"/>
      <color theme="1"/>
      <name val="Calibri"/>
      <family val="2"/>
      <scheme val="minor"/>
    </font>
    <font>
      <sz val="14"/>
      <color theme="1"/>
      <name val="Arial"/>
      <family val="2"/>
    </font>
    <font>
      <sz val="11"/>
      <color theme="1"/>
      <name val="Calibri"/>
      <family val="2"/>
      <scheme val="minor"/>
    </font>
    <font>
      <b/>
      <sz val="26"/>
      <color theme="1"/>
      <name val="Arial"/>
      <family val="2"/>
    </font>
    <font>
      <sz val="10"/>
      <color theme="0"/>
      <name val="Arial"/>
      <family val="2"/>
    </font>
  </fonts>
  <fills count="1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0070C0"/>
        <bgColor indexed="64"/>
      </patternFill>
    </fill>
  </fills>
  <borders count="5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diagonal/>
    </border>
  </borders>
  <cellStyleXfs count="2">
    <xf numFmtId="0" fontId="0" fillId="0" borderId="0"/>
    <xf numFmtId="41" fontId="26" fillId="0" borderId="0" applyFont="0" applyFill="0" applyBorder="0" applyAlignment="0" applyProtection="0"/>
  </cellStyleXfs>
  <cellXfs count="418">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4"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1" fillId="3" borderId="5"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27" xfId="0" applyFill="1" applyBorder="1" applyAlignment="1">
      <alignment horizontal="center" vertical="center" wrapText="1"/>
    </xf>
    <xf numFmtId="0" fontId="5" fillId="2" borderId="15" xfId="0" applyFont="1" applyFill="1" applyBorder="1" applyAlignment="1">
      <alignment horizontal="center" vertical="center" wrapText="1" readingOrder="1"/>
    </xf>
    <xf numFmtId="0" fontId="5" fillId="2" borderId="17" xfId="0" applyFont="1" applyFill="1" applyBorder="1" applyAlignment="1">
      <alignment horizontal="center" vertical="center" wrapText="1" readingOrder="1"/>
    </xf>
    <xf numFmtId="0" fontId="5" fillId="2" borderId="27"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9"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5" xfId="0" applyBorder="1"/>
    <xf numFmtId="0" fontId="0" fillId="0" borderId="28" xfId="0" applyBorder="1"/>
    <xf numFmtId="0" fontId="0" fillId="0" borderId="26" xfId="0" applyBorder="1"/>
    <xf numFmtId="0" fontId="0" fillId="0" borderId="31" xfId="0" applyBorder="1"/>
    <xf numFmtId="0" fontId="0" fillId="0" borderId="32" xfId="0" applyBorder="1"/>
    <xf numFmtId="0" fontId="0" fillId="0" borderId="30" xfId="0" applyBorder="1"/>
    <xf numFmtId="0" fontId="0" fillId="0" borderId="33" xfId="0" applyBorder="1" applyAlignment="1">
      <alignment wrapText="1"/>
    </xf>
    <xf numFmtId="0" fontId="0" fillId="0" borderId="31" xfId="0" applyBorder="1" applyAlignment="1">
      <alignment wrapText="1"/>
    </xf>
    <xf numFmtId="0" fontId="0" fillId="0" borderId="9" xfId="0" applyBorder="1" applyAlignment="1">
      <alignment horizontal="center" vertical="center"/>
    </xf>
    <xf numFmtId="0" fontId="7" fillId="2" borderId="1" xfId="0" applyFont="1" applyFill="1" applyBorder="1" applyAlignment="1">
      <alignment horizontal="center" vertical="center"/>
    </xf>
    <xf numFmtId="0" fontId="0" fillId="2" borderId="4" xfId="0" applyFill="1" applyBorder="1" applyAlignment="1">
      <alignment horizontal="center" vertical="center" wrapText="1"/>
    </xf>
    <xf numFmtId="0" fontId="0" fillId="0" borderId="0" xfId="0" applyProtection="1"/>
    <xf numFmtId="0" fontId="0" fillId="2" borderId="8" xfId="0" applyFill="1" applyBorder="1" applyAlignment="1" applyProtection="1">
      <alignment horizontal="center" vertical="center"/>
    </xf>
    <xf numFmtId="49" fontId="6" fillId="3" borderId="1" xfId="0" applyNumberFormat="1" applyFont="1" applyFill="1" applyBorder="1" applyAlignment="1" applyProtection="1">
      <alignment horizontal="center" vertical="center" wrapText="1"/>
    </xf>
    <xf numFmtId="14" fontId="0" fillId="0" borderId="24" xfId="0" applyNumberFormat="1" applyBorder="1" applyAlignment="1" applyProtection="1">
      <alignment horizontal="center" vertical="center"/>
    </xf>
    <xf numFmtId="0" fontId="0" fillId="0" borderId="24" xfId="0" applyBorder="1" applyAlignment="1" applyProtection="1">
      <alignment horizontal="center" vertical="center"/>
    </xf>
    <xf numFmtId="14" fontId="0" fillId="0" borderId="24" xfId="0" applyNumberFormat="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0" xfId="0" applyFill="1" applyAlignment="1" applyProtection="1">
      <alignment horizontal="center" vertical="center"/>
    </xf>
    <xf numFmtId="0" fontId="0" fillId="0" borderId="0" xfId="0" applyAlignment="1" applyProtection="1">
      <alignment horizontal="center" vertical="center"/>
    </xf>
    <xf numFmtId="0" fontId="0" fillId="2" borderId="24" xfId="0" applyFill="1" applyBorder="1" applyAlignment="1" applyProtection="1">
      <alignment horizontal="center" vertical="center"/>
    </xf>
    <xf numFmtId="0" fontId="0" fillId="2" borderId="38" xfId="0" applyFill="1" applyBorder="1" applyAlignment="1" applyProtection="1">
      <alignment horizontal="center" vertical="center"/>
    </xf>
    <xf numFmtId="0" fontId="0" fillId="10" borderId="38" xfId="0" applyFill="1" applyBorder="1" applyAlignment="1" applyProtection="1">
      <alignment horizontal="center" vertical="center"/>
    </xf>
    <xf numFmtId="0" fontId="0" fillId="0" borderId="38" xfId="0" applyBorder="1" applyAlignment="1" applyProtection="1">
      <alignment horizontal="center" vertical="center"/>
    </xf>
    <xf numFmtId="0" fontId="0" fillId="10" borderId="24" xfId="0" applyFill="1" applyBorder="1" applyAlignment="1" applyProtection="1">
      <alignment horizontal="center" vertical="center"/>
    </xf>
    <xf numFmtId="0" fontId="0" fillId="0" borderId="0" xfId="0" applyAlignment="1" applyProtection="1">
      <alignment horizontal="center" vertical="center" wrapText="1"/>
    </xf>
    <xf numFmtId="0" fontId="0" fillId="0" borderId="0" xfId="0" applyAlignment="1" applyProtection="1">
      <alignment vertical="center" wrapText="1"/>
    </xf>
    <xf numFmtId="0" fontId="0" fillId="10" borderId="24" xfId="0" applyFill="1" applyBorder="1" applyAlignment="1" applyProtection="1">
      <alignment vertical="center" wrapText="1"/>
    </xf>
    <xf numFmtId="0" fontId="11" fillId="0" borderId="0" xfId="0" applyFont="1" applyAlignment="1" applyProtection="1">
      <alignment horizontal="center" vertical="center"/>
    </xf>
    <xf numFmtId="0" fontId="0" fillId="0" borderId="24" xfId="0"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0" fillId="2" borderId="9" xfId="0" applyFill="1" applyBorder="1" applyAlignment="1" applyProtection="1">
      <alignment horizontal="center" vertical="center"/>
    </xf>
    <xf numFmtId="14" fontId="22" fillId="2" borderId="1" xfId="0" applyNumberFormat="1" applyFont="1" applyFill="1" applyBorder="1" applyAlignment="1" applyProtection="1">
      <alignment horizontal="center" vertical="center"/>
    </xf>
    <xf numFmtId="14" fontId="0" fillId="0" borderId="0" xfId="0" applyNumberFormat="1" applyBorder="1" applyAlignment="1" applyProtection="1">
      <alignment horizontal="center" vertical="center" wrapText="1"/>
    </xf>
    <xf numFmtId="0" fontId="0" fillId="0" borderId="0" xfId="0" applyFill="1" applyBorder="1" applyAlignment="1" applyProtection="1">
      <alignment horizontal="center" vertical="center"/>
    </xf>
    <xf numFmtId="0" fontId="22" fillId="2" borderId="0" xfId="0" applyFont="1" applyFill="1" applyAlignment="1" applyProtection="1">
      <alignment wrapText="1"/>
    </xf>
    <xf numFmtId="0" fontId="22" fillId="0" borderId="0" xfId="0" applyFont="1" applyProtection="1"/>
    <xf numFmtId="0" fontId="22" fillId="2" borderId="3" xfId="0" applyFont="1" applyFill="1" applyBorder="1" applyAlignment="1" applyProtection="1">
      <alignment horizontal="center" vertical="center"/>
    </xf>
    <xf numFmtId="0" fontId="22" fillId="0" borderId="0" xfId="0" applyFont="1" applyBorder="1" applyProtection="1"/>
    <xf numFmtId="0" fontId="22" fillId="2" borderId="0" xfId="0" applyFont="1" applyFill="1" applyAlignment="1" applyProtection="1">
      <alignment horizontal="center" vertical="center" wrapText="1"/>
    </xf>
    <xf numFmtId="0" fontId="22" fillId="2" borderId="13" xfId="0" applyFont="1" applyFill="1" applyBorder="1" applyAlignment="1" applyProtection="1">
      <alignment wrapText="1"/>
    </xf>
    <xf numFmtId="0" fontId="22" fillId="0" borderId="0" xfId="0" applyFont="1" applyAlignment="1" applyProtection="1">
      <alignment wrapText="1"/>
    </xf>
    <xf numFmtId="0" fontId="22" fillId="0" borderId="0" xfId="0" applyFont="1" applyAlignment="1" applyProtection="1">
      <alignment horizontal="center" vertical="center" wrapText="1"/>
    </xf>
    <xf numFmtId="0" fontId="22" fillId="2" borderId="38"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2" fillId="0" borderId="38" xfId="0" applyFont="1" applyFill="1" applyBorder="1" applyAlignment="1" applyProtection="1">
      <alignment horizontal="center" vertical="center" wrapText="1"/>
    </xf>
    <xf numFmtId="0" fontId="23" fillId="0" borderId="24" xfId="0" applyFont="1" applyBorder="1" applyAlignment="1" applyProtection="1">
      <alignment horizontal="center" vertical="center" wrapText="1"/>
    </xf>
    <xf numFmtId="14" fontId="22" fillId="2" borderId="24" xfId="0" applyNumberFormat="1" applyFont="1" applyFill="1" applyBorder="1" applyAlignment="1" applyProtection="1">
      <alignment horizontal="center" vertical="center" wrapText="1"/>
    </xf>
    <xf numFmtId="0" fontId="0" fillId="2" borderId="8" xfId="0" applyFill="1" applyBorder="1" applyAlignment="1">
      <alignment horizontal="center" vertical="center" wrapText="1"/>
    </xf>
    <xf numFmtId="0" fontId="0" fillId="9" borderId="0" xfId="0" applyFill="1" applyProtection="1"/>
    <xf numFmtId="0" fontId="0" fillId="2" borderId="0" xfId="0" applyFill="1" applyAlignment="1" applyProtection="1">
      <alignment horizontal="center" vertical="center" wrapText="1"/>
    </xf>
    <xf numFmtId="0" fontId="14" fillId="0" borderId="0" xfId="0" applyFont="1" applyAlignment="1" applyProtection="1">
      <alignment vertical="center" wrapText="1"/>
    </xf>
    <xf numFmtId="0" fontId="14" fillId="0" borderId="46" xfId="0" applyFont="1" applyBorder="1" applyAlignment="1" applyProtection="1">
      <alignment horizontal="center" vertical="center" wrapText="1"/>
    </xf>
    <xf numFmtId="0" fontId="0" fillId="0" borderId="48" xfId="0" applyBorder="1" applyProtection="1"/>
    <xf numFmtId="0" fontId="14" fillId="0" borderId="47" xfId="0" applyFont="1" applyBorder="1" applyAlignment="1" applyProtection="1">
      <alignment horizontal="center" vertical="center" wrapText="1"/>
    </xf>
    <xf numFmtId="0" fontId="0" fillId="0" borderId="25" xfId="0" applyBorder="1" applyProtection="1"/>
    <xf numFmtId="0" fontId="14" fillId="0" borderId="28" xfId="0" applyFont="1" applyBorder="1" applyAlignment="1" applyProtection="1">
      <alignment horizontal="center" vertical="center" wrapText="1"/>
    </xf>
    <xf numFmtId="0" fontId="0" fillId="0" borderId="26" xfId="0" applyBorder="1" applyProtection="1"/>
    <xf numFmtId="0" fontId="0" fillId="0" borderId="9" xfId="0" applyBorder="1" applyAlignment="1" applyProtection="1">
      <alignment horizontal="center" vertical="center"/>
    </xf>
    <xf numFmtId="0" fontId="15" fillId="2" borderId="9" xfId="0" applyFont="1" applyFill="1" applyBorder="1" applyAlignment="1" applyProtection="1">
      <alignment horizontal="center" vertical="center"/>
    </xf>
    <xf numFmtId="0" fontId="0" fillId="0" borderId="4" xfId="0" applyBorder="1" applyAlignment="1" applyProtection="1">
      <alignment horizontal="center"/>
    </xf>
    <xf numFmtId="0" fontId="0" fillId="0" borderId="4" xfId="0" applyBorder="1" applyAlignment="1" applyProtection="1">
      <alignment horizontal="center" vertical="center"/>
    </xf>
    <xf numFmtId="0" fontId="15" fillId="2" borderId="0" xfId="0" applyFont="1" applyFill="1" applyBorder="1" applyAlignment="1" applyProtection="1">
      <alignment horizontal="center" vertical="center"/>
    </xf>
    <xf numFmtId="0" fontId="0" fillId="2" borderId="42" xfId="0" applyFill="1" applyBorder="1" applyAlignment="1" applyProtection="1">
      <alignment vertical="center" wrapText="1"/>
    </xf>
    <xf numFmtId="0" fontId="21" fillId="13" borderId="9" xfId="0" applyFont="1" applyFill="1" applyBorder="1" applyAlignment="1" applyProtection="1">
      <alignment horizontal="center" vertical="center"/>
    </xf>
    <xf numFmtId="0" fontId="21" fillId="13" borderId="2" xfId="0" applyFont="1" applyFill="1" applyBorder="1" applyAlignment="1" applyProtection="1">
      <alignment horizontal="center" vertical="center" wrapText="1"/>
    </xf>
    <xf numFmtId="0" fontId="0" fillId="0" borderId="0" xfId="0" applyFill="1" applyProtection="1"/>
    <xf numFmtId="0" fontId="0" fillId="0" borderId="38" xfId="0" applyFill="1" applyBorder="1" applyAlignment="1" applyProtection="1">
      <alignment horizontal="center" vertical="center"/>
    </xf>
    <xf numFmtId="0" fontId="15" fillId="0" borderId="24"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xf>
    <xf numFmtId="0" fontId="1" fillId="0" borderId="38"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1" fillId="0" borderId="24" xfId="0" applyFont="1" applyFill="1" applyBorder="1" applyAlignment="1" applyProtection="1">
      <alignment horizontal="center" vertical="center" wrapText="1"/>
    </xf>
    <xf numFmtId="0" fontId="1" fillId="0" borderId="42" xfId="0" applyFont="1" applyFill="1" applyBorder="1" applyAlignment="1" applyProtection="1">
      <alignment horizontal="center" vertical="center" wrapText="1"/>
    </xf>
    <xf numFmtId="0" fontId="0" fillId="0" borderId="50" xfId="0" applyFill="1" applyBorder="1" applyAlignment="1" applyProtection="1">
      <alignment horizontal="center" vertical="center" wrapText="1"/>
    </xf>
    <xf numFmtId="0" fontId="0" fillId="0" borderId="51" xfId="0" applyFill="1" applyBorder="1" applyAlignment="1" applyProtection="1">
      <alignment horizontal="center" vertical="center" wrapText="1"/>
    </xf>
    <xf numFmtId="0" fontId="21" fillId="14" borderId="9" xfId="0" applyFont="1" applyFill="1" applyBorder="1" applyAlignment="1" applyProtection="1">
      <alignment horizontal="center" vertical="center"/>
    </xf>
    <xf numFmtId="0" fontId="21" fillId="14" borderId="2" xfId="0" applyFont="1" applyFill="1" applyBorder="1" applyAlignment="1" applyProtection="1">
      <alignment horizontal="center" vertical="center" wrapText="1"/>
    </xf>
    <xf numFmtId="0" fontId="21" fillId="14" borderId="9" xfId="0" applyFont="1" applyFill="1" applyBorder="1" applyAlignment="1" applyProtection="1">
      <alignment horizontal="center" vertical="center" wrapText="1"/>
    </xf>
    <xf numFmtId="0" fontId="6" fillId="14" borderId="9" xfId="0" applyFont="1" applyFill="1" applyBorder="1" applyAlignment="1" applyProtection="1">
      <alignment horizontal="center" vertical="center" wrapText="1"/>
    </xf>
    <xf numFmtId="0" fontId="8" fillId="14" borderId="9" xfId="0" applyFont="1" applyFill="1" applyBorder="1" applyAlignment="1" applyProtection="1">
      <alignment horizontal="center" vertical="center"/>
    </xf>
    <xf numFmtId="0" fontId="8" fillId="14" borderId="49" xfId="0" applyFont="1" applyFill="1" applyBorder="1" applyAlignment="1" applyProtection="1">
      <alignment horizontal="center" vertical="center"/>
    </xf>
    <xf numFmtId="0" fontId="8" fillId="14" borderId="39" xfId="0" applyFont="1" applyFill="1" applyBorder="1" applyAlignment="1" applyProtection="1">
      <alignment horizontal="center" vertical="center"/>
    </xf>
    <xf numFmtId="0" fontId="8" fillId="14" borderId="40" xfId="0" applyFont="1" applyFill="1" applyBorder="1" applyAlignment="1" applyProtection="1">
      <alignment horizontal="center" vertical="center" wrapText="1"/>
    </xf>
    <xf numFmtId="0" fontId="9" fillId="14" borderId="40" xfId="0" applyFont="1" applyFill="1" applyBorder="1" applyAlignment="1" applyProtection="1">
      <alignment horizontal="center" vertical="center" wrapText="1"/>
    </xf>
    <xf numFmtId="0" fontId="9" fillId="14" borderId="41" xfId="0" applyFont="1" applyFill="1" applyBorder="1" applyAlignment="1" applyProtection="1">
      <alignment horizontal="center" vertical="center" wrapText="1"/>
    </xf>
    <xf numFmtId="0" fontId="8" fillId="14" borderId="44" xfId="0" applyFont="1" applyFill="1" applyBorder="1" applyAlignment="1" applyProtection="1">
      <alignment horizontal="center" vertical="center"/>
    </xf>
    <xf numFmtId="0" fontId="8" fillId="14" borderId="42" xfId="0" applyFont="1" applyFill="1" applyBorder="1" applyAlignment="1" applyProtection="1">
      <alignment horizontal="center" vertical="center"/>
    </xf>
    <xf numFmtId="0" fontId="0" fillId="0" borderId="42"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0" fillId="0" borderId="0" xfId="0" applyBorder="1" applyAlignment="1" applyProtection="1">
      <alignment horizontal="center"/>
    </xf>
    <xf numFmtId="0" fontId="6" fillId="14" borderId="21" xfId="0" applyFont="1" applyFill="1" applyBorder="1" applyAlignment="1" applyProtection="1">
      <alignment horizontal="center" vertical="center" wrapText="1"/>
    </xf>
    <xf numFmtId="0" fontId="6" fillId="14" borderId="13" xfId="0" applyFont="1" applyFill="1" applyBorder="1" applyAlignment="1" applyProtection="1">
      <alignment horizontal="center" vertical="center" wrapText="1"/>
    </xf>
    <xf numFmtId="0" fontId="6" fillId="14" borderId="14" xfId="0" applyFont="1"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2" borderId="38" xfId="0" applyFill="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21" xfId="0" applyFont="1" applyFill="1" applyBorder="1" applyAlignment="1" applyProtection="1">
      <alignment horizontal="center" vertical="center"/>
    </xf>
    <xf numFmtId="0" fontId="21" fillId="14" borderId="12" xfId="0" applyFont="1" applyFill="1" applyBorder="1" applyAlignment="1" applyProtection="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0" borderId="24"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6" fillId="14" borderId="14" xfId="0" applyFont="1" applyFill="1" applyBorder="1" applyAlignment="1" applyProtection="1">
      <alignment horizontal="center" vertical="center" wrapText="1"/>
    </xf>
    <xf numFmtId="0" fontId="6" fillId="14" borderId="3" xfId="0" applyFont="1" applyFill="1" applyBorder="1" applyAlignment="1" applyProtection="1">
      <alignment horizontal="center" vertical="center" wrapText="1"/>
    </xf>
    <xf numFmtId="0" fontId="0" fillId="2" borderId="34" xfId="0" applyFill="1" applyBorder="1" applyAlignment="1" applyProtection="1">
      <alignment horizontal="center" vertical="center" wrapText="1"/>
    </xf>
    <xf numFmtId="0" fontId="0" fillId="2" borderId="52" xfId="0" applyFill="1" applyBorder="1" applyAlignment="1" applyProtection="1">
      <alignment horizontal="center" vertical="center" wrapText="1"/>
    </xf>
    <xf numFmtId="0" fontId="0" fillId="10" borderId="24" xfId="0" applyFill="1" applyBorder="1" applyAlignment="1" applyProtection="1">
      <alignment horizontal="center" vertical="center" wrapText="1"/>
    </xf>
    <xf numFmtId="0" fontId="6" fillId="14" borderId="52" xfId="0" applyFont="1" applyFill="1" applyBorder="1" applyAlignment="1" applyProtection="1">
      <alignment horizontal="center" vertical="center" wrapText="1"/>
    </xf>
    <xf numFmtId="0" fontId="6" fillId="14" borderId="54" xfId="0" applyFont="1" applyFill="1" applyBorder="1" applyAlignment="1" applyProtection="1">
      <alignment horizontal="center" vertical="center" wrapText="1"/>
    </xf>
    <xf numFmtId="0" fontId="6" fillId="14" borderId="38" xfId="0" applyFont="1" applyFill="1" applyBorder="1" applyAlignment="1" applyProtection="1">
      <alignment horizontal="center" vertical="center" wrapText="1"/>
    </xf>
    <xf numFmtId="0" fontId="0" fillId="10" borderId="24" xfId="0" applyFill="1" applyBorder="1" applyAlignment="1" applyProtection="1">
      <alignment horizontal="center" vertical="center" wrapText="1"/>
    </xf>
    <xf numFmtId="0" fontId="21" fillId="14" borderId="21" xfId="0" applyFont="1" applyFill="1" applyBorder="1" applyAlignment="1">
      <alignment horizontal="center" vertical="center" wrapText="1"/>
    </xf>
    <xf numFmtId="0" fontId="21" fillId="14" borderId="13" xfId="0" applyFont="1" applyFill="1" applyBorder="1" applyAlignment="1">
      <alignment horizontal="center" vertical="center" wrapText="1"/>
    </xf>
    <xf numFmtId="0" fontId="21" fillId="14" borderId="14" xfId="0" applyFont="1" applyFill="1" applyBorder="1" applyAlignment="1">
      <alignment horizontal="center" vertical="center" wrapText="1"/>
    </xf>
    <xf numFmtId="0" fontId="25" fillId="0" borderId="14" xfId="0" applyFont="1" applyBorder="1" applyAlignment="1" applyProtection="1">
      <alignment horizontal="center" wrapText="1"/>
    </xf>
    <xf numFmtId="0" fontId="25" fillId="0" borderId="7" xfId="0" applyFont="1" applyBorder="1" applyAlignment="1" applyProtection="1">
      <alignment horizontal="center" wrapText="1"/>
    </xf>
    <xf numFmtId="0" fontId="25" fillId="0" borderId="8" xfId="0" applyFont="1" applyBorder="1" applyAlignment="1" applyProtection="1">
      <alignment horizontal="center" wrapText="1"/>
    </xf>
    <xf numFmtId="0" fontId="12" fillId="14" borderId="10" xfId="0" applyFont="1" applyFill="1" applyBorder="1" applyAlignment="1" applyProtection="1">
      <alignment horizontal="center" vertical="center"/>
    </xf>
    <xf numFmtId="0" fontId="12" fillId="14" borderId="11" xfId="0" applyFont="1" applyFill="1" applyBorder="1" applyAlignment="1" applyProtection="1">
      <alignment horizontal="center" vertical="center"/>
    </xf>
    <xf numFmtId="0" fontId="12" fillId="14" borderId="12" xfId="0" applyFont="1" applyFill="1" applyBorder="1" applyAlignment="1" applyProtection="1">
      <alignment horizontal="center" vertical="center"/>
    </xf>
    <xf numFmtId="0" fontId="25" fillId="2" borderId="21" xfId="0" applyFont="1" applyFill="1" applyBorder="1" applyAlignment="1" applyProtection="1">
      <alignment horizontal="left" vertical="center" wrapText="1" readingOrder="1"/>
    </xf>
    <xf numFmtId="0" fontId="25" fillId="2" borderId="4" xfId="0" applyFont="1" applyFill="1" applyBorder="1" applyAlignment="1" applyProtection="1">
      <alignment horizontal="left" vertical="center" wrapText="1" readingOrder="1"/>
    </xf>
    <xf numFmtId="0" fontId="25" fillId="2" borderId="5" xfId="0" applyFont="1" applyFill="1" applyBorder="1" applyAlignment="1" applyProtection="1">
      <alignment horizontal="left" vertical="center" wrapText="1" readingOrder="1"/>
    </xf>
    <xf numFmtId="0" fontId="0" fillId="0" borderId="6" xfId="0" applyBorder="1" applyAlignment="1" applyProtection="1">
      <alignment horizontal="center"/>
    </xf>
    <xf numFmtId="0" fontId="21" fillId="14" borderId="14" xfId="0" applyFont="1" applyFill="1" applyBorder="1" applyAlignment="1" applyProtection="1">
      <alignment horizontal="center" vertical="center" wrapText="1"/>
    </xf>
    <xf numFmtId="0" fontId="21" fillId="14" borderId="8" xfId="0" applyFont="1" applyFill="1" applyBorder="1" applyAlignment="1" applyProtection="1">
      <alignment horizontal="center" vertical="center" wrapText="1"/>
    </xf>
    <xf numFmtId="0" fontId="25" fillId="0" borderId="21"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0" borderId="4"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1" fillId="14" borderId="1" xfId="0" applyFont="1" applyFill="1" applyBorder="1" applyAlignment="1" applyProtection="1">
      <alignment horizontal="center" vertical="center" wrapText="1"/>
    </xf>
    <xf numFmtId="0" fontId="21" fillId="14" borderId="3"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0" borderId="24" xfId="0"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0" fillId="0" borderId="24" xfId="0" applyFill="1" applyBorder="1" applyAlignment="1" applyProtection="1">
      <alignment horizontal="center" vertical="center" wrapText="1"/>
    </xf>
    <xf numFmtId="0" fontId="0" fillId="2" borderId="42" xfId="0" applyFill="1" applyBorder="1" applyAlignment="1" applyProtection="1">
      <alignment horizontal="center" vertical="center" wrapText="1"/>
    </xf>
    <xf numFmtId="0" fontId="0" fillId="2" borderId="43" xfId="0" applyFill="1" applyBorder="1" applyAlignment="1" applyProtection="1">
      <alignment horizontal="center" vertical="center" wrapText="1"/>
    </xf>
    <xf numFmtId="0" fontId="0" fillId="2" borderId="38" xfId="0" applyFill="1" applyBorder="1" applyAlignment="1" applyProtection="1">
      <alignment horizontal="center" vertical="center" wrapText="1"/>
    </xf>
    <xf numFmtId="0" fontId="0" fillId="0" borderId="42"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2" borderId="53" xfId="0" applyFill="1" applyBorder="1" applyAlignment="1" applyProtection="1">
      <alignment horizontal="center" vertical="center" wrapText="1"/>
    </xf>
    <xf numFmtId="0" fontId="0" fillId="2" borderId="52" xfId="0" applyFill="1" applyBorder="1" applyAlignment="1" applyProtection="1">
      <alignment horizontal="center" vertical="center" wrapText="1"/>
    </xf>
    <xf numFmtId="0" fontId="0" fillId="2" borderId="24" xfId="0" applyFill="1" applyBorder="1" applyAlignment="1" applyProtection="1">
      <alignment horizontal="center" vertical="center" wrapText="1"/>
    </xf>
    <xf numFmtId="0" fontId="0" fillId="0" borderId="43" xfId="0"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0" fillId="0" borderId="43" xfId="0" applyBorder="1" applyAlignment="1" applyProtection="1">
      <alignment horizontal="center" vertical="center" wrapText="1"/>
    </xf>
    <xf numFmtId="0" fontId="0" fillId="2" borderId="42" xfId="0" applyFont="1" applyFill="1" applyBorder="1" applyAlignment="1" applyProtection="1">
      <alignment horizontal="center" vertical="center" wrapText="1"/>
    </xf>
    <xf numFmtId="0" fontId="0" fillId="2" borderId="43" xfId="0" applyFont="1"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0" fillId="10" borderId="42" xfId="0" applyFill="1" applyBorder="1" applyAlignment="1" applyProtection="1">
      <alignment vertical="center" wrapText="1"/>
    </xf>
    <xf numFmtId="0" fontId="0" fillId="10" borderId="43" xfId="0" applyFill="1" applyBorder="1" applyAlignment="1" applyProtection="1">
      <alignment vertical="center" wrapText="1"/>
    </xf>
    <xf numFmtId="0" fontId="0" fillId="10" borderId="38" xfId="0" applyFill="1" applyBorder="1" applyAlignment="1" applyProtection="1">
      <alignment vertical="center" wrapText="1"/>
    </xf>
    <xf numFmtId="0" fontId="10" fillId="6" borderId="21"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0" fillId="6" borderId="5" xfId="0" applyFont="1" applyFill="1" applyBorder="1" applyAlignment="1" applyProtection="1">
      <alignment horizontal="center" vertical="center"/>
    </xf>
    <xf numFmtId="0" fontId="10" fillId="6" borderId="14"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10" fillId="6" borderId="8" xfId="0" applyFont="1" applyFill="1" applyBorder="1" applyAlignment="1" applyProtection="1">
      <alignment horizontal="center" vertical="center"/>
    </xf>
    <xf numFmtId="0" fontId="0" fillId="2" borderId="21"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10" borderId="42" xfId="0" applyFill="1" applyBorder="1" applyAlignment="1" applyProtection="1">
      <alignment horizontal="center" vertical="center" wrapText="1"/>
    </xf>
    <xf numFmtId="0" fontId="0" fillId="10" borderId="43" xfId="0" applyFill="1" applyBorder="1" applyAlignment="1" applyProtection="1">
      <alignment horizontal="center" vertical="center" wrapText="1"/>
    </xf>
    <xf numFmtId="0" fontId="0" fillId="10" borderId="38" xfId="0" applyFill="1" applyBorder="1" applyAlignment="1" applyProtection="1">
      <alignment horizontal="center" vertical="center" wrapText="1"/>
    </xf>
    <xf numFmtId="0" fontId="0" fillId="0" borderId="0" xfId="0" applyBorder="1" applyAlignment="1" applyProtection="1">
      <alignment horizontal="center"/>
    </xf>
    <xf numFmtId="0" fontId="0" fillId="0" borderId="7" xfId="0" applyBorder="1" applyAlignment="1" applyProtection="1">
      <alignment horizontal="center"/>
    </xf>
    <xf numFmtId="0" fontId="6" fillId="14" borderId="21" xfId="0" applyFont="1" applyFill="1" applyBorder="1" applyAlignment="1" applyProtection="1">
      <alignment horizontal="center" vertical="center" wrapText="1"/>
    </xf>
    <xf numFmtId="0" fontId="6" fillId="14" borderId="4" xfId="0" applyFont="1" applyFill="1" applyBorder="1" applyAlignment="1" applyProtection="1">
      <alignment horizontal="center" vertical="center" wrapText="1"/>
    </xf>
    <xf numFmtId="0" fontId="6" fillId="14" borderId="5" xfId="0" applyFont="1" applyFill="1" applyBorder="1" applyAlignment="1" applyProtection="1">
      <alignment horizontal="center" vertical="center" wrapText="1"/>
    </xf>
    <xf numFmtId="0" fontId="6" fillId="14" borderId="13" xfId="0" applyFont="1" applyFill="1" applyBorder="1" applyAlignment="1" applyProtection="1">
      <alignment horizontal="center" vertical="center" wrapText="1"/>
    </xf>
    <xf numFmtId="0" fontId="6" fillId="14" borderId="0" xfId="0" applyFont="1" applyFill="1" applyBorder="1" applyAlignment="1" applyProtection="1">
      <alignment horizontal="center" vertical="center" wrapText="1"/>
    </xf>
    <xf numFmtId="0" fontId="6" fillId="14" borderId="6" xfId="0" applyFont="1" applyFill="1" applyBorder="1" applyAlignment="1" applyProtection="1">
      <alignment horizontal="center" vertical="center" wrapText="1"/>
    </xf>
    <xf numFmtId="0" fontId="6" fillId="14" borderId="14" xfId="0" applyFont="1" applyFill="1" applyBorder="1" applyAlignment="1" applyProtection="1">
      <alignment horizontal="center" vertical="center" wrapText="1"/>
    </xf>
    <xf numFmtId="0" fontId="6" fillId="14" borderId="7" xfId="0" applyFont="1" applyFill="1" applyBorder="1" applyAlignment="1" applyProtection="1">
      <alignment horizontal="center" vertical="center" wrapText="1"/>
    </xf>
    <xf numFmtId="0" fontId="6" fillId="14" borderId="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10" borderId="24" xfId="0" applyFill="1" applyBorder="1" applyAlignment="1" applyProtection="1">
      <alignment horizontal="center" vertical="center" wrapText="1"/>
    </xf>
    <xf numFmtId="0" fontId="2" fillId="2" borderId="2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2" fillId="2" borderId="6" xfId="0" applyFont="1" applyFill="1" applyBorder="1" applyAlignment="1" applyProtection="1">
      <alignment horizontal="center" vertical="center"/>
    </xf>
    <xf numFmtId="0" fontId="6" fillId="14" borderId="1" xfId="0" applyFont="1" applyFill="1" applyBorder="1" applyAlignment="1" applyProtection="1">
      <alignment horizontal="center" vertical="center" wrapText="1"/>
    </xf>
    <xf numFmtId="0" fontId="6" fillId="14" borderId="3" xfId="0" applyFont="1" applyFill="1" applyBorder="1" applyAlignment="1" applyProtection="1">
      <alignment horizontal="center" vertical="center" wrapText="1"/>
    </xf>
    <xf numFmtId="0" fontId="6" fillId="14" borderId="2"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2" fillId="2" borderId="46"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0" fontId="2" fillId="2" borderId="48"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2" fillId="2" borderId="2" xfId="0" applyFont="1" applyFill="1" applyBorder="1" applyAlignment="1" applyProtection="1">
      <alignment horizontal="center" vertical="center" wrapText="1"/>
    </xf>
    <xf numFmtId="0" fontId="0" fillId="2" borderId="0" xfId="0" applyFill="1" applyAlignment="1" applyProtection="1">
      <alignment horizontal="center" vertical="center" wrapText="1"/>
    </xf>
    <xf numFmtId="0" fontId="2" fillId="2" borderId="21"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0" fillId="0" borderId="1"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13" fillId="0" borderId="24" xfId="0" applyFont="1" applyBorder="1" applyAlignment="1" applyProtection="1">
      <alignment vertical="center" wrapText="1"/>
    </xf>
    <xf numFmtId="0" fontId="13" fillId="0" borderId="46"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10" xfId="0" applyFont="1" applyFill="1" applyBorder="1" applyAlignment="1" applyProtection="1">
      <alignment horizontal="center" vertical="center"/>
    </xf>
    <xf numFmtId="0" fontId="8" fillId="14" borderId="11" xfId="0" applyFont="1" applyFill="1" applyBorder="1" applyAlignment="1" applyProtection="1">
      <alignment horizontal="center" vertical="center"/>
    </xf>
    <xf numFmtId="0" fontId="8" fillId="14" borderId="12" xfId="0" applyFont="1" applyFill="1" applyBorder="1" applyAlignment="1" applyProtection="1">
      <alignment horizontal="center" vertical="center"/>
    </xf>
    <xf numFmtId="0" fontId="20" fillId="14" borderId="10" xfId="0" applyFont="1" applyFill="1" applyBorder="1" applyAlignment="1" applyProtection="1">
      <alignment horizontal="center" vertical="center"/>
    </xf>
    <xf numFmtId="0" fontId="19" fillId="14" borderId="12" xfId="0" applyFont="1" applyFill="1" applyBorder="1" applyAlignment="1" applyProtection="1">
      <alignment horizontal="center" vertical="center"/>
    </xf>
    <xf numFmtId="0" fontId="8" fillId="14" borderId="21" xfId="0" applyFont="1" applyFill="1" applyBorder="1" applyAlignment="1" applyProtection="1">
      <alignment horizontal="center" vertical="center"/>
    </xf>
    <xf numFmtId="0" fontId="8" fillId="14" borderId="4" xfId="0" applyFont="1" applyFill="1" applyBorder="1" applyAlignment="1" applyProtection="1">
      <alignment horizontal="center" vertical="center"/>
    </xf>
    <xf numFmtId="0" fontId="8" fillId="14" borderId="5" xfId="0" applyFont="1" applyFill="1" applyBorder="1" applyAlignment="1" applyProtection="1">
      <alignment horizontal="center" vertical="center"/>
    </xf>
    <xf numFmtId="0" fontId="13" fillId="0" borderId="45" xfId="0" applyFont="1" applyBorder="1" applyAlignment="1" applyProtection="1">
      <alignment vertical="center" wrapText="1"/>
    </xf>
    <xf numFmtId="0" fontId="18" fillId="12" borderId="28" xfId="0" applyFont="1" applyFill="1" applyBorder="1" applyAlignment="1" applyProtection="1">
      <alignment horizontal="center" vertical="center" wrapText="1"/>
    </xf>
    <xf numFmtId="0" fontId="18" fillId="12" borderId="37" xfId="0" applyFont="1" applyFill="1" applyBorder="1" applyAlignment="1" applyProtection="1">
      <alignment horizontal="center" vertical="center" wrapText="1"/>
    </xf>
    <xf numFmtId="0" fontId="13" fillId="0" borderId="37" xfId="0" applyFont="1" applyBorder="1" applyAlignment="1" applyProtection="1">
      <alignment vertical="center" wrapText="1"/>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6" fillId="6" borderId="46" xfId="0" applyFont="1" applyFill="1" applyBorder="1" applyAlignment="1" applyProtection="1">
      <alignment horizontal="center" vertical="center" wrapText="1"/>
    </xf>
    <xf numFmtId="0" fontId="16" fillId="6" borderId="45" xfId="0" applyFont="1" applyFill="1" applyBorder="1" applyAlignment="1" applyProtection="1">
      <alignment horizontal="center" vertical="center" wrapText="1"/>
    </xf>
    <xf numFmtId="0" fontId="17" fillId="11" borderId="47" xfId="0" applyFont="1" applyFill="1" applyBorder="1" applyAlignment="1" applyProtection="1">
      <alignment horizontal="center" vertical="center" wrapText="1"/>
    </xf>
    <xf numFmtId="0" fontId="17" fillId="11" borderId="24"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8" fillId="14" borderId="38" xfId="0" applyFont="1" applyFill="1" applyBorder="1" applyAlignment="1" applyProtection="1">
      <alignment horizontal="center" vertical="center" wrapText="1"/>
    </xf>
    <xf numFmtId="0" fontId="8" fillId="14" borderId="42" xfId="0" applyFont="1" applyFill="1" applyBorder="1" applyAlignment="1" applyProtection="1">
      <alignment horizontal="center" vertical="center" wrapText="1"/>
    </xf>
    <xf numFmtId="0" fontId="8" fillId="14" borderId="45" xfId="0" applyFont="1" applyFill="1" applyBorder="1" applyAlignment="1" applyProtection="1">
      <alignment horizontal="center" vertical="center" wrapText="1"/>
    </xf>
    <xf numFmtId="0" fontId="8" fillId="14" borderId="32" xfId="0" applyFont="1" applyFill="1" applyBorder="1" applyAlignment="1" applyProtection="1">
      <alignment horizontal="center" vertical="center"/>
    </xf>
    <xf numFmtId="0" fontId="8" fillId="14" borderId="30" xfId="0" applyFont="1" applyFill="1" applyBorder="1" applyAlignment="1" applyProtection="1">
      <alignment horizontal="center" vertical="center"/>
    </xf>
    <xf numFmtId="0" fontId="9" fillId="14" borderId="38" xfId="0" applyFont="1" applyFill="1" applyBorder="1" applyAlignment="1" applyProtection="1">
      <alignment horizontal="center" vertical="center" wrapText="1"/>
    </xf>
    <xf numFmtId="0" fontId="9" fillId="14" borderId="42"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21" fillId="14" borderId="10" xfId="0" applyFont="1" applyFill="1" applyBorder="1" applyAlignment="1" applyProtection="1">
      <alignment horizontal="center" vertical="center" wrapText="1"/>
    </xf>
    <xf numFmtId="0" fontId="21" fillId="14" borderId="11" xfId="0" applyFont="1" applyFill="1" applyBorder="1" applyAlignment="1" applyProtection="1">
      <alignment horizontal="center" vertical="center" wrapText="1"/>
    </xf>
    <xf numFmtId="0" fontId="21" fillId="14" borderId="12" xfId="0" applyFont="1" applyFill="1" applyBorder="1" applyAlignment="1" applyProtection="1">
      <alignment horizontal="center" vertical="center" wrapText="1"/>
    </xf>
    <xf numFmtId="0" fontId="21" fillId="14" borderId="21" xfId="0" applyFont="1" applyFill="1" applyBorder="1" applyAlignment="1" applyProtection="1">
      <alignment horizontal="center" vertical="center" wrapText="1"/>
    </xf>
    <xf numFmtId="0" fontId="21" fillId="14" borderId="4" xfId="0" applyFont="1" applyFill="1" applyBorder="1" applyAlignment="1" applyProtection="1">
      <alignment horizontal="center" vertical="center" wrapText="1"/>
    </xf>
    <xf numFmtId="0" fontId="21" fillId="14" borderId="5" xfId="0" applyFont="1" applyFill="1" applyBorder="1" applyAlignment="1" applyProtection="1">
      <alignment horizontal="center" vertical="center" wrapText="1"/>
    </xf>
    <xf numFmtId="0" fontId="21" fillId="14" borderId="13" xfId="0" applyFont="1" applyFill="1" applyBorder="1" applyAlignment="1" applyProtection="1">
      <alignment horizontal="center" vertical="center" wrapText="1"/>
    </xf>
    <xf numFmtId="0" fontId="21" fillId="14" borderId="0" xfId="0" applyFont="1" applyFill="1" applyBorder="1" applyAlignment="1" applyProtection="1">
      <alignment horizontal="center" vertical="center" wrapText="1"/>
    </xf>
    <xf numFmtId="0" fontId="21" fillId="14" borderId="6" xfId="0" applyFont="1" applyFill="1" applyBorder="1" applyAlignment="1" applyProtection="1">
      <alignment horizontal="center" vertical="center" wrapText="1"/>
    </xf>
    <xf numFmtId="0" fontId="21" fillId="14" borderId="7"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3" fillId="0" borderId="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wrapText="1"/>
    </xf>
    <xf numFmtId="0" fontId="23" fillId="0" borderId="8" xfId="0" applyFont="1" applyFill="1" applyBorder="1" applyAlignment="1" applyProtection="1">
      <alignment horizontal="center" vertical="center" wrapText="1"/>
    </xf>
    <xf numFmtId="0" fontId="22" fillId="2" borderId="21"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2" fillId="2" borderId="8" xfId="0" applyFont="1" applyFill="1" applyBorder="1" applyAlignment="1" applyProtection="1">
      <alignment horizontal="center" vertical="center" wrapText="1"/>
    </xf>
    <xf numFmtId="0" fontId="0" fillId="0" borderId="24" xfId="0" applyBorder="1" applyAlignment="1" applyProtection="1">
      <alignment horizontal="center" wrapText="1"/>
    </xf>
    <xf numFmtId="0" fontId="0" fillId="0" borderId="24" xfId="0" applyBorder="1" applyAlignment="1" applyProtection="1">
      <alignment horizontal="center"/>
    </xf>
    <xf numFmtId="0" fontId="0" fillId="2" borderId="34" xfId="0" applyFill="1" applyBorder="1" applyAlignment="1" applyProtection="1">
      <alignment horizontal="center" vertical="center" wrapText="1"/>
    </xf>
    <xf numFmtId="0" fontId="0" fillId="2" borderId="35" xfId="0" applyFill="1" applyBorder="1" applyAlignment="1" applyProtection="1">
      <alignment horizontal="center" vertical="center" wrapText="1"/>
    </xf>
    <xf numFmtId="0" fontId="0" fillId="2" borderId="36" xfId="0" applyFill="1" applyBorder="1" applyAlignment="1" applyProtection="1">
      <alignment horizontal="center" vertical="center" wrapText="1"/>
    </xf>
    <xf numFmtId="0" fontId="8" fillId="3" borderId="0" xfId="0" applyFont="1" applyFill="1" applyAlignment="1" applyProtection="1">
      <alignment horizontal="center" vertical="center" wrapText="1"/>
    </xf>
    <xf numFmtId="0" fontId="6" fillId="13" borderId="21" xfId="0" applyFont="1" applyFill="1" applyBorder="1" applyAlignment="1" applyProtection="1">
      <alignment horizontal="center" vertical="center" wrapText="1"/>
    </xf>
    <xf numFmtId="0" fontId="6" fillId="13" borderId="4" xfId="0" applyFont="1" applyFill="1" applyBorder="1" applyAlignment="1" applyProtection="1">
      <alignment horizontal="center" vertical="center" wrapText="1"/>
    </xf>
    <xf numFmtId="0" fontId="6" fillId="13" borderId="14" xfId="0" applyFont="1" applyFill="1" applyBorder="1" applyAlignment="1" applyProtection="1">
      <alignment horizontal="center" vertical="center" wrapText="1"/>
    </xf>
    <xf numFmtId="0" fontId="6" fillId="13" borderId="7" xfId="0" applyFont="1" applyFill="1" applyBorder="1" applyAlignment="1" applyProtection="1">
      <alignment horizontal="center" vertical="center" wrapText="1"/>
    </xf>
    <xf numFmtId="0" fontId="21" fillId="13" borderId="1" xfId="0" applyFont="1" applyFill="1" applyBorder="1" applyAlignment="1" applyProtection="1">
      <alignment horizontal="center" vertical="center" wrapText="1"/>
    </xf>
    <xf numFmtId="0" fontId="21" fillId="13" borderId="3" xfId="0" applyFont="1" applyFill="1" applyBorder="1" applyAlignment="1" applyProtection="1">
      <alignment horizontal="center" vertical="center" wrapText="1"/>
    </xf>
    <xf numFmtId="0" fontId="6" fillId="13" borderId="5" xfId="0" applyFont="1" applyFill="1" applyBorder="1" applyAlignment="1" applyProtection="1">
      <alignment horizontal="center" vertical="center" wrapText="1"/>
    </xf>
    <xf numFmtId="0" fontId="6" fillId="13" borderId="13" xfId="0" applyFont="1" applyFill="1" applyBorder="1" applyAlignment="1" applyProtection="1">
      <alignment horizontal="center" vertical="center" wrapText="1"/>
    </xf>
    <xf numFmtId="0" fontId="6" fillId="13" borderId="6" xfId="0" applyFont="1" applyFill="1" applyBorder="1" applyAlignment="1" applyProtection="1">
      <alignment horizontal="center" vertical="center" wrapText="1"/>
    </xf>
    <xf numFmtId="0" fontId="6" fillId="13" borderId="8" xfId="0" applyFont="1" applyFill="1" applyBorder="1" applyAlignment="1" applyProtection="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22" fillId="0" borderId="24" xfId="0" applyFont="1" applyBorder="1" applyAlignment="1">
      <alignment horizontal="left" vertical="top" wrapText="1"/>
    </xf>
    <xf numFmtId="0" fontId="22" fillId="0" borderId="24" xfId="0" applyFont="1" applyBorder="1" applyAlignment="1">
      <alignment horizontal="left" vertical="center" wrapText="1"/>
    </xf>
    <xf numFmtId="164" fontId="22" fillId="0" borderId="24" xfId="0" applyNumberFormat="1" applyFont="1" applyBorder="1" applyAlignment="1">
      <alignment horizontal="left" vertical="center" wrapText="1"/>
    </xf>
    <xf numFmtId="0" fontId="27" fillId="0" borderId="0" xfId="0" applyFont="1" applyBorder="1" applyAlignment="1">
      <alignment horizontal="center" vertical="center" wrapText="1"/>
    </xf>
    <xf numFmtId="0" fontId="21" fillId="14" borderId="10" xfId="0" applyFont="1" applyFill="1" applyBorder="1" applyAlignment="1" applyProtection="1">
      <alignment horizontal="center" vertical="center"/>
    </xf>
    <xf numFmtId="0" fontId="21" fillId="14" borderId="12" xfId="0" applyFont="1" applyFill="1" applyBorder="1" applyAlignment="1" applyProtection="1">
      <alignment horizontal="center" vertical="center"/>
    </xf>
    <xf numFmtId="0" fontId="27" fillId="0" borderId="2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7" xfId="0" applyFont="1" applyBorder="1" applyAlignment="1">
      <alignment horizontal="center" vertical="center" wrapText="1"/>
    </xf>
    <xf numFmtId="0" fontId="22" fillId="0" borderId="54" xfId="0" applyFont="1" applyBorder="1" applyAlignment="1">
      <alignment horizontal="left" vertical="center" wrapText="1"/>
    </xf>
    <xf numFmtId="0" fontId="22" fillId="0" borderId="38" xfId="0" applyFont="1" applyBorder="1" applyAlignment="1">
      <alignment horizontal="left" vertical="top" wrapText="1"/>
    </xf>
    <xf numFmtId="0" fontId="22" fillId="0" borderId="38" xfId="0" applyFont="1" applyBorder="1" applyAlignment="1">
      <alignment horizontal="left" vertical="center" wrapText="1"/>
    </xf>
    <xf numFmtId="164" fontId="22" fillId="0" borderId="38" xfId="0" applyNumberFormat="1" applyFont="1" applyBorder="1" applyAlignment="1">
      <alignment horizontal="left" vertical="center" wrapText="1"/>
    </xf>
    <xf numFmtId="0" fontId="22" fillId="0" borderId="36" xfId="0" applyFont="1" applyBorder="1" applyAlignment="1">
      <alignment horizontal="left" vertical="center" wrapText="1"/>
    </xf>
    <xf numFmtId="0" fontId="22" fillId="0" borderId="56" xfId="0" applyFont="1" applyBorder="1" applyAlignment="1">
      <alignment horizontal="left" vertical="center" wrapText="1"/>
    </xf>
    <xf numFmtId="0" fontId="22" fillId="0" borderId="42" xfId="0" applyFont="1" applyBorder="1" applyAlignment="1">
      <alignment horizontal="left" vertical="center" wrapText="1"/>
    </xf>
    <xf numFmtId="164" fontId="22" fillId="0" borderId="42" xfId="0" applyNumberFormat="1" applyFont="1" applyBorder="1" applyAlignment="1">
      <alignment horizontal="left" vertical="top" wrapText="1"/>
    </xf>
    <xf numFmtId="0" fontId="22" fillId="0" borderId="55" xfId="0" applyFont="1" applyBorder="1" applyAlignment="1">
      <alignment horizontal="left" vertical="center" wrapText="1"/>
    </xf>
    <xf numFmtId="164" fontId="22" fillId="0" borderId="55" xfId="0" applyNumberFormat="1" applyFont="1" applyBorder="1" applyAlignment="1">
      <alignment horizontal="left" vertical="top" wrapText="1"/>
    </xf>
    <xf numFmtId="41" fontId="21" fillId="14" borderId="13" xfId="1" applyFont="1" applyFill="1" applyBorder="1" applyAlignment="1">
      <alignment horizontal="center" vertical="center" wrapText="1"/>
    </xf>
    <xf numFmtId="41" fontId="21" fillId="14" borderId="0" xfId="1" applyFont="1" applyFill="1" applyBorder="1" applyAlignment="1">
      <alignment horizontal="center" vertical="center" wrapText="1"/>
    </xf>
    <xf numFmtId="41" fontId="21" fillId="14" borderId="14" xfId="1" applyFont="1" applyFill="1" applyBorder="1" applyAlignment="1">
      <alignment horizontal="center" vertical="center" wrapText="1"/>
    </xf>
    <xf numFmtId="41" fontId="21" fillId="14" borderId="7" xfId="1" applyFont="1" applyFill="1" applyBorder="1" applyAlignment="1">
      <alignment horizontal="center" vertical="center" wrapText="1"/>
    </xf>
    <xf numFmtId="14" fontId="22" fillId="2" borderId="9" xfId="0" applyNumberFormat="1" applyFont="1" applyFill="1" applyBorder="1" applyAlignment="1" applyProtection="1">
      <alignment horizontal="center" vertical="center"/>
    </xf>
    <xf numFmtId="0" fontId="21" fillId="14" borderId="55" xfId="0" applyFont="1" applyFill="1" applyBorder="1" applyAlignment="1">
      <alignment horizontal="center" vertical="center"/>
    </xf>
    <xf numFmtId="0" fontId="21" fillId="14" borderId="55" xfId="0" applyFont="1" applyFill="1" applyBorder="1" applyAlignment="1">
      <alignment horizontal="center" vertical="center" wrapText="1"/>
    </xf>
    <xf numFmtId="0" fontId="21" fillId="14" borderId="55" xfId="0" applyFont="1" applyFill="1" applyBorder="1" applyAlignment="1">
      <alignment horizontal="center" vertical="center" wrapText="1"/>
    </xf>
  </cellXfs>
  <cellStyles count="2">
    <cellStyle name="Millares [0]" xfId="1" builtinId="6"/>
    <cellStyle name="Normal" xfId="0" builtinId="0"/>
  </cellStyles>
  <dxfs count="84">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70C0"/>
      <color rgb="FFE60A61"/>
      <color rgb="FFBE07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1285876</xdr:colOff>
      <xdr:row>0</xdr:row>
      <xdr:rowOff>23812</xdr:rowOff>
    </xdr:from>
    <xdr:to>
      <xdr:col>0</xdr:col>
      <xdr:colOff>2107406</xdr:colOff>
      <xdr:row>4</xdr:row>
      <xdr:rowOff>169090</xdr:rowOff>
    </xdr:to>
    <xdr:pic>
      <xdr:nvPicPr>
        <xdr:cNvPr id="3" name="Imagen 2">
          <a:extLst>
            <a:ext uri="{FF2B5EF4-FFF2-40B4-BE49-F238E27FC236}">
              <a16:creationId xmlns:a16="http://schemas.microsoft.com/office/drawing/2014/main" id="{791EEC89-6556-454F-B261-A9F0F50BD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6" y="23812"/>
          <a:ext cx="821530" cy="990622"/>
        </a:xfrm>
        <a:prstGeom prst="rect">
          <a:avLst/>
        </a:prstGeom>
      </xdr:spPr>
    </xdr:pic>
    <xdr:clientData/>
  </xdr:twoCellAnchor>
  <xdr:twoCellAnchor editAs="oneCell">
    <xdr:from>
      <xdr:col>1</xdr:col>
      <xdr:colOff>3024187</xdr:colOff>
      <xdr:row>12</xdr:row>
      <xdr:rowOff>47979</xdr:rowOff>
    </xdr:from>
    <xdr:to>
      <xdr:col>2</xdr:col>
      <xdr:colOff>1110222</xdr:colOff>
      <xdr:row>15</xdr:row>
      <xdr:rowOff>121444</xdr:rowOff>
    </xdr:to>
    <xdr:pic>
      <xdr:nvPicPr>
        <xdr:cNvPr id="4" name="Imagen 3">
          <a:extLst>
            <a:ext uri="{FF2B5EF4-FFF2-40B4-BE49-F238E27FC236}">
              <a16:creationId xmlns:a16="http://schemas.microsoft.com/office/drawing/2014/main" id="{7CE21D9B-B07A-4BA1-AA67-FA45259400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4917635"/>
          <a:ext cx="1907941" cy="644965"/>
        </a:xfrm>
        <a:prstGeom prst="rect">
          <a:avLst/>
        </a:prstGeom>
      </xdr:spPr>
    </xdr:pic>
    <xdr:clientData/>
  </xdr:twoCellAnchor>
  <xdr:twoCellAnchor editAs="oneCell">
    <xdr:from>
      <xdr:col>3</xdr:col>
      <xdr:colOff>202407</xdr:colOff>
      <xdr:row>12</xdr:row>
      <xdr:rowOff>35719</xdr:rowOff>
    </xdr:from>
    <xdr:to>
      <xdr:col>3</xdr:col>
      <xdr:colOff>1428750</xdr:colOff>
      <xdr:row>16</xdr:row>
      <xdr:rowOff>441</xdr:rowOff>
    </xdr:to>
    <xdr:pic>
      <xdr:nvPicPr>
        <xdr:cNvPr id="5" name="Imagen 4">
          <a:extLst>
            <a:ext uri="{FF2B5EF4-FFF2-40B4-BE49-F238E27FC236}">
              <a16:creationId xmlns:a16="http://schemas.microsoft.com/office/drawing/2014/main" id="{371CBA53-B0F5-4C9C-8C54-CCBE8A3CA0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63313" y="5917407"/>
          <a:ext cx="1226343" cy="7267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0</xdr:col>
      <xdr:colOff>1270599</xdr:colOff>
      <xdr:row>6</xdr:row>
      <xdr:rowOff>133350</xdr:rowOff>
    </xdr:to>
    <xdr:pic>
      <xdr:nvPicPr>
        <xdr:cNvPr id="3" name="Imagen 2">
          <a:extLst>
            <a:ext uri="{FF2B5EF4-FFF2-40B4-BE49-F238E27FC236}">
              <a16:creationId xmlns:a16="http://schemas.microsoft.com/office/drawing/2014/main" id="{87B93671-9417-431B-A2C9-25180E9B1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42875"/>
          <a:ext cx="1184874" cy="1428750"/>
        </a:xfrm>
        <a:prstGeom prst="rect">
          <a:avLst/>
        </a:prstGeom>
      </xdr:spPr>
    </xdr:pic>
    <xdr:clientData/>
  </xdr:twoCellAnchor>
  <xdr:twoCellAnchor editAs="oneCell">
    <xdr:from>
      <xdr:col>4</xdr:col>
      <xdr:colOff>1562099</xdr:colOff>
      <xdr:row>31</xdr:row>
      <xdr:rowOff>76553</xdr:rowOff>
    </xdr:from>
    <xdr:to>
      <xdr:col>5</xdr:col>
      <xdr:colOff>1330663</xdr:colOff>
      <xdr:row>35</xdr:row>
      <xdr:rowOff>32596</xdr:rowOff>
    </xdr:to>
    <xdr:pic>
      <xdr:nvPicPr>
        <xdr:cNvPr id="4" name="Imagen 3">
          <a:extLst>
            <a:ext uri="{FF2B5EF4-FFF2-40B4-BE49-F238E27FC236}">
              <a16:creationId xmlns:a16="http://schemas.microsoft.com/office/drawing/2014/main" id="{1CB3CA7B-DF78-420F-AB04-A6157536FB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96399" y="14992703"/>
          <a:ext cx="2178389" cy="603743"/>
        </a:xfrm>
        <a:prstGeom prst="rect">
          <a:avLst/>
        </a:prstGeom>
      </xdr:spPr>
    </xdr:pic>
    <xdr:clientData/>
  </xdr:twoCellAnchor>
  <xdr:twoCellAnchor editAs="oneCell">
    <xdr:from>
      <xdr:col>7</xdr:col>
      <xdr:colOff>57149</xdr:colOff>
      <xdr:row>31</xdr:row>
      <xdr:rowOff>76200</xdr:rowOff>
    </xdr:from>
    <xdr:to>
      <xdr:col>7</xdr:col>
      <xdr:colOff>1457324</xdr:colOff>
      <xdr:row>36</xdr:row>
      <xdr:rowOff>96309</xdr:rowOff>
    </xdr:to>
    <xdr:pic>
      <xdr:nvPicPr>
        <xdr:cNvPr id="5" name="Imagen 4">
          <a:extLst>
            <a:ext uri="{FF2B5EF4-FFF2-40B4-BE49-F238E27FC236}">
              <a16:creationId xmlns:a16="http://schemas.microsoft.com/office/drawing/2014/main" id="{EEB4E6C9-F0B7-4BA0-8347-54F5858F64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35024" y="14992350"/>
          <a:ext cx="1400175" cy="8297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130D0CB-EB7F-4932-9810-32637D54E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6440F71E-E4BD-4685-869F-E359E71F281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E855B538-83D4-4041-94A6-B71161881A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19</xdr:row>
      <xdr:rowOff>307898</xdr:rowOff>
    </xdr:to>
    <xdr:pic>
      <xdr:nvPicPr>
        <xdr:cNvPr id="3" name="Imagen 2">
          <a:extLst>
            <a:ext uri="{FF2B5EF4-FFF2-40B4-BE49-F238E27FC236}">
              <a16:creationId xmlns:a16="http://schemas.microsoft.com/office/drawing/2014/main" id="{94667599-562D-4D7D-ACF3-0D479F33EF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317501</xdr:colOff>
      <xdr:row>0</xdr:row>
      <xdr:rowOff>71437</xdr:rowOff>
    </xdr:from>
    <xdr:to>
      <xdr:col>0</xdr:col>
      <xdr:colOff>1139031</xdr:colOff>
      <xdr:row>4</xdr:row>
      <xdr:rowOff>180975</xdr:rowOff>
    </xdr:to>
    <xdr:pic>
      <xdr:nvPicPr>
        <xdr:cNvPr id="4" name="Imagen 3">
          <a:extLst>
            <a:ext uri="{FF2B5EF4-FFF2-40B4-BE49-F238E27FC236}">
              <a16:creationId xmlns:a16="http://schemas.microsoft.com/office/drawing/2014/main" id="{39E3BE05-225C-4A54-BC30-80FBE1DA4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1" y="71437"/>
          <a:ext cx="821530" cy="1046163"/>
        </a:xfrm>
        <a:prstGeom prst="rect">
          <a:avLst/>
        </a:prstGeom>
      </xdr:spPr>
    </xdr:pic>
    <xdr:clientData/>
  </xdr:twoCellAnchor>
  <xdr:twoCellAnchor editAs="oneCell">
    <xdr:from>
      <xdr:col>4</xdr:col>
      <xdr:colOff>1095375</xdr:colOff>
      <xdr:row>20</xdr:row>
      <xdr:rowOff>44010</xdr:rowOff>
    </xdr:from>
    <xdr:to>
      <xdr:col>5</xdr:col>
      <xdr:colOff>1063626</xdr:colOff>
      <xdr:row>24</xdr:row>
      <xdr:rowOff>0</xdr:rowOff>
    </xdr:to>
    <xdr:pic>
      <xdr:nvPicPr>
        <xdr:cNvPr id="5" name="Imagen 4">
          <a:extLst>
            <a:ext uri="{FF2B5EF4-FFF2-40B4-BE49-F238E27FC236}">
              <a16:creationId xmlns:a16="http://schemas.microsoft.com/office/drawing/2014/main" id="{AADA81B9-B1F0-488B-8E0F-4958E3CE913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000" y="10124635"/>
          <a:ext cx="2381250" cy="717990"/>
        </a:xfrm>
        <a:prstGeom prst="rect">
          <a:avLst/>
        </a:prstGeom>
      </xdr:spPr>
    </xdr:pic>
    <xdr:clientData/>
  </xdr:twoCellAnchor>
  <xdr:twoCellAnchor editAs="oneCell">
    <xdr:from>
      <xdr:col>7</xdr:col>
      <xdr:colOff>1492250</xdr:colOff>
      <xdr:row>19</xdr:row>
      <xdr:rowOff>79375</xdr:rowOff>
    </xdr:from>
    <xdr:to>
      <xdr:col>8</xdr:col>
      <xdr:colOff>1419441</xdr:colOff>
      <xdr:row>24</xdr:row>
      <xdr:rowOff>33877</xdr:rowOff>
    </xdr:to>
    <xdr:pic>
      <xdr:nvPicPr>
        <xdr:cNvPr id="6" name="Imagen 5">
          <a:extLst>
            <a:ext uri="{FF2B5EF4-FFF2-40B4-BE49-F238E27FC236}">
              <a16:creationId xmlns:a16="http://schemas.microsoft.com/office/drawing/2014/main" id="{1C2839E7-60C1-4879-87E0-65455DD95F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85875" y="9969500"/>
          <a:ext cx="1530566" cy="907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494393</xdr:colOff>
      <xdr:row>0</xdr:row>
      <xdr:rowOff>77106</xdr:rowOff>
    </xdr:from>
    <xdr:to>
      <xdr:col>1</xdr:col>
      <xdr:colOff>714375</xdr:colOff>
      <xdr:row>6</xdr:row>
      <xdr:rowOff>32488</xdr:rowOff>
    </xdr:to>
    <xdr:pic>
      <xdr:nvPicPr>
        <xdr:cNvPr id="3" name="Imagen 2">
          <a:extLst>
            <a:ext uri="{FF2B5EF4-FFF2-40B4-BE49-F238E27FC236}">
              <a16:creationId xmlns:a16="http://schemas.microsoft.com/office/drawing/2014/main" id="{DF3CF9A8-4BDF-41C7-A7B2-5286AB09BE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393" y="77106"/>
          <a:ext cx="1474107" cy="1161882"/>
        </a:xfrm>
        <a:prstGeom prst="rect">
          <a:avLst/>
        </a:prstGeom>
      </xdr:spPr>
    </xdr:pic>
    <xdr:clientData/>
  </xdr:twoCellAnchor>
  <xdr:twoCellAnchor editAs="oneCell">
    <xdr:from>
      <xdr:col>5</xdr:col>
      <xdr:colOff>0</xdr:colOff>
      <xdr:row>48</xdr:row>
      <xdr:rowOff>118282</xdr:rowOff>
    </xdr:from>
    <xdr:to>
      <xdr:col>6</xdr:col>
      <xdr:colOff>841374</xdr:colOff>
      <xdr:row>53</xdr:row>
      <xdr:rowOff>63500</xdr:rowOff>
    </xdr:to>
    <xdr:pic>
      <xdr:nvPicPr>
        <xdr:cNvPr id="4" name="Imagen 3">
          <a:extLst>
            <a:ext uri="{FF2B5EF4-FFF2-40B4-BE49-F238E27FC236}">
              <a16:creationId xmlns:a16="http://schemas.microsoft.com/office/drawing/2014/main" id="{47973E75-2034-450D-A907-8D730FBF9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839" y="91431282"/>
          <a:ext cx="2825749" cy="897718"/>
        </a:xfrm>
        <a:prstGeom prst="rect">
          <a:avLst/>
        </a:prstGeom>
      </xdr:spPr>
    </xdr:pic>
    <xdr:clientData/>
  </xdr:twoCellAnchor>
  <xdr:twoCellAnchor editAs="oneCell">
    <xdr:from>
      <xdr:col>8</xdr:col>
      <xdr:colOff>635000</xdr:colOff>
      <xdr:row>48</xdr:row>
      <xdr:rowOff>22679</xdr:rowOff>
    </xdr:from>
    <xdr:to>
      <xdr:col>10</xdr:col>
      <xdr:colOff>1818279</xdr:colOff>
      <xdr:row>53</xdr:row>
      <xdr:rowOff>148216</xdr:rowOff>
    </xdr:to>
    <xdr:pic>
      <xdr:nvPicPr>
        <xdr:cNvPr id="5" name="Imagen 4">
          <a:extLst>
            <a:ext uri="{FF2B5EF4-FFF2-40B4-BE49-F238E27FC236}">
              <a16:creationId xmlns:a16="http://schemas.microsoft.com/office/drawing/2014/main" id="{A7F9A1B9-F160-46B6-BE05-7EFB001BC9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90625" y="91335679"/>
          <a:ext cx="1821454" cy="10780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161192</xdr:colOff>
      <xdr:row>0</xdr:row>
      <xdr:rowOff>51288</xdr:rowOff>
    </xdr:from>
    <xdr:to>
      <xdr:col>0</xdr:col>
      <xdr:colOff>1326173</xdr:colOff>
      <xdr:row>4</xdr:row>
      <xdr:rowOff>166514</xdr:rowOff>
    </xdr:to>
    <xdr:pic>
      <xdr:nvPicPr>
        <xdr:cNvPr id="3" name="Imagen 2">
          <a:extLst>
            <a:ext uri="{FF2B5EF4-FFF2-40B4-BE49-F238E27FC236}">
              <a16:creationId xmlns:a16="http://schemas.microsoft.com/office/drawing/2014/main" id="{073727A6-32FE-4FA5-A0D6-AD8527F4E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92" y="51288"/>
          <a:ext cx="1164981" cy="1404764"/>
        </a:xfrm>
        <a:prstGeom prst="rect">
          <a:avLst/>
        </a:prstGeom>
      </xdr:spPr>
    </xdr:pic>
    <xdr:clientData/>
  </xdr:twoCellAnchor>
  <xdr:twoCellAnchor editAs="oneCell">
    <xdr:from>
      <xdr:col>2</xdr:col>
      <xdr:colOff>1575288</xdr:colOff>
      <xdr:row>30</xdr:row>
      <xdr:rowOff>22334</xdr:rowOff>
    </xdr:from>
    <xdr:to>
      <xdr:col>3</xdr:col>
      <xdr:colOff>793212</xdr:colOff>
      <xdr:row>33</xdr:row>
      <xdr:rowOff>44876</xdr:rowOff>
    </xdr:to>
    <xdr:pic>
      <xdr:nvPicPr>
        <xdr:cNvPr id="5" name="Imagen 4">
          <a:extLst>
            <a:ext uri="{FF2B5EF4-FFF2-40B4-BE49-F238E27FC236}">
              <a16:creationId xmlns:a16="http://schemas.microsoft.com/office/drawing/2014/main" id="{0D8E0507-358B-4216-891A-1C05DCD8843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0" y="29637757"/>
          <a:ext cx="1525904" cy="594042"/>
        </a:xfrm>
        <a:prstGeom prst="rect">
          <a:avLst/>
        </a:prstGeom>
      </xdr:spPr>
    </xdr:pic>
    <xdr:clientData/>
  </xdr:twoCellAnchor>
  <xdr:twoCellAnchor editAs="oneCell">
    <xdr:from>
      <xdr:col>4</xdr:col>
      <xdr:colOff>648433</xdr:colOff>
      <xdr:row>30</xdr:row>
      <xdr:rowOff>58615</xdr:rowOff>
    </xdr:from>
    <xdr:to>
      <xdr:col>4</xdr:col>
      <xdr:colOff>1629219</xdr:colOff>
      <xdr:row>33</xdr:row>
      <xdr:rowOff>68322</xdr:rowOff>
    </xdr:to>
    <xdr:pic>
      <xdr:nvPicPr>
        <xdr:cNvPr id="6" name="Imagen 5">
          <a:extLst>
            <a:ext uri="{FF2B5EF4-FFF2-40B4-BE49-F238E27FC236}">
              <a16:creationId xmlns:a16="http://schemas.microsoft.com/office/drawing/2014/main" id="{C3722DA6-AF6A-4CF2-B7F1-23049113FC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5702" y="29674038"/>
          <a:ext cx="980786" cy="581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1104900</xdr:colOff>
      <xdr:row>4</xdr:row>
      <xdr:rowOff>161038</xdr:rowOff>
    </xdr:to>
    <xdr:pic>
      <xdr:nvPicPr>
        <xdr:cNvPr id="3" name="Imagen 2">
          <a:extLst>
            <a:ext uri="{FF2B5EF4-FFF2-40B4-BE49-F238E27FC236}">
              <a16:creationId xmlns:a16="http://schemas.microsoft.com/office/drawing/2014/main" id="{B1C05883-4FD9-4696-A60C-570F78085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0"/>
          <a:ext cx="828675" cy="999238"/>
        </a:xfrm>
        <a:prstGeom prst="rect">
          <a:avLst/>
        </a:prstGeom>
      </xdr:spPr>
    </xdr:pic>
    <xdr:clientData/>
  </xdr:twoCellAnchor>
  <xdr:twoCellAnchor editAs="oneCell">
    <xdr:from>
      <xdr:col>3</xdr:col>
      <xdr:colOff>1362075</xdr:colOff>
      <xdr:row>30</xdr:row>
      <xdr:rowOff>124179</xdr:rowOff>
    </xdr:from>
    <xdr:to>
      <xdr:col>4</xdr:col>
      <xdr:colOff>582929</xdr:colOff>
      <xdr:row>33</xdr:row>
      <xdr:rowOff>146721</xdr:rowOff>
    </xdr:to>
    <xdr:pic>
      <xdr:nvPicPr>
        <xdr:cNvPr id="4" name="Imagen 3">
          <a:extLst>
            <a:ext uri="{FF2B5EF4-FFF2-40B4-BE49-F238E27FC236}">
              <a16:creationId xmlns:a16="http://schemas.microsoft.com/office/drawing/2014/main" id="{4C53A58B-1EFF-445D-ACBD-222442AFABC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24825" y="23260404"/>
          <a:ext cx="1525904" cy="594042"/>
        </a:xfrm>
        <a:prstGeom prst="rect">
          <a:avLst/>
        </a:prstGeom>
      </xdr:spPr>
    </xdr:pic>
    <xdr:clientData/>
  </xdr:twoCellAnchor>
  <xdr:twoCellAnchor editAs="oneCell">
    <xdr:from>
      <xdr:col>5</xdr:col>
      <xdr:colOff>1533525</xdr:colOff>
      <xdr:row>30</xdr:row>
      <xdr:rowOff>114300</xdr:rowOff>
    </xdr:from>
    <xdr:to>
      <xdr:col>5</xdr:col>
      <xdr:colOff>2514311</xdr:colOff>
      <xdr:row>33</xdr:row>
      <xdr:rowOff>124007</xdr:rowOff>
    </xdr:to>
    <xdr:pic>
      <xdr:nvPicPr>
        <xdr:cNvPr id="5" name="Imagen 4">
          <a:extLst>
            <a:ext uri="{FF2B5EF4-FFF2-40B4-BE49-F238E27FC236}">
              <a16:creationId xmlns:a16="http://schemas.microsoft.com/office/drawing/2014/main" id="{43D2EA9C-0E3A-4A06-85A7-250912EDFF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25550" y="23250525"/>
          <a:ext cx="980786" cy="5812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314324</xdr:rowOff>
    </xdr:from>
    <xdr:to>
      <xdr:col>0</xdr:col>
      <xdr:colOff>1266825</xdr:colOff>
      <xdr:row>6</xdr:row>
      <xdr:rowOff>147572</xdr:rowOff>
    </xdr:to>
    <xdr:pic>
      <xdr:nvPicPr>
        <xdr:cNvPr id="3" name="Imagen 2">
          <a:extLst>
            <a:ext uri="{FF2B5EF4-FFF2-40B4-BE49-F238E27FC236}">
              <a16:creationId xmlns:a16="http://schemas.microsoft.com/office/drawing/2014/main" id="{FE2FAB56-5660-463F-BCF8-5F978EFBAB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314324"/>
          <a:ext cx="1133475" cy="1366773"/>
        </a:xfrm>
        <a:prstGeom prst="rect">
          <a:avLst/>
        </a:prstGeom>
      </xdr:spPr>
    </xdr:pic>
    <xdr:clientData/>
  </xdr:twoCellAnchor>
  <xdr:twoCellAnchor editAs="oneCell">
    <xdr:from>
      <xdr:col>2</xdr:col>
      <xdr:colOff>1114425</xdr:colOff>
      <xdr:row>36</xdr:row>
      <xdr:rowOff>76554</xdr:rowOff>
    </xdr:from>
    <xdr:to>
      <xdr:col>3</xdr:col>
      <xdr:colOff>1059179</xdr:colOff>
      <xdr:row>39</xdr:row>
      <xdr:rowOff>99096</xdr:rowOff>
    </xdr:to>
    <xdr:pic>
      <xdr:nvPicPr>
        <xdr:cNvPr id="4" name="Imagen 3">
          <a:extLst>
            <a:ext uri="{FF2B5EF4-FFF2-40B4-BE49-F238E27FC236}">
              <a16:creationId xmlns:a16="http://schemas.microsoft.com/office/drawing/2014/main" id="{F548669A-8E54-4AD0-B83A-076AA6B13B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14800" y="7382229"/>
          <a:ext cx="1525904" cy="594042"/>
        </a:xfrm>
        <a:prstGeom prst="rect">
          <a:avLst/>
        </a:prstGeom>
      </xdr:spPr>
    </xdr:pic>
    <xdr:clientData/>
  </xdr:twoCellAnchor>
  <xdr:twoCellAnchor editAs="oneCell">
    <xdr:from>
      <xdr:col>5</xdr:col>
      <xdr:colOff>790575</xdr:colOff>
      <xdr:row>36</xdr:row>
      <xdr:rowOff>95250</xdr:rowOff>
    </xdr:from>
    <xdr:to>
      <xdr:col>6</xdr:col>
      <xdr:colOff>590261</xdr:colOff>
      <xdr:row>39</xdr:row>
      <xdr:rowOff>104957</xdr:rowOff>
    </xdr:to>
    <xdr:pic>
      <xdr:nvPicPr>
        <xdr:cNvPr id="5" name="Imagen 4">
          <a:extLst>
            <a:ext uri="{FF2B5EF4-FFF2-40B4-BE49-F238E27FC236}">
              <a16:creationId xmlns:a16="http://schemas.microsoft.com/office/drawing/2014/main" id="{69E23D6F-AD24-4754-BDC7-24A46E5103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4400" y="7400925"/>
          <a:ext cx="980786" cy="5812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14654</xdr:colOff>
      <xdr:row>0</xdr:row>
      <xdr:rowOff>36634</xdr:rowOff>
    </xdr:from>
    <xdr:to>
      <xdr:col>0</xdr:col>
      <xdr:colOff>1235985</xdr:colOff>
      <xdr:row>4</xdr:row>
      <xdr:rowOff>73269</xdr:rowOff>
    </xdr:to>
    <xdr:pic>
      <xdr:nvPicPr>
        <xdr:cNvPr id="3" name="Imagen 2">
          <a:extLst>
            <a:ext uri="{FF2B5EF4-FFF2-40B4-BE49-F238E27FC236}">
              <a16:creationId xmlns:a16="http://schemas.microsoft.com/office/drawing/2014/main" id="{6A4157B1-6F23-45A1-8F61-86E0EAD72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4" y="36634"/>
          <a:ext cx="1221331" cy="1472712"/>
        </a:xfrm>
        <a:prstGeom prst="rect">
          <a:avLst/>
        </a:prstGeom>
      </xdr:spPr>
    </xdr:pic>
    <xdr:clientData/>
  </xdr:twoCellAnchor>
  <xdr:twoCellAnchor editAs="oneCell">
    <xdr:from>
      <xdr:col>1</xdr:col>
      <xdr:colOff>2960075</xdr:colOff>
      <xdr:row>30</xdr:row>
      <xdr:rowOff>22335</xdr:rowOff>
    </xdr:from>
    <xdr:to>
      <xdr:col>2</xdr:col>
      <xdr:colOff>1131876</xdr:colOff>
      <xdr:row>33</xdr:row>
      <xdr:rowOff>94183</xdr:rowOff>
    </xdr:to>
    <xdr:pic>
      <xdr:nvPicPr>
        <xdr:cNvPr id="4" name="Imagen 3">
          <a:extLst>
            <a:ext uri="{FF2B5EF4-FFF2-40B4-BE49-F238E27FC236}">
              <a16:creationId xmlns:a16="http://schemas.microsoft.com/office/drawing/2014/main" id="{E4456944-3619-438F-8FC4-75D4345D99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613" y="6418739"/>
          <a:ext cx="1783975" cy="643348"/>
        </a:xfrm>
        <a:prstGeom prst="rect">
          <a:avLst/>
        </a:prstGeom>
      </xdr:spPr>
    </xdr:pic>
    <xdr:clientData/>
  </xdr:twoCellAnchor>
  <xdr:twoCellAnchor editAs="oneCell">
    <xdr:from>
      <xdr:col>5</xdr:col>
      <xdr:colOff>670413</xdr:colOff>
      <xdr:row>30</xdr:row>
      <xdr:rowOff>21980</xdr:rowOff>
    </xdr:from>
    <xdr:to>
      <xdr:col>6</xdr:col>
      <xdr:colOff>446940</xdr:colOff>
      <xdr:row>33</xdr:row>
      <xdr:rowOff>129985</xdr:rowOff>
    </xdr:to>
    <xdr:pic>
      <xdr:nvPicPr>
        <xdr:cNvPr id="5" name="Imagen 4">
          <a:extLst>
            <a:ext uri="{FF2B5EF4-FFF2-40B4-BE49-F238E27FC236}">
              <a16:creationId xmlns:a16="http://schemas.microsoft.com/office/drawing/2014/main" id="{B80FDA5F-7E78-48C1-A26E-D10F2957FB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0336" y="6418384"/>
          <a:ext cx="1146663" cy="6795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1200150</xdr:colOff>
      <xdr:row>7</xdr:row>
      <xdr:rowOff>3498</xdr:rowOff>
    </xdr:to>
    <xdr:pic>
      <xdr:nvPicPr>
        <xdr:cNvPr id="4" name="Imagen 3">
          <a:extLst>
            <a:ext uri="{FF2B5EF4-FFF2-40B4-BE49-F238E27FC236}">
              <a16:creationId xmlns:a16="http://schemas.microsoft.com/office/drawing/2014/main" id="{BCFBA3DB-13BD-4BFA-B31B-68D19A23C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47625"/>
          <a:ext cx="1114425" cy="1343802"/>
        </a:xfrm>
        <a:prstGeom prst="rect">
          <a:avLst/>
        </a:prstGeom>
      </xdr:spPr>
    </xdr:pic>
    <xdr:clientData/>
  </xdr:twoCellAnchor>
  <xdr:twoCellAnchor editAs="oneCell">
    <xdr:from>
      <xdr:col>10</xdr:col>
      <xdr:colOff>1833560</xdr:colOff>
      <xdr:row>48</xdr:row>
      <xdr:rowOff>47979</xdr:rowOff>
    </xdr:from>
    <xdr:to>
      <xdr:col>11</xdr:col>
      <xdr:colOff>2075879</xdr:colOff>
      <xdr:row>52</xdr:row>
      <xdr:rowOff>2975</xdr:rowOff>
    </xdr:to>
    <xdr:pic>
      <xdr:nvPicPr>
        <xdr:cNvPr id="5" name="Imagen 4">
          <a:extLst>
            <a:ext uri="{FF2B5EF4-FFF2-40B4-BE49-F238E27FC236}">
              <a16:creationId xmlns:a16="http://schemas.microsoft.com/office/drawing/2014/main" id="{6AC12D05-04F5-48C9-A779-CA0A8E3713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68998" y="102203604"/>
          <a:ext cx="2135412" cy="716996"/>
        </a:xfrm>
        <a:prstGeom prst="rect">
          <a:avLst/>
        </a:prstGeom>
      </xdr:spPr>
    </xdr:pic>
    <xdr:clientData/>
  </xdr:twoCellAnchor>
  <xdr:twoCellAnchor editAs="oneCell">
    <xdr:from>
      <xdr:col>15</xdr:col>
      <xdr:colOff>1071561</xdr:colOff>
      <xdr:row>48</xdr:row>
      <xdr:rowOff>35718</xdr:rowOff>
    </xdr:from>
    <xdr:to>
      <xdr:col>16</xdr:col>
      <xdr:colOff>869157</xdr:colOff>
      <xdr:row>52</xdr:row>
      <xdr:rowOff>87083</xdr:rowOff>
    </xdr:to>
    <xdr:pic>
      <xdr:nvPicPr>
        <xdr:cNvPr id="6" name="Imagen 5">
          <a:extLst>
            <a:ext uri="{FF2B5EF4-FFF2-40B4-BE49-F238E27FC236}">
              <a16:creationId xmlns:a16="http://schemas.microsoft.com/office/drawing/2014/main" id="{18620521-640F-4959-9378-417377BD79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586655" y="102191343"/>
          <a:ext cx="1369220" cy="8133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104766</xdr:colOff>
      <xdr:row>0</xdr:row>
      <xdr:rowOff>0</xdr:rowOff>
    </xdr:from>
    <xdr:to>
      <xdr:col>10</xdr:col>
      <xdr:colOff>752466</xdr:colOff>
      <xdr:row>6</xdr:row>
      <xdr:rowOff>173520</xdr:rowOff>
    </xdr:to>
    <xdr:pic>
      <xdr:nvPicPr>
        <xdr:cNvPr id="4" name="Imagen 3">
          <a:extLst>
            <a:ext uri="{FF2B5EF4-FFF2-40B4-BE49-F238E27FC236}">
              <a16:creationId xmlns:a16="http://schemas.microsoft.com/office/drawing/2014/main" id="{27485C2D-7B2F-4BB5-A20B-FC9F49DF3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76418" y="0"/>
          <a:ext cx="2933700" cy="1407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114299</xdr:rowOff>
    </xdr:from>
    <xdr:to>
      <xdr:col>0</xdr:col>
      <xdr:colOff>1109594</xdr:colOff>
      <xdr:row>6</xdr:row>
      <xdr:rowOff>76200</xdr:rowOff>
    </xdr:to>
    <xdr:pic>
      <xdr:nvPicPr>
        <xdr:cNvPr id="5" name="Imagen 4">
          <a:extLst>
            <a:ext uri="{FF2B5EF4-FFF2-40B4-BE49-F238E27FC236}">
              <a16:creationId xmlns:a16="http://schemas.microsoft.com/office/drawing/2014/main" id="{2E59F30A-A014-4627-8E2F-47E603C3AC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14299"/>
          <a:ext cx="995294" cy="1200151"/>
        </a:xfrm>
        <a:prstGeom prst="rect">
          <a:avLst/>
        </a:prstGeom>
      </xdr:spPr>
    </xdr:pic>
    <xdr:clientData/>
  </xdr:twoCellAnchor>
  <xdr:twoCellAnchor editAs="oneCell">
    <xdr:from>
      <xdr:col>2</xdr:col>
      <xdr:colOff>180975</xdr:colOff>
      <xdr:row>31</xdr:row>
      <xdr:rowOff>76554</xdr:rowOff>
    </xdr:from>
    <xdr:to>
      <xdr:col>3</xdr:col>
      <xdr:colOff>830579</xdr:colOff>
      <xdr:row>34</xdr:row>
      <xdr:rowOff>99096</xdr:rowOff>
    </xdr:to>
    <xdr:pic>
      <xdr:nvPicPr>
        <xdr:cNvPr id="6" name="Imagen 5">
          <a:extLst>
            <a:ext uri="{FF2B5EF4-FFF2-40B4-BE49-F238E27FC236}">
              <a16:creationId xmlns:a16="http://schemas.microsoft.com/office/drawing/2014/main" id="{4E71EA42-92C4-413E-BF58-FDB9231C857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33625" y="6286854"/>
          <a:ext cx="1525904" cy="594042"/>
        </a:xfrm>
        <a:prstGeom prst="rect">
          <a:avLst/>
        </a:prstGeom>
      </xdr:spPr>
    </xdr:pic>
    <xdr:clientData/>
  </xdr:twoCellAnchor>
  <xdr:twoCellAnchor editAs="oneCell">
    <xdr:from>
      <xdr:col>5</xdr:col>
      <xdr:colOff>590550</xdr:colOff>
      <xdr:row>31</xdr:row>
      <xdr:rowOff>66675</xdr:rowOff>
    </xdr:from>
    <xdr:to>
      <xdr:col>6</xdr:col>
      <xdr:colOff>180686</xdr:colOff>
      <xdr:row>34</xdr:row>
      <xdr:rowOff>76382</xdr:rowOff>
    </xdr:to>
    <xdr:pic>
      <xdr:nvPicPr>
        <xdr:cNvPr id="7" name="Imagen 6">
          <a:extLst>
            <a:ext uri="{FF2B5EF4-FFF2-40B4-BE49-F238E27FC236}">
              <a16:creationId xmlns:a16="http://schemas.microsoft.com/office/drawing/2014/main" id="{4FC9ECFE-F026-48EB-B3B4-A166504D6C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3275" y="6276975"/>
          <a:ext cx="980786" cy="5812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dT="2019-03-13T23:24:05.57" personId="{B3EDFF44-2B15-401F-86DC-15333B5949FC}" id="{F6E942EA-80EA-4719-87BA-1452E6AAFBC0}">
    <text>NO SE PUEDE ACEPTAR</text>
  </threadedComment>
  <threadedComment ref="N8" dT="2019-03-04T21:10:10.98" personId="{B3EDFF44-2B15-401F-86DC-15333B5949FC}" id="{3DA1D232-2369-471C-A092-ED693229A3AB}">
    <text>como vamos a identificar el cumplimiento (descripcion o detalle del control)</text>
  </threadedComment>
  <threadedComment ref="O8" dT="2019-03-04T21:09:02.26" personId="{B3EDFF44-2B15-401F-86DC-15333B5949FC}" id="{61E329A6-0D5C-4685-865B-197145930BA2}">
    <text>ejecuciones o pruebas de la medicion del indicador</text>
  </threadedComment>
  <threadedComment ref="P8" dT="2019-03-04T21:08:29.30" personId="{B3EDFF44-2B15-401F-86DC-15333B5949FC}" id="{9D5F8F35-8637-4E90-9523-F8C240E623F2}">
    <text>como identificamos que se logro el objetivo del control con relacion a la formula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2"/>
  <sheetViews>
    <sheetView tabSelected="1" view="pageBreakPreview" zoomScale="80" zoomScaleNormal="80" zoomScaleSheetLayoutView="80" workbookViewId="0">
      <selection sqref="A1:A5"/>
    </sheetView>
  </sheetViews>
  <sheetFormatPr baseColWidth="10" defaultColWidth="11.42578125" defaultRowHeight="15" x14ac:dyDescent="0.25"/>
  <cols>
    <col min="1" max="1" width="51" style="73" customWidth="1"/>
    <col min="2" max="2" width="57.28515625" style="73" customWidth="1"/>
    <col min="3" max="3" width="57.42578125" style="73" customWidth="1"/>
    <col min="4" max="4" width="21.7109375" style="73" bestFit="1" customWidth="1"/>
    <col min="5" max="5" width="29.42578125" style="73" customWidth="1"/>
    <col min="6" max="16384" width="11.42578125" style="73"/>
  </cols>
  <sheetData>
    <row r="1" spans="1:5" ht="19.5" customHeight="1" thickBot="1" x14ac:dyDescent="0.3">
      <c r="A1" s="202"/>
      <c r="B1" s="190" t="s">
        <v>0</v>
      </c>
      <c r="C1" s="215" t="s">
        <v>1</v>
      </c>
      <c r="D1" s="139" t="s">
        <v>2</v>
      </c>
      <c r="E1" s="92" t="s">
        <v>3</v>
      </c>
    </row>
    <row r="2" spans="1:5" ht="15.75" customHeight="1" thickBot="1" x14ac:dyDescent="0.3">
      <c r="A2" s="202"/>
      <c r="B2" s="191"/>
      <c r="C2" s="216"/>
      <c r="D2" s="139" t="s">
        <v>4</v>
      </c>
      <c r="E2" s="74">
        <v>14</v>
      </c>
    </row>
    <row r="3" spans="1:5" ht="15.75" customHeight="1" thickBot="1" x14ac:dyDescent="0.3">
      <c r="A3" s="202"/>
      <c r="B3" s="192"/>
      <c r="C3" s="217"/>
      <c r="D3" s="140" t="s">
        <v>5</v>
      </c>
      <c r="E3" s="94">
        <v>43475</v>
      </c>
    </row>
    <row r="4" spans="1:5" ht="15" customHeight="1" x14ac:dyDescent="0.25">
      <c r="A4" s="202"/>
      <c r="B4" s="190" t="s">
        <v>6</v>
      </c>
      <c r="C4" s="215" t="s">
        <v>7</v>
      </c>
      <c r="D4" s="211" t="s">
        <v>665</v>
      </c>
      <c r="E4" s="213" t="s">
        <v>666</v>
      </c>
    </row>
    <row r="5" spans="1:5" ht="15.75" customHeight="1" thickBot="1" x14ac:dyDescent="0.3">
      <c r="A5" s="202"/>
      <c r="B5" s="192"/>
      <c r="C5" s="216"/>
      <c r="D5" s="212"/>
      <c r="E5" s="214"/>
    </row>
    <row r="6" spans="1:5" s="90" customFormat="1" ht="20.100000000000001" customHeight="1" thickBot="1" x14ac:dyDescent="0.3">
      <c r="A6" s="203" t="s">
        <v>8</v>
      </c>
      <c r="B6" s="204"/>
      <c r="C6" s="196" t="s">
        <v>9</v>
      </c>
      <c r="D6" s="197"/>
      <c r="E6" s="198"/>
    </row>
    <row r="7" spans="1:5" s="90" customFormat="1" ht="38.25" customHeight="1" x14ac:dyDescent="0.25">
      <c r="A7" s="205" t="s">
        <v>10</v>
      </c>
      <c r="B7" s="206"/>
      <c r="C7" s="205" t="s">
        <v>11</v>
      </c>
      <c r="D7" s="209"/>
      <c r="E7" s="206"/>
    </row>
    <row r="8" spans="1:5" s="90" customFormat="1" ht="31.5" customHeight="1" thickBot="1" x14ac:dyDescent="0.3">
      <c r="A8" s="207"/>
      <c r="B8" s="208"/>
      <c r="C8" s="207"/>
      <c r="D8" s="210"/>
      <c r="E8" s="208"/>
    </row>
    <row r="9" spans="1:5" s="90" customFormat="1" ht="20.100000000000001" customHeight="1" thickBot="1" x14ac:dyDescent="0.3">
      <c r="A9" s="196" t="s">
        <v>12</v>
      </c>
      <c r="B9" s="197"/>
      <c r="C9" s="197"/>
      <c r="D9" s="197"/>
      <c r="E9" s="198"/>
    </row>
    <row r="10" spans="1:5" s="90" customFormat="1" ht="216" customHeight="1" thickBot="1" x14ac:dyDescent="0.3">
      <c r="A10" s="199" t="s">
        <v>13</v>
      </c>
      <c r="B10" s="200"/>
      <c r="C10" s="200"/>
      <c r="D10" s="200"/>
      <c r="E10" s="201"/>
    </row>
    <row r="11" spans="1:5" s="90" customFormat="1" ht="20.100000000000001" customHeight="1" thickBot="1" x14ac:dyDescent="0.3">
      <c r="A11" s="196" t="s">
        <v>14</v>
      </c>
      <c r="B11" s="197"/>
      <c r="C11" s="197"/>
      <c r="D11" s="197"/>
      <c r="E11" s="198"/>
    </row>
    <row r="12" spans="1:5" ht="35.25" customHeight="1" thickBot="1" x14ac:dyDescent="0.3">
      <c r="A12" s="193" t="s">
        <v>664</v>
      </c>
      <c r="B12" s="194"/>
      <c r="C12" s="194"/>
      <c r="D12" s="194"/>
      <c r="E12" s="195"/>
    </row>
  </sheetData>
  <mergeCells count="15">
    <mergeCell ref="B1:B3"/>
    <mergeCell ref="A12:E12"/>
    <mergeCell ref="A11:E11"/>
    <mergeCell ref="A10:E10"/>
    <mergeCell ref="A1:A5"/>
    <mergeCell ref="A6:B6"/>
    <mergeCell ref="C6:E6"/>
    <mergeCell ref="A7:B8"/>
    <mergeCell ref="C7:E8"/>
    <mergeCell ref="A9:E9"/>
    <mergeCell ref="D4:D5"/>
    <mergeCell ref="E4:E5"/>
    <mergeCell ref="B4:B5"/>
    <mergeCell ref="C4:C5"/>
    <mergeCell ref="C1:C3"/>
  </mergeCells>
  <pageMargins left="0.7" right="0.7" top="0.75" bottom="0.75" header="0.3" footer="0.3"/>
  <pageSetup paperSize="9" scale="4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A232"/>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2" width="20.42578125" style="103" customWidth="1"/>
    <col min="3" max="3" width="39" style="103" customWidth="1"/>
    <col min="4" max="5" width="36.140625" style="103" customWidth="1"/>
    <col min="6" max="6" width="22.140625" style="103" customWidth="1"/>
    <col min="7" max="7" width="27.85546875" style="103" customWidth="1"/>
    <col min="8" max="8" width="25.5703125" style="103" bestFit="1" customWidth="1"/>
    <col min="9" max="9" width="28" style="103" customWidth="1"/>
    <col min="10" max="16384" width="11.42578125" style="103"/>
  </cols>
  <sheetData>
    <row r="1" spans="1:27" s="98" customFormat="1" ht="19.5" customHeight="1" thickBot="1" x14ac:dyDescent="0.25">
      <c r="A1" s="97"/>
      <c r="B1" s="351" t="s">
        <v>19</v>
      </c>
      <c r="C1" s="352"/>
      <c r="D1" s="352"/>
      <c r="E1" s="353"/>
      <c r="F1" s="358" t="s">
        <v>1</v>
      </c>
      <c r="G1" s="359"/>
      <c r="H1" s="139" t="s">
        <v>2</v>
      </c>
      <c r="I1" s="92" t="s">
        <v>3</v>
      </c>
    </row>
    <row r="2" spans="1:27" s="98" customFormat="1" ht="19.5" customHeight="1" thickBot="1" x14ac:dyDescent="0.25">
      <c r="A2" s="97"/>
      <c r="B2" s="354"/>
      <c r="C2" s="355"/>
      <c r="D2" s="355"/>
      <c r="E2" s="356"/>
      <c r="F2" s="360"/>
      <c r="G2" s="361"/>
      <c r="H2" s="139" t="s">
        <v>4</v>
      </c>
      <c r="I2" s="99">
        <v>14</v>
      </c>
    </row>
    <row r="3" spans="1:27" s="98" customFormat="1" ht="19.5" customHeight="1" thickBot="1" x14ac:dyDescent="0.25">
      <c r="A3" s="97"/>
      <c r="B3" s="203"/>
      <c r="C3" s="357"/>
      <c r="D3" s="357"/>
      <c r="E3" s="204"/>
      <c r="F3" s="362"/>
      <c r="G3" s="363"/>
      <c r="H3" s="140" t="s">
        <v>5</v>
      </c>
      <c r="I3" s="94">
        <v>43475</v>
      </c>
    </row>
    <row r="4" spans="1:27" s="98" customFormat="1" ht="19.5" customHeight="1" x14ac:dyDescent="0.2">
      <c r="A4" s="97"/>
      <c r="B4" s="351" t="s">
        <v>373</v>
      </c>
      <c r="C4" s="352"/>
      <c r="D4" s="352"/>
      <c r="E4" s="353"/>
      <c r="F4" s="364" t="s">
        <v>15</v>
      </c>
      <c r="G4" s="365"/>
      <c r="H4" s="211" t="s">
        <v>665</v>
      </c>
      <c r="I4" s="213" t="s">
        <v>398</v>
      </c>
    </row>
    <row r="5" spans="1:27" s="98" customFormat="1" ht="19.5" customHeight="1" thickBot="1" x14ac:dyDescent="0.25">
      <c r="A5" s="97"/>
      <c r="B5" s="203"/>
      <c r="C5" s="357"/>
      <c r="D5" s="357"/>
      <c r="E5" s="204"/>
      <c r="F5" s="366"/>
      <c r="G5" s="367"/>
      <c r="H5" s="212"/>
      <c r="I5" s="214"/>
      <c r="J5" s="100"/>
    </row>
    <row r="6" spans="1:27" ht="15.75" customHeight="1" x14ac:dyDescent="0.2">
      <c r="A6" s="101"/>
      <c r="B6" s="341" t="s">
        <v>374</v>
      </c>
      <c r="C6" s="342"/>
      <c r="D6" s="342"/>
      <c r="E6" s="342"/>
      <c r="F6" s="342"/>
      <c r="G6" s="342"/>
      <c r="H6" s="342"/>
      <c r="I6" s="343"/>
      <c r="J6" s="102"/>
      <c r="K6" s="97"/>
      <c r="L6" s="97"/>
      <c r="M6" s="97"/>
      <c r="N6" s="97"/>
      <c r="O6" s="97"/>
      <c r="P6" s="97"/>
      <c r="Q6" s="97"/>
      <c r="R6" s="97"/>
      <c r="S6" s="97"/>
      <c r="T6" s="97"/>
      <c r="U6" s="97"/>
      <c r="V6" s="97"/>
      <c r="W6" s="97"/>
      <c r="X6" s="97"/>
      <c r="Y6" s="97"/>
      <c r="Z6" s="97"/>
      <c r="AA6" s="97"/>
    </row>
    <row r="7" spans="1:27" ht="15.75" customHeight="1" thickBot="1" x14ac:dyDescent="0.25">
      <c r="A7" s="101"/>
      <c r="B7" s="344"/>
      <c r="C7" s="345"/>
      <c r="D7" s="345"/>
      <c r="E7" s="345"/>
      <c r="F7" s="345"/>
      <c r="G7" s="345"/>
      <c r="H7" s="346"/>
      <c r="I7" s="347"/>
      <c r="J7" s="97"/>
      <c r="K7" s="97"/>
      <c r="L7" s="97"/>
      <c r="M7" s="97"/>
      <c r="N7" s="97"/>
      <c r="O7" s="97"/>
      <c r="P7" s="97"/>
      <c r="Q7" s="97"/>
      <c r="R7" s="97"/>
      <c r="S7" s="97"/>
      <c r="T7" s="97"/>
      <c r="U7" s="97"/>
      <c r="V7" s="97"/>
      <c r="W7" s="97"/>
      <c r="X7" s="97"/>
      <c r="Y7" s="97"/>
      <c r="Z7" s="97"/>
      <c r="AA7" s="97"/>
    </row>
    <row r="8" spans="1:27" ht="13.5" thickBot="1" x14ac:dyDescent="0.25">
      <c r="A8" s="348" t="s">
        <v>375</v>
      </c>
      <c r="B8" s="349"/>
      <c r="C8" s="349"/>
      <c r="D8" s="349"/>
      <c r="E8" s="349"/>
      <c r="F8" s="349"/>
      <c r="G8" s="350"/>
      <c r="H8" s="203" t="s">
        <v>376</v>
      </c>
      <c r="I8" s="204"/>
      <c r="J8" s="97"/>
      <c r="K8" s="97"/>
      <c r="L8" s="97"/>
      <c r="M8" s="97"/>
      <c r="N8" s="97"/>
      <c r="O8" s="97"/>
      <c r="P8" s="97"/>
      <c r="Q8" s="97"/>
      <c r="R8" s="97"/>
      <c r="S8" s="97"/>
      <c r="T8" s="97"/>
      <c r="U8" s="97"/>
      <c r="V8" s="97"/>
      <c r="W8" s="97"/>
      <c r="X8" s="97"/>
      <c r="Y8" s="97"/>
      <c r="Z8" s="97"/>
      <c r="AA8" s="97"/>
    </row>
    <row r="9" spans="1:27" s="104" customFormat="1" ht="26.25" thickBot="1" x14ac:dyDescent="0.3">
      <c r="A9" s="141" t="s">
        <v>103</v>
      </c>
      <c r="B9" s="173" t="s">
        <v>104</v>
      </c>
      <c r="C9" s="173" t="s">
        <v>106</v>
      </c>
      <c r="D9" s="173" t="s">
        <v>312</v>
      </c>
      <c r="E9" s="173" t="s">
        <v>377</v>
      </c>
      <c r="F9" s="141" t="s">
        <v>378</v>
      </c>
      <c r="G9" s="141" t="s">
        <v>28</v>
      </c>
      <c r="H9" s="141" t="s">
        <v>379</v>
      </c>
      <c r="I9" s="141" t="s">
        <v>380</v>
      </c>
      <c r="J9" s="101"/>
      <c r="K9" s="101"/>
      <c r="L9" s="101"/>
      <c r="M9" s="101"/>
      <c r="N9" s="101"/>
      <c r="O9" s="101"/>
      <c r="P9" s="101"/>
      <c r="Q9" s="101"/>
      <c r="R9" s="101"/>
      <c r="S9" s="101"/>
      <c r="T9" s="101"/>
      <c r="U9" s="101"/>
      <c r="V9" s="101"/>
      <c r="W9" s="101"/>
      <c r="X9" s="101"/>
      <c r="Y9" s="101"/>
      <c r="Z9" s="101"/>
      <c r="AA9" s="101"/>
    </row>
    <row r="10" spans="1:27" s="104" customFormat="1" ht="76.5" x14ac:dyDescent="0.25">
      <c r="A10" s="105">
        <v>1</v>
      </c>
      <c r="B10" s="106" t="str">
        <f>+VLOOKUP(A10,'IDENTIFICACIÓN DEL RC'!$A$9:$E$30,2,0)</f>
        <v xml:space="preserve">Acceso y Fortalecimiento a la Justicia </v>
      </c>
      <c r="C10" s="130" t="str">
        <f>+VLOOKUP(A10,'IDENTIFICACIÓN DEL RC'!$A$9:$E$52,3,0)</f>
        <v>Amenaza, intimidación o persuasión a un profesional para reportar información falsa en el contenido de un informe
Prejuicio sobre un usuario y falta de reconocimiento de logros o avances.</v>
      </c>
      <c r="D10" s="107" t="s">
        <v>326</v>
      </c>
      <c r="E10" s="105" t="s">
        <v>381</v>
      </c>
      <c r="F10" s="108" t="s">
        <v>382</v>
      </c>
      <c r="G10" s="105" t="s">
        <v>383</v>
      </c>
      <c r="H10" s="109">
        <v>43831</v>
      </c>
      <c r="I10" s="109">
        <v>44196</v>
      </c>
      <c r="J10" s="101"/>
      <c r="K10" s="101"/>
      <c r="L10" s="101"/>
      <c r="M10" s="101"/>
      <c r="N10" s="101"/>
      <c r="O10" s="101"/>
      <c r="P10" s="101"/>
      <c r="Q10" s="101"/>
      <c r="R10" s="101"/>
      <c r="S10" s="101"/>
      <c r="T10" s="101"/>
      <c r="U10" s="101"/>
      <c r="V10" s="101"/>
      <c r="W10" s="101"/>
      <c r="X10" s="101"/>
      <c r="Y10" s="101"/>
      <c r="Z10" s="101"/>
      <c r="AA10" s="101"/>
    </row>
    <row r="11" spans="1:27" s="104" customFormat="1" ht="38.25" x14ac:dyDescent="0.25">
      <c r="A11" s="106">
        <v>2</v>
      </c>
      <c r="B11" s="106" t="str">
        <f>+VLOOKUP(A11,'IDENTIFICACIÓN DEL RC'!$A$9:$E$30,2,0)</f>
        <v xml:space="preserve">Acceso y Fortalecimiento a la Justicia </v>
      </c>
      <c r="C11" s="130" t="str">
        <f>+VLOOKUP(A11,'IDENTIFICACIÓN DEL RC'!$A$9:$E$52,3,0)</f>
        <v xml:space="preserve">Desconocimiento o incumplimiento de las políticas y procedimientos de Gestión Documental. </v>
      </c>
      <c r="D11" s="107" t="s">
        <v>326</v>
      </c>
      <c r="E11" s="105" t="s">
        <v>381</v>
      </c>
      <c r="F11" s="108" t="s">
        <v>382</v>
      </c>
      <c r="G11" s="105" t="s">
        <v>383</v>
      </c>
      <c r="H11" s="109">
        <v>43831</v>
      </c>
      <c r="I11" s="109">
        <v>44196</v>
      </c>
      <c r="J11" s="101"/>
      <c r="K11" s="101"/>
      <c r="L11" s="101"/>
      <c r="M11" s="101"/>
      <c r="N11" s="101"/>
      <c r="O11" s="101"/>
      <c r="P11" s="101"/>
      <c r="Q11" s="101"/>
      <c r="R11" s="101"/>
      <c r="S11" s="101"/>
      <c r="T11" s="101"/>
      <c r="U11" s="101"/>
      <c r="V11" s="101"/>
      <c r="W11" s="101"/>
      <c r="X11" s="101"/>
      <c r="Y11" s="101"/>
      <c r="Z11" s="101"/>
      <c r="AA11" s="101"/>
    </row>
    <row r="12" spans="1:27" s="104" customFormat="1" ht="76.5" x14ac:dyDescent="0.25">
      <c r="A12" s="106">
        <v>3</v>
      </c>
      <c r="B12" s="106" t="str">
        <f>+VLOOKUP(A12,'IDENTIFICACIÓN DEL RC'!$A$9:$E$30,2,0)</f>
        <v xml:space="preserve">Acceso y Fortalecimiento a la Justicia </v>
      </c>
      <c r="C12" s="130" t="str">
        <f>+VLOOKUP(A12,'IDENTIFICACIÓN DEL RC'!$A$9:$E$52,3,0)</f>
        <v>Con el ánimo de reportar el cumplimiento de metas trazadas en el Plan de Acción de la Dirección de Acceso a la Justicia, algunos equipos territoriales reportar información incoherente de acuerdo con las metas.</v>
      </c>
      <c r="D12" s="107" t="s">
        <v>326</v>
      </c>
      <c r="E12" s="105" t="s">
        <v>381</v>
      </c>
      <c r="F12" s="108" t="s">
        <v>382</v>
      </c>
      <c r="G12" s="105" t="s">
        <v>383</v>
      </c>
      <c r="H12" s="109">
        <v>43831</v>
      </c>
      <c r="I12" s="109">
        <v>44196</v>
      </c>
      <c r="J12" s="101"/>
      <c r="K12" s="101"/>
      <c r="L12" s="101"/>
      <c r="M12" s="101"/>
      <c r="N12" s="101"/>
      <c r="O12" s="101"/>
      <c r="P12" s="101"/>
      <c r="Q12" s="101"/>
      <c r="R12" s="101"/>
      <c r="S12" s="101"/>
      <c r="T12" s="101"/>
      <c r="U12" s="101"/>
      <c r="V12" s="101"/>
      <c r="W12" s="101"/>
      <c r="X12" s="101"/>
      <c r="Y12" s="101"/>
      <c r="Z12" s="101"/>
      <c r="AA12" s="101"/>
    </row>
    <row r="13" spans="1:27" s="104" customFormat="1" ht="51" x14ac:dyDescent="0.25">
      <c r="A13" s="105">
        <v>4</v>
      </c>
      <c r="B13" s="106" t="str">
        <f>+VLOOKUP(A13,'IDENTIFICACIÓN DEL RC'!$A$9:$E$30,2,0)</f>
        <v>CD-Atención Integral para PPL</v>
      </c>
      <c r="C13" s="130" t="str">
        <f>+VLOOKUP(A13,'IDENTIFICACIÓN DEL RC'!$A$9:$E$52,3,0)</f>
        <v>Soborno a los funcionarios encargados de la oferta de estos servicios para acelerar tramites o adulterar documentación</v>
      </c>
      <c r="D13" s="107" t="s">
        <v>326</v>
      </c>
      <c r="E13" s="105" t="s">
        <v>381</v>
      </c>
      <c r="F13" s="108" t="s">
        <v>382</v>
      </c>
      <c r="G13" s="105" t="s">
        <v>384</v>
      </c>
      <c r="H13" s="109">
        <v>43831</v>
      </c>
      <c r="I13" s="109">
        <v>44196</v>
      </c>
      <c r="J13" s="101"/>
      <c r="K13" s="101"/>
      <c r="L13" s="101"/>
      <c r="M13" s="101"/>
      <c r="N13" s="101"/>
      <c r="O13" s="101"/>
      <c r="P13" s="101"/>
      <c r="Q13" s="101"/>
      <c r="R13" s="101"/>
      <c r="S13" s="101"/>
      <c r="T13" s="101"/>
      <c r="U13" s="101"/>
      <c r="V13" s="101"/>
      <c r="W13" s="101"/>
      <c r="X13" s="101"/>
      <c r="Y13" s="101"/>
      <c r="Z13" s="101"/>
      <c r="AA13" s="101"/>
    </row>
    <row r="14" spans="1:27" s="104" customFormat="1" ht="51" x14ac:dyDescent="0.25">
      <c r="A14" s="106">
        <v>5</v>
      </c>
      <c r="B14" s="106" t="str">
        <f>+VLOOKUP(A14,'IDENTIFICACIÓN DEL RC'!$A$9:$E$30,2,0)</f>
        <v>CD-Custodia y vigilancia para la seguridad</v>
      </c>
      <c r="C14" s="130" t="str">
        <f>+VLOOKUP(A14,'IDENTIFICACIÓN DEL RC'!$A$9:$E$52,3,0)</f>
        <v>Dadivas a los funcionarios encargados de la custodia y vigilancia en beneficio particular de las PPL en la prestación del servicio</v>
      </c>
      <c r="D14" s="107" t="s">
        <v>326</v>
      </c>
      <c r="E14" s="105" t="s">
        <v>381</v>
      </c>
      <c r="F14" s="108" t="s">
        <v>382</v>
      </c>
      <c r="G14" s="105" t="s">
        <v>384</v>
      </c>
      <c r="H14" s="109">
        <v>43831</v>
      </c>
      <c r="I14" s="109">
        <v>44196</v>
      </c>
      <c r="J14" s="101"/>
      <c r="K14" s="101"/>
      <c r="L14" s="101"/>
      <c r="M14" s="101"/>
      <c r="N14" s="101"/>
      <c r="O14" s="101"/>
      <c r="P14" s="101"/>
      <c r="Q14" s="101"/>
      <c r="R14" s="101"/>
      <c r="S14" s="101"/>
      <c r="T14" s="101"/>
      <c r="U14" s="101"/>
      <c r="V14" s="101"/>
      <c r="W14" s="101"/>
      <c r="X14" s="101"/>
      <c r="Y14" s="101"/>
      <c r="Z14" s="101"/>
      <c r="AA14" s="101"/>
    </row>
    <row r="15" spans="1:27" s="104" customFormat="1" ht="38.25" x14ac:dyDescent="0.25">
      <c r="A15" s="105">
        <v>6</v>
      </c>
      <c r="B15" s="106" t="str">
        <f>+VLOOKUP(A15,'IDENTIFICACIÓN DEL RC'!$A$9:$E$30,2,0)</f>
        <v>CD-Tramite Juridico para PPL</v>
      </c>
      <c r="C15" s="130" t="str">
        <f>+VLOOKUP(A15,'IDENTIFICACIÓN DEL RC'!$A$9:$E$52,3,0)</f>
        <v>Dadivas a los funcionarios encargados del proceso de tramite Jurídico en beneficio particular de las PPL</v>
      </c>
      <c r="D15" s="107" t="s">
        <v>326</v>
      </c>
      <c r="E15" s="105" t="s">
        <v>381</v>
      </c>
      <c r="F15" s="108" t="s">
        <v>382</v>
      </c>
      <c r="G15" s="105" t="s">
        <v>384</v>
      </c>
      <c r="H15" s="109">
        <v>43831</v>
      </c>
      <c r="I15" s="109">
        <v>44196</v>
      </c>
      <c r="J15" s="101"/>
      <c r="K15" s="101"/>
      <c r="L15" s="101"/>
      <c r="M15" s="101"/>
      <c r="N15" s="101"/>
      <c r="O15" s="101"/>
      <c r="P15" s="101"/>
      <c r="Q15" s="101"/>
      <c r="R15" s="101"/>
      <c r="S15" s="101"/>
      <c r="T15" s="101"/>
      <c r="U15" s="101"/>
      <c r="V15" s="101"/>
      <c r="W15" s="101"/>
      <c r="X15" s="101"/>
      <c r="Y15" s="101"/>
      <c r="Z15" s="101"/>
      <c r="AA15" s="101"/>
    </row>
    <row r="16" spans="1:27" s="104" customFormat="1" ht="76.5" x14ac:dyDescent="0.25">
      <c r="A16" s="106">
        <v>7</v>
      </c>
      <c r="B16" s="106" t="str">
        <f>+VLOOKUP(A16,'IDENTIFICACIÓN DEL RC'!$A$9:$E$30,2,0)</f>
        <v>Control Interno Disciplinario</v>
      </c>
      <c r="C16" s="130" t="str">
        <f>+VLOOKUP(A16,'IDENTIFICACIÓN DEL RC'!$A$9:$E$52,3,0)</f>
        <v xml:space="preserve">Pagos o presiones indebidas a los servidores de la oficina a fin de llevar a cabo incorrecta manipulación de los expedientes e impedir el normal desarrollo de la investigación disciplinaria </v>
      </c>
      <c r="D16" s="107" t="s">
        <v>326</v>
      </c>
      <c r="E16" s="105" t="s">
        <v>381</v>
      </c>
      <c r="F16" s="108" t="s">
        <v>382</v>
      </c>
      <c r="G16" s="105" t="s">
        <v>385</v>
      </c>
      <c r="H16" s="109">
        <v>43831</v>
      </c>
      <c r="I16" s="109">
        <v>44196</v>
      </c>
      <c r="J16" s="101"/>
      <c r="K16" s="101"/>
      <c r="L16" s="101"/>
      <c r="M16" s="101"/>
      <c r="N16" s="101"/>
      <c r="O16" s="101"/>
      <c r="P16" s="101"/>
      <c r="Q16" s="101"/>
      <c r="R16" s="101"/>
      <c r="S16" s="101"/>
      <c r="T16" s="101"/>
      <c r="U16" s="101"/>
      <c r="V16" s="101"/>
      <c r="W16" s="101"/>
      <c r="X16" s="101"/>
      <c r="Y16" s="101"/>
      <c r="Z16" s="101"/>
      <c r="AA16" s="101"/>
    </row>
    <row r="17" spans="1:27" s="104" customFormat="1" ht="89.25" x14ac:dyDescent="0.25">
      <c r="A17" s="105">
        <v>8</v>
      </c>
      <c r="B17" s="106" t="str">
        <f>+VLOOKUP(A17,'IDENTIFICACIÓN DEL RC'!$A$9:$E$30,2,0)</f>
        <v>Fortalecimiento de Capacidades Operativas para la S, C y AJ</v>
      </c>
      <c r="C17" s="130" t="str">
        <f>+VLOOKUP(A17,'IDENTIFICACIÓN DEL RC'!$A$9:$E$52,3,0)</f>
        <v>Deficiencia en la ejecución del objeto y obligaciones contractuales en cuanto al abastecimiento de combustible a los vehículos pertenecientes a la Entidad, que han sido asignados a los organismos de seguridad del Distrito Capital</v>
      </c>
      <c r="D17" s="107" t="s">
        <v>326</v>
      </c>
      <c r="E17" s="105" t="s">
        <v>381</v>
      </c>
      <c r="F17" s="108" t="s">
        <v>382</v>
      </c>
      <c r="G17" s="105" t="s">
        <v>386</v>
      </c>
      <c r="H17" s="109">
        <v>43831</v>
      </c>
      <c r="I17" s="109">
        <v>44196</v>
      </c>
      <c r="J17" s="101"/>
      <c r="K17" s="101"/>
      <c r="L17" s="101"/>
      <c r="M17" s="101"/>
      <c r="N17" s="101"/>
      <c r="O17" s="101"/>
      <c r="P17" s="101"/>
      <c r="Q17" s="101"/>
      <c r="R17" s="101"/>
      <c r="S17" s="101"/>
      <c r="T17" s="101"/>
      <c r="U17" s="101"/>
      <c r="V17" s="101"/>
      <c r="W17" s="101"/>
      <c r="X17" s="101"/>
      <c r="Y17" s="101"/>
      <c r="Z17" s="101"/>
      <c r="AA17" s="101"/>
    </row>
    <row r="18" spans="1:27" s="104" customFormat="1" ht="102" x14ac:dyDescent="0.25">
      <c r="A18" s="106">
        <v>9</v>
      </c>
      <c r="B18" s="106" t="str">
        <f>+VLOOKUP(A18,'IDENTIFICACIÓN DEL RC'!$A$9:$E$30,2,0)</f>
        <v>Gestión de Comunicaciones</v>
      </c>
      <c r="C18" s="130" t="str">
        <f>+VLOOKUP(A18,'IDENTIFICACIÓN DEL RC'!$A$9:$E$52,3,0)</f>
        <v>Ausencia de protocolos de Custodia de la información confidencial de la Institución.
Inoperancia de algunos funcionarios.
Incumplimiento de funciones por acción u omisión.
Falta de capacitación para los funcionarios.</v>
      </c>
      <c r="D18" s="107" t="s">
        <v>326</v>
      </c>
      <c r="E18" s="105" t="s">
        <v>381</v>
      </c>
      <c r="F18" s="108" t="s">
        <v>382</v>
      </c>
      <c r="G18" s="105" t="s">
        <v>387</v>
      </c>
      <c r="H18" s="109">
        <v>43831</v>
      </c>
      <c r="I18" s="109">
        <v>44196</v>
      </c>
      <c r="J18" s="101"/>
      <c r="K18" s="101"/>
      <c r="L18" s="101"/>
      <c r="M18" s="101"/>
      <c r="N18" s="101"/>
      <c r="O18" s="101"/>
      <c r="P18" s="101"/>
      <c r="Q18" s="101"/>
      <c r="R18" s="101"/>
      <c r="S18" s="101"/>
      <c r="T18" s="101"/>
      <c r="U18" s="101"/>
      <c r="V18" s="101"/>
      <c r="W18" s="101"/>
      <c r="X18" s="101"/>
      <c r="Y18" s="101"/>
      <c r="Z18" s="101"/>
      <c r="AA18" s="101"/>
    </row>
    <row r="19" spans="1:27" s="104" customFormat="1" ht="127.5" x14ac:dyDescent="0.25">
      <c r="A19" s="105">
        <v>10</v>
      </c>
      <c r="B19" s="106" t="str">
        <f>+VLOOKUP(A19,'IDENTIFICACIÓN DEL RC'!$A$9:$E$30,2,0)</f>
        <v>Gestión de Emergencias</v>
      </c>
      <c r="C19" s="130" t="str">
        <f>+VLOOKUP(A19,'IDENTIFICACIÓN DEL RC'!$A$9:$E$52,3,0)</f>
        <v xml:space="preserve">Manipulación o perdida de la información por robo, divulgación, copia, eliminación o modificación por personal no autorizado.
Falta de capacitación para los funcionarios.
Inoperancia de algunos funcionarios que no cumplen su función.
Incumplimiento de sus funciones por acción u omisión. </v>
      </c>
      <c r="D19" s="107" t="s">
        <v>326</v>
      </c>
      <c r="E19" s="105" t="s">
        <v>381</v>
      </c>
      <c r="F19" s="108" t="s">
        <v>382</v>
      </c>
      <c r="G19" s="105" t="s">
        <v>388</v>
      </c>
      <c r="H19" s="109">
        <v>43831</v>
      </c>
      <c r="I19" s="109">
        <v>44196</v>
      </c>
      <c r="J19" s="101"/>
      <c r="K19" s="101"/>
      <c r="L19" s="101"/>
      <c r="M19" s="101"/>
      <c r="N19" s="101"/>
      <c r="O19" s="101"/>
      <c r="P19" s="101"/>
      <c r="Q19" s="101"/>
      <c r="R19" s="101"/>
      <c r="S19" s="101"/>
      <c r="T19" s="101"/>
      <c r="U19" s="101"/>
      <c r="V19" s="101"/>
      <c r="W19" s="101"/>
      <c r="X19" s="101"/>
      <c r="Y19" s="101"/>
      <c r="Z19" s="101"/>
      <c r="AA19" s="101"/>
    </row>
    <row r="20" spans="1:27" s="104" customFormat="1" ht="38.25" x14ac:dyDescent="0.25">
      <c r="A20" s="106">
        <v>11</v>
      </c>
      <c r="B20" s="106" t="str">
        <f>+VLOOKUP(A20,'IDENTIFICACIÓN DEL RC'!$A$9:$E$30,2,0)</f>
        <v>Gestión de Recursos Físicos y Documental</v>
      </c>
      <c r="C20" s="130" t="str">
        <f>+VLOOKUP(A20,'IDENTIFICACIÓN DEL RC'!$A$9:$E$52,3,0)</f>
        <v xml:space="preserve">Desconocimiento o incumplimiento de las políticas y procedimientos de Gestión Documental. </v>
      </c>
      <c r="D20" s="107" t="s">
        <v>326</v>
      </c>
      <c r="E20" s="105" t="s">
        <v>381</v>
      </c>
      <c r="F20" s="108" t="s">
        <v>382</v>
      </c>
      <c r="G20" s="105" t="s">
        <v>389</v>
      </c>
      <c r="H20" s="109">
        <v>43831</v>
      </c>
      <c r="I20" s="109">
        <v>44196</v>
      </c>
      <c r="J20" s="101"/>
      <c r="K20" s="101"/>
      <c r="L20" s="101"/>
      <c r="M20" s="101"/>
      <c r="N20" s="101"/>
      <c r="O20" s="101"/>
      <c r="P20" s="101"/>
      <c r="Q20" s="101"/>
      <c r="R20" s="101"/>
      <c r="S20" s="101"/>
      <c r="T20" s="101"/>
      <c r="U20" s="101"/>
      <c r="V20" s="101"/>
      <c r="W20" s="101"/>
      <c r="X20" s="101"/>
      <c r="Y20" s="101"/>
      <c r="Z20" s="101"/>
      <c r="AA20" s="101"/>
    </row>
    <row r="21" spans="1:27" s="104" customFormat="1" ht="63.75" x14ac:dyDescent="0.25">
      <c r="A21" s="105">
        <v>12</v>
      </c>
      <c r="B21" s="106" t="str">
        <f>+VLOOKUP(A21,'IDENTIFICACIÓN DEL RC'!$A$9:$E$30,2,0)</f>
        <v>Gestión de Recursos Físicos y Documental</v>
      </c>
      <c r="C21" s="130" t="str">
        <f>+VLOOKUP(A21,'IDENTIFICACIÓN DEL RC'!$A$9:$E$52,3,0)</f>
        <v>Incumplimiento por parte de los servidores de lo establecido en las resoluciones, circulares, procedimientos y políticas, para la administración de bienes.</v>
      </c>
      <c r="D21" s="107" t="s">
        <v>326</v>
      </c>
      <c r="E21" s="105" t="s">
        <v>381</v>
      </c>
      <c r="F21" s="108" t="s">
        <v>382</v>
      </c>
      <c r="G21" s="105" t="s">
        <v>389</v>
      </c>
      <c r="H21" s="109">
        <v>43831</v>
      </c>
      <c r="I21" s="109">
        <v>44196</v>
      </c>
      <c r="J21" s="101"/>
      <c r="K21" s="101"/>
      <c r="L21" s="101"/>
      <c r="M21" s="101"/>
      <c r="N21" s="101"/>
      <c r="O21" s="101"/>
      <c r="P21" s="101"/>
      <c r="Q21" s="101"/>
      <c r="R21" s="101"/>
      <c r="S21" s="101"/>
      <c r="T21" s="101"/>
      <c r="U21" s="101"/>
      <c r="V21" s="101"/>
      <c r="W21" s="101"/>
      <c r="X21" s="101"/>
      <c r="Y21" s="101"/>
      <c r="Z21" s="101"/>
      <c r="AA21" s="101"/>
    </row>
    <row r="22" spans="1:27" s="104" customFormat="1" ht="89.25" x14ac:dyDescent="0.25">
      <c r="A22" s="106">
        <v>13</v>
      </c>
      <c r="B22" s="106" t="str">
        <f>+VLOOKUP(A22,'IDENTIFICACIÓN DEL RC'!$A$9:$E$30,2,0)</f>
        <v>Gestión de Seguridad y Convivencia</v>
      </c>
      <c r="C22" s="130" t="str">
        <f>+VLOOKUP(A22,'IDENTIFICACIÓN DEL RC'!$A$9:$E$52,3,0)</f>
        <v>Ausencia de una cultura de la seguridad de la información que garantice que el funcionario o contratista conozca sus deberes y responsabilidades en la preservación de la confidencialidad de la información, lo que con llevaría al riesgo mencionado.</v>
      </c>
      <c r="D22" s="107" t="s">
        <v>326</v>
      </c>
      <c r="E22" s="105" t="s">
        <v>381</v>
      </c>
      <c r="F22" s="108" t="s">
        <v>382</v>
      </c>
      <c r="G22" s="105" t="s">
        <v>390</v>
      </c>
      <c r="H22" s="109">
        <v>43831</v>
      </c>
      <c r="I22" s="109">
        <v>44196</v>
      </c>
      <c r="J22" s="101"/>
      <c r="K22" s="101"/>
      <c r="L22" s="101"/>
      <c r="M22" s="101"/>
      <c r="N22" s="101"/>
      <c r="O22" s="101"/>
      <c r="P22" s="101"/>
      <c r="Q22" s="101"/>
      <c r="R22" s="101"/>
      <c r="S22" s="101"/>
      <c r="T22" s="101"/>
      <c r="U22" s="101"/>
      <c r="V22" s="101"/>
      <c r="W22" s="101"/>
      <c r="X22" s="101"/>
      <c r="Y22" s="101"/>
      <c r="Z22" s="101"/>
      <c r="AA22" s="101"/>
    </row>
    <row r="23" spans="1:27" s="104" customFormat="1" ht="102" x14ac:dyDescent="0.25">
      <c r="A23" s="105">
        <v>14</v>
      </c>
      <c r="B23" s="106" t="str">
        <f>+VLOOKUP(A23,'IDENTIFICACIÓN DEL RC'!$A$9:$E$30,2,0)</f>
        <v>Gestión de Tecnología de Información</v>
      </c>
      <c r="C23" s="130" t="str">
        <f>+VLOOKUP(A23,'IDENTIFICACIÓN DEL RC'!$A$9:$E$52,3,0)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23" s="107" t="s">
        <v>326</v>
      </c>
      <c r="E23" s="105" t="s">
        <v>381</v>
      </c>
      <c r="F23" s="108" t="s">
        <v>382</v>
      </c>
      <c r="G23" s="105" t="s">
        <v>391</v>
      </c>
      <c r="H23" s="109">
        <v>43831</v>
      </c>
      <c r="I23" s="109">
        <v>44196</v>
      </c>
      <c r="J23" s="101"/>
      <c r="K23" s="101"/>
      <c r="L23" s="101"/>
      <c r="M23" s="101"/>
      <c r="N23" s="101"/>
      <c r="O23" s="101"/>
      <c r="P23" s="101"/>
      <c r="Q23" s="101"/>
      <c r="R23" s="101"/>
      <c r="S23" s="101"/>
      <c r="T23" s="101"/>
      <c r="U23" s="101"/>
      <c r="V23" s="101"/>
      <c r="W23" s="101"/>
      <c r="X23" s="101"/>
      <c r="Y23" s="101"/>
      <c r="Z23" s="101"/>
      <c r="AA23" s="101"/>
    </row>
    <row r="24" spans="1:27" s="104" customFormat="1" ht="38.25" x14ac:dyDescent="0.25">
      <c r="A24" s="106">
        <v>15</v>
      </c>
      <c r="B24" s="106" t="str">
        <f>+VLOOKUP(A24,'IDENTIFICACIÓN DEL RC'!$A$9:$E$30,2,0)</f>
        <v>Gestión de Tecnología de Información</v>
      </c>
      <c r="C24" s="130" t="str">
        <f>+VLOOKUP(A24,'IDENTIFICACIÓN DEL RC'!$A$9:$E$52,3,0)</f>
        <v>Manipulación y/o Modificación de información de la entidad por usuarios o procesos no autorizados.</v>
      </c>
      <c r="D24" s="107" t="s">
        <v>326</v>
      </c>
      <c r="E24" s="105" t="s">
        <v>381</v>
      </c>
      <c r="F24" s="108" t="s">
        <v>382</v>
      </c>
      <c r="G24" s="105" t="s">
        <v>391</v>
      </c>
      <c r="H24" s="109">
        <v>43831</v>
      </c>
      <c r="I24" s="109">
        <v>44196</v>
      </c>
      <c r="J24" s="101"/>
      <c r="K24" s="101"/>
      <c r="L24" s="101"/>
      <c r="M24" s="101"/>
      <c r="N24" s="101"/>
      <c r="O24" s="101"/>
      <c r="P24" s="101"/>
      <c r="Q24" s="101"/>
      <c r="R24" s="101"/>
      <c r="S24" s="101"/>
      <c r="T24" s="101"/>
      <c r="U24" s="101"/>
      <c r="V24" s="101"/>
      <c r="W24" s="101"/>
      <c r="X24" s="101"/>
      <c r="Y24" s="101"/>
      <c r="Z24" s="101"/>
      <c r="AA24" s="101"/>
    </row>
    <row r="25" spans="1:27" s="104" customFormat="1" ht="76.5" x14ac:dyDescent="0.25">
      <c r="A25" s="105">
        <v>16</v>
      </c>
      <c r="B25" s="106" t="str">
        <f>+VLOOKUP(A25,'IDENTIFICACIÓN DEL RC'!$A$9:$E$30,2,0)</f>
        <v>Gestión Financiera</v>
      </c>
      <c r="C25" s="130" t="str">
        <f>+VLOOKUP(A25,'IDENTIFICACIÓN DEL RC'!$A$9:$E$52,3,0)</f>
        <v>Adulteración de los documentos legales soporte de pago
Incumplimiento de funciones por acción u omisión
Falta de personal capacitado para brindar atención y servicio</v>
      </c>
      <c r="D25" s="107" t="s">
        <v>326</v>
      </c>
      <c r="E25" s="105" t="s">
        <v>381</v>
      </c>
      <c r="F25" s="108" t="s">
        <v>382</v>
      </c>
      <c r="G25" s="105" t="s">
        <v>392</v>
      </c>
      <c r="H25" s="109">
        <v>43831</v>
      </c>
      <c r="I25" s="109">
        <v>44196</v>
      </c>
      <c r="J25" s="101"/>
      <c r="K25" s="101"/>
      <c r="L25" s="101"/>
      <c r="M25" s="101"/>
      <c r="N25" s="101"/>
      <c r="O25" s="101"/>
      <c r="P25" s="101"/>
      <c r="Q25" s="101"/>
      <c r="R25" s="101"/>
      <c r="S25" s="101"/>
      <c r="T25" s="101"/>
      <c r="U25" s="101"/>
      <c r="V25" s="101"/>
      <c r="W25" s="101"/>
      <c r="X25" s="101"/>
      <c r="Y25" s="101"/>
      <c r="Z25" s="101"/>
      <c r="AA25" s="101"/>
    </row>
    <row r="26" spans="1:27" s="104" customFormat="1" ht="38.25" x14ac:dyDescent="0.25">
      <c r="A26" s="106">
        <v>17</v>
      </c>
      <c r="B26" s="106" t="str">
        <f>+VLOOKUP(A26,'IDENTIFICACIÓN DEL RC'!$A$9:$E$30,2,0)</f>
        <v>Gestión Humana</v>
      </c>
      <c r="C26" s="130" t="str">
        <f>+VLOOKUP(A26,'IDENTIFICACIÓN DEL RC'!$A$9:$E$52,3,0)</f>
        <v>Posible intercambio de dadivas entre el funcionario responsable y el contratista no apto para la vacante.</v>
      </c>
      <c r="D26" s="107" t="s">
        <v>326</v>
      </c>
      <c r="E26" s="105" t="s">
        <v>381</v>
      </c>
      <c r="F26" s="108" t="s">
        <v>382</v>
      </c>
      <c r="G26" s="105" t="s">
        <v>393</v>
      </c>
      <c r="H26" s="109">
        <v>43831</v>
      </c>
      <c r="I26" s="109">
        <v>44196</v>
      </c>
      <c r="J26" s="101"/>
      <c r="K26" s="101"/>
      <c r="L26" s="101"/>
      <c r="M26" s="101"/>
      <c r="N26" s="101"/>
      <c r="O26" s="101"/>
      <c r="P26" s="101"/>
      <c r="Q26" s="101"/>
      <c r="R26" s="101"/>
      <c r="S26" s="101"/>
      <c r="T26" s="101"/>
      <c r="U26" s="101"/>
      <c r="V26" s="101"/>
      <c r="W26" s="101"/>
      <c r="X26" s="101"/>
      <c r="Y26" s="101"/>
      <c r="Z26" s="101"/>
      <c r="AA26" s="101"/>
    </row>
    <row r="27" spans="1:27" s="104" customFormat="1" ht="75" customHeight="1" x14ac:dyDescent="0.25">
      <c r="A27" s="105">
        <v>18</v>
      </c>
      <c r="B27" s="106" t="str">
        <f>+VLOOKUP(A27,'IDENTIFICACIÓN DEL RC'!$A$9:$E$30,2,0)</f>
        <v>Gestión Humana</v>
      </c>
      <c r="C27" s="130" t="str">
        <f>+VLOOKUP(A27,'IDENTIFICACIÓN DEL RC'!$A$9:$E$52,3,0)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27" s="107" t="s">
        <v>326</v>
      </c>
      <c r="E27" s="105" t="s">
        <v>381</v>
      </c>
      <c r="F27" s="108" t="s">
        <v>382</v>
      </c>
      <c r="G27" s="105" t="s">
        <v>393</v>
      </c>
      <c r="H27" s="109">
        <v>43831</v>
      </c>
      <c r="I27" s="109">
        <v>44196</v>
      </c>
      <c r="J27" s="101"/>
      <c r="K27" s="101"/>
      <c r="L27" s="101"/>
      <c r="M27" s="101"/>
      <c r="N27" s="101"/>
      <c r="O27" s="101"/>
      <c r="P27" s="101"/>
      <c r="Q27" s="101"/>
      <c r="R27" s="101"/>
      <c r="S27" s="101"/>
      <c r="T27" s="101"/>
      <c r="U27" s="101"/>
      <c r="V27" s="101"/>
      <c r="W27" s="101"/>
      <c r="X27" s="101"/>
      <c r="Y27" s="101"/>
      <c r="Z27" s="101"/>
      <c r="AA27" s="101"/>
    </row>
    <row r="28" spans="1:27" s="104" customFormat="1" ht="102" x14ac:dyDescent="0.25">
      <c r="A28" s="106">
        <v>19</v>
      </c>
      <c r="B28" s="106" t="str">
        <f>+VLOOKUP(A28,'IDENTIFICACIÓN DEL RC'!$A$9:$E$30,2,0)</f>
        <v>Gestión Jurídica y Contractual</v>
      </c>
      <c r="C28" s="130" t="str">
        <f>+VLOOKUP(A28,'IDENTIFICACIÓN DEL RC'!$A$9:$E$52,3,0)</f>
        <v xml:space="preserve"> Determinar requisitos excluyentes en el proceso que se adelanta lo cual permitiría el direccionamiento de contratos y el favorecimiento a terceros.
Falta de capacitación de los funcionarios que adelantan los procesos de contratación</v>
      </c>
      <c r="D28" s="107" t="s">
        <v>326</v>
      </c>
      <c r="E28" s="105" t="s">
        <v>381</v>
      </c>
      <c r="F28" s="108" t="s">
        <v>382</v>
      </c>
      <c r="G28" s="105" t="s">
        <v>394</v>
      </c>
      <c r="H28" s="109">
        <v>43831</v>
      </c>
      <c r="I28" s="109">
        <v>44196</v>
      </c>
      <c r="J28" s="101"/>
      <c r="K28" s="101"/>
      <c r="L28" s="101"/>
      <c r="M28" s="101"/>
      <c r="N28" s="101"/>
      <c r="O28" s="101"/>
      <c r="P28" s="101"/>
      <c r="Q28" s="101"/>
      <c r="R28" s="101"/>
      <c r="S28" s="101"/>
      <c r="T28" s="101"/>
      <c r="U28" s="101"/>
      <c r="V28" s="101"/>
      <c r="W28" s="101"/>
      <c r="X28" s="101"/>
      <c r="Y28" s="101"/>
      <c r="Z28" s="101"/>
      <c r="AA28" s="101"/>
    </row>
    <row r="29" spans="1:27" s="104" customFormat="1" ht="38.25" x14ac:dyDescent="0.25">
      <c r="A29" s="106">
        <v>20</v>
      </c>
      <c r="B29" s="106" t="str">
        <f>+VLOOKUP(A29,'IDENTIFICACIÓN DEL RC'!$A$9:$E$30,2,0)</f>
        <v>Gestión Jurídica y Contractual</v>
      </c>
      <c r="C29" s="130" t="str">
        <f>+VLOOKUP(A29,'IDENTIFICACIÓN DEL RC'!$A$9:$E$52,3,0)</f>
        <v>Desconocimiento de la norma
Desconocimiento de funciones
Desidia</v>
      </c>
      <c r="D29" s="107" t="s">
        <v>326</v>
      </c>
      <c r="E29" s="105" t="s">
        <v>381</v>
      </c>
      <c r="F29" s="108" t="s">
        <v>382</v>
      </c>
      <c r="G29" s="105" t="s">
        <v>394</v>
      </c>
      <c r="H29" s="109">
        <v>43831</v>
      </c>
      <c r="I29" s="109">
        <v>44196</v>
      </c>
      <c r="J29" s="101"/>
      <c r="K29" s="101"/>
      <c r="L29" s="101"/>
      <c r="M29" s="101"/>
      <c r="N29" s="101"/>
      <c r="O29" s="101"/>
      <c r="P29" s="101"/>
      <c r="Q29" s="101"/>
      <c r="R29" s="101"/>
      <c r="S29" s="101"/>
      <c r="T29" s="101"/>
      <c r="U29" s="101"/>
      <c r="V29" s="101"/>
      <c r="W29" s="101"/>
      <c r="X29" s="101"/>
      <c r="Y29" s="101"/>
      <c r="Z29" s="101"/>
      <c r="AA29" s="101"/>
    </row>
    <row r="30" spans="1:27" s="104" customFormat="1" ht="63.75" x14ac:dyDescent="0.25">
      <c r="A30" s="105">
        <v>21</v>
      </c>
      <c r="B30" s="106" t="str">
        <f>+VLOOKUP(A30,'IDENTIFICACIÓN DEL RC'!$A$9:$E$30,2,0)</f>
        <v>Seguimiento y Monitoreo al Sistema de Control Interno</v>
      </c>
      <c r="C30" s="130" t="str">
        <f>+VLOOKUP(A30,'IDENTIFICACIÓN DEL RC'!$A$9:$E$52,3,0)</f>
        <v xml:space="preserve">Desconocimiento u omisión de las normas de auditoria generalmente aceptadas o 
Impedimentos y/o conflictos de interés no comunicados. </v>
      </c>
      <c r="D30" s="107" t="s">
        <v>326</v>
      </c>
      <c r="E30" s="105" t="s">
        <v>381</v>
      </c>
      <c r="F30" s="108" t="s">
        <v>382</v>
      </c>
      <c r="G30" s="105" t="s">
        <v>395</v>
      </c>
      <c r="H30" s="109">
        <v>43831</v>
      </c>
      <c r="I30" s="109">
        <v>44196</v>
      </c>
      <c r="J30" s="101"/>
      <c r="K30" s="101"/>
      <c r="L30" s="101"/>
      <c r="M30" s="101"/>
      <c r="N30" s="101"/>
      <c r="O30" s="101"/>
      <c r="P30" s="101"/>
      <c r="Q30" s="101"/>
      <c r="R30" s="101"/>
      <c r="S30" s="101"/>
      <c r="T30" s="101"/>
      <c r="U30" s="101"/>
      <c r="V30" s="101"/>
      <c r="W30" s="101"/>
      <c r="X30" s="101"/>
      <c r="Y30" s="101"/>
      <c r="Z30" s="101"/>
      <c r="AA30" s="101"/>
    </row>
    <row r="31" spans="1:27" s="104" customFormat="1" ht="25.5" x14ac:dyDescent="0.25">
      <c r="A31" s="105">
        <v>22</v>
      </c>
      <c r="B31" s="106" t="str">
        <f>+VLOOKUP(A31,'IDENTIFICACIÓN DEL RC'!$A$9:$E$30,2,0)</f>
        <v>Atención y Servicio al Ciudadano</v>
      </c>
      <c r="C31" s="130" t="str">
        <f>+VLOOKUP(A31,'IDENTIFICACIÓN DEL RC'!$A$9:$E$52,3,0)</f>
        <v>Falta de personal capacitado</v>
      </c>
      <c r="D31" s="107" t="s">
        <v>326</v>
      </c>
      <c r="E31" s="105" t="s">
        <v>381</v>
      </c>
      <c r="F31" s="108" t="s">
        <v>382</v>
      </c>
      <c r="G31" s="105" t="s">
        <v>396</v>
      </c>
      <c r="H31" s="109">
        <v>43831</v>
      </c>
      <c r="I31" s="109">
        <v>44196</v>
      </c>
      <c r="J31" s="101"/>
      <c r="K31" s="101"/>
      <c r="L31" s="101"/>
      <c r="M31" s="101"/>
      <c r="N31" s="101"/>
      <c r="O31" s="101"/>
      <c r="P31" s="101"/>
      <c r="Q31" s="101"/>
      <c r="R31" s="101"/>
      <c r="S31" s="101"/>
      <c r="T31" s="101"/>
      <c r="U31" s="101"/>
      <c r="V31" s="101"/>
      <c r="W31" s="101"/>
      <c r="X31" s="101"/>
      <c r="Y31" s="101"/>
      <c r="Z31" s="101"/>
      <c r="AA31" s="101"/>
    </row>
    <row r="32" spans="1:27" x14ac:dyDescent="0.2">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row>
    <row r="33" spans="1:27"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row>
    <row r="34" spans="1:27" x14ac:dyDescent="0.2">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row>
    <row r="35" spans="1:27" x14ac:dyDescent="0.2">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row>
    <row r="36" spans="1:27" x14ac:dyDescent="0.2">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row>
    <row r="37" spans="1:27" x14ac:dyDescent="0.2">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row>
    <row r="38" spans="1:27" x14ac:dyDescent="0.2">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row>
    <row r="39" spans="1:27" x14ac:dyDescent="0.2">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row>
    <row r="40" spans="1:27"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row>
    <row r="41" spans="1:27"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row>
    <row r="42" spans="1:27"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row>
    <row r="43" spans="1:27"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row>
    <row r="44" spans="1:27"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row>
    <row r="45" spans="1:27"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row>
    <row r="46" spans="1:27"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row>
    <row r="47" spans="1:27"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row>
    <row r="48" spans="1:27"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row>
    <row r="49" spans="1:27"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row>
    <row r="50" spans="1:27"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row>
    <row r="51" spans="1:27"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row>
    <row r="52" spans="1:27"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row>
    <row r="53" spans="1:27"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row>
    <row r="54" spans="1:27"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row>
    <row r="55" spans="1:27"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row>
    <row r="56" spans="1:27"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row>
    <row r="57" spans="1:27"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row>
    <row r="58" spans="1:27"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row>
    <row r="59" spans="1:27"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row>
    <row r="60" spans="1:27"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row>
    <row r="61" spans="1:27"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row>
    <row r="62" spans="1:27"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row>
    <row r="63" spans="1:27"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row>
    <row r="64" spans="1:27"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row>
    <row r="65" spans="1:27"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row>
    <row r="66" spans="1:27"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row>
    <row r="67" spans="1:27"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row>
    <row r="68" spans="1:27"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row>
    <row r="69" spans="1:27"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row>
    <row r="70" spans="1:27"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row>
    <row r="71" spans="1:27"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row>
    <row r="72" spans="1:27"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row>
    <row r="73" spans="1:27"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row>
    <row r="74" spans="1:27"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row>
    <row r="75" spans="1:27"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row>
    <row r="76" spans="1:27"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row>
    <row r="77" spans="1:27"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row>
    <row r="78" spans="1:27"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row>
    <row r="79" spans="1:27"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row>
    <row r="80" spans="1:27"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row>
    <row r="81" spans="1:27"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row>
    <row r="82" spans="1:27"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row>
    <row r="83" spans="1:27"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row>
    <row r="84" spans="1:27"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row>
    <row r="85" spans="1:27"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row>
    <row r="86" spans="1:27"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row>
    <row r="87" spans="1:27"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row>
    <row r="88" spans="1:27"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row>
    <row r="89" spans="1:27"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row>
    <row r="90" spans="1:27"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row>
    <row r="91" spans="1:27"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row>
    <row r="92" spans="1:27"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row>
    <row r="93" spans="1:27"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row>
    <row r="94" spans="1:27"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row>
    <row r="95" spans="1:27"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row>
    <row r="96" spans="1:27"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row>
    <row r="97" spans="1:27"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row>
    <row r="98" spans="1:27"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row>
    <row r="99" spans="1:27"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row>
    <row r="100" spans="1:27"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row>
    <row r="101" spans="1:27"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row>
    <row r="102" spans="1:27"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row>
    <row r="103" spans="1:27" x14ac:dyDescent="0.2">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row>
    <row r="104" spans="1:27" x14ac:dyDescent="0.2">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row>
    <row r="105" spans="1:27" x14ac:dyDescent="0.2">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row>
    <row r="106" spans="1:27" x14ac:dyDescent="0.2">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row>
    <row r="107" spans="1:27" x14ac:dyDescent="0.2">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row>
    <row r="108" spans="1:27" x14ac:dyDescent="0.2">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row>
    <row r="109" spans="1:27" x14ac:dyDescent="0.2">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row>
    <row r="110" spans="1:27" x14ac:dyDescent="0.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row>
    <row r="111" spans="1:27" x14ac:dyDescent="0.2">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row>
    <row r="112" spans="1:27" x14ac:dyDescent="0.2">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row>
    <row r="113" spans="1:27" x14ac:dyDescent="0.2">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row>
    <row r="114" spans="1:27" x14ac:dyDescent="0.2">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row>
    <row r="115" spans="1:27" x14ac:dyDescent="0.2">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row>
    <row r="116" spans="1:27" x14ac:dyDescent="0.2">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row>
    <row r="117" spans="1:27" x14ac:dyDescent="0.2">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row>
    <row r="118" spans="1:27" x14ac:dyDescent="0.2">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row>
    <row r="119" spans="1:27" x14ac:dyDescent="0.2">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row>
    <row r="120" spans="1:27" x14ac:dyDescent="0.2">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row>
    <row r="121" spans="1:27" x14ac:dyDescent="0.2">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row>
    <row r="122" spans="1:27" x14ac:dyDescent="0.2">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row>
    <row r="123" spans="1:27" x14ac:dyDescent="0.2">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row>
    <row r="124" spans="1:27" x14ac:dyDescent="0.2">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row>
    <row r="125" spans="1:27" x14ac:dyDescent="0.2">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row>
    <row r="126" spans="1:27" x14ac:dyDescent="0.2">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row>
    <row r="127" spans="1:27" x14ac:dyDescent="0.2">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row>
    <row r="128" spans="1:27" x14ac:dyDescent="0.2">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row>
    <row r="129" spans="1:27" x14ac:dyDescent="0.2">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row>
    <row r="130" spans="1:27" x14ac:dyDescent="0.2">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row>
    <row r="131" spans="1:27" x14ac:dyDescent="0.2">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row>
    <row r="132" spans="1:27" x14ac:dyDescent="0.2">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row>
    <row r="133" spans="1:27" x14ac:dyDescent="0.2">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row>
    <row r="134" spans="1:27" x14ac:dyDescent="0.2">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row>
    <row r="135" spans="1:27" x14ac:dyDescent="0.2">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row>
    <row r="136" spans="1:27" x14ac:dyDescent="0.2">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row>
    <row r="137" spans="1:27" x14ac:dyDescent="0.2">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row>
    <row r="138" spans="1:27" x14ac:dyDescent="0.2">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row>
    <row r="139" spans="1:27" x14ac:dyDescent="0.2">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row>
    <row r="140" spans="1:27" x14ac:dyDescent="0.2">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row>
    <row r="141" spans="1:27" x14ac:dyDescent="0.2">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row>
    <row r="142" spans="1:27" x14ac:dyDescent="0.2">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row>
    <row r="143" spans="1:27" x14ac:dyDescent="0.2">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row>
    <row r="144" spans="1:27" x14ac:dyDescent="0.2">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row>
    <row r="145" spans="1:27" x14ac:dyDescent="0.2">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row>
    <row r="146" spans="1:27" x14ac:dyDescent="0.2">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row>
    <row r="147" spans="1:27" x14ac:dyDescent="0.2">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row>
    <row r="148" spans="1:27" x14ac:dyDescent="0.2">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row>
    <row r="149" spans="1:27" x14ac:dyDescent="0.2">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row>
    <row r="150" spans="1:27" x14ac:dyDescent="0.2">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row>
    <row r="151" spans="1:27" x14ac:dyDescent="0.2">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row>
    <row r="152" spans="1:27" x14ac:dyDescent="0.2">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row>
    <row r="153" spans="1:27" x14ac:dyDescent="0.2">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row>
    <row r="154" spans="1:27" x14ac:dyDescent="0.2">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row>
    <row r="155" spans="1:27" x14ac:dyDescent="0.2">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row>
    <row r="156" spans="1:27" x14ac:dyDescent="0.2">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row>
    <row r="157" spans="1:27" x14ac:dyDescent="0.2">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row>
    <row r="158" spans="1:27" x14ac:dyDescent="0.2">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row>
    <row r="159" spans="1:27" x14ac:dyDescent="0.2">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row>
    <row r="160" spans="1:27" x14ac:dyDescent="0.2">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row>
    <row r="161" spans="1:27" x14ac:dyDescent="0.2">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row>
    <row r="162" spans="1:27" x14ac:dyDescent="0.2">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row>
    <row r="163" spans="1:27" x14ac:dyDescent="0.2">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row>
    <row r="164" spans="1:27" x14ac:dyDescent="0.2">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row>
    <row r="165" spans="1:27" x14ac:dyDescent="0.2">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row>
    <row r="166" spans="1:27" x14ac:dyDescent="0.2">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row>
    <row r="167" spans="1:27" x14ac:dyDescent="0.2">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row>
    <row r="168" spans="1:27" x14ac:dyDescent="0.2">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row>
    <row r="169" spans="1:27" x14ac:dyDescent="0.2">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row>
    <row r="170" spans="1:27" x14ac:dyDescent="0.2">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row>
    <row r="171" spans="1:27" x14ac:dyDescent="0.2">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row>
    <row r="172" spans="1:27" x14ac:dyDescent="0.2">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row>
    <row r="173" spans="1:27" x14ac:dyDescent="0.2">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row>
    <row r="174" spans="1:27" x14ac:dyDescent="0.2">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row>
    <row r="175" spans="1:27" x14ac:dyDescent="0.2">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row>
    <row r="176" spans="1:27" x14ac:dyDescent="0.2">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row>
    <row r="177" spans="1:27" x14ac:dyDescent="0.2">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row>
    <row r="178" spans="1:27" x14ac:dyDescent="0.2">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row>
    <row r="179" spans="1:27" x14ac:dyDescent="0.2">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row>
    <row r="180" spans="1:27" x14ac:dyDescent="0.2">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row>
    <row r="181" spans="1:27" x14ac:dyDescent="0.2">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row>
    <row r="182" spans="1:27" x14ac:dyDescent="0.2">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row>
    <row r="183" spans="1:27" x14ac:dyDescent="0.2">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row>
    <row r="184" spans="1:27" x14ac:dyDescent="0.2">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row>
    <row r="185" spans="1:27" x14ac:dyDescent="0.2">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row>
    <row r="186" spans="1:27" x14ac:dyDescent="0.2">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row>
    <row r="187" spans="1:27" x14ac:dyDescent="0.2">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row>
    <row r="188" spans="1:27" x14ac:dyDescent="0.2">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row>
    <row r="189" spans="1:27" x14ac:dyDescent="0.2">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row>
    <row r="190" spans="1:27" x14ac:dyDescent="0.2">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row>
    <row r="191" spans="1:27" x14ac:dyDescent="0.2">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row>
    <row r="192" spans="1:27" x14ac:dyDescent="0.2">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row>
    <row r="193" spans="1:27" x14ac:dyDescent="0.2">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row>
    <row r="194" spans="1:27" x14ac:dyDescent="0.2">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row>
    <row r="195" spans="1:27" x14ac:dyDescent="0.2">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row>
    <row r="196" spans="1:27" x14ac:dyDescent="0.2">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row>
    <row r="197" spans="1:27" x14ac:dyDescent="0.2">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row>
    <row r="198" spans="1:27" x14ac:dyDescent="0.2">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row>
    <row r="199" spans="1:27" x14ac:dyDescent="0.2">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row>
    <row r="200" spans="1:27" x14ac:dyDescent="0.2">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row>
    <row r="201" spans="1:27" x14ac:dyDescent="0.2">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row>
    <row r="202" spans="1:27" x14ac:dyDescent="0.2">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row>
    <row r="203" spans="1:27" x14ac:dyDescent="0.2">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row>
    <row r="204" spans="1:27" x14ac:dyDescent="0.2">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row>
    <row r="205" spans="1:27" x14ac:dyDescent="0.2">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row>
    <row r="206" spans="1:27" x14ac:dyDescent="0.2">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row>
    <row r="207" spans="1:27" x14ac:dyDescent="0.2">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row>
    <row r="208" spans="1:27" x14ac:dyDescent="0.2">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row>
    <row r="209" spans="1:27" x14ac:dyDescent="0.2">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row>
    <row r="210" spans="1:27" x14ac:dyDescent="0.2">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row>
    <row r="211" spans="1:27" x14ac:dyDescent="0.2">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row>
    <row r="212" spans="1:27" x14ac:dyDescent="0.2">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row>
    <row r="213" spans="1:27" x14ac:dyDescent="0.2">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row>
    <row r="214" spans="1:27" x14ac:dyDescent="0.2">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row>
    <row r="215" spans="1:27" x14ac:dyDescent="0.2">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row>
    <row r="216" spans="1:27" x14ac:dyDescent="0.2">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row>
    <row r="217" spans="1:27" x14ac:dyDescent="0.2">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row>
    <row r="218" spans="1:27" x14ac:dyDescent="0.2">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row>
    <row r="219" spans="1:27" x14ac:dyDescent="0.2">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row>
    <row r="220" spans="1:27" x14ac:dyDescent="0.2">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row>
    <row r="221" spans="1:27" x14ac:dyDescent="0.2">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row>
    <row r="222" spans="1:27" x14ac:dyDescent="0.2">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row>
    <row r="223" spans="1:27" x14ac:dyDescent="0.2">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row>
    <row r="224" spans="1:27" x14ac:dyDescent="0.2">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row>
    <row r="225" spans="1:27" x14ac:dyDescent="0.2">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row>
    <row r="226" spans="1:27" x14ac:dyDescent="0.2">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row>
    <row r="227" spans="1:27" x14ac:dyDescent="0.2">
      <c r="J227" s="97"/>
      <c r="K227" s="97"/>
      <c r="L227" s="97"/>
      <c r="M227" s="97"/>
      <c r="N227" s="97"/>
      <c r="O227" s="97"/>
      <c r="P227" s="97"/>
      <c r="Q227" s="97"/>
      <c r="R227" s="97"/>
      <c r="S227" s="97"/>
      <c r="T227" s="97"/>
      <c r="U227" s="97"/>
      <c r="V227" s="97"/>
      <c r="W227" s="97"/>
      <c r="X227" s="97"/>
      <c r="Y227" s="97"/>
      <c r="Z227" s="97"/>
      <c r="AA227" s="97"/>
    </row>
    <row r="228" spans="1:27" x14ac:dyDescent="0.2">
      <c r="J228" s="97"/>
      <c r="K228" s="97"/>
      <c r="L228" s="97"/>
      <c r="M228" s="97"/>
      <c r="N228" s="97"/>
      <c r="O228" s="97"/>
      <c r="P228" s="97"/>
      <c r="Q228" s="97"/>
      <c r="R228" s="97"/>
      <c r="S228" s="97"/>
      <c r="T228" s="97"/>
      <c r="U228" s="97"/>
      <c r="V228" s="97"/>
      <c r="W228" s="97"/>
      <c r="X228" s="97"/>
      <c r="Y228" s="97"/>
      <c r="Z228" s="97"/>
      <c r="AA228" s="97"/>
    </row>
    <row r="229" spans="1:27" x14ac:dyDescent="0.2">
      <c r="J229" s="97"/>
      <c r="K229" s="97"/>
      <c r="L229" s="97"/>
      <c r="M229" s="97"/>
      <c r="N229" s="97"/>
      <c r="O229" s="97"/>
      <c r="P229" s="97"/>
      <c r="Q229" s="97"/>
      <c r="R229" s="97"/>
      <c r="S229" s="97"/>
      <c r="T229" s="97"/>
      <c r="U229" s="97"/>
      <c r="V229" s="97"/>
      <c r="W229" s="97"/>
      <c r="X229" s="97"/>
      <c r="Y229" s="97"/>
      <c r="Z229" s="97"/>
      <c r="AA229" s="97"/>
    </row>
    <row r="230" spans="1:27" x14ac:dyDescent="0.2">
      <c r="J230" s="97"/>
      <c r="K230" s="97"/>
      <c r="L230" s="97"/>
      <c r="M230" s="97"/>
      <c r="N230" s="97"/>
      <c r="O230" s="97"/>
      <c r="P230" s="97"/>
      <c r="Q230" s="97"/>
      <c r="R230" s="97"/>
      <c r="S230" s="97"/>
      <c r="T230" s="97"/>
      <c r="U230" s="97"/>
      <c r="V230" s="97"/>
      <c r="W230" s="97"/>
      <c r="X230" s="97"/>
      <c r="Y230" s="97"/>
      <c r="Z230" s="97"/>
      <c r="AA230" s="97"/>
    </row>
    <row r="231" spans="1:27" x14ac:dyDescent="0.2">
      <c r="J231" s="97"/>
      <c r="K231" s="97"/>
      <c r="L231" s="97"/>
      <c r="M231" s="97"/>
      <c r="N231" s="97"/>
      <c r="O231" s="97"/>
      <c r="P231" s="97"/>
      <c r="Q231" s="97"/>
      <c r="R231" s="97"/>
      <c r="S231" s="97"/>
      <c r="T231" s="97"/>
      <c r="U231" s="97"/>
      <c r="V231" s="97"/>
      <c r="W231" s="97"/>
      <c r="X231" s="97"/>
      <c r="Y231" s="97"/>
      <c r="Z231" s="97"/>
      <c r="AA231" s="97"/>
    </row>
    <row r="232" spans="1:27" x14ac:dyDescent="0.2">
      <c r="J232" s="97"/>
      <c r="K232" s="97"/>
      <c r="L232" s="97"/>
      <c r="M232" s="97"/>
      <c r="N232" s="97"/>
      <c r="O232" s="97"/>
      <c r="P232" s="97"/>
      <c r="Q232" s="97"/>
      <c r="R232" s="97"/>
      <c r="S232" s="97"/>
      <c r="T232" s="97"/>
      <c r="U232" s="97"/>
      <c r="V232" s="97"/>
      <c r="W232" s="97"/>
      <c r="X232" s="97"/>
      <c r="Y232" s="97"/>
      <c r="Z232" s="97"/>
      <c r="AA232" s="97"/>
    </row>
  </sheetData>
  <autoFilter ref="A9:I9" xr:uid="{5396611C-C846-4674-88F4-DD405CF64328}"/>
  <mergeCells count="9">
    <mergeCell ref="B6:I7"/>
    <mergeCell ref="A8:G8"/>
    <mergeCell ref="H8:I8"/>
    <mergeCell ref="B1:E3"/>
    <mergeCell ref="F1:G3"/>
    <mergeCell ref="B4:E5"/>
    <mergeCell ref="F4:G5"/>
    <mergeCell ref="H4:H5"/>
    <mergeCell ref="I4:I5"/>
  </mergeCells>
  <pageMargins left="0.23622047244094491" right="0.23622047244094491" top="0.74803149606299213" bottom="0.74803149606299213" header="0.31496062992125984" footer="0.31496062992125984"/>
  <pageSetup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800-000000000000}">
          <x14:formula1>
            <xm:f>'TABLA DE INFORMACIÓN'!$AB$4:$AB$7</xm:f>
          </x14:formula1>
          <xm:sqref>D10:D31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style="73" customWidth="1"/>
    <col min="2" max="4" width="11.42578125" style="73"/>
    <col min="5" max="5" width="46.140625" style="73" customWidth="1"/>
    <col min="6" max="6" width="19" style="73" customWidth="1"/>
    <col min="7" max="16384" width="11.42578125" style="73"/>
  </cols>
  <sheetData>
    <row r="1" spans="1:7" ht="19.5" customHeight="1" thickBot="1" x14ac:dyDescent="0.3">
      <c r="A1" s="202"/>
      <c r="B1" s="374" t="s">
        <v>0</v>
      </c>
      <c r="C1" s="380"/>
      <c r="D1" s="248" t="s">
        <v>1</v>
      </c>
      <c r="E1" s="215"/>
      <c r="F1" s="126" t="s">
        <v>2</v>
      </c>
      <c r="G1" s="79" t="s">
        <v>3</v>
      </c>
    </row>
    <row r="2" spans="1:7" ht="15.75" thickBot="1" x14ac:dyDescent="0.3">
      <c r="A2" s="202"/>
      <c r="B2" s="381"/>
      <c r="C2" s="382"/>
      <c r="D2" s="272"/>
      <c r="E2" s="216"/>
      <c r="F2" s="126" t="s">
        <v>4</v>
      </c>
      <c r="G2" s="74">
        <v>12</v>
      </c>
    </row>
    <row r="3" spans="1:7" ht="26.25" thickBot="1" x14ac:dyDescent="0.3">
      <c r="A3" s="202"/>
      <c r="B3" s="376"/>
      <c r="C3" s="383"/>
      <c r="D3" s="250"/>
      <c r="E3" s="217"/>
      <c r="F3" s="127" t="s">
        <v>5</v>
      </c>
      <c r="G3" s="94">
        <v>43475</v>
      </c>
    </row>
    <row r="4" spans="1:7" ht="15" customHeight="1" x14ac:dyDescent="0.25">
      <c r="A4" s="202"/>
      <c r="B4" s="374" t="s">
        <v>6</v>
      </c>
      <c r="C4" s="375"/>
      <c r="D4" s="248" t="s">
        <v>15</v>
      </c>
      <c r="E4" s="215"/>
      <c r="F4" s="378" t="s">
        <v>397</v>
      </c>
      <c r="G4" s="213" t="s">
        <v>398</v>
      </c>
    </row>
    <row r="5" spans="1:7" ht="15.75" customHeight="1" thickBot="1" x14ac:dyDescent="0.3">
      <c r="A5" s="202"/>
      <c r="B5" s="376"/>
      <c r="C5" s="377"/>
      <c r="D5" s="272"/>
      <c r="E5" s="216"/>
      <c r="F5" s="379"/>
      <c r="G5" s="214"/>
    </row>
    <row r="6" spans="1:7" ht="15" customHeight="1" x14ac:dyDescent="0.25">
      <c r="A6" s="373" t="s">
        <v>399</v>
      </c>
      <c r="B6" s="373"/>
      <c r="C6" s="373"/>
      <c r="D6" s="373"/>
      <c r="E6" s="373"/>
      <c r="F6" s="75" t="s">
        <v>400</v>
      </c>
      <c r="G6" s="75" t="s">
        <v>401</v>
      </c>
    </row>
    <row r="7" spans="1:7" ht="15" customHeight="1" x14ac:dyDescent="0.25">
      <c r="A7" s="370" t="s">
        <v>402</v>
      </c>
      <c r="B7" s="371"/>
      <c r="C7" s="371"/>
      <c r="D7" s="371"/>
      <c r="E7" s="372"/>
      <c r="F7" s="76">
        <v>43130</v>
      </c>
      <c r="G7" s="77">
        <v>5</v>
      </c>
    </row>
    <row r="8" spans="1:7" ht="15" customHeight="1" x14ac:dyDescent="0.25">
      <c r="A8" s="370" t="s">
        <v>403</v>
      </c>
      <c r="B8" s="371"/>
      <c r="C8" s="371"/>
      <c r="D8" s="371"/>
      <c r="E8" s="372"/>
      <c r="F8" s="76">
        <v>43495</v>
      </c>
      <c r="G8" s="77">
        <v>6</v>
      </c>
    </row>
    <row r="9" spans="1:7" x14ac:dyDescent="0.25">
      <c r="A9" s="370" t="s">
        <v>404</v>
      </c>
      <c r="B9" s="371"/>
      <c r="C9" s="371"/>
      <c r="D9" s="371"/>
      <c r="E9" s="372"/>
      <c r="F9" s="76">
        <v>43555</v>
      </c>
      <c r="G9" s="77">
        <v>7</v>
      </c>
    </row>
    <row r="10" spans="1:7" x14ac:dyDescent="0.25">
      <c r="A10" s="370" t="s">
        <v>405</v>
      </c>
      <c r="B10" s="371"/>
      <c r="C10" s="371"/>
      <c r="D10" s="371"/>
      <c r="E10" s="372"/>
      <c r="F10" s="78">
        <v>43601</v>
      </c>
      <c r="G10" s="161">
        <v>8</v>
      </c>
    </row>
    <row r="11" spans="1:7" x14ac:dyDescent="0.25">
      <c r="A11" s="369" t="s">
        <v>406</v>
      </c>
      <c r="B11" s="369"/>
      <c r="C11" s="369"/>
      <c r="D11" s="369"/>
      <c r="E11" s="369"/>
      <c r="F11" s="78">
        <v>43689</v>
      </c>
      <c r="G11" s="91">
        <v>9</v>
      </c>
    </row>
    <row r="12" spans="1:7" ht="30" customHeight="1" x14ac:dyDescent="0.25">
      <c r="A12" s="368" t="s">
        <v>407</v>
      </c>
      <c r="B12" s="368"/>
      <c r="C12" s="368"/>
      <c r="D12" s="368"/>
      <c r="E12" s="368"/>
      <c r="F12" s="78">
        <v>43804</v>
      </c>
      <c r="G12" s="91">
        <v>10</v>
      </c>
    </row>
    <row r="13" spans="1:7" ht="30.75" customHeight="1" x14ac:dyDescent="0.25">
      <c r="A13" s="218" t="s">
        <v>408</v>
      </c>
      <c r="B13" s="218"/>
      <c r="C13" s="218"/>
      <c r="D13" s="218"/>
      <c r="E13" s="218"/>
      <c r="F13" s="78">
        <v>43860</v>
      </c>
      <c r="G13" s="91">
        <v>11</v>
      </c>
    </row>
    <row r="14" spans="1:7" ht="30.75" customHeight="1" x14ac:dyDescent="0.25">
      <c r="A14" s="218" t="s">
        <v>409</v>
      </c>
      <c r="B14" s="218"/>
      <c r="C14" s="218"/>
      <c r="D14" s="218"/>
      <c r="E14" s="218"/>
      <c r="F14" s="78">
        <v>43907</v>
      </c>
      <c r="G14" s="91">
        <v>12</v>
      </c>
    </row>
    <row r="15" spans="1:7" x14ac:dyDescent="0.25">
      <c r="A15" s="154"/>
      <c r="B15" s="154"/>
      <c r="C15" s="154"/>
      <c r="D15" s="154"/>
      <c r="E15" s="154"/>
      <c r="F15" s="95"/>
      <c r="G15" s="96"/>
    </row>
  </sheetData>
  <mergeCells count="16">
    <mergeCell ref="G4:G5"/>
    <mergeCell ref="A1:A5"/>
    <mergeCell ref="A6:E6"/>
    <mergeCell ref="A7:E7"/>
    <mergeCell ref="A9:E9"/>
    <mergeCell ref="B4:C5"/>
    <mergeCell ref="D4:E5"/>
    <mergeCell ref="F4:F5"/>
    <mergeCell ref="A8:E8"/>
    <mergeCell ref="B1:C3"/>
    <mergeCell ref="D1:E3"/>
    <mergeCell ref="A14:E14"/>
    <mergeCell ref="A13:E13"/>
    <mergeCell ref="A12:E12"/>
    <mergeCell ref="A11:E11"/>
    <mergeCell ref="A10:E10"/>
  </mergeCells>
  <pageMargins left="0.7" right="0.7" top="0.75" bottom="0.75" header="0.3" footer="0.3"/>
  <pageSetup paperSize="9" scale="6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A1:BV128"/>
  <sheetViews>
    <sheetView topLeftCell="A26" zoomScale="90" zoomScaleNormal="90" workbookViewId="0">
      <selection activeCell="B34" sqref="B34"/>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28515625" style="3" customWidth="1"/>
    <col min="6" max="6" width="25.140625" style="3" bestFit="1" customWidth="1"/>
    <col min="7" max="7" width="15.28515625" style="3" customWidth="1"/>
    <col min="8" max="8" width="22.140625" style="3" customWidth="1"/>
    <col min="9" max="9" width="24.28515625" style="3" customWidth="1"/>
    <col min="10" max="10" width="24.85546875" style="3" customWidth="1"/>
    <col min="11" max="11" width="22.140625" style="3" customWidth="1"/>
    <col min="12" max="12" width="20.42578125" style="3" customWidth="1"/>
    <col min="13" max="13" width="28.5703125" style="3" customWidth="1"/>
    <col min="14" max="14" width="21.28515625" style="3" bestFit="1" customWidth="1"/>
    <col min="15" max="15" width="21.28515625" style="3" customWidth="1"/>
    <col min="16" max="16" width="47.28515625" style="3" bestFit="1" customWidth="1"/>
    <col min="17" max="17" width="22.140625" style="3" customWidth="1"/>
    <col min="18" max="18" width="36.7109375" style="3" bestFit="1" customWidth="1"/>
    <col min="19" max="19" width="30.85546875" style="3" bestFit="1" customWidth="1"/>
    <col min="20" max="20" width="39.140625" style="3" customWidth="1"/>
    <col min="21" max="21" width="43.710937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384" t="s">
        <v>410</v>
      </c>
      <c r="L2" s="385"/>
      <c r="M2" s="2"/>
      <c r="N2" s="386" t="s">
        <v>411</v>
      </c>
      <c r="O2" s="387"/>
      <c r="P2" s="2"/>
      <c r="Q2" s="14" t="s">
        <v>412</v>
      </c>
      <c r="R2" s="15" t="s">
        <v>413</v>
      </c>
      <c r="S2" s="2"/>
      <c r="T2" s="2"/>
      <c r="U2" s="2"/>
      <c r="V2" s="2"/>
      <c r="W2" s="2"/>
      <c r="X2" s="2"/>
      <c r="Y2" s="2"/>
      <c r="Z2" s="2"/>
      <c r="AA2" s="2"/>
      <c r="AB2" s="2"/>
      <c r="AC2" s="2"/>
      <c r="AD2" s="2"/>
      <c r="AE2" s="2"/>
      <c r="AF2" s="2"/>
    </row>
    <row r="3" spans="1:32" ht="65.25" customHeight="1" thickBot="1" x14ac:dyDescent="0.3">
      <c r="A3" s="2"/>
      <c r="B3" s="384" t="s">
        <v>414</v>
      </c>
      <c r="C3" s="385"/>
      <c r="D3" s="2"/>
      <c r="E3" s="384" t="s">
        <v>415</v>
      </c>
      <c r="F3" s="385"/>
      <c r="G3" s="2"/>
      <c r="H3" s="386" t="s">
        <v>416</v>
      </c>
      <c r="I3" s="387"/>
      <c r="J3" s="2"/>
      <c r="K3" s="14" t="s">
        <v>417</v>
      </c>
      <c r="L3" s="15" t="s">
        <v>413</v>
      </c>
      <c r="M3" s="2"/>
      <c r="N3" s="15" t="s">
        <v>418</v>
      </c>
      <c r="O3" s="15" t="s">
        <v>413</v>
      </c>
      <c r="P3" s="2"/>
      <c r="Q3" s="1" t="s">
        <v>419</v>
      </c>
      <c r="R3" s="40" t="s">
        <v>420</v>
      </c>
      <c r="T3" s="70" t="s">
        <v>421</v>
      </c>
      <c r="U3" s="2"/>
      <c r="V3" s="2"/>
      <c r="W3" s="2"/>
      <c r="X3" s="2"/>
      <c r="Y3" s="2"/>
      <c r="Z3" s="2"/>
      <c r="AA3" s="2"/>
      <c r="AB3" s="2"/>
      <c r="AC3" s="2"/>
      <c r="AD3" s="2"/>
      <c r="AE3" s="2"/>
      <c r="AF3" s="2"/>
    </row>
    <row r="4" spans="1:32" ht="119.25" customHeight="1" thickBot="1" x14ac:dyDescent="0.3">
      <c r="A4" s="6"/>
      <c r="B4" s="16" t="s">
        <v>422</v>
      </c>
      <c r="C4" s="16" t="s">
        <v>413</v>
      </c>
      <c r="D4" s="2"/>
      <c r="E4" s="14" t="s">
        <v>423</v>
      </c>
      <c r="F4" s="17" t="s">
        <v>413</v>
      </c>
      <c r="G4" s="2"/>
      <c r="H4" s="14" t="s">
        <v>424</v>
      </c>
      <c r="I4" s="17" t="s">
        <v>413</v>
      </c>
      <c r="J4" s="2"/>
      <c r="K4" s="19" t="s">
        <v>425</v>
      </c>
      <c r="L4" s="20" t="s">
        <v>426</v>
      </c>
      <c r="M4" s="2"/>
      <c r="N4" s="4" t="s">
        <v>327</v>
      </c>
      <c r="O4" s="21" t="s">
        <v>328</v>
      </c>
      <c r="Q4" s="4" t="s">
        <v>427</v>
      </c>
      <c r="R4" s="6" t="s">
        <v>428</v>
      </c>
      <c r="T4" s="14" t="s">
        <v>429</v>
      </c>
      <c r="U4" s="2"/>
      <c r="V4" s="54" t="s">
        <v>329</v>
      </c>
      <c r="W4" s="54" t="s">
        <v>330</v>
      </c>
      <c r="X4" s="54" t="s">
        <v>331</v>
      </c>
      <c r="Y4" s="54" t="s">
        <v>333</v>
      </c>
      <c r="Z4" s="2"/>
      <c r="AA4" s="2"/>
      <c r="AB4" s="2" t="s">
        <v>430</v>
      </c>
      <c r="AC4" s="2"/>
      <c r="AD4" s="2"/>
      <c r="AE4" s="2">
        <v>1</v>
      </c>
      <c r="AF4" s="2"/>
    </row>
    <row r="5" spans="1:32" ht="85.5" customHeight="1" thickBot="1" x14ac:dyDescent="0.3">
      <c r="A5" s="2"/>
      <c r="B5" s="22" t="s">
        <v>431</v>
      </c>
      <c r="C5" s="23" t="s">
        <v>432</v>
      </c>
      <c r="D5" s="2"/>
      <c r="E5" s="4">
        <v>5</v>
      </c>
      <c r="F5" s="6" t="s">
        <v>433</v>
      </c>
      <c r="G5" s="2"/>
      <c r="H5" s="4">
        <v>20</v>
      </c>
      <c r="I5" s="6" t="s">
        <v>434</v>
      </c>
      <c r="J5" s="2"/>
      <c r="K5" s="5" t="s">
        <v>435</v>
      </c>
      <c r="L5" s="110" t="s">
        <v>436</v>
      </c>
      <c r="M5" s="2"/>
      <c r="N5" s="19" t="s">
        <v>437</v>
      </c>
      <c r="O5" s="26" t="s">
        <v>438</v>
      </c>
      <c r="Q5" s="4" t="s">
        <v>439</v>
      </c>
      <c r="R5" s="6" t="s">
        <v>440</v>
      </c>
      <c r="T5" s="71" t="s">
        <v>334</v>
      </c>
      <c r="U5" s="2"/>
      <c r="V5" s="53" t="s">
        <v>441</v>
      </c>
      <c r="W5" s="53" t="s">
        <v>442</v>
      </c>
      <c r="X5" s="53" t="s">
        <v>443</v>
      </c>
      <c r="Y5" s="53" t="s">
        <v>444</v>
      </c>
      <c r="Z5" s="2"/>
      <c r="AA5" s="2"/>
      <c r="AB5" s="2" t="s">
        <v>326</v>
      </c>
      <c r="AC5" s="2"/>
      <c r="AD5" s="2"/>
      <c r="AE5" s="2">
        <v>2</v>
      </c>
      <c r="AF5" s="2"/>
    </row>
    <row r="6" spans="1:32" ht="102" customHeight="1" thickBot="1" x14ac:dyDescent="0.3">
      <c r="A6" s="2"/>
      <c r="B6" s="27" t="s">
        <v>445</v>
      </c>
      <c r="C6" s="28" t="s">
        <v>446</v>
      </c>
      <c r="D6" s="2"/>
      <c r="E6" s="4">
        <v>4</v>
      </c>
      <c r="F6" s="6" t="s">
        <v>447</v>
      </c>
      <c r="G6" s="2"/>
      <c r="H6" s="4">
        <v>10</v>
      </c>
      <c r="I6" s="6" t="s">
        <v>448</v>
      </c>
      <c r="J6" s="2"/>
      <c r="L6" s="2"/>
      <c r="M6" s="2"/>
      <c r="N6" s="2"/>
      <c r="O6" s="2"/>
      <c r="P6" s="2"/>
      <c r="Q6" s="4" t="s">
        <v>449</v>
      </c>
      <c r="R6" s="6" t="s">
        <v>450</v>
      </c>
      <c r="T6" s="1" t="s">
        <v>451</v>
      </c>
      <c r="U6" s="2"/>
      <c r="V6" s="2"/>
      <c r="W6" s="2"/>
      <c r="X6" s="2"/>
      <c r="Y6" s="2"/>
      <c r="Z6" s="2"/>
      <c r="AA6" s="2"/>
      <c r="AB6" s="2" t="s">
        <v>452</v>
      </c>
      <c r="AC6" s="2"/>
      <c r="AD6" s="2"/>
      <c r="AE6" s="2">
        <v>3</v>
      </c>
      <c r="AF6" s="2"/>
    </row>
    <row r="7" spans="1:32" ht="75.75" thickBot="1" x14ac:dyDescent="0.3">
      <c r="A7" s="2"/>
      <c r="B7" s="22" t="s">
        <v>453</v>
      </c>
      <c r="C7" s="23" t="s">
        <v>454</v>
      </c>
      <c r="D7" s="2"/>
      <c r="E7" s="4">
        <v>3</v>
      </c>
      <c r="F7" s="6" t="s">
        <v>455</v>
      </c>
      <c r="G7" s="2"/>
      <c r="H7" s="4">
        <v>5</v>
      </c>
      <c r="I7" s="5" t="s">
        <v>456</v>
      </c>
      <c r="J7" s="2"/>
      <c r="K7" s="29" t="s">
        <v>457</v>
      </c>
      <c r="L7" s="2"/>
      <c r="M7" s="29" t="s">
        <v>458</v>
      </c>
      <c r="N7" s="2"/>
      <c r="O7" s="2"/>
      <c r="P7" s="2"/>
      <c r="Q7" s="4" t="s">
        <v>459</v>
      </c>
      <c r="R7" s="6" t="s">
        <v>460</v>
      </c>
      <c r="T7" s="19" t="s">
        <v>461</v>
      </c>
      <c r="U7" s="2"/>
      <c r="V7" s="2"/>
      <c r="W7" s="2"/>
      <c r="X7" s="2"/>
      <c r="Y7" s="2"/>
      <c r="Z7" s="2"/>
      <c r="AA7" s="2"/>
      <c r="AB7" s="2" t="s">
        <v>462</v>
      </c>
      <c r="AC7" s="2"/>
      <c r="AD7" s="2"/>
      <c r="AE7" s="2">
        <v>4</v>
      </c>
      <c r="AF7" s="2"/>
    </row>
    <row r="8" spans="1:32" ht="75" x14ac:dyDescent="0.25">
      <c r="A8" s="2"/>
      <c r="B8" s="27" t="s">
        <v>463</v>
      </c>
      <c r="C8" s="28" t="s">
        <v>464</v>
      </c>
      <c r="D8" s="2"/>
      <c r="E8" s="4">
        <v>2</v>
      </c>
      <c r="F8" s="6" t="s">
        <v>465</v>
      </c>
      <c r="G8" s="2"/>
      <c r="H8" s="9"/>
      <c r="I8" s="2"/>
      <c r="J8" s="2"/>
      <c r="K8" s="4" t="s">
        <v>332</v>
      </c>
      <c r="L8" s="2"/>
      <c r="M8" s="4">
        <v>1</v>
      </c>
      <c r="N8" s="2"/>
      <c r="O8" s="2"/>
      <c r="P8" s="2"/>
      <c r="Q8" s="4" t="s">
        <v>466</v>
      </c>
      <c r="R8" s="6" t="s">
        <v>467</v>
      </c>
      <c r="U8" s="2"/>
      <c r="V8" s="2"/>
      <c r="W8" s="2"/>
      <c r="X8" s="2"/>
      <c r="Y8" s="2"/>
      <c r="Z8" s="2"/>
      <c r="AA8" s="2"/>
      <c r="AB8" s="2"/>
      <c r="AC8" s="2"/>
      <c r="AD8" s="2"/>
      <c r="AE8" s="2">
        <v>5</v>
      </c>
      <c r="AF8" s="2"/>
    </row>
    <row r="9" spans="1:32" ht="75.75" thickBot="1" x14ac:dyDescent="0.3">
      <c r="A9" s="2"/>
      <c r="B9" s="22" t="s">
        <v>468</v>
      </c>
      <c r="C9" s="23" t="s">
        <v>469</v>
      </c>
      <c r="D9" s="2"/>
      <c r="E9" s="5">
        <v>1</v>
      </c>
      <c r="F9" s="8" t="s">
        <v>470</v>
      </c>
      <c r="G9" s="2"/>
      <c r="H9" s="2"/>
      <c r="I9" s="2"/>
      <c r="J9" s="2"/>
      <c r="K9" s="5" t="s">
        <v>471</v>
      </c>
      <c r="L9" s="2"/>
      <c r="M9" s="4">
        <v>2</v>
      </c>
      <c r="N9" s="2"/>
      <c r="O9" s="2"/>
      <c r="P9" s="2"/>
      <c r="Q9" s="5" t="s">
        <v>472</v>
      </c>
      <c r="R9" s="8" t="s">
        <v>473</v>
      </c>
      <c r="U9" s="2"/>
      <c r="V9" s="2"/>
      <c r="W9" s="2"/>
      <c r="X9" s="2"/>
      <c r="Y9" s="2"/>
      <c r="Z9" s="2"/>
      <c r="AA9" s="2"/>
      <c r="AB9" s="2"/>
      <c r="AC9" s="2"/>
      <c r="AD9" s="2"/>
      <c r="AE9" s="2">
        <v>6</v>
      </c>
      <c r="AF9" s="2"/>
    </row>
    <row r="10" spans="1:32" ht="60.75" thickBot="1" x14ac:dyDescent="0.3">
      <c r="A10" s="2"/>
      <c r="B10" s="27" t="s">
        <v>474</v>
      </c>
      <c r="C10" s="28" t="s">
        <v>475</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476</v>
      </c>
      <c r="C11" s="23" t="s">
        <v>477</v>
      </c>
      <c r="D11" s="2"/>
      <c r="E11" s="384" t="s">
        <v>478</v>
      </c>
      <c r="F11" s="388"/>
      <c r="G11" s="388"/>
      <c r="H11" s="385"/>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479</v>
      </c>
      <c r="C12" s="28" t="s">
        <v>480</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72"/>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C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30.75" thickBot="1" x14ac:dyDescent="0.3">
      <c r="A16" s="2"/>
      <c r="B16" s="15" t="s">
        <v>481</v>
      </c>
      <c r="C16" s="47" t="s">
        <v>482</v>
      </c>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47.25" x14ac:dyDescent="0.25">
      <c r="A17" s="2"/>
      <c r="B17" s="50" t="s">
        <v>108</v>
      </c>
      <c r="C17" s="48" t="s">
        <v>483</v>
      </c>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31.5" x14ac:dyDescent="0.25">
      <c r="A18" s="2"/>
      <c r="B18" s="51" t="s">
        <v>184</v>
      </c>
      <c r="C18" s="44" t="s">
        <v>484</v>
      </c>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51" t="s">
        <v>129</v>
      </c>
      <c r="C19" s="44" t="s">
        <v>485</v>
      </c>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47.25" x14ac:dyDescent="0.25">
      <c r="A20" s="2"/>
      <c r="B20" s="51" t="s">
        <v>1</v>
      </c>
      <c r="C20" s="45" t="s">
        <v>486</v>
      </c>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63" x14ac:dyDescent="0.25">
      <c r="A21" s="2"/>
      <c r="B21" s="51" t="s">
        <v>133</v>
      </c>
      <c r="C21" s="44" t="s">
        <v>487</v>
      </c>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51" t="s">
        <v>137</v>
      </c>
      <c r="C22" s="45" t="s">
        <v>488</v>
      </c>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51" t="s">
        <v>141</v>
      </c>
      <c r="C23" s="44" t="s">
        <v>489</v>
      </c>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31.5" x14ac:dyDescent="0.25">
      <c r="A24" s="2"/>
      <c r="B24" s="51" t="s">
        <v>145</v>
      </c>
      <c r="C24" s="44" t="s">
        <v>490</v>
      </c>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31.5" x14ac:dyDescent="0.25">
      <c r="A25" s="2"/>
      <c r="B25" s="51" t="s">
        <v>151</v>
      </c>
      <c r="C25" s="44" t="s">
        <v>491</v>
      </c>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47.25" x14ac:dyDescent="0.25">
      <c r="A26" s="2"/>
      <c r="B26" s="51" t="s">
        <v>155</v>
      </c>
      <c r="C26" s="44" t="s">
        <v>492</v>
      </c>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51" t="s">
        <v>162</v>
      </c>
      <c r="C27" s="44" t="s">
        <v>493</v>
      </c>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16.5" thickBot="1" x14ac:dyDescent="0.3">
      <c r="A28" s="2"/>
      <c r="B28" s="51" t="s">
        <v>166</v>
      </c>
      <c r="C28" s="44" t="s">
        <v>494</v>
      </c>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31.5" x14ac:dyDescent="0.25">
      <c r="A29" s="2"/>
      <c r="B29" s="51" t="s">
        <v>173</v>
      </c>
      <c r="C29" s="44" t="s">
        <v>495</v>
      </c>
      <c r="D29" s="2"/>
      <c r="E29" s="10"/>
      <c r="F29" s="11" t="s">
        <v>496</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47.25" x14ac:dyDescent="0.25">
      <c r="A30" s="2"/>
      <c r="B30" s="51" t="s">
        <v>497</v>
      </c>
      <c r="C30" s="44" t="s">
        <v>498</v>
      </c>
      <c r="D30" s="2"/>
      <c r="E30" s="12"/>
      <c r="F30" s="13" t="s">
        <v>499</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47.25" x14ac:dyDescent="0.25">
      <c r="A31" s="2"/>
      <c r="B31" s="52" t="s">
        <v>180</v>
      </c>
      <c r="C31" s="49" t="s">
        <v>500</v>
      </c>
      <c r="D31" s="2"/>
      <c r="E31" s="18"/>
      <c r="F31" s="13" t="s">
        <v>501</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121</v>
      </c>
      <c r="C32" s="45" t="s">
        <v>502</v>
      </c>
      <c r="D32" s="2"/>
      <c r="E32" s="24"/>
      <c r="F32" s="25" t="s">
        <v>503</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ht="30" x14ac:dyDescent="0.25">
      <c r="A33" s="2"/>
      <c r="B33" s="44" t="s">
        <v>117</v>
      </c>
      <c r="C33" s="45" t="s">
        <v>502</v>
      </c>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30.75" thickBot="1" x14ac:dyDescent="0.3">
      <c r="A34" s="2"/>
      <c r="B34" s="46" t="s">
        <v>504</v>
      </c>
      <c r="C34" s="53" t="s">
        <v>502</v>
      </c>
      <c r="D34" s="2"/>
      <c r="E34" s="2"/>
      <c r="F34" s="2" t="s">
        <v>372</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x14ac:dyDescent="0.25">
      <c r="A35" s="2"/>
      <c r="B35" s="2"/>
      <c r="C35" s="2"/>
      <c r="D35" s="2"/>
      <c r="E35" s="1" t="s">
        <v>433</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x14ac:dyDescent="0.25">
      <c r="A36" s="2"/>
      <c r="B36" s="2"/>
      <c r="C36" s="2"/>
      <c r="D36" s="2"/>
      <c r="E36" s="4" t="s">
        <v>447</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15.75" thickBot="1" x14ac:dyDescent="0.3">
      <c r="A37" s="2"/>
      <c r="B37" s="2"/>
      <c r="C37" s="2"/>
      <c r="D37" s="2"/>
      <c r="E37" s="4" t="s">
        <v>455</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505</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506</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384" t="s">
        <v>507</v>
      </c>
      <c r="F40" s="385"/>
      <c r="G40" s="174">
        <v>5</v>
      </c>
      <c r="H40" s="176">
        <v>10</v>
      </c>
      <c r="I40" s="175">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384" t="s">
        <v>508</v>
      </c>
      <c r="F41" s="385"/>
      <c r="G41" s="174" t="s">
        <v>456</v>
      </c>
      <c r="H41" s="176" t="s">
        <v>448</v>
      </c>
      <c r="I41" s="175" t="s">
        <v>434</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368</v>
      </c>
      <c r="F47" s="55" t="s">
        <v>509</v>
      </c>
      <c r="G47" s="55" t="s">
        <v>510</v>
      </c>
      <c r="H47" s="55" t="s">
        <v>511</v>
      </c>
      <c r="I47" s="55" t="s">
        <v>512</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6" t="s">
        <v>513</v>
      </c>
      <c r="F48" s="56" t="s">
        <v>514</v>
      </c>
      <c r="G48" s="9" t="s">
        <v>514</v>
      </c>
      <c r="H48" s="9">
        <v>2</v>
      </c>
      <c r="I48" s="40">
        <v>2</v>
      </c>
      <c r="J48" s="2"/>
      <c r="K48" s="174" t="s">
        <v>508</v>
      </c>
      <c r="L48" s="19" t="s">
        <v>515</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513</v>
      </c>
      <c r="F49" s="7" t="s">
        <v>514</v>
      </c>
      <c r="G49" s="2" t="s">
        <v>516</v>
      </c>
      <c r="H49" s="2">
        <v>2</v>
      </c>
      <c r="I49" s="6">
        <v>1</v>
      </c>
      <c r="J49" s="2"/>
      <c r="K49" s="54" t="s">
        <v>517</v>
      </c>
      <c r="L49" s="59">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513</v>
      </c>
      <c r="F50" s="7" t="s">
        <v>514</v>
      </c>
      <c r="G50" s="2" t="s">
        <v>518</v>
      </c>
      <c r="H50" s="2">
        <v>2</v>
      </c>
      <c r="I50" s="6">
        <v>0</v>
      </c>
      <c r="J50" s="2"/>
      <c r="K50" s="45" t="s">
        <v>519</v>
      </c>
      <c r="L50" s="60">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7" t="s">
        <v>513</v>
      </c>
      <c r="F51" s="7" t="s">
        <v>518</v>
      </c>
      <c r="G51" s="2" t="s">
        <v>514</v>
      </c>
      <c r="H51" s="2">
        <v>0</v>
      </c>
      <c r="I51" s="6">
        <v>2</v>
      </c>
      <c r="J51" s="2"/>
      <c r="K51" s="53" t="s">
        <v>520</v>
      </c>
      <c r="L51" s="61">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6" t="s">
        <v>521</v>
      </c>
      <c r="F52" s="7" t="s">
        <v>514</v>
      </c>
      <c r="G52" s="2" t="s">
        <v>514</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521</v>
      </c>
      <c r="F53" s="7" t="s">
        <v>514</v>
      </c>
      <c r="G53" s="2" t="s">
        <v>522</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521</v>
      </c>
      <c r="F54" s="7" t="s">
        <v>514</v>
      </c>
      <c r="G54" s="2" t="s">
        <v>518</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7" t="s">
        <v>521</v>
      </c>
      <c r="F55" s="57" t="s">
        <v>518</v>
      </c>
      <c r="G55" s="58" t="s">
        <v>514</v>
      </c>
      <c r="H55" s="58">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523</v>
      </c>
      <c r="C56" s="68" t="s">
        <v>524</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525</v>
      </c>
      <c r="C57" s="69" t="s">
        <v>526</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527</v>
      </c>
      <c r="C58" s="69" t="s">
        <v>528</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529</v>
      </c>
      <c r="C59" s="69" t="s">
        <v>530</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531</v>
      </c>
      <c r="C60" s="65" t="s">
        <v>532</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6"/>
      <c r="C61" s="6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7"/>
      <c r="C62" s="6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5"/>
      <c r="C63" s="6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5"/>
      <c r="C64" s="6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5"/>
      <c r="C65" s="6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5"/>
      <c r="C66" s="6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6"/>
      <c r="C67" s="6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7"/>
      <c r="C68" s="6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5"/>
      <c r="C69" s="6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5"/>
      <c r="C70" s="6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5"/>
      <c r="C71" s="6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6"/>
      <c r="C72" s="6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7"/>
      <c r="C73" s="6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5"/>
      <c r="C74" s="6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5"/>
      <c r="C75" s="6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5"/>
      <c r="C76" s="6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5"/>
      <c r="C77" s="6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5"/>
      <c r="C78" s="6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5"/>
      <c r="C79" s="6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5"/>
      <c r="C80" s="6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5"/>
      <c r="C81" s="6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5"/>
      <c r="C82" s="6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5"/>
      <c r="C83" s="6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5"/>
      <c r="C84" s="6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6"/>
      <c r="C85" s="6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3"/>
      <c r="C86" s="64"/>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B079-AB8E-489C-9E1B-74C5BF1DAFE5}">
  <sheetPr>
    <tabColor rgb="FFFFFF00"/>
  </sheetPr>
  <dimension ref="A1:I27"/>
  <sheetViews>
    <sheetView view="pageBreakPreview" zoomScale="80" zoomScaleNormal="60" zoomScaleSheetLayoutView="80" workbookViewId="0">
      <selection sqref="A1:A5"/>
    </sheetView>
  </sheetViews>
  <sheetFormatPr baseColWidth="10" defaultRowHeight="15" x14ac:dyDescent="0.25"/>
  <cols>
    <col min="1" max="1" width="21" customWidth="1"/>
    <col min="2" max="2" width="3.85546875" bestFit="1" customWidth="1"/>
    <col min="3" max="3" width="43" bestFit="1" customWidth="1"/>
    <col min="4" max="4" width="23.7109375" bestFit="1" customWidth="1"/>
    <col min="5" max="5" width="36.28515625" bestFit="1" customWidth="1"/>
    <col min="6" max="6" width="38" bestFit="1" customWidth="1"/>
    <col min="7" max="7" width="13.28515625" customWidth="1"/>
    <col min="8" max="8" width="24" bestFit="1" customWidth="1"/>
    <col min="9" max="9" width="30.42578125" bestFit="1" customWidth="1"/>
  </cols>
  <sheetData>
    <row r="1" spans="1:9" ht="15.75" customHeight="1" thickBot="1" x14ac:dyDescent="0.3">
      <c r="A1" s="202"/>
      <c r="B1" s="410" t="s">
        <v>0</v>
      </c>
      <c r="C1" s="411"/>
      <c r="D1" s="248" t="s">
        <v>1</v>
      </c>
      <c r="E1" s="249"/>
      <c r="F1" s="249"/>
      <c r="G1" s="393" t="s">
        <v>2</v>
      </c>
      <c r="H1" s="394"/>
      <c r="I1" s="92" t="s">
        <v>3</v>
      </c>
    </row>
    <row r="2" spans="1:9" ht="15.75" thickBot="1" x14ac:dyDescent="0.3">
      <c r="A2" s="202"/>
      <c r="B2" s="410"/>
      <c r="C2" s="411"/>
      <c r="D2" s="272"/>
      <c r="E2" s="273"/>
      <c r="F2" s="273"/>
      <c r="G2" s="393" t="s">
        <v>4</v>
      </c>
      <c r="H2" s="394"/>
      <c r="I2" s="93">
        <v>14</v>
      </c>
    </row>
    <row r="3" spans="1:9" ht="26.25" customHeight="1" thickBot="1" x14ac:dyDescent="0.3">
      <c r="A3" s="202"/>
      <c r="B3" s="410"/>
      <c r="C3" s="411"/>
      <c r="D3" s="250"/>
      <c r="E3" s="251"/>
      <c r="F3" s="251"/>
      <c r="G3" s="348" t="s">
        <v>5</v>
      </c>
      <c r="H3" s="350"/>
      <c r="I3" s="414">
        <v>43475</v>
      </c>
    </row>
    <row r="4" spans="1:9" ht="15" customHeight="1" x14ac:dyDescent="0.25">
      <c r="A4" s="202"/>
      <c r="B4" s="410" t="s">
        <v>6</v>
      </c>
      <c r="C4" s="411"/>
      <c r="D4" s="248" t="s">
        <v>7</v>
      </c>
      <c r="E4" s="249"/>
      <c r="F4" s="249"/>
      <c r="G4" s="351" t="s">
        <v>665</v>
      </c>
      <c r="H4" s="353"/>
      <c r="I4" s="213" t="s">
        <v>667</v>
      </c>
    </row>
    <row r="5" spans="1:9" ht="15.75" thickBot="1" x14ac:dyDescent="0.3">
      <c r="A5" s="202"/>
      <c r="B5" s="412"/>
      <c r="C5" s="413"/>
      <c r="D5" s="250"/>
      <c r="E5" s="251"/>
      <c r="F5" s="251"/>
      <c r="G5" s="354"/>
      <c r="H5" s="356"/>
      <c r="I5" s="214"/>
    </row>
    <row r="6" spans="1:9" ht="15" customHeight="1" x14ac:dyDescent="0.25">
      <c r="A6" s="395" t="s">
        <v>658</v>
      </c>
      <c r="B6" s="396"/>
      <c r="C6" s="396"/>
      <c r="D6" s="396"/>
      <c r="E6" s="396"/>
      <c r="F6" s="396"/>
      <c r="G6" s="396"/>
      <c r="H6" s="396"/>
      <c r="I6" s="396"/>
    </row>
    <row r="7" spans="1:9" ht="15" customHeight="1" x14ac:dyDescent="0.25">
      <c r="A7" s="397"/>
      <c r="B7" s="392"/>
      <c r="C7" s="392"/>
      <c r="D7" s="392"/>
      <c r="E7" s="392"/>
      <c r="F7" s="392"/>
      <c r="G7" s="392"/>
      <c r="H7" s="392"/>
      <c r="I7" s="392"/>
    </row>
    <row r="8" spans="1:9" ht="15" customHeight="1" x14ac:dyDescent="0.25">
      <c r="A8" s="397"/>
      <c r="B8" s="392"/>
      <c r="C8" s="392"/>
      <c r="D8" s="392"/>
      <c r="E8" s="392"/>
      <c r="F8" s="392"/>
      <c r="G8" s="392"/>
      <c r="H8" s="392"/>
      <c r="I8" s="392"/>
    </row>
    <row r="9" spans="1:9" ht="15" customHeight="1" thickBot="1" x14ac:dyDescent="0.3">
      <c r="A9" s="398"/>
      <c r="B9" s="399"/>
      <c r="C9" s="399"/>
      <c r="D9" s="399"/>
      <c r="E9" s="399"/>
      <c r="F9" s="399"/>
      <c r="G9" s="399"/>
      <c r="H9" s="399"/>
      <c r="I9" s="399"/>
    </row>
    <row r="10" spans="1:9" ht="18" customHeight="1" x14ac:dyDescent="0.25">
      <c r="A10" s="415" t="s">
        <v>631</v>
      </c>
      <c r="B10" s="415"/>
      <c r="C10" s="415"/>
      <c r="D10" s="415"/>
      <c r="E10" s="415"/>
      <c r="F10" s="415"/>
      <c r="G10" s="415"/>
      <c r="H10" s="415"/>
      <c r="I10" s="415"/>
    </row>
    <row r="11" spans="1:9" ht="18" customHeight="1" x14ac:dyDescent="0.25">
      <c r="A11" s="416" t="s">
        <v>611</v>
      </c>
      <c r="B11" s="417" t="s">
        <v>632</v>
      </c>
      <c r="C11" s="417"/>
      <c r="D11" s="416" t="s">
        <v>612</v>
      </c>
      <c r="E11" s="416" t="s">
        <v>613</v>
      </c>
      <c r="F11" s="416" t="s">
        <v>614</v>
      </c>
      <c r="G11" s="416" t="s">
        <v>615</v>
      </c>
      <c r="H11" s="416" t="s">
        <v>633</v>
      </c>
      <c r="I11" s="416" t="s">
        <v>616</v>
      </c>
    </row>
    <row r="12" spans="1:9" ht="70.5" customHeight="1" x14ac:dyDescent="0.25">
      <c r="A12" s="416" t="s">
        <v>659</v>
      </c>
      <c r="B12" s="400" t="s">
        <v>634</v>
      </c>
      <c r="C12" s="401" t="s">
        <v>635</v>
      </c>
      <c r="D12" s="402" t="s">
        <v>617</v>
      </c>
      <c r="E12" s="402" t="s">
        <v>486</v>
      </c>
      <c r="F12" s="402"/>
      <c r="G12" s="402" t="s">
        <v>619</v>
      </c>
      <c r="H12" s="402" t="s">
        <v>618</v>
      </c>
      <c r="I12" s="403">
        <v>43951</v>
      </c>
    </row>
    <row r="13" spans="1:9" ht="35.25" customHeight="1" x14ac:dyDescent="0.25">
      <c r="A13" s="417" t="s">
        <v>660</v>
      </c>
      <c r="B13" s="404" t="s">
        <v>620</v>
      </c>
      <c r="C13" s="390" t="s">
        <v>636</v>
      </c>
      <c r="D13" s="390" t="s">
        <v>621</v>
      </c>
      <c r="E13" s="390" t="s">
        <v>486</v>
      </c>
      <c r="F13" s="390" t="s">
        <v>637</v>
      </c>
      <c r="G13" s="390" t="s">
        <v>619</v>
      </c>
      <c r="H13" s="390" t="s">
        <v>638</v>
      </c>
      <c r="I13" s="391">
        <v>43951</v>
      </c>
    </row>
    <row r="14" spans="1:9" ht="48" customHeight="1" x14ac:dyDescent="0.25">
      <c r="A14" s="417"/>
      <c r="B14" s="404" t="s">
        <v>622</v>
      </c>
      <c r="C14" s="390" t="s">
        <v>639</v>
      </c>
      <c r="D14" s="390" t="s">
        <v>640</v>
      </c>
      <c r="E14" s="390" t="s">
        <v>486</v>
      </c>
      <c r="F14" s="390"/>
      <c r="G14" s="390" t="s">
        <v>619</v>
      </c>
      <c r="H14" s="390" t="s">
        <v>641</v>
      </c>
      <c r="I14" s="391">
        <v>43951</v>
      </c>
    </row>
    <row r="15" spans="1:9" ht="108.75" customHeight="1" x14ac:dyDescent="0.25">
      <c r="A15" s="417"/>
      <c r="B15" s="404" t="s">
        <v>642</v>
      </c>
      <c r="C15" s="389" t="s">
        <v>643</v>
      </c>
      <c r="D15" s="389" t="s">
        <v>644</v>
      </c>
      <c r="E15" s="390" t="s">
        <v>486</v>
      </c>
      <c r="F15" s="390"/>
      <c r="G15" s="390" t="s">
        <v>645</v>
      </c>
      <c r="H15" s="389" t="s">
        <v>646</v>
      </c>
      <c r="I15" s="391">
        <v>44196</v>
      </c>
    </row>
    <row r="16" spans="1:9" ht="108.75" customHeight="1" x14ac:dyDescent="0.25">
      <c r="A16" s="417" t="s">
        <v>661</v>
      </c>
      <c r="B16" s="404" t="s">
        <v>623</v>
      </c>
      <c r="C16" s="390" t="s">
        <v>647</v>
      </c>
      <c r="D16" s="390" t="s">
        <v>648</v>
      </c>
      <c r="E16" s="390" t="s">
        <v>486</v>
      </c>
      <c r="F16" s="390" t="s">
        <v>649</v>
      </c>
      <c r="G16" s="390" t="s">
        <v>619</v>
      </c>
      <c r="H16" s="389" t="s">
        <v>650</v>
      </c>
      <c r="I16" s="391">
        <v>43951</v>
      </c>
    </row>
    <row r="17" spans="1:9" ht="38.25" x14ac:dyDescent="0.25">
      <c r="A17" s="417"/>
      <c r="B17" s="404" t="s">
        <v>624</v>
      </c>
      <c r="C17" s="390" t="s">
        <v>651</v>
      </c>
      <c r="D17" s="390" t="s">
        <v>652</v>
      </c>
      <c r="E17" s="390" t="s">
        <v>486</v>
      </c>
      <c r="F17" s="390" t="s">
        <v>488</v>
      </c>
      <c r="G17" s="390" t="s">
        <v>645</v>
      </c>
      <c r="H17" s="390" t="s">
        <v>653</v>
      </c>
      <c r="I17" s="391">
        <v>44043</v>
      </c>
    </row>
    <row r="18" spans="1:9" ht="81" customHeight="1" x14ac:dyDescent="0.25">
      <c r="A18" s="416" t="s">
        <v>662</v>
      </c>
      <c r="B18" s="405" t="s">
        <v>625</v>
      </c>
      <c r="C18" s="406" t="s">
        <v>654</v>
      </c>
      <c r="D18" s="406" t="s">
        <v>655</v>
      </c>
      <c r="E18" s="406" t="s">
        <v>486</v>
      </c>
      <c r="F18" s="406" t="s">
        <v>637</v>
      </c>
      <c r="G18" s="406" t="s">
        <v>619</v>
      </c>
      <c r="H18" s="406" t="s">
        <v>626</v>
      </c>
      <c r="I18" s="407" t="s">
        <v>627</v>
      </c>
    </row>
    <row r="19" spans="1:9" ht="127.5" x14ac:dyDescent="0.25">
      <c r="A19" s="416" t="s">
        <v>663</v>
      </c>
      <c r="B19" s="408" t="s">
        <v>628</v>
      </c>
      <c r="C19" s="408" t="s">
        <v>656</v>
      </c>
      <c r="D19" s="408" t="s">
        <v>629</v>
      </c>
      <c r="E19" s="408" t="s">
        <v>500</v>
      </c>
      <c r="F19" s="408"/>
      <c r="G19" s="408" t="s">
        <v>619</v>
      </c>
      <c r="H19" s="408" t="s">
        <v>630</v>
      </c>
      <c r="I19" s="409" t="s">
        <v>657</v>
      </c>
    </row>
    <row r="27" spans="1:9" ht="252.75" customHeight="1" x14ac:dyDescent="0.25"/>
  </sheetData>
  <mergeCells count="15">
    <mergeCell ref="B4:C5"/>
    <mergeCell ref="D1:F3"/>
    <mergeCell ref="D4:F5"/>
    <mergeCell ref="I4:I5"/>
    <mergeCell ref="A10:I10"/>
    <mergeCell ref="B11:C11"/>
    <mergeCell ref="A13:A15"/>
    <mergeCell ref="A16:A17"/>
    <mergeCell ref="A6:I9"/>
    <mergeCell ref="B1:C3"/>
    <mergeCell ref="G1:H1"/>
    <mergeCell ref="G2:H2"/>
    <mergeCell ref="G3:H3"/>
    <mergeCell ref="G4:H5"/>
    <mergeCell ref="A1:A5"/>
  </mergeCells>
  <pageMargins left="0.7" right="0.7" top="0.75" bottom="0.75" header="0.3" footer="0.3"/>
  <pageSetup scale="2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54"/>
  <sheetViews>
    <sheetView view="pageBreakPreview" zoomScale="70" zoomScaleNormal="70" zoomScaleSheetLayoutView="70" workbookViewId="0">
      <pane xSplit="1" ySplit="8" topLeftCell="B9" activePane="bottomRight" state="frozen"/>
      <selection pane="topRight" sqref="A1:A5"/>
      <selection pane="bottomLeft" sqref="A1:A5"/>
      <selection pane="bottomRight" activeCell="B9" sqref="B9"/>
    </sheetView>
  </sheetViews>
  <sheetFormatPr baseColWidth="10" defaultColWidth="11.42578125" defaultRowHeight="15" x14ac:dyDescent="0.25"/>
  <cols>
    <col min="1" max="2" width="18.85546875" style="87" customWidth="1"/>
    <col min="3" max="3" width="26" style="87" customWidth="1"/>
    <col min="4" max="5" width="38" style="87" customWidth="1"/>
    <col min="6" max="6" width="29.85546875" style="87" customWidth="1"/>
    <col min="7" max="7" width="85.28515625" style="87" customWidth="1"/>
    <col min="8" max="8" width="22.7109375" style="87" hidden="1" customWidth="1"/>
    <col min="9" max="9" width="25.42578125" style="87" hidden="1" customWidth="1"/>
    <col min="10" max="10" width="44.42578125" style="87" hidden="1" customWidth="1"/>
    <col min="11" max="11" width="30.42578125" style="87" customWidth="1"/>
    <col min="12" max="12" width="29" style="87" customWidth="1"/>
    <col min="13" max="13" width="31.5703125" style="87" customWidth="1"/>
    <col min="14" max="14" width="15.85546875" style="112" customWidth="1"/>
    <col min="15" max="15" width="23.42578125" style="112" customWidth="1"/>
    <col min="16" max="16" width="13.42578125" style="112" customWidth="1"/>
    <col min="17" max="16384" width="11.42578125" style="87"/>
  </cols>
  <sheetData>
    <row r="1" spans="1:17" s="73" customFormat="1" ht="15.75" customHeight="1" thickBot="1" x14ac:dyDescent="0.3">
      <c r="A1" s="255"/>
      <c r="B1" s="255"/>
      <c r="C1" s="257" t="s">
        <v>0</v>
      </c>
      <c r="D1" s="258"/>
      <c r="E1" s="258"/>
      <c r="F1" s="258"/>
      <c r="G1" s="258"/>
      <c r="H1" s="259"/>
      <c r="I1" s="248" t="s">
        <v>1</v>
      </c>
      <c r="J1" s="249"/>
      <c r="K1" s="249"/>
      <c r="L1" s="249"/>
      <c r="M1" s="249"/>
      <c r="N1" s="215"/>
      <c r="O1" s="139" t="s">
        <v>2</v>
      </c>
      <c r="P1" s="92" t="s">
        <v>3</v>
      </c>
      <c r="Q1" s="87"/>
    </row>
    <row r="2" spans="1:17" s="73" customFormat="1" ht="15.75" customHeight="1" thickBot="1" x14ac:dyDescent="0.3">
      <c r="A2" s="255"/>
      <c r="B2" s="255"/>
      <c r="C2" s="260"/>
      <c r="D2" s="261"/>
      <c r="E2" s="261"/>
      <c r="F2" s="261"/>
      <c r="G2" s="261"/>
      <c r="H2" s="262"/>
      <c r="I2" s="272"/>
      <c r="J2" s="273"/>
      <c r="K2" s="273"/>
      <c r="L2" s="273"/>
      <c r="M2" s="273"/>
      <c r="N2" s="216"/>
      <c r="O2" s="139" t="s">
        <v>4</v>
      </c>
      <c r="P2" s="74">
        <v>14</v>
      </c>
      <c r="Q2" s="87"/>
    </row>
    <row r="3" spans="1:17" s="73" customFormat="1" ht="15.75" customHeight="1" thickBot="1" x14ac:dyDescent="0.3">
      <c r="A3" s="255"/>
      <c r="B3" s="255"/>
      <c r="C3" s="263"/>
      <c r="D3" s="264"/>
      <c r="E3" s="264"/>
      <c r="F3" s="264"/>
      <c r="G3" s="264"/>
      <c r="H3" s="265"/>
      <c r="I3" s="250"/>
      <c r="J3" s="251"/>
      <c r="K3" s="251"/>
      <c r="L3" s="251"/>
      <c r="M3" s="251"/>
      <c r="N3" s="217"/>
      <c r="O3" s="140" t="s">
        <v>5</v>
      </c>
      <c r="P3" s="94">
        <v>43475</v>
      </c>
      <c r="Q3" s="87"/>
    </row>
    <row r="4" spans="1:17" s="73" customFormat="1" ht="15" customHeight="1" x14ac:dyDescent="0.25">
      <c r="A4" s="255"/>
      <c r="B4" s="255"/>
      <c r="C4" s="257" t="s">
        <v>6</v>
      </c>
      <c r="D4" s="258"/>
      <c r="E4" s="258"/>
      <c r="F4" s="258"/>
      <c r="G4" s="258"/>
      <c r="H4" s="259"/>
      <c r="I4" s="248" t="s">
        <v>15</v>
      </c>
      <c r="J4" s="249"/>
      <c r="K4" s="249"/>
      <c r="L4" s="249"/>
      <c r="M4" s="249"/>
      <c r="N4" s="215"/>
      <c r="O4" s="211" t="s">
        <v>665</v>
      </c>
      <c r="P4" s="213" t="s">
        <v>668</v>
      </c>
      <c r="Q4" s="87"/>
    </row>
    <row r="5" spans="1:17" s="73" customFormat="1" ht="15.75" customHeight="1" thickBot="1" x14ac:dyDescent="0.3">
      <c r="A5" s="255"/>
      <c r="B5" s="255"/>
      <c r="C5" s="263"/>
      <c r="D5" s="264"/>
      <c r="E5" s="264"/>
      <c r="F5" s="264"/>
      <c r="G5" s="264"/>
      <c r="H5" s="265"/>
      <c r="I5" s="250"/>
      <c r="J5" s="251"/>
      <c r="K5" s="251"/>
      <c r="L5" s="251"/>
      <c r="M5" s="251"/>
      <c r="N5" s="217"/>
      <c r="O5" s="212"/>
      <c r="P5" s="214"/>
      <c r="Q5" s="87"/>
    </row>
    <row r="6" spans="1:17" ht="15" customHeight="1" x14ac:dyDescent="0.25">
      <c r="A6" s="255"/>
      <c r="B6" s="255"/>
      <c r="C6" s="266" t="s">
        <v>16</v>
      </c>
      <c r="D6" s="267"/>
      <c r="E6" s="267"/>
      <c r="F6" s="267"/>
      <c r="G6" s="267"/>
      <c r="H6" s="267"/>
      <c r="I6" s="268"/>
      <c r="J6" s="242" t="s">
        <v>17</v>
      </c>
      <c r="K6" s="243"/>
      <c r="L6" s="243"/>
      <c r="M6" s="243"/>
      <c r="N6" s="243"/>
      <c r="O6" s="243"/>
      <c r="P6" s="244"/>
    </row>
    <row r="7" spans="1:17" ht="15.75" customHeight="1" thickBot="1" x14ac:dyDescent="0.3">
      <c r="A7" s="256"/>
      <c r="B7" s="256"/>
      <c r="C7" s="269"/>
      <c r="D7" s="270"/>
      <c r="E7" s="270"/>
      <c r="F7" s="270"/>
      <c r="G7" s="270"/>
      <c r="H7" s="270"/>
      <c r="I7" s="271"/>
      <c r="J7" s="245"/>
      <c r="K7" s="246"/>
      <c r="L7" s="246"/>
      <c r="M7" s="246"/>
      <c r="N7" s="246"/>
      <c r="O7" s="246"/>
      <c r="P7" s="247"/>
    </row>
    <row r="8" spans="1:17" ht="57" thickBot="1" x14ac:dyDescent="0.3">
      <c r="A8" s="142" t="s">
        <v>18</v>
      </c>
      <c r="B8" s="142" t="s">
        <v>19</v>
      </c>
      <c r="C8" s="182" t="s">
        <v>20</v>
      </c>
      <c r="D8" s="182" t="s">
        <v>21</v>
      </c>
      <c r="E8" s="182" t="s">
        <v>22</v>
      </c>
      <c r="F8" s="181" t="s">
        <v>23</v>
      </c>
      <c r="G8" s="182" t="s">
        <v>24</v>
      </c>
      <c r="H8" s="187" t="s">
        <v>25</v>
      </c>
      <c r="I8" s="188" t="s">
        <v>26</v>
      </c>
      <c r="J8" s="186" t="s">
        <v>27</v>
      </c>
      <c r="K8" s="182" t="s">
        <v>28</v>
      </c>
      <c r="L8" s="182" t="s">
        <v>29</v>
      </c>
      <c r="M8" s="182" t="s">
        <v>30</v>
      </c>
      <c r="N8" s="182" t="s">
        <v>31</v>
      </c>
      <c r="O8" s="182" t="s">
        <v>32</v>
      </c>
      <c r="P8" s="182" t="s">
        <v>33</v>
      </c>
    </row>
    <row r="9" spans="1:17" s="88" customFormat="1" ht="204.75" customHeight="1" x14ac:dyDescent="0.25">
      <c r="A9" s="152">
        <v>1</v>
      </c>
      <c r="B9" s="165" t="str">
        <f>+'IDENTIFICACIÓN DEL RC'!B9</f>
        <v xml:space="preserve">Acceso y Fortalecimiento a la Justicia </v>
      </c>
      <c r="C9" s="152" t="str">
        <f>+VLOOKUP(A9,'IDENTIFICACIÓN DEL RC'!$A$9:$C$30,3,0)</f>
        <v>Amenaza, intimidación o persuasión a un profesional para reportar información falsa en el contenido de un informe
Prejuicio sobre un usuario y falta de reconocimiento de logros o avances.</v>
      </c>
      <c r="D9" s="163" t="str">
        <f>+'IDENTIFICACIÓN DEL RC'!D9</f>
        <v>Registrar información falsa en un informe de un proceso vinculado al PDJJR (Programa de Justicia Juvenil Restaurativa)</v>
      </c>
      <c r="E9" s="153" t="str">
        <f>+VLOOKUP(A9,'IDENTIFICACIÓN DEL RC'!$A$9:$E$30,5,0)</f>
        <v xml:space="preserve">Entrega de información falsa a las autoridades competentes. </v>
      </c>
      <c r="F9" s="184" t="str">
        <f>'ANÁLISIS DEL RC'!G9</f>
        <v>ZONA RIESGO MODERADO</v>
      </c>
      <c r="G9" s="179" t="str">
        <f>'CONTROL DEL RC'!F9</f>
        <v>Dos o tres profesionales (según sea el caso) deben aprobar y firmar los informes (Informe Inicial, Informe de seguimiento al proceso de atencion, Informe Final, Informe Extraordinario, Informe de Seguimiento y Mantenimiento y el Informe de Concepto integral de Cierre) que se generan de acuerdo con la periodicidad definida en el procedimiento para cada uno de estos. El contenido de los mismos requerirá del involucramiento y validación conjunta de los profesionales mencionados. Si se presenta desacuerdo el caso será llevado cuatrimestralmente a los estudios de casos para análisis conjunto entre los profesionales del PDJJR y la Defensoría de Familia del ICBF. Como evidencia se contará con las actas de reunión del estudio de caso (cuando aplique) y los informes firmados por los profesionales resaltando que corresponden a informacion confidencial que se encuentra en el archivo fisico del PDJJR y solo pordran ser revisados por el personal autorizado. El cargue de las evidencias se realizara cuatrimestralmente.</v>
      </c>
      <c r="H9" s="178">
        <f>'VALORACIÓN DEL RC CON CONTROL'!C10</f>
        <v>100</v>
      </c>
      <c r="I9" s="178" t="str">
        <f>'VALORACIÓN DEL RC CON CONTROL'!G10</f>
        <v>ZONA RIESGO MODERADO</v>
      </c>
      <c r="J9" s="91" t="str">
        <f>+'CONTROL DEL RC'!E9</f>
        <v>Reducir el riesgo</v>
      </c>
      <c r="K9" s="179" t="s">
        <v>551</v>
      </c>
      <c r="L9" s="179" t="s">
        <v>550</v>
      </c>
      <c r="M9" s="179" t="s">
        <v>552</v>
      </c>
      <c r="N9" s="89" t="s">
        <v>543</v>
      </c>
      <c r="O9" s="185" t="s">
        <v>544</v>
      </c>
      <c r="P9" s="89" t="s">
        <v>546</v>
      </c>
    </row>
    <row r="10" spans="1:17" s="88" customFormat="1" ht="183.75" customHeight="1" x14ac:dyDescent="0.25">
      <c r="A10" s="224">
        <v>2</v>
      </c>
      <c r="B10" s="228" t="str">
        <f>+'IDENTIFICACIÓN DEL RC'!B10</f>
        <v xml:space="preserve">Acceso y Fortalecimiento a la Justicia </v>
      </c>
      <c r="C10" s="224" t="str">
        <f>+VLOOKUP(A10,'IDENTIFICACIÓN DEL RC'!$A$9:$C$30,3,0)</f>
        <v xml:space="preserve">Desconocimiento o incumplimiento de las políticas y procedimientos de Gestión Documental. </v>
      </c>
      <c r="D10" s="226" t="str">
        <f>+'IDENTIFICACIÓN DEL RC'!D10</f>
        <v>Malas actuaciones de algunos de los Actores de Justicia Comunitaria quienes realizan cobros a los ciudadanos por fuera de los términos de ley.</v>
      </c>
      <c r="E10" s="236" t="str">
        <f>+VLOOKUP(A10,'IDENTIFICACIÓN DEL RC'!$A$9:$E$30,5,0)</f>
        <v>Desprestigio de la entidad y de los servicios de acceso a la justicia en tanto los ciudadanos no diferencian entre las atenciones realizadas por los funcionarios y los Actores Voluntarios de Convivencia.</v>
      </c>
      <c r="F10" s="230" t="str">
        <f>'ANÁLISIS DEL RC'!G10</f>
        <v>ZONA RIESGO ALTO</v>
      </c>
      <c r="G10" s="178" t="str">
        <f>'CONTROL DEL RC'!F10</f>
        <v>Los contratistas y dos funcionarios de la mesa técnica de la Dirección de Acceso a la Justicia con aprobación firmada de el(la) Director(a) de Acceso a la Justicia remite al Consejo Superior de la Judicatura cada vez que tenga conocimiento de quejas ciudadanas por conductas contrarias a la ley realizadas por los Actores de Justicia Comunitaria, en caso que no haya respuesta por parte de esta entidad, la Dirección de Acceso a la Justicia le solicitará una respuesta al respecto para incorporar las acciones a las que haya lugar en el marco de la Línea de Fortalecimiento a los Mecanismos de Justicia Comunitaria y de Resolución Pacífica de Conflictos. Como evidencia quedan los traslados y oficios de seguimiento enviados al Consejo Superior de la Judicatura. El cargue de las evidencias se realizara cuatrimestralmente.</v>
      </c>
      <c r="H10" s="232">
        <f>'VALORACIÓN DEL RC CON CONTROL'!C11</f>
        <v>100</v>
      </c>
      <c r="I10" s="232" t="str">
        <f>'VALORACIÓN DEL RC CON CONTROL'!G11</f>
        <v>ZONA RIESGO ALTO</v>
      </c>
      <c r="J10" s="91" t="str">
        <f>+'CONTROL DEL RC'!E10</f>
        <v>Reducir el riesgo</v>
      </c>
      <c r="K10" s="180" t="s">
        <v>34</v>
      </c>
      <c r="L10" s="180" t="s">
        <v>35</v>
      </c>
      <c r="M10" s="180" t="s">
        <v>36</v>
      </c>
      <c r="N10" s="274" t="s">
        <v>533</v>
      </c>
      <c r="O10" s="274" t="s">
        <v>542</v>
      </c>
      <c r="P10" s="274" t="s">
        <v>534</v>
      </c>
    </row>
    <row r="11" spans="1:17" s="88" customFormat="1" ht="163.5" customHeight="1" x14ac:dyDescent="0.25">
      <c r="A11" s="225"/>
      <c r="B11" s="229"/>
      <c r="C11" s="225"/>
      <c r="D11" s="227"/>
      <c r="E11" s="238"/>
      <c r="F11" s="231"/>
      <c r="G11" s="178" t="str">
        <f>'CONTROL DEL RC'!F11</f>
        <v>El(la) Director(a) de Acceso a la Justicia revisa cuatrimestralmente las principales debilidades en materia de conocimientos por parte de los Actores de Justicia Comunitaria respecto a sus competencias y procedimientos, y realiza jornadas de capacitación para fortalecer su actuación y evitar malas prácticas, en caso que los actores no asistan a estos procesos, se analizará su vinculación a la Línea de Fortalecimiento a los Mecanismos de Justicia Comunitaria y de Resolución Pacífica de Conflictos. Como evidencia quedan los listados de capacitación y la base de datos actualizada de Actores de Justicia Comunitaria. El cargue de las evidencias se realizara cuatrimestralmente.</v>
      </c>
      <c r="H11" s="232"/>
      <c r="I11" s="232"/>
      <c r="J11" s="91" t="str">
        <f>+'CONTROL DEL RC'!E11</f>
        <v>Reducir el riesgo</v>
      </c>
      <c r="K11" s="180" t="s">
        <v>37</v>
      </c>
      <c r="L11" s="180" t="s">
        <v>38</v>
      </c>
      <c r="M11" s="180" t="s">
        <v>39</v>
      </c>
      <c r="N11" s="274"/>
      <c r="O11" s="274"/>
      <c r="P11" s="274"/>
    </row>
    <row r="12" spans="1:17" s="88" customFormat="1" ht="152.25" customHeight="1" x14ac:dyDescent="0.25">
      <c r="A12" s="159">
        <v>3</v>
      </c>
      <c r="B12" s="161" t="str">
        <f>+'IDENTIFICACIÓN DEL RC'!B11</f>
        <v xml:space="preserve">Acceso y Fortalecimiento a la Justicia </v>
      </c>
      <c r="C12" s="152" t="str">
        <f>+VLOOKUP(A12,'IDENTIFICACIÓN DEL RC'!$A$9:$C$30,3,0)</f>
        <v>Con el ánimo de reportar el cumplimiento de metas trazadas en el Plan de Acción de la Dirección de Acceso a la Justicia, algunos equipos territoriales reportar información incoherente de acuerdo con las metas.</v>
      </c>
      <c r="D12" s="160" t="str">
        <f>+'IDENTIFICACIÓN DEL RC'!D11</f>
        <v>Inconsistencias en la información estadística de los reportes de los Planes de Acción Territorial de la Dirección de Acceso a la Justicia.</v>
      </c>
      <c r="E12" s="153" t="str">
        <f>+VLOOKUP(A12,'IDENTIFICACIÓN DEL RC'!$A$9:$E$30,5,0)</f>
        <v>Problemas de medición y transparencia en las políticas públicas que adelanta la Secretaría Distrital de Seguridad, Convivencia y Justicia</v>
      </c>
      <c r="F12" s="183" t="str">
        <f>'ANÁLISIS DEL RC'!G11</f>
        <v>ZONA RIESGO ALTO</v>
      </c>
      <c r="G12" s="178" t="str">
        <f>'CONTROL DEL RC'!F12</f>
        <v>El contratista responsable de hacer seguimiento de la Dirección de Acceso a la Justicia a través de su equipo en el nivel central verifica cada vez que se realiza un reporte para almacenar los datos y cifras del Plan de Acción Territorial, que los soportes y la información cargada se encuentre conforme a la realidad, en caso que se evidencie que las entregas no son veraces se realizarán reuniones de equipo para detectar los motivos y en caso que persistan las inconsistencias se tramitarán los respectivos memorandos. Como evidencias quedaran las acciones que la direccion realiza frente al reporte del Plan de Accion Territorial (Memorandos/Correos o Reporte del Plan de Accion de Territorial). El cargue de las evidencias se realizara cuatrimestralmente.</v>
      </c>
      <c r="H12" s="178">
        <f>'VALORACIÓN DEL RC CON CONTROL'!C12</f>
        <v>100</v>
      </c>
      <c r="I12" s="178" t="str">
        <f>'VALORACIÓN DEL RC CON CONTROL'!G12</f>
        <v>ZONA RIESGO ALTO</v>
      </c>
      <c r="J12" s="91" t="str">
        <f>+'CONTROL DEL RC'!E12</f>
        <v>Reducir el riesgo</v>
      </c>
      <c r="K12" s="180" t="s">
        <v>538</v>
      </c>
      <c r="L12" s="180" t="s">
        <v>35</v>
      </c>
      <c r="M12" s="180" t="s">
        <v>535</v>
      </c>
      <c r="N12" s="89" t="s">
        <v>543</v>
      </c>
      <c r="O12" s="185" t="s">
        <v>544</v>
      </c>
      <c r="P12" s="89" t="s">
        <v>546</v>
      </c>
    </row>
    <row r="13" spans="1:17" s="88" customFormat="1" ht="328.5" customHeight="1" x14ac:dyDescent="0.25">
      <c r="A13" s="159">
        <v>4</v>
      </c>
      <c r="B13" s="161" t="str">
        <f>+'IDENTIFICACIÓN DEL RC'!B12</f>
        <v>CD-Atención Integral para PPL</v>
      </c>
      <c r="C13" s="152" t="str">
        <f>+VLOOKUP(A13,'IDENTIFICACIÓN DEL RC'!$A$9:$C$30,3,0)</f>
        <v>Soborno a los funcionarios encargados de la oferta de estos servicios para acelerar tramites o adulterar documentación</v>
      </c>
      <c r="D13" s="160" t="str">
        <f>+'IDENTIFICACIÓN DEL RC'!D12</f>
        <v>Beneficio particular o a terceros derivados de trámites en procesos de Atención Social (alimentación, servicios de salud, dotación de elementos básicos, ingreso a programas de Atención Social).</v>
      </c>
      <c r="E13" s="153" t="str">
        <f>+VLOOKUP(A13,'IDENTIFICACIÓN DEL RC'!$A$9:$E$30,5,0)</f>
        <v>Oferta parcializada y desproporcionada de los servicios de atención social a los PPL</v>
      </c>
      <c r="F13" s="183" t="str">
        <f>'ANÁLISIS DEL RC'!G12</f>
        <v>ZONA RIESGO ALTO</v>
      </c>
      <c r="G13" s="178" t="str">
        <f>'CONTROL DEL RC'!F13</f>
        <v>La dirección de la cárcel aprobara toda documentación expedida por Jurídica verificando la persona que elaboro y reviso el documento en cumplimiento al instructivo Atención y Gestión a los Requerimientos Judiciales yo Administrativos y Solicitudes de las PPL I-TJ-6.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v>
      </c>
      <c r="H13" s="178">
        <f>'VALORACIÓN DEL RC CON CONTROL'!C13</f>
        <v>100</v>
      </c>
      <c r="I13" s="178" t="str">
        <f>'VALORACIÓN DEL RC CON CONTROL'!G13</f>
        <v>ZONA RIESGO ALTO</v>
      </c>
      <c r="J13" s="91" t="str">
        <f>+'CONTROL DEL RC'!E13</f>
        <v>Reducir el riesgo</v>
      </c>
      <c r="K13" s="180" t="s">
        <v>40</v>
      </c>
      <c r="L13" s="180" t="s">
        <v>35</v>
      </c>
      <c r="M13" s="180" t="s">
        <v>548</v>
      </c>
      <c r="N13" s="89" t="s">
        <v>543</v>
      </c>
      <c r="O13" s="185" t="s">
        <v>544</v>
      </c>
      <c r="P13" s="89" t="s">
        <v>546</v>
      </c>
    </row>
    <row r="14" spans="1:17" s="88" customFormat="1" ht="157.5" customHeight="1" x14ac:dyDescent="0.25">
      <c r="A14" s="159">
        <v>5</v>
      </c>
      <c r="B14" s="161" t="str">
        <f>+'IDENTIFICACIÓN DEL RC'!B13</f>
        <v>CD-Custodia y vigilancia para la seguridad</v>
      </c>
      <c r="C14" s="152" t="str">
        <f>+VLOOKUP(A14,'IDENTIFICACIÓN DEL RC'!$A$9:$C$30,3,0)</f>
        <v>Dadivas a los funcionarios encargados de la custodia y vigilancia en beneficio particular de las PPL en la prestación del servicio</v>
      </c>
      <c r="D14" s="160" t="str">
        <f>+'IDENTIFICACIÓN DEL RC'!D13</f>
        <v>Beneficio particular o a terceros derivados de la Custodia y Vigilancia a las PPL</v>
      </c>
      <c r="E14" s="153" t="str">
        <f>+VLOOKUP(A14,'IDENTIFICACIÓN DEL RC'!$A$9:$E$30,5,0)</f>
        <v>Oferta parcializada y desproporcionada de los servicios de Custodia y vigilancia a los PPL
Investigaciones Disciplinaria y Penal.</v>
      </c>
      <c r="F14" s="183" t="str">
        <f>'ANÁLISIS DEL RC'!G13</f>
        <v>ZONA RIESGO ALTO</v>
      </c>
      <c r="G14" s="178" t="str">
        <f>'CONTROL DEL RC'!F14</f>
        <v>El comandante de cada compañía asigna por cada turno un guardián para realizar la requisa en el punto "Puerta principal" lo cual se vera reflejado en el formato F-CVF-672 ORDEN DE SERVICIOS en concordancia al Instructivo I-CVF-6 REQUISA ,  Si se evidencia alguna novedad o ingreso de elementos no permitidos, se realizara el respectivo informe dirigido a la Direccion del establecimiento carcelario. Como evidencia quedara un correo cuatrimestral del comandante de Compañía informando la ejecución de las requisas dado que el formato F-CVF-672 no se puede compartir por protección de datos. El cargue de las evidencias se realizara cuatrimestralmente.</v>
      </c>
      <c r="H14" s="178">
        <f>'VALORACIÓN DEL RC CON CONTROL'!C14</f>
        <v>100</v>
      </c>
      <c r="I14" s="178" t="str">
        <f>'VALORACIÓN DEL RC CON CONTROL'!G14</f>
        <v>ZONA RIESGO ALTO</v>
      </c>
      <c r="J14" s="91" t="str">
        <f>+'CONTROL DEL RC'!E14</f>
        <v>Reducir el riesgo</v>
      </c>
      <c r="K14" s="180" t="s">
        <v>41</v>
      </c>
      <c r="L14" s="180" t="s">
        <v>42</v>
      </c>
      <c r="M14" s="180" t="s">
        <v>43</v>
      </c>
      <c r="N14" s="89" t="s">
        <v>543</v>
      </c>
      <c r="O14" s="185" t="s">
        <v>544</v>
      </c>
      <c r="P14" s="89" t="s">
        <v>546</v>
      </c>
    </row>
    <row r="15" spans="1:17" s="88" customFormat="1" ht="218.25" customHeight="1" x14ac:dyDescent="0.25">
      <c r="A15" s="159">
        <v>6</v>
      </c>
      <c r="B15" s="161" t="str">
        <f>+'IDENTIFICACIÓN DEL RC'!B14</f>
        <v>CD-Tramite Juridico para PPL</v>
      </c>
      <c r="C15" s="152" t="str">
        <f>+VLOOKUP(A15,'IDENTIFICACIÓN DEL RC'!$A$9:$C$30,3,0)</f>
        <v>Dadivas a los funcionarios encargados del proceso de tramite Jurídico en beneficio particular de las PPL</v>
      </c>
      <c r="D15" s="160" t="str">
        <f>+'IDENTIFICACIÓN DEL RC'!D14</f>
        <v>Beneficio particular o a terceros derivados de los trámites Jurídicos</v>
      </c>
      <c r="E15" s="153" t="str">
        <f>+VLOOKUP(A15,'IDENTIFICACIÓN DEL RC'!$A$9:$E$30,5,0)</f>
        <v>Oferta parcializada y desproporcionada de los tramites a los PPL
Investigaciones Disciplinaria y Penal.</v>
      </c>
      <c r="F15" s="183" t="str">
        <f>'ANÁLISIS DEL RC'!G14</f>
        <v>ZONA RIESGO ALTO</v>
      </c>
      <c r="G15" s="178" t="str">
        <f>'CONTROL DEL RC'!F15</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supervision de Alimentos y Salud, a su vez los formatos F-AIB-131 y F-AIB-147 reposaran en las carpetas de cada PPL resaltando que corresponde a informacion Confidencial y solo podra ser visualizada por el personal autorizado. 
El cargue de las evidencias se realizará cuatrimestralmente</v>
      </c>
      <c r="H15" s="178">
        <f>'VALORACIÓN DEL RC CON CONTROL'!C15</f>
        <v>100</v>
      </c>
      <c r="I15" s="178" t="str">
        <f>'VALORACIÓN DEL RC CON CONTROL'!G15</f>
        <v>ZONA RIESGO ALTO</v>
      </c>
      <c r="J15" s="91" t="str">
        <f>+'CONTROL DEL RC'!E15</f>
        <v>Reducir el riesgo</v>
      </c>
      <c r="K15" s="180" t="s">
        <v>44</v>
      </c>
      <c r="L15" s="180" t="s">
        <v>35</v>
      </c>
      <c r="M15" s="180" t="s">
        <v>43</v>
      </c>
      <c r="N15" s="89" t="s">
        <v>543</v>
      </c>
      <c r="O15" s="185" t="s">
        <v>544</v>
      </c>
      <c r="P15" s="89" t="s">
        <v>546</v>
      </c>
    </row>
    <row r="16" spans="1:17" s="88" customFormat="1" ht="219.75" customHeight="1" x14ac:dyDescent="0.25">
      <c r="A16" s="159">
        <v>7</v>
      </c>
      <c r="B16" s="161" t="str">
        <f>+'IDENTIFICACIÓN DEL RC'!B15</f>
        <v>Control Interno Disciplinario</v>
      </c>
      <c r="C16" s="152" t="str">
        <f>+VLOOKUP(A16,'IDENTIFICACIÓN DEL RC'!$A$9:$C$30,3,0)</f>
        <v xml:space="preserve">Pagos o presiones indebidas a los servidores de la oficina a fin de llevar a cabo incorrecta manipulación de los expedientes e impedir el normal desarrollo de la investigación disciplinaria </v>
      </c>
      <c r="D16" s="160" t="str">
        <f>+'IDENTIFICACIÓN DEL RC'!D15</f>
        <v>Investigaciones manipuladas sobre practicas indebidas</v>
      </c>
      <c r="E16" s="153" t="str">
        <f>+VLOOKUP(A16,'IDENTIFICACIÓN DEL RC'!$A$9:$E$30,5,0)</f>
        <v>i). indebida manipulación de las actuaciones, vencimientos de términos 
ii). irregularidades en el trámite - nulidades- caducidad- prescripción de las actuaciones disciplinarias 
iii).  evasión de la responsabilidad derivada del proceso disciplinario</v>
      </c>
      <c r="F16" s="158" t="str">
        <f>'ANÁLISIS DEL RC'!G15</f>
        <v>ZONA RIESGO ALTO</v>
      </c>
      <c r="G16" s="158" t="str">
        <f>'CONTROL DEL RC'!F16</f>
        <v>El líder del proceso con su equipo de trabajo realiza mesas mensuales de seguimiento a cada uno de los procesos disciplinarios a través de las cuales verifica el cumplimiento del objeto de la actuación, correcta comunicación y trámite de los términos procesales. Respeto por las garantías y derechos fundamentales, conforme las leyes que rigen el proceso disciplinario.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informacion es de caracter confidencial de tal forma que unicamente podran tener acceso las personas autorizadas, como evidencia del control se cargaran las Actas de reunion mensuales de seguimiento. El cargue de evidencias se realiza de manera cuatrimestral.</v>
      </c>
      <c r="H16" s="158">
        <f>'VALORACIÓN DEL RC CON CONTROL'!C16</f>
        <v>100</v>
      </c>
      <c r="I16" s="158" t="str">
        <f>'VALORACIÓN DEL RC CON CONTROL'!G16</f>
        <v>ZONA RIESGO ALTO</v>
      </c>
      <c r="J16" s="91" t="str">
        <f>+'CONTROL DEL RC'!E16</f>
        <v>Reducir el riesgo</v>
      </c>
      <c r="K16" s="159" t="s">
        <v>45</v>
      </c>
      <c r="L16" s="159" t="s">
        <v>46</v>
      </c>
      <c r="M16" s="159" t="s">
        <v>554</v>
      </c>
      <c r="N16" s="89" t="s">
        <v>558</v>
      </c>
      <c r="O16" s="189" t="s">
        <v>559</v>
      </c>
      <c r="P16" s="89" t="s">
        <v>560</v>
      </c>
    </row>
    <row r="17" spans="1:16" s="88" customFormat="1" ht="297" customHeight="1" x14ac:dyDescent="0.25">
      <c r="A17" s="220">
        <v>8</v>
      </c>
      <c r="B17" s="218" t="str">
        <f>+'IDENTIFICACIÓN DEL RC'!B16</f>
        <v>Fortalecimiento de Capacidades Operativas para la S, C y AJ</v>
      </c>
      <c r="C17" s="224" t="str">
        <f>+VLOOKUP(A17,'IDENTIFICACIÓN DEL RC'!$A$9:$C$30,3,0)</f>
        <v>Deficiencia en la ejecución del objeto y obligaciones contractuales en cuanto al abastecimiento de combustible a los vehículos pertenecientes a la Entidad, que han sido asignados a los organismos de seguridad del Distrito Capital</v>
      </c>
      <c r="D17" s="219" t="str">
        <f>+'IDENTIFICACIÓN DEL RC'!D16</f>
        <v>Suministro de combustible, por parte del proveedor a los vehículos que no son de propiedad y/o no están a cargo de la Secretaria Distrital de Seguridad, Convivencia y Justicia, al servicio de las agencias de seguridad, mediante contratos de comodato</v>
      </c>
      <c r="E17" s="236" t="str">
        <f>+VLOOKUP(A17,'IDENTIFICACIÓN DEL RC'!$A$9:$E$30,5,0)</f>
        <v>1. Incumplimiento a las obligaciones contractuales.
2. Perdida de confianza en lo público
3. Detrimento patrimonial
4. Enriquecimiento ilícito de contratistas y/o servidores públicos</v>
      </c>
      <c r="F17" s="232" t="str">
        <f>'ANÁLISIS DEL RC'!G16</f>
        <v>ZONA RIESGO EXTREMO</v>
      </c>
      <c r="G17" s="158" t="str">
        <f>'CONTROL DEL RC'!F17</f>
        <v>El funcionario y/o contratista encargado hará las visitas de verificación a las Estaciones de Servicio- EDS, para la corrección de kilometraje y cumplimiento del procedimiento de abastecimiento, las cuales se harán mediante un cronograma mensual, todo para evitar que el combustible sea distribuido de manera incorrecta y para automotores que no estén a cargo de la Secretaria, todo verificado bajo el Procedimiento PD-FC-4  "Abastecimiento de combustible al parque automotor a cargo de la Entidad",  realiza el comparativo de los datos registrados en los formatos F-FC-292 versus la información del software de Gestión del Proveedor, hace la respectiva verificación correspondiente y toma decisiones al respecto, Para los casos en los cuales no se realice la visita, la supervisión y/o los apoyos a la supervisión, realizaran una muestra sobre los registros fotográficos enviados por los asignatarios en el momento del abastecimiento, donde se verificara que el reporte del kilometraje está de acuerdo al valor del odómetro. Con la información recibida se alimenta la Matriz control y el informe del registro fotográfico de kilometraje. Como evidencia de ello quedaran la Matriz control y el informe del registro fotográfico de kilometraje. El cargue de las evidencias se realizará cuatrimestralmente.</v>
      </c>
      <c r="H17" s="221">
        <f>'VALORACIÓN DEL RC CON CONTROL'!C17</f>
        <v>100</v>
      </c>
      <c r="I17" s="221" t="str">
        <f>'VALORACIÓN DEL RC CON CONTROL'!G17</f>
        <v>ZONA RIESGO EXTREMO</v>
      </c>
      <c r="J17" s="91" t="str">
        <f>+'CONTROL DEL RC'!E17</f>
        <v>Reducir el riesgo</v>
      </c>
      <c r="K17" s="180" t="s">
        <v>47</v>
      </c>
      <c r="L17" s="180" t="s">
        <v>48</v>
      </c>
      <c r="M17" s="180" t="s">
        <v>49</v>
      </c>
      <c r="N17" s="252" t="s">
        <v>533</v>
      </c>
      <c r="O17" s="252" t="s">
        <v>542</v>
      </c>
      <c r="P17" s="252" t="s">
        <v>534</v>
      </c>
    </row>
    <row r="18" spans="1:16" ht="190.5" customHeight="1" x14ac:dyDescent="0.25">
      <c r="A18" s="220"/>
      <c r="B18" s="218"/>
      <c r="C18" s="233"/>
      <c r="D18" s="219"/>
      <c r="E18" s="237"/>
      <c r="F18" s="232"/>
      <c r="G18" s="158" t="str">
        <f>'CONTROL DEL RC'!F18</f>
        <v>El funcionario y/o contratista encargado de supervisar y/o el encargado de supervisar el Contrato de abastecimiento de combustible, recibirá solicitudes de las Agencias de Seguridad para la activación, bloqueo y/o corrección de kilometraje, las cuales se verificarán contra la Matriz control, buscando obtener información histórica del estado del chip de control de combustible y poder evidenciar que la solicitud es procedente, de tal forma se realizará la activación, bloqueo o corrección de ser necesario. Si se evidencia que la solicitud no es procedente no se realizará la solicitud de bloqueo, activación o corrección. Como evidencia se tiene la Matriz control con el registro de novedades mensuales. El cargue de las evidencias se realizará cuatrimestralmente.</v>
      </c>
      <c r="H18" s="222"/>
      <c r="I18" s="222"/>
      <c r="J18" s="91" t="str">
        <f>+'CONTROL DEL RC'!E18</f>
        <v>Reducir el riesgo</v>
      </c>
      <c r="K18" s="180" t="s">
        <v>50</v>
      </c>
      <c r="L18" s="180" t="s">
        <v>35</v>
      </c>
      <c r="M18" s="180" t="s">
        <v>51</v>
      </c>
      <c r="N18" s="253"/>
      <c r="O18" s="253"/>
      <c r="P18" s="253"/>
    </row>
    <row r="19" spans="1:16" ht="185.25" customHeight="1" x14ac:dyDescent="0.25">
      <c r="A19" s="220"/>
      <c r="B19" s="218"/>
      <c r="C19" s="233"/>
      <c r="D19" s="219"/>
      <c r="E19" s="237"/>
      <c r="F19" s="232"/>
      <c r="G19" s="158" t="str">
        <f>'CONTROL DEL RC'!F19</f>
        <v>El funcionario y/o contratista encargado de supervisar el Contrato de abastecimiento de combustible solicitará a los asignatarios de las agencias de seguridad la anotación del error en el registro del kilometraje por parte del promotor de la EDS en el váucher original archivado en la correspondiente EDS, el cual será compartido en medio magnético al funcionario encargado de la supervisión para que éste proceda a la corrección.  Para los casos en los cuales no se cuente con el soporte magnético, será necesario recibir la solicitud formal de la dependencia de movilidad encargada en la respectiva Agencia de Seguridad. Como soporte de las solicitudes quedará el registro en medio magnético. El cargue de las evidencias se realizará cuatrimestralmente.</v>
      </c>
      <c r="H19" s="222"/>
      <c r="I19" s="222"/>
      <c r="J19" s="91" t="str">
        <f>+'CONTROL DEL RC'!E19</f>
        <v>Reducir el riesgo</v>
      </c>
      <c r="K19" s="180" t="s">
        <v>50</v>
      </c>
      <c r="L19" s="180" t="s">
        <v>35</v>
      </c>
      <c r="M19" s="180" t="s">
        <v>52</v>
      </c>
      <c r="N19" s="253"/>
      <c r="O19" s="253"/>
      <c r="P19" s="253"/>
    </row>
    <row r="20" spans="1:16" ht="141" customHeight="1" x14ac:dyDescent="0.25">
      <c r="A20" s="220"/>
      <c r="B20" s="218"/>
      <c r="C20" s="225"/>
      <c r="D20" s="219"/>
      <c r="E20" s="238"/>
      <c r="F20" s="232"/>
      <c r="G20" s="158" t="str">
        <f>'CONTROL DEL RC'!F20</f>
        <v>El funcionario y/o contratista encargado de supervisar y/o Apoyar el Contrato de abastecimiento de combustible verificará en sitio, la instalación de los chips de combustible realizada por el proveedor para los casos de cambio a los existentes, vehículo nuevo, pérdida o daño.  En caso de no poder asistir al punto de instalación no se dará autorización para realizar dicha actividad. Como evidencia se tiene las planillas de control con el chequeo uno a uno de la correspondiente instalación con el automotor asignado. El cargue de las evidencias se realizará cuatrimestralmente.</v>
      </c>
      <c r="H20" s="223"/>
      <c r="I20" s="223"/>
      <c r="J20" s="91" t="str">
        <f>+'CONTROL DEL RC'!E20</f>
        <v>Reducir el riesgo</v>
      </c>
      <c r="K20" s="180" t="s">
        <v>50</v>
      </c>
      <c r="L20" s="180" t="s">
        <v>35</v>
      </c>
      <c r="M20" s="180" t="s">
        <v>53</v>
      </c>
      <c r="N20" s="254"/>
      <c r="O20" s="254"/>
      <c r="P20" s="254"/>
    </row>
    <row r="21" spans="1:16" s="88" customFormat="1" ht="216.75" customHeight="1" x14ac:dyDescent="0.25">
      <c r="A21" s="224">
        <v>9</v>
      </c>
      <c r="B21" s="228" t="str">
        <f>+'IDENTIFICACIÓN DEL RC'!B17</f>
        <v>Gestión de Comunicaciones</v>
      </c>
      <c r="C21" s="224" t="str">
        <f>+VLOOKUP(A21,'IDENTIFICACIÓN DEL RC'!$A$9:$C$30,3,0)</f>
        <v>Ausencia de protocolos de Custodia de la información confidencial de la Institución.
Inoperancia de algunos funcionarios.
Incumplimiento de funciones por acción u omisión.
Falta de capacitación para los funcionarios.</v>
      </c>
      <c r="D21" s="226" t="str">
        <f>+'IDENTIFICACIÓN DEL RC'!D17</f>
        <v>Filtración inadecuada de información de la entidad.</v>
      </c>
      <c r="E21" s="236" t="str">
        <f>+VLOOKUP(A21,'IDENTIFICACIÓN DEL RC'!$A$9:$E$30,5,0)</f>
        <v>Mala Imagen.
Perdida de Credibilidad.
Detrimento de la Imagen Publica.</v>
      </c>
      <c r="F21" s="221" t="str">
        <f>'ANÁLISIS DEL RC'!G17</f>
        <v>ZONA RIESGO EXTREMO</v>
      </c>
      <c r="G21" s="158" t="str">
        <f>'CONTROL DEL RC'!F21</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21" s="158">
        <f>'VALORACIÓN DEL RC CON CONTROL'!C18</f>
        <v>100</v>
      </c>
      <c r="I21" s="221" t="str">
        <f>'VALORACIÓN DEL RC CON CONTROL'!G18</f>
        <v>ZONA RIESGO EXTREMO</v>
      </c>
      <c r="J21" s="91" t="str">
        <f>+'CONTROL DEL RC'!E21</f>
        <v>Reducir el riesgo</v>
      </c>
      <c r="K21" s="159" t="s">
        <v>54</v>
      </c>
      <c r="L21" s="159" t="s">
        <v>55</v>
      </c>
      <c r="M21" s="159" t="s">
        <v>56</v>
      </c>
      <c r="N21" s="89" t="s">
        <v>574</v>
      </c>
      <c r="O21" s="89" t="s">
        <v>575</v>
      </c>
      <c r="P21" s="89" t="s">
        <v>576</v>
      </c>
    </row>
    <row r="22" spans="1:16" s="88" customFormat="1" ht="75" x14ac:dyDescent="0.25">
      <c r="A22" s="225"/>
      <c r="B22" s="229"/>
      <c r="C22" s="225"/>
      <c r="D22" s="227"/>
      <c r="E22" s="238"/>
      <c r="F22" s="223"/>
      <c r="G22" s="158" t="str">
        <f>'CONTROL DEL RC'!F22</f>
        <v>El líder Operativo de la OAC realizará trimestralmente dos capacitaciones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v>
      </c>
      <c r="H22" s="158">
        <f>'VALORACIÓN DEL RC CON CONTROL'!C19</f>
        <v>100</v>
      </c>
      <c r="I22" s="223"/>
      <c r="J22" s="91" t="str">
        <f>+'CONTROL DEL RC'!E22</f>
        <v>Reducir el riesgo</v>
      </c>
      <c r="K22" s="159" t="s">
        <v>580</v>
      </c>
      <c r="L22" s="159" t="s">
        <v>58</v>
      </c>
      <c r="M22" s="159" t="s">
        <v>59</v>
      </c>
      <c r="N22" s="89" t="s">
        <v>577</v>
      </c>
      <c r="O22" s="89" t="s">
        <v>578</v>
      </c>
      <c r="P22" s="89" t="s">
        <v>579</v>
      </c>
    </row>
    <row r="23" spans="1:16" s="88" customFormat="1" ht="186" customHeight="1" x14ac:dyDescent="0.25">
      <c r="A23" s="220">
        <v>10</v>
      </c>
      <c r="B23" s="218" t="str">
        <f>+'IDENTIFICACIÓN DEL RC'!B18</f>
        <v>Gestión de Emergencias</v>
      </c>
      <c r="C23" s="224" t="str">
        <f>+VLOOKUP(A23,'IDENTIFICACIÓN DEL RC'!$A$9:$C$30,3,0)</f>
        <v xml:space="preserve">Manipulación o perdida de la información por robo, divulgación, copia, eliminación o modificación por personal no autorizado.
Falta de capacitación para los funcionarios.
Inoperancia de algunos funcionarios que no cumplen su función.
Incumplimiento de sus funciones por acción u omisión. </v>
      </c>
      <c r="D23" s="219" t="str">
        <f>+'IDENTIFICACIÓN DEL RC'!D18</f>
        <v>Fuga de información confidencial del C4 por personal no autorizado</v>
      </c>
      <c r="E23" s="236" t="str">
        <f>+VLOOKUP(A23,'IDENTIFICACIÓN DEL RC'!$A$9:$E$30,5,0)</f>
        <v>•	Posibles pérdidas de documentos físicos o información digital clasificada como pública causando indisponibilidad de esta.
•	Posibles afectación al buen nombre e imagen de la entidad frente a la ciudadanía por la fuga de la información.
•	Divulgación de información clasificada o reservada de la entidad sin autorización. 
•	Sanciones a la entidad por inadecuada protección de datos personales (habeas data) o información de soporte legal como las cadenas de custodia.</v>
      </c>
      <c r="F23" s="232" t="str">
        <f>'ANÁLISIS DEL RC'!G18</f>
        <v>ZONA RIESGO EXTREMO</v>
      </c>
      <c r="G23" s="158" t="str">
        <f>'CONTROL DEL RC'!F23</f>
        <v>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El cargue de las evidencias se realizara cuatrimestralmente.</v>
      </c>
      <c r="H23" s="232">
        <f>'VALORACIÓN DEL RC CON CONTROL'!C19</f>
        <v>100</v>
      </c>
      <c r="I23" s="232" t="str">
        <f>'VALORACIÓN DEL RC CON CONTROL'!G19</f>
        <v>ZONA RIESGO ALTO</v>
      </c>
      <c r="J23" s="91" t="str">
        <f>+'CONTROL DEL RC'!E23</f>
        <v>Reducir el riesgo</v>
      </c>
      <c r="K23" s="159" t="s">
        <v>60</v>
      </c>
      <c r="L23" s="159" t="s">
        <v>55</v>
      </c>
      <c r="M23" s="159" t="s">
        <v>61</v>
      </c>
      <c r="N23" s="89" t="s">
        <v>543</v>
      </c>
      <c r="O23" s="89" t="s">
        <v>544</v>
      </c>
      <c r="P23" s="89" t="s">
        <v>602</v>
      </c>
    </row>
    <row r="24" spans="1:16" s="88" customFormat="1" ht="142.5" customHeight="1" x14ac:dyDescent="0.25">
      <c r="A24" s="220"/>
      <c r="B24" s="218"/>
      <c r="C24" s="233"/>
      <c r="D24" s="219"/>
      <c r="E24" s="237"/>
      <c r="F24" s="232"/>
      <c r="G24" s="158" t="str">
        <f>'CONTROL DEL RC'!F24</f>
        <v>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El cargue de las evidencias se realizara cuatrimestralmente.</v>
      </c>
      <c r="H24" s="232"/>
      <c r="I24" s="232"/>
      <c r="J24" s="91" t="str">
        <f>+'CONTROL DEL RC'!E24</f>
        <v>Reducir el riesgo</v>
      </c>
      <c r="K24" s="159" t="s">
        <v>62</v>
      </c>
      <c r="L24" s="159" t="s">
        <v>63</v>
      </c>
      <c r="M24" s="159" t="s">
        <v>596</v>
      </c>
      <c r="N24" s="89" t="s">
        <v>603</v>
      </c>
      <c r="O24" s="89" t="s">
        <v>604</v>
      </c>
      <c r="P24" s="89" t="s">
        <v>605</v>
      </c>
    </row>
    <row r="25" spans="1:16" s="88" customFormat="1" ht="156" customHeight="1" x14ac:dyDescent="0.25">
      <c r="A25" s="220"/>
      <c r="B25" s="218"/>
      <c r="C25" s="225"/>
      <c r="D25" s="219"/>
      <c r="E25" s="238"/>
      <c r="F25" s="232"/>
      <c r="G25" s="158" t="str">
        <f>'CONTROL DEL RC'!F25</f>
        <v>El Jefe del C4 con el apoyo del personal de capacitación incluirá y desarrollará la capacitación al personal del C4 acorde al Instructivo de Formación para el Sistema NUSE Operadores de la S.U.R. y operadores de agencias del despacho I-GE-1, de acuerdo al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de Capacitación. El cargue de las evidencias se realizará cuatrimestralmente.</v>
      </c>
      <c r="H25" s="232"/>
      <c r="I25" s="232"/>
      <c r="J25" s="91" t="str">
        <f>+'CONTROL DEL RC'!E25</f>
        <v>Reducir el riesgo</v>
      </c>
      <c r="K25" s="159" t="s">
        <v>60</v>
      </c>
      <c r="L25" s="159" t="s">
        <v>48</v>
      </c>
      <c r="M25" s="159" t="s">
        <v>85</v>
      </c>
      <c r="N25" s="89" t="s">
        <v>606</v>
      </c>
      <c r="O25" s="89" t="s">
        <v>607</v>
      </c>
      <c r="P25" s="89" t="s">
        <v>608</v>
      </c>
    </row>
    <row r="26" spans="1:16" s="88" customFormat="1" ht="111" customHeight="1" x14ac:dyDescent="0.25">
      <c r="A26" s="233">
        <v>11</v>
      </c>
      <c r="B26" s="235" t="str">
        <f>+'IDENTIFICACIÓN DEL RC'!B19</f>
        <v>Gestión de Recursos Físicos y Documental</v>
      </c>
      <c r="C26" s="224" t="str">
        <f>+VLOOKUP(A26,'IDENTIFICACIÓN DEL RC'!$A$9:$C$30,3,0)</f>
        <v xml:space="preserve">Desconocimiento o incumplimiento de las políticas y procedimientos de Gestión Documental. </v>
      </c>
      <c r="D26" s="234" t="str">
        <f>+'IDENTIFICACIÓN DEL RC'!D19</f>
        <v>Perdida o extravió documental por parte de un servidor que, aprovechando su posición frente a un recurso público, privilegia a un tercero con información para su beneficio.</v>
      </c>
      <c r="E26" s="236" t="str">
        <f>+VLOOKUP(A26,'IDENTIFICACIÓN DEL RC'!$A$9:$E$30,5,0)</f>
        <v>* Desactualización de Inventario documental.
* Reconstrucción documental.
* Fraudes, Acciones ilícitas.
* Apertura de Investigación disciplinaria.</v>
      </c>
      <c r="F26" s="222" t="str">
        <f>'ANÁLISIS DEL RC'!G19</f>
        <v>ZONA RIESGO ALTO</v>
      </c>
      <c r="G26" s="166" t="str">
        <f>'CONTROL DEL RC'!F26</f>
        <v>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y Cronograma de Trabajo Archivístico. El reporte de las evidencias se realizara cuatrimestralmente.</v>
      </c>
      <c r="H26" s="222">
        <f>'VALORACIÓN DEL RC CON CONTROL'!C20</f>
        <v>100</v>
      </c>
      <c r="I26" s="222" t="str">
        <f>'VALORACIÓN DEL RC CON CONTROL'!G20</f>
        <v>ZONA RIESGO ALTO</v>
      </c>
      <c r="J26" s="129" t="str">
        <f>+'CONTROL DEL RC'!E26</f>
        <v>Reducir el riesgo</v>
      </c>
      <c r="K26" s="177" t="s">
        <v>64</v>
      </c>
      <c r="L26" s="177" t="s">
        <v>65</v>
      </c>
      <c r="M26" s="177" t="s">
        <v>66</v>
      </c>
      <c r="N26" s="239" t="s">
        <v>533</v>
      </c>
      <c r="O26" s="239" t="s">
        <v>542</v>
      </c>
      <c r="P26" s="239" t="s">
        <v>534</v>
      </c>
    </row>
    <row r="27" spans="1:16" s="88" customFormat="1" ht="108.75" customHeight="1" x14ac:dyDescent="0.25">
      <c r="A27" s="233"/>
      <c r="B27" s="235"/>
      <c r="C27" s="233"/>
      <c r="D27" s="234"/>
      <c r="E27" s="237"/>
      <c r="F27" s="222"/>
      <c r="G27" s="158" t="str">
        <f>'CONTROL DEL RC'!F27</f>
        <v>El líder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El reporte de las evidencias se realizara cuatrimestralmente.</v>
      </c>
      <c r="H27" s="222"/>
      <c r="I27" s="222"/>
      <c r="J27" s="91" t="str">
        <f>+'CONTROL DEL RC'!E27</f>
        <v>Reducir el riesgo</v>
      </c>
      <c r="K27" s="177" t="s">
        <v>64</v>
      </c>
      <c r="L27" s="177" t="s">
        <v>67</v>
      </c>
      <c r="M27" s="177" t="s">
        <v>68</v>
      </c>
      <c r="N27" s="240"/>
      <c r="O27" s="240"/>
      <c r="P27" s="240"/>
    </row>
    <row r="28" spans="1:16" s="88" customFormat="1" ht="109.5" customHeight="1" x14ac:dyDescent="0.25">
      <c r="A28" s="233"/>
      <c r="B28" s="235"/>
      <c r="C28" s="233"/>
      <c r="D28" s="234"/>
      <c r="E28" s="237"/>
      <c r="F28" s="222"/>
      <c r="G28" s="158" t="str">
        <f>'CONTROL DEL RC'!F28</f>
        <v>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reporte de las evidencias se realizara cuatrimestralmente.</v>
      </c>
      <c r="H28" s="222"/>
      <c r="I28" s="222"/>
      <c r="J28" s="91" t="str">
        <f>+'CONTROL DEL RC'!E28</f>
        <v>Reducir el riesgo</v>
      </c>
      <c r="K28" s="177" t="s">
        <v>64</v>
      </c>
      <c r="L28" s="177" t="s">
        <v>67</v>
      </c>
      <c r="M28" s="177" t="s">
        <v>69</v>
      </c>
      <c r="N28" s="240"/>
      <c r="O28" s="240"/>
      <c r="P28" s="240"/>
    </row>
    <row r="29" spans="1:16" s="88" customFormat="1" ht="90" x14ac:dyDescent="0.25">
      <c r="A29" s="233"/>
      <c r="B29" s="235"/>
      <c r="C29" s="233"/>
      <c r="D29" s="234"/>
      <c r="E29" s="237"/>
      <c r="F29" s="222"/>
      <c r="G29" s="158" t="str">
        <f>'CONTROL DEL RC'!F29</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reporte de las evidencias se realizara cuatrimestralmente.</v>
      </c>
      <c r="H29" s="222"/>
      <c r="I29" s="222"/>
      <c r="J29" s="91" t="str">
        <f>+'CONTROL DEL RC'!E29</f>
        <v>Reducir el riesgo</v>
      </c>
      <c r="K29" s="177" t="s">
        <v>70</v>
      </c>
      <c r="L29" s="177" t="s">
        <v>35</v>
      </c>
      <c r="M29" s="177" t="s">
        <v>71</v>
      </c>
      <c r="N29" s="240"/>
      <c r="O29" s="240"/>
      <c r="P29" s="240"/>
    </row>
    <row r="30" spans="1:16" s="88" customFormat="1" ht="128.25" customHeight="1" x14ac:dyDescent="0.25">
      <c r="A30" s="225"/>
      <c r="B30" s="229"/>
      <c r="C30" s="225"/>
      <c r="D30" s="227"/>
      <c r="E30" s="238"/>
      <c r="F30" s="223"/>
      <c r="G30" s="158" t="str">
        <f>'CONTROL DEL RC'!F30</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El reporte de las evidencias se realizara cuatrimestralmente.</v>
      </c>
      <c r="H30" s="223"/>
      <c r="I30" s="223"/>
      <c r="J30" s="91" t="str">
        <f>+'CONTROL DEL RC'!E30</f>
        <v>Reducir el riesgo</v>
      </c>
      <c r="K30" s="177" t="s">
        <v>64</v>
      </c>
      <c r="L30" s="177" t="s">
        <v>35</v>
      </c>
      <c r="M30" s="177" t="s">
        <v>72</v>
      </c>
      <c r="N30" s="241"/>
      <c r="O30" s="241"/>
      <c r="P30" s="241"/>
    </row>
    <row r="31" spans="1:16" s="88" customFormat="1" ht="105" customHeight="1" x14ac:dyDescent="0.25">
      <c r="A31" s="224">
        <v>12</v>
      </c>
      <c r="B31" s="228" t="str">
        <f>+'IDENTIFICACIÓN DEL RC'!B20</f>
        <v>Gestión de Recursos Físicos y Documental</v>
      </c>
      <c r="C31" s="224" t="str">
        <f>+VLOOKUP(A31,'IDENTIFICACIÓN DEL RC'!$A$9:$C$30,3,0)</f>
        <v>Incumplimiento por parte de los servidores de lo establecido en las resoluciones, circulares, procedimientos y políticas, para la administración de bienes.</v>
      </c>
      <c r="D31" s="226" t="str">
        <f>+'IDENTIFICACIÓN DEL RC'!D20</f>
        <v>Perdida y/o desaparición de los bienes al servicio de la Entidad parte de un servidor que, aprovechando su posición frente a un recurso público, sustrae bienes de la Entidad para su beneficio personal o un tercero.</v>
      </c>
      <c r="E31" s="236" t="str">
        <f>+VLOOKUP(A31,'IDENTIFICACIÓN DEL RC'!$A$9:$E$30,5,0)</f>
        <v>* Afectación en la prestación del servicio.
* Detrimento patrimonial.
* Investigaciones disciplinarias.
* Generación de hallazgos por parte de Entes de Control.</v>
      </c>
      <c r="F31" s="221" t="str">
        <f>'ANÁLISIS DEL RC'!G20</f>
        <v>ZONA RIESGO ALTO</v>
      </c>
      <c r="G31" s="158" t="str">
        <f>'CONTROL DEL RC'!F31</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reporte de las evidencias se realizara cuatrimestralmente.</v>
      </c>
      <c r="H31" s="221">
        <f>'VALORACIÓN DEL RC CON CONTROL'!C21</f>
        <v>100</v>
      </c>
      <c r="I31" s="221" t="str">
        <f>'VALORACIÓN DEL RC CON CONTROL'!G21</f>
        <v>ZONA RIESGO ALTO</v>
      </c>
      <c r="J31" s="91" t="str">
        <f>+'CONTROL DEL RC'!E31</f>
        <v>Reducir el riesgo</v>
      </c>
      <c r="K31" s="177" t="s">
        <v>70</v>
      </c>
      <c r="L31" s="177" t="s">
        <v>35</v>
      </c>
      <c r="M31" s="177" t="s">
        <v>73</v>
      </c>
      <c r="N31" s="239" t="s">
        <v>533</v>
      </c>
      <c r="O31" s="239" t="s">
        <v>542</v>
      </c>
      <c r="P31" s="239" t="s">
        <v>534</v>
      </c>
    </row>
    <row r="32" spans="1:16" s="88" customFormat="1" ht="90" x14ac:dyDescent="0.25">
      <c r="A32" s="233"/>
      <c r="B32" s="235"/>
      <c r="C32" s="233"/>
      <c r="D32" s="234"/>
      <c r="E32" s="237"/>
      <c r="F32" s="222"/>
      <c r="G32" s="158" t="str">
        <f>'CONTROL DEL RC'!F32</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reporte de las evidencias se realizara cuatrimestralmente.</v>
      </c>
      <c r="H32" s="222"/>
      <c r="I32" s="222"/>
      <c r="J32" s="91" t="str">
        <f>+'CONTROL DEL RC'!E32</f>
        <v>Reducir el riesgo</v>
      </c>
      <c r="K32" s="177" t="s">
        <v>74</v>
      </c>
      <c r="L32" s="177" t="s">
        <v>65</v>
      </c>
      <c r="M32" s="177" t="s">
        <v>75</v>
      </c>
      <c r="N32" s="240"/>
      <c r="O32" s="240"/>
      <c r="P32" s="240"/>
    </row>
    <row r="33" spans="1:16" s="88" customFormat="1" ht="93.75" customHeight="1" x14ac:dyDescent="0.25">
      <c r="A33" s="233"/>
      <c r="B33" s="235"/>
      <c r="C33" s="233"/>
      <c r="D33" s="234"/>
      <c r="E33" s="237"/>
      <c r="F33" s="222"/>
      <c r="G33" s="158" t="str">
        <f>'CONTROL DEL RC'!F33</f>
        <v>El almacenista general verifica anualmente la realización del proceso de Toma de inventario físico, en caso de no realizarse debe justificarse mediante memorando la no implementación del mismo, como evidencia se presentan formatos dispuestos para toma física y cronograma de toma física. El reporte de las evidencias se realizara cuatrimestralmente.</v>
      </c>
      <c r="H33" s="222"/>
      <c r="I33" s="222"/>
      <c r="J33" s="91" t="str">
        <f>+'CONTROL DEL RC'!E33</f>
        <v>Reducir el riesgo</v>
      </c>
      <c r="K33" s="177" t="s">
        <v>74</v>
      </c>
      <c r="L33" s="177" t="s">
        <v>67</v>
      </c>
      <c r="M33" s="177" t="s">
        <v>76</v>
      </c>
      <c r="N33" s="240"/>
      <c r="O33" s="240"/>
      <c r="P33" s="240"/>
    </row>
    <row r="34" spans="1:16" s="88" customFormat="1" ht="90" customHeight="1" x14ac:dyDescent="0.25">
      <c r="A34" s="225"/>
      <c r="B34" s="229"/>
      <c r="C34" s="225"/>
      <c r="D34" s="227"/>
      <c r="E34" s="238"/>
      <c r="F34" s="223"/>
      <c r="G34" s="158" t="str">
        <f>'CONTROL DEL RC'!F34</f>
        <v>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reporte de las evidencias se realizará cuatrimestralmente.</v>
      </c>
      <c r="H34" s="223"/>
      <c r="I34" s="223"/>
      <c r="J34" s="91" t="str">
        <f>+'CONTROL DEL RC'!E34</f>
        <v>Reducir el riesgo</v>
      </c>
      <c r="K34" s="177" t="s">
        <v>74</v>
      </c>
      <c r="L34" s="177" t="s">
        <v>67</v>
      </c>
      <c r="M34" s="177" t="s">
        <v>77</v>
      </c>
      <c r="N34" s="241"/>
      <c r="O34" s="241"/>
      <c r="P34" s="241"/>
    </row>
    <row r="35" spans="1:16" s="88" customFormat="1" ht="168.75" customHeight="1" x14ac:dyDescent="0.25">
      <c r="A35" s="159">
        <v>13</v>
      </c>
      <c r="B35" s="161" t="str">
        <f>+'IDENTIFICACIÓN DEL RC'!B21</f>
        <v>Gestión de Seguridad y Convivencia</v>
      </c>
      <c r="C35" s="152" t="str">
        <f>+VLOOKUP(A35,'IDENTIFICACIÓN DEL RC'!$A$9:$C$30,3,0)</f>
        <v>Ausencia de una cultura de la seguridad de la información que garantice que el funcionario o contratista conozca sus deberes y responsabilidades en la preservación de la confidencialidad de la información, lo que con llevaría al riesgo mencionado.</v>
      </c>
      <c r="D35" s="160" t="str">
        <f>+'IDENTIFICACIÓN DEL RC'!D21</f>
        <v>Fuga de información confidencial de la entidad por parte de contratista o funcionarios</v>
      </c>
      <c r="E35" s="153" t="str">
        <f>+VLOOKUP(A35,'IDENTIFICACIÓN DEL RC'!$A$9:$E$30,5,0)</f>
        <v>Fuga y mal manejo de la información. Posible de información pública. Posibles daños a la imagen de la entidad frente a la ciudadanía. Mala manipulación de la información.</v>
      </c>
      <c r="F35" s="158" t="str">
        <f>'ANÁLISIS DEL RC'!G21</f>
        <v>ZONA RIESGO MODERADO</v>
      </c>
      <c r="G35" s="158" t="str">
        <f>'CONTROL DEL RC'!F35</f>
        <v>El administrador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 algún usuario. En caso que no se haga una perfilación correcta del usuario que se dio autorización, la Subsecretaria debe adelantar la instrucción de proceder con el ajuste que se requiera, como evidencia debe dejarse un correo de soporte dirigido al administrador del sistema. El cargue de las evidencias se realizara cuatrimestralmente.</v>
      </c>
      <c r="H35" s="158">
        <f>'VALORACIÓN DEL RC CON CONTROL'!C22</f>
        <v>100</v>
      </c>
      <c r="I35" s="158" t="str">
        <f>'VALORACIÓN DEL RC CON CONTROL'!G22</f>
        <v>ZONA RIESGO MODERADO</v>
      </c>
      <c r="J35" s="91" t="str">
        <f>+'CONTROL DEL RC'!E35</f>
        <v>Reducir el riesgo</v>
      </c>
      <c r="K35" s="159" t="s">
        <v>78</v>
      </c>
      <c r="L35" s="159" t="s">
        <v>35</v>
      </c>
      <c r="M35" s="159" t="s">
        <v>79</v>
      </c>
      <c r="N35" s="89" t="s">
        <v>543</v>
      </c>
      <c r="O35" s="89" t="s">
        <v>544</v>
      </c>
      <c r="P35" s="89" t="s">
        <v>545</v>
      </c>
    </row>
    <row r="36" spans="1:16" s="88" customFormat="1" ht="139.5" customHeight="1" x14ac:dyDescent="0.25">
      <c r="A36" s="224">
        <v>14</v>
      </c>
      <c r="B36" s="228" t="str">
        <f>+'IDENTIFICACIÓN DEL RC'!B22</f>
        <v>Gestión de Tecnología de Información</v>
      </c>
      <c r="C36" s="224" t="str">
        <f>+VLOOKUP(A36,'IDENTIFICACIÓN DEL RC'!$A$9:$C$30,3,0)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6" s="226" t="str">
        <f>+'IDENTIFICACIÓN DEL RC'!D22</f>
        <v xml:space="preserve"> Fuga de información catalogada por la entidad como clasificada o reservada</v>
      </c>
      <c r="E36" s="236" t="str">
        <f>+VLOOKUP(A36,'IDENTIFICACIÓN DEL RC'!$A$9:$E$30,5,0)</f>
        <v>Divulgación de información clasificada o reservada de la entidad. Sanciones a la entidad por inadecuada protección de datos personales. Perdida de imagen reputacional de la entidad. Vicio en los procesos de contratación.</v>
      </c>
      <c r="F36" s="221" t="str">
        <f>'ANÁLISIS DEL RC'!G22</f>
        <v>ZONA RIESGO EXTREMO</v>
      </c>
      <c r="G36" s="158" t="str">
        <f>'CONTROL DEL RC'!F36</f>
        <v>El Profesional especializado en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6" s="221">
        <f>'VALORACIÓN DEL RC CON CONTROL'!C23</f>
        <v>100</v>
      </c>
      <c r="I36" s="221" t="str">
        <f>'VALORACIÓN DEL RC CON CONTROL'!G23</f>
        <v>ZONA RIESGO EXTREMO</v>
      </c>
      <c r="J36" s="91" t="str">
        <f>+'CONTROL DEL RC'!E36</f>
        <v>Reducir el riesgo</v>
      </c>
      <c r="K36" s="159" t="s">
        <v>80</v>
      </c>
      <c r="L36" s="159" t="s">
        <v>35</v>
      </c>
      <c r="M36" s="159" t="s">
        <v>81</v>
      </c>
      <c r="N36" s="89" t="s">
        <v>582</v>
      </c>
      <c r="O36" s="89" t="s">
        <v>583</v>
      </c>
      <c r="P36" s="89" t="s">
        <v>584</v>
      </c>
    </row>
    <row r="37" spans="1:16" s="88" customFormat="1" ht="172.5" customHeight="1" x14ac:dyDescent="0.25">
      <c r="A37" s="225"/>
      <c r="B37" s="229"/>
      <c r="C37" s="225"/>
      <c r="D37" s="227"/>
      <c r="E37" s="238"/>
      <c r="F37" s="223"/>
      <c r="G37" s="158" t="str">
        <f>'CONTROL DEL RC'!F37</f>
        <v>El Profesional designado por el Director de Tecnologías y Sistemas de la Información gestionará la ampliación de la cláusula de confidencialidad que hace parte de la minuta contractual elaborada por la Dirección Jurídica de acuerdo a los requerimientos legales y técnicos para el uso y tratamiento de la información. En caso de no proceder la ampliación de la cláusula; se deberá establecer en las obligaciones específicas de cada contrato las condiciones necesarias para velar por la confidencialidad de la información de la entidad. Como evidencia se dejarán las minutas contractuales y las cláusulas de confidencialidad de los proveedores. El cargue de las evidencias se realizará cuatrimestralmente.</v>
      </c>
      <c r="H37" s="223">
        <f>'VALORACIÓN DEL RC CON CONTROL'!C17</f>
        <v>100</v>
      </c>
      <c r="I37" s="223"/>
      <c r="J37" s="91" t="str">
        <f>+'CONTROL DEL RC'!E37</f>
        <v>Reducir el riesgo</v>
      </c>
      <c r="K37" s="159" t="s">
        <v>82</v>
      </c>
      <c r="L37" s="159" t="s">
        <v>35</v>
      </c>
      <c r="M37" s="159" t="s">
        <v>83</v>
      </c>
      <c r="N37" s="89" t="s">
        <v>585</v>
      </c>
      <c r="O37" s="89" t="s">
        <v>586</v>
      </c>
      <c r="P37" s="89" t="s">
        <v>587</v>
      </c>
    </row>
    <row r="38" spans="1:16" s="88" customFormat="1" ht="157.5" customHeight="1" x14ac:dyDescent="0.25">
      <c r="A38" s="224">
        <v>15</v>
      </c>
      <c r="B38" s="228" t="str">
        <f>+'IDENTIFICACIÓN DEL RC'!B23</f>
        <v>Gestión de Tecnología de Información</v>
      </c>
      <c r="C38" s="224" t="str">
        <f>+VLOOKUP(A38,'IDENTIFICACIÓN DEL RC'!$A$9:$C$30,3,0)</f>
        <v>Manipulación y/o Modificación de información de la entidad por usuarios o procesos no autorizados.</v>
      </c>
      <c r="D38" s="226" t="str">
        <f>+'IDENTIFICACIÓN DEL RC'!D23</f>
        <v>Pérdida de Integridad de la información almacenada en la infraestructura tecnológica o sistemas de información de la entidad.</v>
      </c>
      <c r="E38" s="236" t="str">
        <f>+VLOOKUP(A38,'IDENTIFICACIÓN DEL RC'!$A$9:$E$30,5,0)</f>
        <v>Alteración de cifras o contenido publicado en la pagina de la entidad o la intranet. Alteración de cifras o datos generados por las áreas de la entidad. Perdida de imagen reputacional de la entidad</v>
      </c>
      <c r="F38" s="221" t="str">
        <f>'ANÁLISIS DEL RC'!G23</f>
        <v>ZONA RIESGO EXTREMO</v>
      </c>
      <c r="G38" s="158" t="str">
        <f>'CONTROL DEL RC'!F38</f>
        <v>El Profesional de Seguridad de la información de la Dirección de Tecnología y Sistemas de Información socializa las políticas de seguridad y privacidad de la información a funcionarios y contratista de la entidad, incluyendo todas sus sedes Cuatrimestralmente.  En caso de no realizar esta capacitación se enviarán tips de seguridad a través de Yammer y de los demás canales dispuestos en la entidad para las comunicaciones oficiales.  Como evidencia de este control se tienen las listas de asistencia de las diferentes sesiones realizadas en el proceso de divulgación. El cargue de las evidencias se realizara cuatrimestralmente.</v>
      </c>
      <c r="H38" s="221">
        <f>'VALORACIÓN DEL RC CON CONTROL'!C24</f>
        <v>100</v>
      </c>
      <c r="I38" s="221" t="str">
        <f>'VALORACIÓN DEL RC CON CONTROL'!G24</f>
        <v>ZONA RIESGO EXTREMO</v>
      </c>
      <c r="J38" s="91" t="str">
        <f>+'CONTROL DEL RC'!E38</f>
        <v>Reducir el riesgo</v>
      </c>
      <c r="K38" s="159" t="s">
        <v>84</v>
      </c>
      <c r="L38" s="159" t="s">
        <v>572</v>
      </c>
      <c r="M38" s="159" t="s">
        <v>85</v>
      </c>
      <c r="N38" s="89" t="s">
        <v>588</v>
      </c>
      <c r="O38" s="89" t="s">
        <v>589</v>
      </c>
      <c r="P38" s="89" t="s">
        <v>590</v>
      </c>
    </row>
    <row r="39" spans="1:16" s="88" customFormat="1" ht="146.25" customHeight="1" x14ac:dyDescent="0.25">
      <c r="A39" s="225"/>
      <c r="B39" s="229"/>
      <c r="C39" s="225"/>
      <c r="D39" s="227"/>
      <c r="E39" s="238"/>
      <c r="F39" s="223"/>
      <c r="G39" s="158" t="str">
        <f>'CONTROL DEL RC'!F39</f>
        <v>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v>
      </c>
      <c r="H39" s="223"/>
      <c r="I39" s="223"/>
      <c r="J39" s="91" t="str">
        <f>+'CONTROL DEL RC'!E39</f>
        <v>Reducir el riesgo</v>
      </c>
      <c r="K39" s="159" t="s">
        <v>86</v>
      </c>
      <c r="L39" s="159" t="s">
        <v>38</v>
      </c>
      <c r="M39" s="159" t="s">
        <v>87</v>
      </c>
      <c r="N39" s="89" t="s">
        <v>591</v>
      </c>
      <c r="O39" s="89" t="s">
        <v>592</v>
      </c>
      <c r="P39" s="89" t="s">
        <v>593</v>
      </c>
    </row>
    <row r="40" spans="1:16" s="88" customFormat="1" ht="409.6" customHeight="1" x14ac:dyDescent="0.25">
      <c r="A40" s="224">
        <v>16</v>
      </c>
      <c r="B40" s="228" t="str">
        <f>+'IDENTIFICACIÓN DEL RC'!B24</f>
        <v>Gestión Financiera</v>
      </c>
      <c r="C40" s="224" t="str">
        <f>+VLOOKUP(A40,'IDENTIFICACIÓN DEL RC'!$A$9:$C$30,3,0)</f>
        <v>Adulteración de los documentos legales soporte de pago
Incumplimiento de funciones por acción u omisión
Falta de personal capacitado para brindar atención y servicio</v>
      </c>
      <c r="D40" s="226" t="str">
        <f>+'IDENTIFICACIÓN DEL RC'!D24</f>
        <v xml:space="preserve">Tramitar pagos sin cumplir con los requisitos establecidos   </v>
      </c>
      <c r="E40" s="236" t="str">
        <f>+VLOOKUP(A40,'IDENTIFICACIÓN DEL RC'!$A$9:$E$30,5,0)</f>
        <v>Pagos sin cumplir con los requisitos establecidos</v>
      </c>
      <c r="F40" s="221" t="str">
        <f>'ANÁLISIS DEL RC'!G24</f>
        <v>ZONA RIESGO ALTO</v>
      </c>
      <c r="G40" s="158" t="str">
        <f>'CONTROL DEL RC'!F40</f>
        <v>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correos y radicación del sistema ORFEO  al usuario DF CUENTAS CONTINGENCIA. El cargue de las evidencias se realizara cuatrimestralmente.</v>
      </c>
      <c r="H40" s="221">
        <f>'VALORACIÓN DEL RC CON CONTROL'!C25</f>
        <v>100</v>
      </c>
      <c r="I40" s="221" t="str">
        <f>'VALORACIÓN DEL RC CON CONTROL'!G25</f>
        <v>ZONA RIESGO MODERADO</v>
      </c>
      <c r="J40" s="91" t="str">
        <f>+'CONTROL DEL RC'!E40</f>
        <v>Reducir el riesgo</v>
      </c>
      <c r="K40" s="151" t="s">
        <v>88</v>
      </c>
      <c r="L40" s="159" t="s">
        <v>35</v>
      </c>
      <c r="M40" s="151" t="s">
        <v>89</v>
      </c>
      <c r="N40" s="252" t="s">
        <v>533</v>
      </c>
      <c r="O40" s="252" t="s">
        <v>542</v>
      </c>
      <c r="P40" s="252" t="s">
        <v>534</v>
      </c>
    </row>
    <row r="41" spans="1:16" s="88" customFormat="1" ht="127.5" customHeight="1" x14ac:dyDescent="0.25">
      <c r="A41" s="225"/>
      <c r="B41" s="229"/>
      <c r="C41" s="225"/>
      <c r="D41" s="227"/>
      <c r="E41" s="238"/>
      <c r="F41" s="223"/>
      <c r="G41" s="158" t="str">
        <f>'CONTROL DEL RC'!F41</f>
        <v>El profesional de la Dirección Financiera bajo la supervisión del Director(a) Financiera realizara una capacitación y entrenamiento en el puesto de trabajo para el nuevo personal del área con el fin de que sean capacitados cada vez que sea necesario y se tengan nuevos integrantes, como soporte quedan el formato F-GH253. Para los Contratistas quedara como evidencia un acta de capacitación en Sitio.  Como evidencia de la ejecución quedara el formato o las actas de capacitación. El cargue de las evidencias se realizara cuatrimestralmente.</v>
      </c>
      <c r="H41" s="223"/>
      <c r="I41" s="223"/>
      <c r="J41" s="91" t="str">
        <f>+'CONTROL DEL RC'!E41</f>
        <v>Reducir el riesgo</v>
      </c>
      <c r="K41" s="151" t="s">
        <v>90</v>
      </c>
      <c r="L41" s="159" t="s">
        <v>35</v>
      </c>
      <c r="M41" s="151" t="s">
        <v>91</v>
      </c>
      <c r="N41" s="254"/>
      <c r="O41" s="254"/>
      <c r="P41" s="254"/>
    </row>
    <row r="42" spans="1:16" s="88" customFormat="1" ht="196.5" customHeight="1" x14ac:dyDescent="0.25">
      <c r="A42" s="159">
        <v>17</v>
      </c>
      <c r="B42" s="161" t="str">
        <f>+'IDENTIFICACIÓN DEL RC'!B25</f>
        <v>Gestión Humana</v>
      </c>
      <c r="C42" s="152" t="str">
        <f>+VLOOKUP(A42,'IDENTIFICACIÓN DEL RC'!$A$9:$C$30,3,0)</f>
        <v>Posible intercambio de dadivas entre el funcionario responsable y el contratista no apto para la vacante.</v>
      </c>
      <c r="D42" s="160" t="str">
        <f>+'IDENTIFICACIÓN DEL RC'!D25</f>
        <v>Posesionar o realizar un encargo a un servidor que No cumpla con los requisitos establecidos en el Manual de Funciones de la SCJ</v>
      </c>
      <c r="E42" s="153" t="str">
        <f>+VLOOKUP(A42,'IDENTIFICACIÓN DEL RC'!$A$9:$E$30,5,0)</f>
        <v>Sanciones disciplinarias a los funcionarios implicados en la contratación viciada</v>
      </c>
      <c r="F42" s="158" t="str">
        <f>'ANÁLISIS DEL RC'!G25</f>
        <v>ZONA RIESGO EXTREMO</v>
      </c>
      <c r="G42" s="158" t="str">
        <f>'CONTROL DEL RC'!F42</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42" s="158">
        <f>'VALORACIÓN DEL RC CON CONTROL'!C26</f>
        <v>100</v>
      </c>
      <c r="I42" s="158" t="str">
        <f>'VALORACIÓN DEL RC CON CONTROL'!G26</f>
        <v>ZONA RIESGO EXTREMO</v>
      </c>
      <c r="J42" s="91" t="str">
        <f>+'CONTROL DEL RC'!E42</f>
        <v>Reducir el riesgo</v>
      </c>
      <c r="K42" s="159" t="s">
        <v>92</v>
      </c>
      <c r="L42" s="159" t="s">
        <v>35</v>
      </c>
      <c r="M42" s="159" t="s">
        <v>93</v>
      </c>
      <c r="N42" s="89" t="s">
        <v>598</v>
      </c>
      <c r="O42" s="89" t="s">
        <v>599</v>
      </c>
      <c r="P42" s="89" t="s">
        <v>609</v>
      </c>
    </row>
    <row r="43" spans="1:16" s="88" customFormat="1" ht="165" customHeight="1" x14ac:dyDescent="0.25">
      <c r="A43" s="159">
        <v>18</v>
      </c>
      <c r="B43" s="161" t="str">
        <f>+'IDENTIFICACIÓN DEL RC'!B26</f>
        <v>Gestión Humana</v>
      </c>
      <c r="C43" s="152" t="str">
        <f>+VLOOKUP(A43,'IDENTIFICACIÓN DEL RC'!$A$9:$C$30,3,0)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43" s="160" t="str">
        <f>+'IDENTIFICACIÓN DEL RC'!D26</f>
        <v>Interés indebido por un oferente en los procesos de contratación de la Dirección de Gestión Humana</v>
      </c>
      <c r="E43" s="153" t="str">
        <f>+VLOOKUP(A43,'IDENTIFICACIÓN DEL RC'!$A$9:$E$30,5,0)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43" s="158" t="str">
        <f>'ANÁLISIS DEL RC'!G26</f>
        <v>ZONA RIESGO EXTREMO</v>
      </c>
      <c r="G43" s="158" t="str">
        <f>'CONTROL DEL RC'!F43</f>
        <v>El profesional o contratista responsable de los procesos de contratación para la Dirección de Gestión Humana, cuenta con un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43" s="158">
        <f>'VALORACIÓN DEL RC CON CONTROL'!C27</f>
        <v>100</v>
      </c>
      <c r="I43" s="158" t="str">
        <f>'VALORACIÓN DEL RC CON CONTROL'!G27</f>
        <v>ZONA RIESGO EXTREMO</v>
      </c>
      <c r="J43" s="91" t="str">
        <f>+'CONTROL DEL RC'!E43</f>
        <v>Reducir el riesgo</v>
      </c>
      <c r="K43" s="159" t="s">
        <v>92</v>
      </c>
      <c r="L43" s="159" t="s">
        <v>35</v>
      </c>
      <c r="M43" s="159" t="s">
        <v>94</v>
      </c>
      <c r="N43" s="89" t="s">
        <v>600</v>
      </c>
      <c r="O43" s="89" t="s">
        <v>601</v>
      </c>
      <c r="P43" s="89" t="s">
        <v>610</v>
      </c>
    </row>
    <row r="44" spans="1:16" s="88" customFormat="1" ht="170.25" customHeight="1" x14ac:dyDescent="0.25">
      <c r="A44" s="224">
        <v>19</v>
      </c>
      <c r="B44" s="228" t="str">
        <f>+'IDENTIFICACIÓN DEL RC'!B27</f>
        <v>Gestión Jurídica y Contractual</v>
      </c>
      <c r="C44" s="224" t="str">
        <f>+VLOOKUP(A44,'IDENTIFICACIÓN DEL RC'!$A$9:$C$30,3,0)</f>
        <v xml:space="preserve"> Determinar requisitos excluyentes en el proceso que se adelanta lo cual permitiría el direccionamiento de contratos y el favorecimiento a terceros.
Falta de capacitación de los funcionarios que adelantan los procesos de contratación</v>
      </c>
      <c r="D44" s="226" t="str">
        <f>+'IDENTIFICACIÓN DEL RC'!D27</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44" s="236" t="str">
        <f>+VLOOKUP(A44,'IDENTIFICACIÓN DEL RC'!$A$9:$E$30,5,0)</f>
        <v>Pérdida de recursos públicos. - Incumplimiento del objeto contractual.</v>
      </c>
      <c r="F44" s="221" t="str">
        <f>'ANÁLISIS DEL RC'!G27</f>
        <v>ZONA RIESGO EXTREMO</v>
      </c>
      <c r="G44" s="158" t="str">
        <f>'CONTROL DEL RC'!F44</f>
        <v>La Secretaria técnica del comité de contratación somete a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v>
      </c>
      <c r="H44" s="158">
        <f>'VALORACIÓN DEL RC CON CONTROL'!C28</f>
        <v>100</v>
      </c>
      <c r="I44" s="221" t="str">
        <f>'VALORACIÓN DEL RC CON CONTROL'!G28</f>
        <v>ZONA RIESGO EXTREMO</v>
      </c>
      <c r="J44" s="91" t="str">
        <f>+'CONTROL DEL RC'!E44</f>
        <v>Reducir el riesgo</v>
      </c>
      <c r="K44" s="159" t="s">
        <v>95</v>
      </c>
      <c r="L44" s="159" t="s">
        <v>35</v>
      </c>
      <c r="M44" s="159" t="s">
        <v>96</v>
      </c>
      <c r="N44" s="89" t="s">
        <v>569</v>
      </c>
      <c r="O44" s="89" t="s">
        <v>570</v>
      </c>
      <c r="P44" s="89" t="s">
        <v>571</v>
      </c>
    </row>
    <row r="45" spans="1:16" s="88" customFormat="1" ht="133.5" customHeight="1" x14ac:dyDescent="0.25">
      <c r="A45" s="225"/>
      <c r="B45" s="229"/>
      <c r="C45" s="225"/>
      <c r="D45" s="227"/>
      <c r="E45" s="238"/>
      <c r="F45" s="223"/>
      <c r="G45" s="158" t="str">
        <f>'CONTROL DEL RC'!F45</f>
        <v>El Jefe de la Dirección Jurídica mensualmente coordinará la ejecución de socializaciones que permitan brindar información al personal de la dirección, la cual será liderada por el Profesional a cargo del tema. Adicionalmente se solicitarán capacitaciones coordinadas con Gestión Humana de acuerdo a disponibilidad. Como evidencia quedaran las actas de reunión de las socializaciones de la Dirección Jurídica y para las capacitaciones coordinadas por Gestión Humana quedaran las planillas de asistencia. El cargue de las evidencias se realizara cuatrimestralmente.</v>
      </c>
      <c r="H45" s="158">
        <f>'VALORACIÓN DEL RC CON CONTROL'!C29</f>
        <v>100</v>
      </c>
      <c r="I45" s="223"/>
      <c r="J45" s="91" t="str">
        <f>+'CONTROL DEL RC'!E45</f>
        <v>Reducir el riesgo</v>
      </c>
      <c r="K45" s="159" t="s">
        <v>97</v>
      </c>
      <c r="L45" s="159" t="s">
        <v>46</v>
      </c>
      <c r="M45" s="159" t="s">
        <v>98</v>
      </c>
      <c r="N45" s="89" t="s">
        <v>561</v>
      </c>
      <c r="O45" s="89" t="s">
        <v>563</v>
      </c>
      <c r="P45" s="89" t="s">
        <v>562</v>
      </c>
    </row>
    <row r="46" spans="1:16" s="88" customFormat="1" ht="138.75" customHeight="1" x14ac:dyDescent="0.25">
      <c r="A46" s="151">
        <v>20</v>
      </c>
      <c r="B46" s="164" t="str">
        <f>+'IDENTIFICACIÓN DEL RC'!B28</f>
        <v>Gestión Jurídica y Contractual</v>
      </c>
      <c r="C46" s="152" t="str">
        <f>+VLOOKUP(A46,'IDENTIFICACIÓN DEL RC'!$A$9:$C$30,3,0)</f>
        <v>Desconocimiento de la norma
Desconocimiento de funciones
Desidia</v>
      </c>
      <c r="D46" s="162" t="str">
        <f>+'IDENTIFICACIÓN DEL RC'!D28</f>
        <v xml:space="preserve">Incumplimiento de funciones por acción u omisión </v>
      </c>
      <c r="E46" s="153" t="str">
        <f>+VLOOKUP(A46,'IDENTIFICACIÓN DEL RC'!$A$9:$E$30,5,0)</f>
        <v>Sanciones por parte de entes de control internos y externos.
Procesos disciplinarios internos y externos.</v>
      </c>
      <c r="F46" s="125" t="str">
        <f>'ANÁLISIS DEL RC'!G28</f>
        <v>ZONA RIESGO EXTREMO</v>
      </c>
      <c r="G46" s="158" t="str">
        <f>'CONTROL DEL RC'!F46</f>
        <v>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y/o los correos con el cambio requerido y/o la documentación ajustada. El cargue de las evidencias se realizara cuatrimestralmente.</v>
      </c>
      <c r="H46" s="158">
        <f>'VALORACIÓN DEL RC CON CONTROL'!C30</f>
        <v>100</v>
      </c>
      <c r="I46" s="125" t="str">
        <f>'VALORACIÓN DEL RC CON CONTROL'!G29</f>
        <v>ZONA RIESGO EXTREMO</v>
      </c>
      <c r="J46" s="91" t="str">
        <f>+'CONTROL DEL RC'!E46</f>
        <v>Reducir el riesgo</v>
      </c>
      <c r="K46" s="159" t="s">
        <v>80</v>
      </c>
      <c r="L46" s="159" t="s">
        <v>58</v>
      </c>
      <c r="M46" s="159" t="s">
        <v>99</v>
      </c>
      <c r="N46" s="89" t="s">
        <v>566</v>
      </c>
      <c r="O46" s="89" t="s">
        <v>567</v>
      </c>
      <c r="P46" s="89" t="s">
        <v>568</v>
      </c>
    </row>
    <row r="47" spans="1:16" s="88" customFormat="1" ht="148.5" customHeight="1" x14ac:dyDescent="0.25">
      <c r="A47" s="159">
        <v>21</v>
      </c>
      <c r="B47" s="161" t="str">
        <f>+'IDENTIFICACIÓN DEL RC'!B29</f>
        <v>Seguimiento y Monitoreo al Sistema de Control Interno</v>
      </c>
      <c r="C47" s="152" t="str">
        <f>+VLOOKUP(A47,'IDENTIFICACIÓN DEL RC'!$A$9:$C$30,3,0)</f>
        <v xml:space="preserve">Desconocimiento u omisión de las normas de auditoria generalmente aceptadas o 
Impedimentos y/o conflictos de interés no comunicados. </v>
      </c>
      <c r="D47" s="160" t="str">
        <f>+'IDENTIFICACIÓN DEL RC'!D29</f>
        <v>Favorecimiento al proceso auditado o a terceros responsables a partir de auditorias, sesgadas, manipuladas o direccionadas, que no permitan evidenciar la realidad de la gestión obstruyendo la evaluación de esta.</v>
      </c>
      <c r="E47" s="153" t="str">
        <f>+VLOOKUP(A47,'IDENTIFICACIÓN DEL RC'!$A$9:$E$30,5,0)</f>
        <v>Sanciones por parte de entes de control.</v>
      </c>
      <c r="F47" s="158" t="str">
        <f>'ANÁLISIS DEL RC'!G29</f>
        <v>ZONA RIESGO EXTREMO</v>
      </c>
      <c r="G47" s="158" t="str">
        <f>'CONTROL DEL RC'!F47</f>
        <v>El jefe de la Oficina de Control Interno, designará  al equipo auditor de conformidad con los tipos de trabajo de auditoria plasmados en el Plan Anual de Auditoria (PAA), igualmente programará mensualmente seguimientos  al desarrollo de las auditorias a fin de identificar fallas o desviaciones del control, documentándolos a partir de actas de reunión de avance. En el evento de ser detectada alguna irregularidad, se tomarán las acciones disciplinarias a que haya lugar. Como evidencia quedaran las Actas de reunion y la presentacion. El cargue de las evidencias se realizara cuatrimestralmente.</v>
      </c>
      <c r="H47" s="158">
        <f>'VALORACIÓN DEL RC CON CONTROL'!C30</f>
        <v>100</v>
      </c>
      <c r="I47" s="158" t="str">
        <f>'VALORACIÓN DEL RC CON CONTROL'!G30</f>
        <v>ZONA RIESGO EXTREMO</v>
      </c>
      <c r="J47" s="91" t="str">
        <f>+'CONTROL DEL RC'!E47</f>
        <v>Reducir el riesgo</v>
      </c>
      <c r="K47" s="159" t="s">
        <v>100</v>
      </c>
      <c r="L47" s="159" t="s">
        <v>46</v>
      </c>
      <c r="M47" s="159" t="s">
        <v>540</v>
      </c>
      <c r="N47" s="89" t="s">
        <v>541</v>
      </c>
      <c r="O47" s="89" t="s">
        <v>565</v>
      </c>
      <c r="P47" s="89" t="s">
        <v>564</v>
      </c>
    </row>
    <row r="48" spans="1:16" s="88" customFormat="1" ht="137.25" customHeight="1" x14ac:dyDescent="0.25">
      <c r="A48" s="159">
        <v>22</v>
      </c>
      <c r="B48" s="161" t="str">
        <f>+'IDENTIFICACIÓN DEL RC'!B30</f>
        <v>Atención y Servicio al Ciudadano</v>
      </c>
      <c r="C48" s="152" t="str">
        <f>+VLOOKUP(A48,'IDENTIFICACIÓN DEL RC'!$A$9:$C$30,3,0)</f>
        <v>Falta de personal capacitado</v>
      </c>
      <c r="D48" s="160" t="str">
        <f>+'IDENTIFICACIÓN DEL RC'!D30</f>
        <v>Deficiente Atención a los Ciudadanos</v>
      </c>
      <c r="E48" s="153" t="str">
        <f>+VLOOKUP(A48,'IDENTIFICACIÓN DEL RC'!$A$9:$E$30,5,0)</f>
        <v>Percepción negativa de la Ciudadanía de la entidad. Procesos disciplinarios internos y externos.</v>
      </c>
      <c r="F48" s="158" t="str">
        <f>'ANÁLISIS DEL RC'!G30</f>
        <v>ZONA RIESGO EXTREMO</v>
      </c>
      <c r="G48" s="158" t="str">
        <f>'CONTROL DEL RC'!F48</f>
        <v>Líder Operativo de Atención y Servicio al Ciudadano gestiona las jornadas de socialización anualmente creando el cronograma y elaborando la presentación que será socializada al personal que brinda atención en todas las sedes el cual deberá ser aprobado por el Subsecretario de Gestion Institucional.  Para los casos en los cuales no se logre cumplir el cronograma se procederá con la reprogramación. Como evidencia quedara el cronograma, la presentación y las listas de asistencia. El cargue de las evidencias se realizará cuatrimestralmente</v>
      </c>
      <c r="H48" s="158">
        <f>'VALORACIÓN DEL RC CON CONTROL'!C31</f>
        <v>100</v>
      </c>
      <c r="I48" s="158" t="str">
        <f>'VALORACIÓN DEL RC CON CONTROL'!G31</f>
        <v>ZONA RIESGO ALTO</v>
      </c>
      <c r="J48" s="91" t="str">
        <f>+'CONTROL DEL RC'!E48</f>
        <v>Reducir el riesgo</v>
      </c>
      <c r="K48" s="159" t="s">
        <v>57</v>
      </c>
      <c r="L48" s="159" t="s">
        <v>67</v>
      </c>
      <c r="M48" s="159" t="s">
        <v>101</v>
      </c>
      <c r="N48" s="89" t="s">
        <v>555</v>
      </c>
      <c r="O48" s="89" t="s">
        <v>556</v>
      </c>
      <c r="P48" s="89" t="s">
        <v>557</v>
      </c>
    </row>
    <row r="49" spans="1:16" x14ac:dyDescent="0.25">
      <c r="A49" s="138"/>
      <c r="B49" s="138"/>
      <c r="C49" s="138"/>
      <c r="D49" s="138"/>
      <c r="E49" s="138"/>
      <c r="F49" s="138"/>
      <c r="G49" s="138"/>
      <c r="H49" s="138"/>
      <c r="I49" s="138"/>
      <c r="J49" s="138"/>
      <c r="K49" s="138"/>
      <c r="L49" s="138"/>
      <c r="M49" s="138"/>
      <c r="N49" s="138"/>
      <c r="O49" s="138"/>
      <c r="P49" s="138"/>
    </row>
    <row r="50" spans="1:16" x14ac:dyDescent="0.25">
      <c r="A50" s="137"/>
      <c r="B50" s="137"/>
      <c r="C50" s="137"/>
      <c r="D50" s="137"/>
      <c r="E50" s="137"/>
      <c r="F50" s="137"/>
      <c r="G50" s="137"/>
      <c r="H50" s="137"/>
      <c r="I50" s="137"/>
      <c r="J50" s="137"/>
      <c r="K50" s="137"/>
      <c r="L50" s="137"/>
      <c r="M50" s="137"/>
      <c r="N50" s="137"/>
      <c r="O50" s="137"/>
      <c r="P50" s="137"/>
    </row>
    <row r="51" spans="1:16" x14ac:dyDescent="0.25">
      <c r="A51" s="137"/>
      <c r="B51" s="137"/>
      <c r="C51" s="137"/>
      <c r="D51" s="137"/>
      <c r="E51" s="137"/>
      <c r="F51" s="137"/>
      <c r="G51" s="137"/>
      <c r="H51" s="137"/>
      <c r="I51" s="137"/>
      <c r="J51" s="137"/>
      <c r="K51" s="137"/>
      <c r="L51" s="137"/>
      <c r="M51" s="137"/>
      <c r="N51" s="137"/>
      <c r="O51" s="137"/>
      <c r="P51" s="137"/>
    </row>
    <row r="52" spans="1:16" x14ac:dyDescent="0.25">
      <c r="A52" s="137"/>
      <c r="B52" s="137"/>
      <c r="C52" s="137"/>
      <c r="D52" s="137"/>
      <c r="E52" s="137"/>
      <c r="F52" s="137"/>
      <c r="G52" s="137"/>
      <c r="H52" s="137"/>
      <c r="I52" s="137"/>
      <c r="J52" s="137"/>
      <c r="K52" s="137"/>
      <c r="L52" s="137"/>
      <c r="M52" s="137"/>
      <c r="N52" s="137"/>
      <c r="O52" s="137"/>
      <c r="P52" s="137"/>
    </row>
    <row r="53" spans="1:16" x14ac:dyDescent="0.25">
      <c r="A53" s="137"/>
      <c r="B53" s="137"/>
      <c r="C53" s="137"/>
      <c r="D53" s="137"/>
      <c r="E53" s="137"/>
      <c r="F53" s="137"/>
      <c r="G53" s="137"/>
      <c r="H53" s="137"/>
      <c r="I53" s="137"/>
      <c r="J53" s="137"/>
      <c r="K53" s="137"/>
      <c r="L53" s="137"/>
      <c r="M53" s="137"/>
      <c r="N53" s="137"/>
      <c r="O53" s="137"/>
      <c r="P53" s="137"/>
    </row>
    <row r="54" spans="1:16" x14ac:dyDescent="0.25">
      <c r="A54" s="137"/>
      <c r="B54" s="137"/>
      <c r="C54" s="137"/>
      <c r="D54" s="137"/>
      <c r="E54" s="137"/>
      <c r="F54" s="137"/>
      <c r="G54" s="137"/>
      <c r="H54" s="137"/>
      <c r="I54" s="137"/>
      <c r="J54" s="137"/>
      <c r="K54" s="137"/>
      <c r="L54" s="137"/>
      <c r="M54" s="137"/>
      <c r="N54" s="137"/>
      <c r="O54" s="137"/>
      <c r="P54" s="137"/>
    </row>
  </sheetData>
  <autoFilter ref="A8:P48" xr:uid="{44AAA5DB-504A-43E6-B79D-5C06CBD4E3FE}"/>
  <mergeCells count="102">
    <mergeCell ref="O40:O41"/>
    <mergeCell ref="P40:P41"/>
    <mergeCell ref="N10:N11"/>
    <mergeCell ref="O10:O11"/>
    <mergeCell ref="P10:P11"/>
    <mergeCell ref="F44:F45"/>
    <mergeCell ref="I44:I45"/>
    <mergeCell ref="C44:C45"/>
    <mergeCell ref="E44:E45"/>
    <mergeCell ref="N40:N41"/>
    <mergeCell ref="C21:C22"/>
    <mergeCell ref="E21:E22"/>
    <mergeCell ref="D38:D39"/>
    <mergeCell ref="I38:I39"/>
    <mergeCell ref="I36:I37"/>
    <mergeCell ref="F26:F30"/>
    <mergeCell ref="N31:N34"/>
    <mergeCell ref="O31:O34"/>
    <mergeCell ref="P31:P34"/>
    <mergeCell ref="I31:I34"/>
    <mergeCell ref="F17:F20"/>
    <mergeCell ref="D23:D25"/>
    <mergeCell ref="D26:D30"/>
    <mergeCell ref="H23:H25"/>
    <mergeCell ref="A1:B7"/>
    <mergeCell ref="C1:H3"/>
    <mergeCell ref="C4:H5"/>
    <mergeCell ref="C6:I7"/>
    <mergeCell ref="I17:I20"/>
    <mergeCell ref="I1:N3"/>
    <mergeCell ref="A44:A45"/>
    <mergeCell ref="D44:D45"/>
    <mergeCell ref="B44:B45"/>
    <mergeCell ref="E10:E11"/>
    <mergeCell ref="E17:E20"/>
    <mergeCell ref="C17:C20"/>
    <mergeCell ref="I40:I41"/>
    <mergeCell ref="A40:A41"/>
    <mergeCell ref="D40:D41"/>
    <mergeCell ref="B40:B41"/>
    <mergeCell ref="F40:F41"/>
    <mergeCell ref="H40:H41"/>
    <mergeCell ref="E40:E41"/>
    <mergeCell ref="C40:C41"/>
    <mergeCell ref="A21:A22"/>
    <mergeCell ref="D21:D22"/>
    <mergeCell ref="B21:B22"/>
    <mergeCell ref="F21:F22"/>
    <mergeCell ref="P4:P5"/>
    <mergeCell ref="O4:O5"/>
    <mergeCell ref="J6:P7"/>
    <mergeCell ref="I4:N5"/>
    <mergeCell ref="O26:O30"/>
    <mergeCell ref="P26:P30"/>
    <mergeCell ref="O17:O20"/>
    <mergeCell ref="P17:P20"/>
    <mergeCell ref="I23:I25"/>
    <mergeCell ref="N17:N20"/>
    <mergeCell ref="I10:I11"/>
    <mergeCell ref="I21:I22"/>
    <mergeCell ref="B26:B30"/>
    <mergeCell ref="B23:B25"/>
    <mergeCell ref="F23:F25"/>
    <mergeCell ref="A26:A30"/>
    <mergeCell ref="H26:H30"/>
    <mergeCell ref="E26:E30"/>
    <mergeCell ref="C26:C30"/>
    <mergeCell ref="I26:I30"/>
    <mergeCell ref="N26:N30"/>
    <mergeCell ref="A23:A25"/>
    <mergeCell ref="C23:C25"/>
    <mergeCell ref="E23:E25"/>
    <mergeCell ref="B38:B39"/>
    <mergeCell ref="F38:F39"/>
    <mergeCell ref="A31:A34"/>
    <mergeCell ref="D31:D34"/>
    <mergeCell ref="B31:B34"/>
    <mergeCell ref="F31:F34"/>
    <mergeCell ref="H31:H34"/>
    <mergeCell ref="C31:C34"/>
    <mergeCell ref="E31:E34"/>
    <mergeCell ref="E36:E37"/>
    <mergeCell ref="C36:C37"/>
    <mergeCell ref="C38:C39"/>
    <mergeCell ref="E38:E39"/>
    <mergeCell ref="F36:F37"/>
    <mergeCell ref="H36:H37"/>
    <mergeCell ref="A36:A37"/>
    <mergeCell ref="D36:D37"/>
    <mergeCell ref="B36:B37"/>
    <mergeCell ref="A38:A39"/>
    <mergeCell ref="H38:H39"/>
    <mergeCell ref="B17:B20"/>
    <mergeCell ref="D17:D20"/>
    <mergeCell ref="A17:A20"/>
    <mergeCell ref="H17:H20"/>
    <mergeCell ref="A10:A11"/>
    <mergeCell ref="D10:D11"/>
    <mergeCell ref="B10:B11"/>
    <mergeCell ref="F10:F11"/>
    <mergeCell ref="H10:H11"/>
    <mergeCell ref="C10:C11"/>
  </mergeCells>
  <conditionalFormatting sqref="F9:F21 F47 F42:F44 F23 F26:F40">
    <cfRule type="containsText" dxfId="83" priority="84" operator="containsText" text="EXTREMO">
      <formula>NOT(ISERROR(SEARCH("EXTREMO",F9)))</formula>
    </cfRule>
    <cfRule type="containsText" dxfId="82" priority="86" operator="containsText" text="ALTO">
      <formula>NOT(ISERROR(SEARCH("ALTO",F9)))</formula>
    </cfRule>
    <cfRule type="containsText" dxfId="81" priority="87" operator="containsText" text="MODERADO">
      <formula>NOT(ISERROR(SEARCH("MODERADO",F9)))</formula>
    </cfRule>
  </conditionalFormatting>
  <conditionalFormatting sqref="I9:I21 I47 I42:I44 I23 I26:I40">
    <cfRule type="containsText" dxfId="80" priority="43" operator="containsText" text="EXTREMO">
      <formula>NOT(ISERROR(SEARCH("EXTREMO",I9)))</formula>
    </cfRule>
    <cfRule type="containsText" dxfId="79" priority="44" operator="containsText" text="ALTO">
      <formula>NOT(ISERROR(SEARCH("ALTO",I9)))</formula>
    </cfRule>
  </conditionalFormatting>
  <conditionalFormatting sqref="F48">
    <cfRule type="containsText" dxfId="78" priority="22" operator="containsText" text="EXTREMO">
      <formula>NOT(ISERROR(SEARCH("EXTREMO",F48)))</formula>
    </cfRule>
    <cfRule type="containsText" dxfId="77" priority="23" operator="containsText" text="ALTO">
      <formula>NOT(ISERROR(SEARCH("ALTO",F48)))</formula>
    </cfRule>
    <cfRule type="containsText" dxfId="76" priority="24" operator="containsText" text="MODERADO">
      <formula>NOT(ISERROR(SEARCH("MODERADO",F48)))</formula>
    </cfRule>
  </conditionalFormatting>
  <conditionalFormatting sqref="I48">
    <cfRule type="containsText" dxfId="75" priority="19" operator="containsText" text="EXTREMO">
      <formula>NOT(ISERROR(SEARCH("EXTREMO",I48)))</formula>
    </cfRule>
    <cfRule type="containsText" dxfId="74" priority="20" operator="containsText" text="ALTO">
      <formula>NOT(ISERROR(SEARCH("ALTO",I48)))</formula>
    </cfRule>
  </conditionalFormatting>
  <conditionalFormatting sqref="F46">
    <cfRule type="containsText" dxfId="73" priority="4" operator="containsText" text="EXTREMO">
      <formula>NOT(ISERROR(SEARCH("EXTREMO",F46)))</formula>
    </cfRule>
    <cfRule type="containsText" dxfId="72" priority="5" operator="containsText" text="ALTO">
      <formula>NOT(ISERROR(SEARCH("ALTO",F46)))</formula>
    </cfRule>
    <cfRule type="containsText" dxfId="71" priority="6" operator="containsText" text="MODERADO">
      <formula>NOT(ISERROR(SEARCH("MODERADO",F46)))</formula>
    </cfRule>
  </conditionalFormatting>
  <conditionalFormatting sqref="I46">
    <cfRule type="containsText" dxfId="70" priority="1" operator="containsText" text="EXTREMO">
      <formula>NOT(ISERROR(SEARCH("EXTREMO",I46)))</formula>
    </cfRule>
    <cfRule type="containsText" dxfId="69" priority="2" operator="containsText" text="ALTO">
      <formula>NOT(ISERROR(SEARCH("ALTO",I46)))</formula>
    </cfRule>
  </conditionalFormatting>
  <pageMargins left="0.7" right="0.7" top="0.75" bottom="0.75" header="0.3" footer="0.3"/>
  <pageSetup scale="2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5" operator="containsText" id="{CB33AC74-5E86-43AD-AB15-43A0A24485AA}">
            <xm:f>NOT(ISERROR(SEARCH("MODERADO",I9)))</xm:f>
            <xm:f>"MODERADO"</xm:f>
            <x14:dxf>
              <fill>
                <patternFill>
                  <bgColor rgb="FFFFFF00"/>
                </patternFill>
              </fill>
            </x14:dxf>
          </x14:cfRule>
          <xm:sqref>I9:I21 I47 I42:I44 I23 I26:I40</xm:sqref>
        </x14:conditionalFormatting>
        <x14:conditionalFormatting xmlns:xm="http://schemas.microsoft.com/office/excel/2006/main">
          <x14:cfRule type="containsText" priority="21" operator="containsText" id="{7614DDB7-39BB-4357-B29B-DF5AD9500507}">
            <xm:f>NOT(ISERROR(SEARCH("MODERADO",I48)))</xm:f>
            <xm:f>"MODERADO"</xm:f>
            <x14:dxf>
              <fill>
                <patternFill>
                  <bgColor rgb="FFFFFF00"/>
                </patternFill>
              </fill>
            </x14:dxf>
          </x14:cfRule>
          <xm:sqref>I48</xm:sqref>
        </x14:conditionalFormatting>
        <x14:conditionalFormatting xmlns:xm="http://schemas.microsoft.com/office/excel/2006/main">
          <x14:cfRule type="containsText" priority="3" operator="containsText" id="{0727894C-4CF4-4FB5-A3D1-64080DEA0A4F}">
            <xm:f>NOT(ISERROR(SEARCH("MODERADO",I46)))</xm:f>
            <xm:f>"MODERADO"</xm:f>
            <x14:dxf>
              <fill>
                <patternFill>
                  <bgColor rgb="FFFFFF00"/>
                </patternFill>
              </fill>
            </x14:dxf>
          </x14:cfRule>
          <xm:sqref>I46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'TABLA DE INFORMACIÓN'!$B$17:$B$34</xm:f>
          </x14:formula1>
          <xm:sqref>B31 B38 B9:B10 B35:B36 B23 B26 B40 B12:B21 B42:B44 B46:B48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92D050"/>
  </sheetPr>
  <dimension ref="A1:E30"/>
  <sheetViews>
    <sheetView view="pageBreakPreview" zoomScale="90" zoomScaleNormal="80" zoomScaleSheetLayoutView="90" workbookViewId="0">
      <pane xSplit="1" ySplit="8" topLeftCell="B9" activePane="bottomRight" state="frozen"/>
      <selection pane="topRight" sqref="A1:A5"/>
      <selection pane="bottomLeft" sqref="A1:A5"/>
      <selection pane="bottomRight" activeCell="B9" sqref="B9"/>
    </sheetView>
  </sheetViews>
  <sheetFormatPr baseColWidth="10" defaultColWidth="11.42578125" defaultRowHeight="15" x14ac:dyDescent="0.25"/>
  <cols>
    <col min="1" max="1" width="21.5703125" style="81" bestFit="1" customWidth="1"/>
    <col min="2" max="2" width="36.28515625" style="81" bestFit="1" customWidth="1"/>
    <col min="3" max="3" width="34.5703125" style="81" customWidth="1"/>
    <col min="4" max="5" width="45.85546875" style="81" customWidth="1"/>
    <col min="6" max="16384" width="11.42578125" style="81"/>
  </cols>
  <sheetData>
    <row r="1" spans="1:5" s="73" customFormat="1" ht="27.75" customHeight="1" thickBot="1" x14ac:dyDescent="0.3">
      <c r="A1" s="202"/>
      <c r="B1" s="280" t="s">
        <v>0</v>
      </c>
      <c r="C1" s="283" t="s">
        <v>1</v>
      </c>
      <c r="D1" s="139" t="s">
        <v>2</v>
      </c>
      <c r="E1" s="79" t="s">
        <v>3</v>
      </c>
    </row>
    <row r="2" spans="1:5" s="73" customFormat="1" ht="29.25" customHeight="1" thickBot="1" x14ac:dyDescent="0.3">
      <c r="A2" s="202"/>
      <c r="B2" s="282"/>
      <c r="C2" s="284"/>
      <c r="D2" s="139" t="s">
        <v>4</v>
      </c>
      <c r="E2" s="74">
        <v>14</v>
      </c>
    </row>
    <row r="3" spans="1:5" s="73" customFormat="1" ht="29.25" customHeight="1" thickBot="1" x14ac:dyDescent="0.3">
      <c r="A3" s="202"/>
      <c r="B3" s="281"/>
      <c r="C3" s="285"/>
      <c r="D3" s="140" t="s">
        <v>5</v>
      </c>
      <c r="E3" s="94">
        <v>43475</v>
      </c>
    </row>
    <row r="4" spans="1:5" s="73" customFormat="1" ht="15" customHeight="1" x14ac:dyDescent="0.25">
      <c r="A4" s="202"/>
      <c r="B4" s="280" t="s">
        <v>6</v>
      </c>
      <c r="C4" s="215" t="s">
        <v>15</v>
      </c>
      <c r="D4" s="211" t="s">
        <v>665</v>
      </c>
      <c r="E4" s="213" t="s">
        <v>669</v>
      </c>
    </row>
    <row r="5" spans="1:5" s="73" customFormat="1" ht="15.75" customHeight="1" thickBot="1" x14ac:dyDescent="0.3">
      <c r="A5" s="202"/>
      <c r="B5" s="281"/>
      <c r="C5" s="217"/>
      <c r="D5" s="212"/>
      <c r="E5" s="214"/>
    </row>
    <row r="6" spans="1:5" ht="15.75" thickTop="1" x14ac:dyDescent="0.25">
      <c r="A6" s="275" t="s">
        <v>102</v>
      </c>
      <c r="B6" s="276"/>
      <c r="C6" s="275"/>
      <c r="D6" s="275"/>
      <c r="E6" s="277"/>
    </row>
    <row r="7" spans="1:5" ht="15.75" thickBot="1" x14ac:dyDescent="0.3">
      <c r="A7" s="278"/>
      <c r="B7" s="278"/>
      <c r="C7" s="278"/>
      <c r="D7" s="278"/>
      <c r="E7" s="279"/>
    </row>
    <row r="8" spans="1:5" ht="15.75" thickBot="1" x14ac:dyDescent="0.3">
      <c r="A8" s="143" t="s">
        <v>103</v>
      </c>
      <c r="B8" s="143" t="s">
        <v>104</v>
      </c>
      <c r="C8" s="143" t="s">
        <v>105</v>
      </c>
      <c r="D8" s="143" t="s">
        <v>106</v>
      </c>
      <c r="E8" s="143" t="s">
        <v>107</v>
      </c>
    </row>
    <row r="9" spans="1:5" ht="90" x14ac:dyDescent="0.25">
      <c r="A9" s="129">
        <v>1</v>
      </c>
      <c r="B9" s="152" t="s">
        <v>108</v>
      </c>
      <c r="C9" s="152" t="s">
        <v>109</v>
      </c>
      <c r="D9" s="132" t="s">
        <v>537</v>
      </c>
      <c r="E9" s="152" t="s">
        <v>110</v>
      </c>
    </row>
    <row r="10" spans="1:5" ht="75" x14ac:dyDescent="0.25">
      <c r="A10" s="91">
        <v>2</v>
      </c>
      <c r="B10" s="159" t="s">
        <v>108</v>
      </c>
      <c r="C10" s="159" t="s">
        <v>111</v>
      </c>
      <c r="D10" s="135" t="s">
        <v>112</v>
      </c>
      <c r="E10" s="159" t="s">
        <v>113</v>
      </c>
    </row>
    <row r="11" spans="1:5" ht="105" x14ac:dyDescent="0.25">
      <c r="A11" s="91">
        <v>3</v>
      </c>
      <c r="B11" s="159" t="s">
        <v>108</v>
      </c>
      <c r="C11" s="159" t="s">
        <v>114</v>
      </c>
      <c r="D11" s="135" t="s">
        <v>115</v>
      </c>
      <c r="E11" s="159" t="s">
        <v>116</v>
      </c>
    </row>
    <row r="12" spans="1:5" ht="75" x14ac:dyDescent="0.25">
      <c r="A12" s="91">
        <v>4</v>
      </c>
      <c r="B12" s="159" t="s">
        <v>117</v>
      </c>
      <c r="C12" s="159" t="s">
        <v>118</v>
      </c>
      <c r="D12" s="135" t="s">
        <v>119</v>
      </c>
      <c r="E12" s="159" t="s">
        <v>120</v>
      </c>
    </row>
    <row r="13" spans="1:5" ht="60" x14ac:dyDescent="0.25">
      <c r="A13" s="159">
        <v>5</v>
      </c>
      <c r="B13" s="159" t="s">
        <v>121</v>
      </c>
      <c r="C13" s="159" t="s">
        <v>122</v>
      </c>
      <c r="D13" s="135" t="s">
        <v>123</v>
      </c>
      <c r="E13" s="159" t="s">
        <v>124</v>
      </c>
    </row>
    <row r="14" spans="1:5" ht="60" x14ac:dyDescent="0.25">
      <c r="A14" s="159">
        <v>6</v>
      </c>
      <c r="B14" s="159" t="s">
        <v>125</v>
      </c>
      <c r="C14" s="159" t="s">
        <v>126</v>
      </c>
      <c r="D14" s="135" t="s">
        <v>127</v>
      </c>
      <c r="E14" s="159" t="s">
        <v>128</v>
      </c>
    </row>
    <row r="15" spans="1:5" ht="105" x14ac:dyDescent="0.25">
      <c r="A15" s="159">
        <v>7</v>
      </c>
      <c r="B15" s="159" t="s">
        <v>129</v>
      </c>
      <c r="C15" s="159" t="s">
        <v>130</v>
      </c>
      <c r="D15" s="135" t="s">
        <v>131</v>
      </c>
      <c r="E15" s="159" t="s">
        <v>132</v>
      </c>
    </row>
    <row r="16" spans="1:5" ht="105" x14ac:dyDescent="0.25">
      <c r="A16" s="159">
        <v>8</v>
      </c>
      <c r="B16" s="159" t="s">
        <v>133</v>
      </c>
      <c r="C16" s="159" t="s">
        <v>134</v>
      </c>
      <c r="D16" s="135" t="s">
        <v>135</v>
      </c>
      <c r="E16" s="159" t="s">
        <v>136</v>
      </c>
    </row>
    <row r="17" spans="1:5" ht="120" x14ac:dyDescent="0.25">
      <c r="A17" s="159">
        <v>9</v>
      </c>
      <c r="B17" s="159" t="s">
        <v>137</v>
      </c>
      <c r="C17" s="159" t="s">
        <v>138</v>
      </c>
      <c r="D17" s="135" t="s">
        <v>139</v>
      </c>
      <c r="E17" s="159" t="s">
        <v>140</v>
      </c>
    </row>
    <row r="18" spans="1:5" ht="180" x14ac:dyDescent="0.25">
      <c r="A18" s="159">
        <v>10</v>
      </c>
      <c r="B18" s="159" t="s">
        <v>141</v>
      </c>
      <c r="C18" s="159" t="s">
        <v>142</v>
      </c>
      <c r="D18" s="135" t="s">
        <v>143</v>
      </c>
      <c r="E18" s="159" t="s">
        <v>144</v>
      </c>
    </row>
    <row r="19" spans="1:5" ht="60" x14ac:dyDescent="0.25">
      <c r="A19" s="159">
        <v>11</v>
      </c>
      <c r="B19" s="159" t="s">
        <v>145</v>
      </c>
      <c r="C19" s="159" t="s">
        <v>111</v>
      </c>
      <c r="D19" s="135" t="s">
        <v>146</v>
      </c>
      <c r="E19" s="159" t="s">
        <v>147</v>
      </c>
    </row>
    <row r="20" spans="1:5" ht="75" x14ac:dyDescent="0.25">
      <c r="A20" s="159">
        <v>12</v>
      </c>
      <c r="B20" s="159" t="s">
        <v>145</v>
      </c>
      <c r="C20" s="159" t="s">
        <v>148</v>
      </c>
      <c r="D20" s="135" t="s">
        <v>149</v>
      </c>
      <c r="E20" s="159" t="s">
        <v>150</v>
      </c>
    </row>
    <row r="21" spans="1:5" ht="120" x14ac:dyDescent="0.25">
      <c r="A21" s="159">
        <v>13</v>
      </c>
      <c r="B21" s="159" t="s">
        <v>151</v>
      </c>
      <c r="C21" s="159" t="s">
        <v>152</v>
      </c>
      <c r="D21" s="135" t="s">
        <v>153</v>
      </c>
      <c r="E21" s="159" t="s">
        <v>154</v>
      </c>
    </row>
    <row r="22" spans="1:5" ht="120" x14ac:dyDescent="0.25">
      <c r="A22" s="159">
        <v>14</v>
      </c>
      <c r="B22" s="159" t="s">
        <v>155</v>
      </c>
      <c r="C22" s="159" t="s">
        <v>156</v>
      </c>
      <c r="D22" s="135" t="s">
        <v>157</v>
      </c>
      <c r="E22" s="159" t="s">
        <v>158</v>
      </c>
    </row>
    <row r="23" spans="1:5" ht="75" x14ac:dyDescent="0.25">
      <c r="A23" s="159">
        <v>15</v>
      </c>
      <c r="B23" s="151" t="s">
        <v>155</v>
      </c>
      <c r="C23" s="151" t="s">
        <v>159</v>
      </c>
      <c r="D23" s="136" t="s">
        <v>160</v>
      </c>
      <c r="E23" s="151" t="s">
        <v>161</v>
      </c>
    </row>
    <row r="24" spans="1:5" ht="90" x14ac:dyDescent="0.25">
      <c r="A24" s="159">
        <v>16</v>
      </c>
      <c r="B24" s="151" t="s">
        <v>162</v>
      </c>
      <c r="C24" s="159" t="s">
        <v>163</v>
      </c>
      <c r="D24" s="135" t="s">
        <v>164</v>
      </c>
      <c r="E24" s="159" t="s">
        <v>165</v>
      </c>
    </row>
    <row r="25" spans="1:5" ht="45" x14ac:dyDescent="0.25">
      <c r="A25" s="159">
        <v>17</v>
      </c>
      <c r="B25" s="151" t="s">
        <v>166</v>
      </c>
      <c r="C25" s="159" t="s">
        <v>167</v>
      </c>
      <c r="D25" s="135" t="s">
        <v>168</v>
      </c>
      <c r="E25" s="159" t="s">
        <v>169</v>
      </c>
    </row>
    <row r="26" spans="1:5" ht="240" x14ac:dyDescent="0.25">
      <c r="A26" s="159">
        <v>18</v>
      </c>
      <c r="B26" s="151" t="s">
        <v>166</v>
      </c>
      <c r="C26" s="159" t="s">
        <v>170</v>
      </c>
      <c r="D26" s="135" t="s">
        <v>171</v>
      </c>
      <c r="E26" s="159" t="s">
        <v>172</v>
      </c>
    </row>
    <row r="27" spans="1:5" ht="138.75" customHeight="1" x14ac:dyDescent="0.25">
      <c r="A27" s="159">
        <v>19</v>
      </c>
      <c r="B27" s="151" t="s">
        <v>173</v>
      </c>
      <c r="C27" s="159" t="s">
        <v>174</v>
      </c>
      <c r="D27" s="135" t="s">
        <v>175</v>
      </c>
      <c r="E27" s="159" t="s">
        <v>176</v>
      </c>
    </row>
    <row r="28" spans="1:5" ht="138.75" customHeight="1" x14ac:dyDescent="0.25">
      <c r="A28" s="159">
        <v>20</v>
      </c>
      <c r="B28" s="151" t="s">
        <v>173</v>
      </c>
      <c r="C28" s="159" t="s">
        <v>177</v>
      </c>
      <c r="D28" s="135" t="s">
        <v>178</v>
      </c>
      <c r="E28" s="159" t="s">
        <v>179</v>
      </c>
    </row>
    <row r="29" spans="1:5" ht="75" x14ac:dyDescent="0.25">
      <c r="A29" s="159">
        <v>21</v>
      </c>
      <c r="B29" s="159" t="s">
        <v>180</v>
      </c>
      <c r="C29" s="159" t="s">
        <v>181</v>
      </c>
      <c r="D29" s="135" t="s">
        <v>182</v>
      </c>
      <c r="E29" s="159" t="s">
        <v>183</v>
      </c>
    </row>
    <row r="30" spans="1:5" ht="45" x14ac:dyDescent="0.25">
      <c r="A30" s="159">
        <v>22</v>
      </c>
      <c r="B30" s="159" t="s">
        <v>184</v>
      </c>
      <c r="C30" s="159" t="s">
        <v>185</v>
      </c>
      <c r="D30" s="135" t="s">
        <v>186</v>
      </c>
      <c r="E30" s="159" t="s">
        <v>187</v>
      </c>
    </row>
  </sheetData>
  <autoFilter ref="A8:E30" xr:uid="{F5CB820C-819A-400C-9052-BDDBD82C39D5}"/>
  <sortState xmlns:xlrd2="http://schemas.microsoft.com/office/spreadsheetml/2017/richdata2" ref="B9:E29">
    <sortCondition ref="B9:B29"/>
  </sortState>
  <mergeCells count="8">
    <mergeCell ref="C4:C5"/>
    <mergeCell ref="D4:D5"/>
    <mergeCell ref="A6:E7"/>
    <mergeCell ref="A1:A5"/>
    <mergeCell ref="B4:B5"/>
    <mergeCell ref="E4:E5"/>
    <mergeCell ref="B1:B3"/>
    <mergeCell ref="C1:C3"/>
  </mergeCells>
  <pageMargins left="0.7" right="0.7" top="0.75" bottom="0.75" header="0.3" footer="0.3"/>
  <pageSetup paperSize="9" scale="4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 DE INFORMACIÓN'!$B$17:$B$34</xm:f>
          </x14:formula1>
          <xm:sqref>B9:C30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tabColor rgb="FF92D050"/>
  </sheetPr>
  <dimension ref="A1:G30"/>
  <sheetViews>
    <sheetView view="pageBreakPreview" zoomScale="80" zoomScaleNormal="100" zoomScaleSheetLayoutView="80" workbookViewId="0">
      <pane xSplit="1" ySplit="8" topLeftCell="B9" activePane="bottomRight" state="frozen"/>
      <selection pane="topRight" activeCell="B1" sqref="B1:B2"/>
      <selection pane="bottomLeft" activeCell="B1" sqref="B1:B2"/>
      <selection pane="bottomRight" activeCell="B9" sqref="B9"/>
    </sheetView>
  </sheetViews>
  <sheetFormatPr baseColWidth="10" defaultColWidth="11.42578125" defaultRowHeight="15" x14ac:dyDescent="0.25"/>
  <cols>
    <col min="1" max="1" width="21.5703125" style="81" bestFit="1" customWidth="1"/>
    <col min="2" max="2" width="32.85546875" style="81" customWidth="1"/>
    <col min="3" max="3" width="47" style="81" bestFit="1" customWidth="1"/>
    <col min="4" max="4" width="34.5703125" style="81" customWidth="1"/>
    <col min="5" max="5" width="49.85546875" style="81" bestFit="1" customWidth="1"/>
    <col min="6" max="6" width="47.85546875" style="81" customWidth="1"/>
    <col min="7" max="7" width="23.42578125" style="81" customWidth="1"/>
    <col min="8" max="8" width="11.42578125" style="81" customWidth="1"/>
    <col min="9" max="16384" width="11.42578125" style="81"/>
  </cols>
  <sheetData>
    <row r="1" spans="1:7" s="73" customFormat="1" ht="19.5" customHeight="1" thickBot="1" x14ac:dyDescent="0.3">
      <c r="A1" s="202"/>
      <c r="B1" s="280" t="s">
        <v>0</v>
      </c>
      <c r="C1" s="248" t="s">
        <v>1</v>
      </c>
      <c r="D1" s="249"/>
      <c r="E1" s="215"/>
      <c r="F1" s="139" t="s">
        <v>2</v>
      </c>
      <c r="G1" s="79" t="s">
        <v>3</v>
      </c>
    </row>
    <row r="2" spans="1:7" s="73" customFormat="1" ht="15.75" thickBot="1" x14ac:dyDescent="0.3">
      <c r="A2" s="202"/>
      <c r="B2" s="282"/>
      <c r="C2" s="272"/>
      <c r="D2" s="273"/>
      <c r="E2" s="216"/>
      <c r="F2" s="139" t="s">
        <v>4</v>
      </c>
      <c r="G2" s="74">
        <v>14</v>
      </c>
    </row>
    <row r="3" spans="1:7" s="73" customFormat="1" ht="15.75" thickBot="1" x14ac:dyDescent="0.3">
      <c r="A3" s="202"/>
      <c r="B3" s="281"/>
      <c r="C3" s="250"/>
      <c r="D3" s="251"/>
      <c r="E3" s="217"/>
      <c r="F3" s="140" t="s">
        <v>5</v>
      </c>
      <c r="G3" s="94">
        <v>43475</v>
      </c>
    </row>
    <row r="4" spans="1:7" s="73" customFormat="1" ht="15" customHeight="1" x14ac:dyDescent="0.25">
      <c r="A4" s="202"/>
      <c r="B4" s="257" t="s">
        <v>6</v>
      </c>
      <c r="C4" s="293" t="s">
        <v>15</v>
      </c>
      <c r="D4" s="293"/>
      <c r="E4" s="216"/>
      <c r="F4" s="211" t="s">
        <v>665</v>
      </c>
      <c r="G4" s="213" t="s">
        <v>670</v>
      </c>
    </row>
    <row r="5" spans="1:7" s="73" customFormat="1" ht="15.75" customHeight="1" thickBot="1" x14ac:dyDescent="0.3">
      <c r="A5" s="202"/>
      <c r="B5" s="260"/>
      <c r="C5" s="273"/>
      <c r="D5" s="273"/>
      <c r="E5" s="216"/>
      <c r="F5" s="212"/>
      <c r="G5" s="292"/>
    </row>
    <row r="6" spans="1:7" ht="15" customHeight="1" x14ac:dyDescent="0.25">
      <c r="A6" s="286" t="s">
        <v>188</v>
      </c>
      <c r="B6" s="287"/>
      <c r="C6" s="287"/>
      <c r="D6" s="287"/>
      <c r="E6" s="287"/>
      <c r="F6" s="287"/>
      <c r="G6" s="288"/>
    </row>
    <row r="7" spans="1:7" ht="15" customHeight="1" thickBot="1" x14ac:dyDescent="0.3">
      <c r="A7" s="289"/>
      <c r="B7" s="290"/>
      <c r="C7" s="290"/>
      <c r="D7" s="290"/>
      <c r="E7" s="290"/>
      <c r="F7" s="290"/>
      <c r="G7" s="291"/>
    </row>
    <row r="8" spans="1:7" x14ac:dyDescent="0.25">
      <c r="A8" s="171" t="s">
        <v>103</v>
      </c>
      <c r="B8" s="171" t="s">
        <v>104</v>
      </c>
      <c r="C8" s="171" t="s">
        <v>106</v>
      </c>
      <c r="D8" s="171" t="s">
        <v>189</v>
      </c>
      <c r="E8" s="171" t="s">
        <v>190</v>
      </c>
      <c r="F8" s="171" t="s">
        <v>191</v>
      </c>
      <c r="G8" s="171" t="s">
        <v>192</v>
      </c>
    </row>
    <row r="9" spans="1:7" ht="67.5" customHeight="1" x14ac:dyDescent="0.25">
      <c r="A9" s="91">
        <v>1</v>
      </c>
      <c r="B9" s="159" t="str">
        <f>+VLOOKUP(A9,'IDENTIFICACIÓN DEL RC'!$A$9:$E$29,2,0)</f>
        <v xml:space="preserve">Acceso y Fortalecimiento a la Justicia </v>
      </c>
      <c r="C9" s="160" t="str">
        <f>'IDENTIFICACIÓN DEL RC'!D9</f>
        <v>Registrar información falsa en un informe de un proceso vinculado al PDJJR (Programa de Justicia Juvenil Restaurativa)</v>
      </c>
      <c r="D9" s="159" t="s">
        <v>193</v>
      </c>
      <c r="E9" s="159" t="s">
        <v>194</v>
      </c>
      <c r="F9" s="159" t="s">
        <v>195</v>
      </c>
      <c r="G9" s="159" t="s">
        <v>196</v>
      </c>
    </row>
    <row r="10" spans="1:7" ht="165" x14ac:dyDescent="0.25">
      <c r="A10" s="91">
        <v>2</v>
      </c>
      <c r="B10" s="159" t="str">
        <f>+VLOOKUP(A10,'IDENTIFICACIÓN DEL RC'!$A$9:$E$29,2,0)</f>
        <v xml:space="preserve">Acceso y Fortalecimiento a la Justicia </v>
      </c>
      <c r="C10" s="160" t="str">
        <f>'IDENTIFICACIÓN DEL RC'!D10</f>
        <v>Malas actuaciones de algunos de los Actores de Justicia Comunitaria quienes realizan cobros a los ciudadanos por fuera de los términos de ley.</v>
      </c>
      <c r="D10" s="159" t="s">
        <v>197</v>
      </c>
      <c r="E10" s="159" t="s">
        <v>198</v>
      </c>
      <c r="F10" s="159" t="s">
        <v>199</v>
      </c>
      <c r="G10" s="159" t="s">
        <v>200</v>
      </c>
    </row>
    <row r="11" spans="1:7" ht="95.25" customHeight="1" x14ac:dyDescent="0.25">
      <c r="A11" s="91">
        <v>3</v>
      </c>
      <c r="B11" s="159" t="str">
        <f>+VLOOKUP(A11,'IDENTIFICACIÓN DEL RC'!$A$9:$E$29,2,0)</f>
        <v xml:space="preserve">Acceso y Fortalecimiento a la Justicia </v>
      </c>
      <c r="C11" s="160" t="str">
        <f>'IDENTIFICACIÓN DEL RC'!D11</f>
        <v>Inconsistencias en la información estadística de los reportes de los Planes de Acción Territorial de la Dirección de Acceso a la Justicia.</v>
      </c>
      <c r="D11" s="159" t="s">
        <v>201</v>
      </c>
      <c r="E11" s="159" t="s">
        <v>202</v>
      </c>
      <c r="F11" s="159" t="s">
        <v>203</v>
      </c>
      <c r="G11" s="159" t="s">
        <v>204</v>
      </c>
    </row>
    <row r="12" spans="1:7" ht="90" x14ac:dyDescent="0.25">
      <c r="A12" s="91">
        <v>4</v>
      </c>
      <c r="B12" s="159" t="str">
        <f>+VLOOKUP(A12,'IDENTIFICACIÓN DEL RC'!$A$9:$E$29,2,0)</f>
        <v>CD-Atención Integral para PPL</v>
      </c>
      <c r="C12" s="160" t="str">
        <f>'IDENTIFICACIÓN DEL RC'!D12</f>
        <v>Beneficio particular o a terceros derivados de trámites en procesos de Atención Social (alimentación, servicios de salud, dotación de elementos básicos, ingreso a programas de Atención Social).</v>
      </c>
      <c r="D12" s="159" t="s">
        <v>205</v>
      </c>
      <c r="E12" s="159" t="s">
        <v>206</v>
      </c>
      <c r="F12" s="159" t="s">
        <v>207</v>
      </c>
      <c r="G12" s="159" t="s">
        <v>208</v>
      </c>
    </row>
    <row r="13" spans="1:7" ht="75" x14ac:dyDescent="0.25">
      <c r="A13" s="91">
        <v>5</v>
      </c>
      <c r="B13" s="159" t="str">
        <f>+VLOOKUP(A13,'IDENTIFICACIÓN DEL RC'!$A$9:$E$29,2,0)</f>
        <v>CD-Custodia y vigilancia para la seguridad</v>
      </c>
      <c r="C13" s="160" t="str">
        <f>'IDENTIFICACIÓN DEL RC'!D13</f>
        <v>Beneficio particular o a terceros derivados de la Custodia y Vigilancia a las PPL</v>
      </c>
      <c r="D13" s="159" t="s">
        <v>209</v>
      </c>
      <c r="E13" s="159" t="s">
        <v>210</v>
      </c>
      <c r="F13" s="159" t="s">
        <v>211</v>
      </c>
      <c r="G13" s="159" t="s">
        <v>212</v>
      </c>
    </row>
    <row r="14" spans="1:7" ht="86.25" customHeight="1" x14ac:dyDescent="0.25">
      <c r="A14" s="91">
        <v>6</v>
      </c>
      <c r="B14" s="159" t="str">
        <f>+VLOOKUP(A14,'IDENTIFICACIÓN DEL RC'!$A$9:$E$29,2,0)</f>
        <v>CD-Tramite Juridico para PPL</v>
      </c>
      <c r="C14" s="160" t="str">
        <f>'IDENTIFICACIÓN DEL RC'!D14</f>
        <v>Beneficio particular o a terceros derivados de los trámites Jurídicos</v>
      </c>
      <c r="D14" s="159" t="s">
        <v>213</v>
      </c>
      <c r="E14" s="159" t="s">
        <v>214</v>
      </c>
      <c r="F14" s="159" t="s">
        <v>215</v>
      </c>
      <c r="G14" s="159" t="s">
        <v>216</v>
      </c>
    </row>
    <row r="15" spans="1:7" ht="95.25" customHeight="1" x14ac:dyDescent="0.25">
      <c r="A15" s="91">
        <v>7</v>
      </c>
      <c r="B15" s="159" t="str">
        <f>+VLOOKUP(A15,'IDENTIFICACIÓN DEL RC'!$A$9:$E$29,2,0)</f>
        <v>Control Interno Disciplinario</v>
      </c>
      <c r="C15" s="160" t="str">
        <f>'IDENTIFICACIÓN DEL RC'!D15</f>
        <v>Investigaciones manipuladas sobre practicas indebidas</v>
      </c>
      <c r="D15" s="159" t="s">
        <v>131</v>
      </c>
      <c r="E15" s="159" t="s">
        <v>217</v>
      </c>
      <c r="F15" s="159" t="s">
        <v>218</v>
      </c>
      <c r="G15" s="159" t="s">
        <v>219</v>
      </c>
    </row>
    <row r="16" spans="1:7" ht="134.25" customHeight="1" x14ac:dyDescent="0.25">
      <c r="A16" s="91">
        <v>8</v>
      </c>
      <c r="B16" s="159" t="str">
        <f>+VLOOKUP(A16,'IDENTIFICACIÓN DEL RC'!$A$9:$E$29,2,0)</f>
        <v>Fortalecimiento de Capacidades Operativas para la S, C y AJ</v>
      </c>
      <c r="C16" s="160" t="str">
        <f>'IDENTIFICACIÓN DEL RC'!D16</f>
        <v>Suministro de combustible, por parte del proveedor a los vehículos que no son de propiedad y/o no están a cargo de la Secretaria Distrital de Seguridad, Convivencia y Justicia, al servicio de las agencias de seguridad, mediante contratos de comodato</v>
      </c>
      <c r="D16" s="159" t="s">
        <v>220</v>
      </c>
      <c r="E16" s="159" t="s">
        <v>221</v>
      </c>
      <c r="F16" s="159" t="s">
        <v>222</v>
      </c>
      <c r="G16" s="159" t="s">
        <v>223</v>
      </c>
    </row>
    <row r="17" spans="1:7" ht="60" x14ac:dyDescent="0.25">
      <c r="A17" s="91">
        <v>9</v>
      </c>
      <c r="B17" s="159" t="str">
        <f>+VLOOKUP(A17,'IDENTIFICACIÓN DEL RC'!$A$9:$E$29,2,0)</f>
        <v>Gestión de Comunicaciones</v>
      </c>
      <c r="C17" s="160" t="str">
        <f>'IDENTIFICACIÓN DEL RC'!D17</f>
        <v>Filtración inadecuada de información de la entidad.</v>
      </c>
      <c r="D17" s="159" t="s">
        <v>224</v>
      </c>
      <c r="E17" s="159" t="s">
        <v>225</v>
      </c>
      <c r="F17" s="159" t="s">
        <v>226</v>
      </c>
      <c r="G17" s="159" t="s">
        <v>227</v>
      </c>
    </row>
    <row r="18" spans="1:7" ht="135" x14ac:dyDescent="0.25">
      <c r="A18" s="91">
        <v>10</v>
      </c>
      <c r="B18" s="159" t="str">
        <f>+VLOOKUP(A18,'IDENTIFICACIÓN DEL RC'!$A$9:$E$29,2,0)</f>
        <v>Gestión de Emergencias</v>
      </c>
      <c r="C18" s="160" t="str">
        <f>'IDENTIFICACIÓN DEL RC'!D18</f>
        <v>Fuga de información confidencial del C4 por personal no autorizado</v>
      </c>
      <c r="D18" s="159" t="s">
        <v>228</v>
      </c>
      <c r="E18" s="159" t="s">
        <v>229</v>
      </c>
      <c r="F18" s="159" t="s">
        <v>230</v>
      </c>
      <c r="G18" s="159" t="s">
        <v>231</v>
      </c>
    </row>
    <row r="19" spans="1:7" ht="75" x14ac:dyDescent="0.25">
      <c r="A19" s="91">
        <v>11</v>
      </c>
      <c r="B19" s="159" t="str">
        <f>+VLOOKUP(A19,'IDENTIFICACIÓN DEL RC'!$A$9:$E$29,2,0)</f>
        <v>Gestión de Recursos Físicos y Documental</v>
      </c>
      <c r="C19" s="160" t="str">
        <f>'IDENTIFICACIÓN DEL RC'!D19</f>
        <v>Perdida o extravió documental por parte de un servidor que, aprovechando su posición frente a un recurso público, privilegia a un tercero con información para su beneficio.</v>
      </c>
      <c r="D19" s="159" t="s">
        <v>232</v>
      </c>
      <c r="E19" s="159" t="s">
        <v>221</v>
      </c>
      <c r="F19" s="159" t="s">
        <v>233</v>
      </c>
      <c r="G19" s="159" t="s">
        <v>234</v>
      </c>
    </row>
    <row r="20" spans="1:7" ht="75" x14ac:dyDescent="0.25">
      <c r="A20" s="91">
        <v>12</v>
      </c>
      <c r="B20" s="159" t="str">
        <f>+VLOOKUP(A20,'IDENTIFICACIÓN DEL RC'!$A$9:$E$29,2,0)</f>
        <v>Gestión de Recursos Físicos y Documental</v>
      </c>
      <c r="C20" s="160" t="str">
        <f>'IDENTIFICACIÓN DEL RC'!D20</f>
        <v>Perdida y/o desaparición de los bienes al servicio de la Entidad parte de un servidor que, aprovechando su posición frente a un recurso público, sustrae bienes de la Entidad para su beneficio personal o un tercero.</v>
      </c>
      <c r="D20" s="159" t="s">
        <v>235</v>
      </c>
      <c r="E20" s="159" t="s">
        <v>221</v>
      </c>
      <c r="F20" s="159" t="s">
        <v>236</v>
      </c>
      <c r="G20" s="159" t="s">
        <v>237</v>
      </c>
    </row>
    <row r="21" spans="1:7" ht="68.25" customHeight="1" x14ac:dyDescent="0.25">
      <c r="A21" s="91">
        <v>13</v>
      </c>
      <c r="B21" s="159" t="str">
        <f>+VLOOKUP(A21,'IDENTIFICACIÓN DEL RC'!$A$9:$E$29,2,0)</f>
        <v>Gestión de Seguridad y Convivencia</v>
      </c>
      <c r="C21" s="160" t="str">
        <f>'IDENTIFICACIÓN DEL RC'!D21</f>
        <v>Fuga de información confidencial de la entidad por parte de contratista o funcionarios</v>
      </c>
      <c r="D21" s="159" t="s">
        <v>238</v>
      </c>
      <c r="E21" s="159" t="s">
        <v>239</v>
      </c>
      <c r="F21" s="159" t="s">
        <v>240</v>
      </c>
      <c r="G21" s="159" t="s">
        <v>241</v>
      </c>
    </row>
    <row r="22" spans="1:7" ht="75" customHeight="1" x14ac:dyDescent="0.25">
      <c r="A22" s="91">
        <v>14</v>
      </c>
      <c r="B22" s="159" t="str">
        <f>+VLOOKUP(A22,'IDENTIFICACIÓN DEL RC'!$A$9:$E$29,2,0)</f>
        <v>Gestión de Tecnología de Información</v>
      </c>
      <c r="C22" s="160" t="str">
        <f>'IDENTIFICACIÓN DEL RC'!D22</f>
        <v xml:space="preserve"> Fuga de información catalogada por la entidad como clasificada o reservada</v>
      </c>
      <c r="D22" s="159" t="s">
        <v>242</v>
      </c>
      <c r="E22" s="159" t="s">
        <v>243</v>
      </c>
      <c r="F22" s="159" t="s">
        <v>244</v>
      </c>
      <c r="G22" s="159" t="s">
        <v>245</v>
      </c>
    </row>
    <row r="23" spans="1:7" ht="60" x14ac:dyDescent="0.25">
      <c r="A23" s="91">
        <v>15</v>
      </c>
      <c r="B23" s="159" t="str">
        <f>+VLOOKUP(A23,'IDENTIFICACIÓN DEL RC'!$A$9:$E$29,2,0)</f>
        <v>Gestión de Tecnología de Información</v>
      </c>
      <c r="C23" s="160" t="str">
        <f>'IDENTIFICACIÓN DEL RC'!D23</f>
        <v>Pérdida de Integridad de la información almacenada en la infraestructura tecnológica o sistemas de información de la entidad.</v>
      </c>
      <c r="D23" s="159" t="s">
        <v>246</v>
      </c>
      <c r="E23" s="159" t="s">
        <v>243</v>
      </c>
      <c r="F23" s="159" t="s">
        <v>195</v>
      </c>
      <c r="G23" s="159" t="s">
        <v>247</v>
      </c>
    </row>
    <row r="24" spans="1:7" ht="90" x14ac:dyDescent="0.25">
      <c r="A24" s="91">
        <v>16</v>
      </c>
      <c r="B24" s="159" t="str">
        <f>+VLOOKUP(A24,'IDENTIFICACIÓN DEL RC'!$A$9:$E$29,2,0)</f>
        <v>Gestión Financiera</v>
      </c>
      <c r="C24" s="160" t="str">
        <f>'IDENTIFICACIÓN DEL RC'!D24</f>
        <v xml:space="preserve">Tramitar pagos sin cumplir con los requisitos establecidos   </v>
      </c>
      <c r="D24" s="159" t="s">
        <v>248</v>
      </c>
      <c r="E24" s="159" t="s">
        <v>249</v>
      </c>
      <c r="F24" s="159" t="s">
        <v>250</v>
      </c>
      <c r="G24" s="159" t="s">
        <v>251</v>
      </c>
    </row>
    <row r="25" spans="1:7" ht="62.25" customHeight="1" x14ac:dyDescent="0.25">
      <c r="A25" s="91">
        <v>17</v>
      </c>
      <c r="B25" s="159" t="str">
        <f>+VLOOKUP(A25,'IDENTIFICACIÓN DEL RC'!$A$9:$E$29,2,0)</f>
        <v>Gestión Humana</v>
      </c>
      <c r="C25" s="160" t="str">
        <f>'IDENTIFICACIÓN DEL RC'!D25</f>
        <v>Posesionar o realizar un encargo a un servidor que No cumpla con los requisitos establecidos en el Manual de Funciones de la SCJ</v>
      </c>
      <c r="D25" s="159" t="s">
        <v>252</v>
      </c>
      <c r="E25" s="159" t="s">
        <v>253</v>
      </c>
      <c r="F25" s="159" t="s">
        <v>254</v>
      </c>
      <c r="G25" s="159" t="s">
        <v>255</v>
      </c>
    </row>
    <row r="26" spans="1:7" ht="82.5" customHeight="1" x14ac:dyDescent="0.25">
      <c r="A26" s="91">
        <v>18</v>
      </c>
      <c r="B26" s="159" t="str">
        <f>+VLOOKUP(A26,'IDENTIFICACIÓN DEL RC'!$A$9:$E$29,2,0)</f>
        <v>Gestión Humana</v>
      </c>
      <c r="C26" s="160" t="str">
        <f>'IDENTIFICACIÓN DEL RC'!D26</f>
        <v>Interés indebido por un oferente en los procesos de contratación de la Dirección de Gestión Humana</v>
      </c>
      <c r="D26" s="159" t="s">
        <v>256</v>
      </c>
      <c r="E26" s="159" t="s">
        <v>257</v>
      </c>
      <c r="F26" s="159" t="s">
        <v>258</v>
      </c>
      <c r="G26" s="159" t="s">
        <v>259</v>
      </c>
    </row>
    <row r="27" spans="1:7" ht="105" x14ac:dyDescent="0.25">
      <c r="A27" s="91">
        <v>19</v>
      </c>
      <c r="B27" s="159" t="str">
        <f>+VLOOKUP(A27,'IDENTIFICACIÓN DEL RC'!$A$9:$E$29,2,0)</f>
        <v>Gestión Jurídica y Contractual</v>
      </c>
      <c r="C27" s="160" t="str">
        <f>'IDENTIFICACIÓN DEL RC'!D27</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7" s="159" t="s">
        <v>256</v>
      </c>
      <c r="E27" s="159" t="s">
        <v>253</v>
      </c>
      <c r="F27" s="159" t="s">
        <v>260</v>
      </c>
      <c r="G27" s="159" t="s">
        <v>261</v>
      </c>
    </row>
    <row r="28" spans="1:7" x14ac:dyDescent="0.25">
      <c r="A28" s="91">
        <v>20</v>
      </c>
      <c r="B28" s="159" t="str">
        <f>+VLOOKUP(A28,'IDENTIFICACIÓN DEL RC'!$A$9:$E$29,2,0)</f>
        <v>Gestión Jurídica y Contractual</v>
      </c>
      <c r="C28" s="160" t="str">
        <f>'IDENTIFICACIÓN DEL RC'!D28</f>
        <v xml:space="preserve">Incumplimiento de funciones por acción u omisión </v>
      </c>
      <c r="D28" s="159" t="s">
        <v>262</v>
      </c>
      <c r="E28" s="159" t="s">
        <v>263</v>
      </c>
      <c r="F28" s="159" t="s">
        <v>264</v>
      </c>
      <c r="G28" s="159" t="s">
        <v>265</v>
      </c>
    </row>
    <row r="29" spans="1:7" ht="75" x14ac:dyDescent="0.25">
      <c r="A29" s="91">
        <v>21</v>
      </c>
      <c r="B29" s="159" t="str">
        <f>+VLOOKUP(A29,'IDENTIFICACIÓN DEL RC'!$A$9:$E$29,2,0)</f>
        <v>Seguimiento y Monitoreo al Sistema de Control Interno</v>
      </c>
      <c r="C29" s="160" t="str">
        <f>'IDENTIFICACIÓN DEL RC'!D29</f>
        <v>Favorecimiento al proceso auditado o a terceros responsables a partir de auditorias, sesgadas, manipuladas o direccionadas, que no permitan evidenciar la realidad de la gestión obstruyendo la evaluación de esta.</v>
      </c>
      <c r="D29" s="159" t="s">
        <v>266</v>
      </c>
      <c r="E29" s="159" t="s">
        <v>267</v>
      </c>
      <c r="F29" s="159" t="s">
        <v>268</v>
      </c>
      <c r="G29" s="159" t="s">
        <v>241</v>
      </c>
    </row>
    <row r="30" spans="1:7" ht="18.75" customHeight="1" x14ac:dyDescent="0.25">
      <c r="A30" s="91">
        <v>22</v>
      </c>
      <c r="B30" s="159" t="str">
        <f>+VLOOKUP(A30,'IDENTIFICACIÓN DEL RC'!$A$9:$E$30,2,0)</f>
        <v>Atención y Servicio al Ciudadano</v>
      </c>
      <c r="C30" s="160" t="str">
        <f>'IDENTIFICACIÓN DEL RC'!D30</f>
        <v>Deficiente Atención a los Ciudadanos</v>
      </c>
      <c r="D30" s="159" t="s">
        <v>262</v>
      </c>
      <c r="E30" s="159" t="s">
        <v>263</v>
      </c>
      <c r="F30" s="159" t="s">
        <v>264</v>
      </c>
      <c r="G30" s="159" t="s">
        <v>265</v>
      </c>
    </row>
  </sheetData>
  <autoFilter ref="A8:G8" xr:uid="{ECDBC98A-2A34-41CB-95FE-827C8D96A38F}"/>
  <mergeCells count="8">
    <mergeCell ref="A6:G7"/>
    <mergeCell ref="G4:G5"/>
    <mergeCell ref="A1:A5"/>
    <mergeCell ref="B4:B5"/>
    <mergeCell ref="F4:F5"/>
    <mergeCell ref="B1:B3"/>
    <mergeCell ref="C1:E3"/>
    <mergeCell ref="C4:E5"/>
  </mergeCells>
  <pageMargins left="0.7" right="0.7" top="0.75" bottom="0.75" header="0.3" footer="0.3"/>
  <pageSetup scale="35" orientation="portrait" horizontalDpi="4294967292"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J36"/>
  <sheetViews>
    <sheetView view="pageBreakPreview" zoomScale="90" zoomScaleNormal="85" zoomScaleSheetLayoutView="90" workbookViewId="0">
      <selection sqref="A1:A7"/>
    </sheetView>
  </sheetViews>
  <sheetFormatPr baseColWidth="10" defaultColWidth="11.42578125" defaultRowHeight="15" x14ac:dyDescent="0.25"/>
  <cols>
    <col min="1" max="1" width="21.28515625" style="73" customWidth="1"/>
    <col min="2" max="5" width="23.7109375" style="73" customWidth="1"/>
    <col min="6" max="7" width="17.7109375" style="73" customWidth="1"/>
    <col min="8" max="16384" width="11.42578125" style="73"/>
  </cols>
  <sheetData>
    <row r="1" spans="1:10" ht="24.95" customHeight="1" thickBot="1" x14ac:dyDescent="0.3">
      <c r="A1" s="298"/>
      <c r="B1" s="257" t="s">
        <v>0</v>
      </c>
      <c r="C1" s="259"/>
      <c r="D1" s="248" t="s">
        <v>1</v>
      </c>
      <c r="E1" s="215"/>
      <c r="F1" s="139" t="s">
        <v>2</v>
      </c>
      <c r="G1" s="93" t="s">
        <v>3</v>
      </c>
    </row>
    <row r="2" spans="1:10" ht="24.95" customHeight="1" thickBot="1" x14ac:dyDescent="0.3">
      <c r="A2" s="299"/>
      <c r="B2" s="260"/>
      <c r="C2" s="262"/>
      <c r="D2" s="272"/>
      <c r="E2" s="216"/>
      <c r="F2" s="139" t="s">
        <v>4</v>
      </c>
      <c r="G2" s="93">
        <v>14</v>
      </c>
    </row>
    <row r="3" spans="1:10" ht="24.95" customHeight="1" thickBot="1" x14ac:dyDescent="0.3">
      <c r="A3" s="299"/>
      <c r="B3" s="263"/>
      <c r="C3" s="265"/>
      <c r="D3" s="250"/>
      <c r="E3" s="217"/>
      <c r="F3" s="140" t="s">
        <v>5</v>
      </c>
      <c r="G3" s="94">
        <v>43475</v>
      </c>
    </row>
    <row r="4" spans="1:10" ht="15" customHeight="1" x14ac:dyDescent="0.25">
      <c r="A4" s="299"/>
      <c r="B4" s="257" t="s">
        <v>6</v>
      </c>
      <c r="C4" s="259"/>
      <c r="D4" s="248" t="s">
        <v>15</v>
      </c>
      <c r="E4" s="215"/>
      <c r="F4" s="211" t="s">
        <v>665</v>
      </c>
      <c r="G4" s="213" t="s">
        <v>671</v>
      </c>
    </row>
    <row r="5" spans="1:10" ht="15.75" customHeight="1" thickBot="1" x14ac:dyDescent="0.3">
      <c r="A5" s="299"/>
      <c r="B5" s="263"/>
      <c r="C5" s="265"/>
      <c r="D5" s="250"/>
      <c r="E5" s="217"/>
      <c r="F5" s="212"/>
      <c r="G5" s="214"/>
    </row>
    <row r="6" spans="1:10" ht="15.75" customHeight="1" x14ac:dyDescent="0.25">
      <c r="A6" s="299"/>
      <c r="B6" s="294" t="s">
        <v>269</v>
      </c>
      <c r="C6" s="295"/>
      <c r="D6" s="295"/>
      <c r="E6" s="295"/>
      <c r="F6" s="295"/>
      <c r="G6" s="296"/>
    </row>
    <row r="7" spans="1:10" ht="15.75" customHeight="1" thickBot="1" x14ac:dyDescent="0.3">
      <c r="A7" s="300"/>
      <c r="B7" s="297"/>
      <c r="C7" s="276"/>
      <c r="D7" s="276"/>
      <c r="E7" s="276"/>
      <c r="F7" s="276"/>
      <c r="G7" s="279"/>
    </row>
    <row r="8" spans="1:10" x14ac:dyDescent="0.25">
      <c r="A8" s="302" t="s">
        <v>270</v>
      </c>
      <c r="B8" s="303"/>
      <c r="C8" s="303"/>
      <c r="D8" s="303"/>
      <c r="E8" s="303"/>
      <c r="F8" s="303"/>
      <c r="G8" s="304"/>
    </row>
    <row r="9" spans="1:10" x14ac:dyDescent="0.25">
      <c r="A9" s="305" t="s">
        <v>271</v>
      </c>
      <c r="B9" s="306"/>
      <c r="C9" s="306"/>
      <c r="D9" s="306"/>
      <c r="E9" s="306"/>
      <c r="F9" s="306"/>
      <c r="G9" s="307"/>
    </row>
    <row r="10" spans="1:10" ht="15.75" thickBot="1" x14ac:dyDescent="0.3">
      <c r="A10" s="308" t="s">
        <v>272</v>
      </c>
      <c r="B10" s="309"/>
      <c r="C10" s="309"/>
      <c r="D10" s="309"/>
      <c r="E10" s="309"/>
      <c r="F10" s="309"/>
      <c r="G10" s="310"/>
      <c r="H10" s="113"/>
      <c r="I10" s="113"/>
      <c r="J10" s="113"/>
    </row>
    <row r="11" spans="1:10" ht="15.75" thickBot="1" x14ac:dyDescent="0.3">
      <c r="A11" s="311" t="s">
        <v>273</v>
      </c>
      <c r="B11" s="313" t="s">
        <v>274</v>
      </c>
      <c r="C11" s="314"/>
      <c r="D11" s="314"/>
      <c r="E11" s="315"/>
      <c r="F11" s="316" t="s">
        <v>275</v>
      </c>
      <c r="G11" s="317"/>
    </row>
    <row r="12" spans="1:10" ht="15" customHeight="1" thickBot="1" x14ac:dyDescent="0.3">
      <c r="A12" s="312"/>
      <c r="B12" s="318" t="s">
        <v>276</v>
      </c>
      <c r="C12" s="319"/>
      <c r="D12" s="319"/>
      <c r="E12" s="320"/>
      <c r="F12" s="172" t="s">
        <v>277</v>
      </c>
      <c r="G12" s="170" t="s">
        <v>278</v>
      </c>
    </row>
    <row r="13" spans="1:10" x14ac:dyDescent="0.25">
      <c r="A13" s="114">
        <v>1</v>
      </c>
      <c r="B13" s="321" t="s">
        <v>279</v>
      </c>
      <c r="C13" s="321"/>
      <c r="D13" s="321"/>
      <c r="E13" s="321"/>
      <c r="F13" s="167"/>
      <c r="G13" s="115"/>
    </row>
    <row r="14" spans="1:10" x14ac:dyDescent="0.25">
      <c r="A14" s="116">
        <v>2</v>
      </c>
      <c r="B14" s="301" t="s">
        <v>280</v>
      </c>
      <c r="C14" s="301"/>
      <c r="D14" s="301"/>
      <c r="E14" s="301"/>
      <c r="F14" s="168"/>
      <c r="G14" s="117"/>
    </row>
    <row r="15" spans="1:10" x14ac:dyDescent="0.25">
      <c r="A15" s="116">
        <v>3</v>
      </c>
      <c r="B15" s="301" t="s">
        <v>281</v>
      </c>
      <c r="C15" s="301"/>
      <c r="D15" s="301"/>
      <c r="E15" s="301"/>
      <c r="F15" s="168"/>
      <c r="G15" s="117"/>
    </row>
    <row r="16" spans="1:10" x14ac:dyDescent="0.25">
      <c r="A16" s="116">
        <v>4</v>
      </c>
      <c r="B16" s="301" t="s">
        <v>282</v>
      </c>
      <c r="C16" s="301"/>
      <c r="D16" s="301"/>
      <c r="E16" s="301"/>
      <c r="F16" s="168"/>
      <c r="G16" s="117"/>
    </row>
    <row r="17" spans="1:7" x14ac:dyDescent="0.25">
      <c r="A17" s="116">
        <v>5</v>
      </c>
      <c r="B17" s="301" t="s">
        <v>283</v>
      </c>
      <c r="C17" s="301"/>
      <c r="D17" s="301"/>
      <c r="E17" s="301"/>
      <c r="F17" s="168"/>
      <c r="G17" s="117"/>
    </row>
    <row r="18" spans="1:7" x14ac:dyDescent="0.25">
      <c r="A18" s="116">
        <v>6</v>
      </c>
      <c r="B18" s="301" t="s">
        <v>284</v>
      </c>
      <c r="C18" s="301"/>
      <c r="D18" s="301"/>
      <c r="E18" s="301"/>
      <c r="F18" s="168"/>
      <c r="G18" s="117"/>
    </row>
    <row r="19" spans="1:7" x14ac:dyDescent="0.25">
      <c r="A19" s="116">
        <v>7</v>
      </c>
      <c r="B19" s="301" t="s">
        <v>285</v>
      </c>
      <c r="C19" s="301"/>
      <c r="D19" s="301"/>
      <c r="E19" s="301"/>
      <c r="F19" s="168"/>
      <c r="G19" s="117"/>
    </row>
    <row r="20" spans="1:7" x14ac:dyDescent="0.25">
      <c r="A20" s="116">
        <v>8</v>
      </c>
      <c r="B20" s="301" t="s">
        <v>286</v>
      </c>
      <c r="C20" s="301"/>
      <c r="D20" s="301"/>
      <c r="E20" s="301"/>
      <c r="F20" s="168"/>
      <c r="G20" s="117"/>
    </row>
    <row r="21" spans="1:7" x14ac:dyDescent="0.25">
      <c r="A21" s="116">
        <v>9</v>
      </c>
      <c r="B21" s="301" t="s">
        <v>287</v>
      </c>
      <c r="C21" s="301"/>
      <c r="D21" s="301"/>
      <c r="E21" s="301"/>
      <c r="F21" s="168"/>
      <c r="G21" s="117"/>
    </row>
    <row r="22" spans="1:7" x14ac:dyDescent="0.25">
      <c r="A22" s="116">
        <v>10</v>
      </c>
      <c r="B22" s="301" t="s">
        <v>288</v>
      </c>
      <c r="C22" s="301"/>
      <c r="D22" s="301"/>
      <c r="E22" s="301"/>
      <c r="F22" s="168"/>
      <c r="G22" s="117"/>
    </row>
    <row r="23" spans="1:7" x14ac:dyDescent="0.25">
      <c r="A23" s="116">
        <v>11</v>
      </c>
      <c r="B23" s="301" t="s">
        <v>289</v>
      </c>
      <c r="C23" s="301"/>
      <c r="D23" s="301"/>
      <c r="E23" s="301"/>
      <c r="F23" s="168"/>
      <c r="G23" s="117"/>
    </row>
    <row r="24" spans="1:7" x14ac:dyDescent="0.25">
      <c r="A24" s="116">
        <v>12</v>
      </c>
      <c r="B24" s="301" t="s">
        <v>290</v>
      </c>
      <c r="C24" s="301"/>
      <c r="D24" s="301"/>
      <c r="E24" s="301"/>
      <c r="F24" s="168"/>
      <c r="G24" s="117"/>
    </row>
    <row r="25" spans="1:7" x14ac:dyDescent="0.25">
      <c r="A25" s="116">
        <v>13</v>
      </c>
      <c r="B25" s="301" t="s">
        <v>291</v>
      </c>
      <c r="C25" s="301"/>
      <c r="D25" s="301"/>
      <c r="E25" s="301"/>
      <c r="F25" s="168"/>
      <c r="G25" s="117"/>
    </row>
    <row r="26" spans="1:7" x14ac:dyDescent="0.25">
      <c r="A26" s="116">
        <v>14</v>
      </c>
      <c r="B26" s="301" t="s">
        <v>292</v>
      </c>
      <c r="C26" s="301"/>
      <c r="D26" s="301"/>
      <c r="E26" s="301"/>
      <c r="F26" s="168"/>
      <c r="G26" s="117"/>
    </row>
    <row r="27" spans="1:7" x14ac:dyDescent="0.25">
      <c r="A27" s="116">
        <v>15</v>
      </c>
      <c r="B27" s="301" t="s">
        <v>293</v>
      </c>
      <c r="C27" s="301"/>
      <c r="D27" s="301"/>
      <c r="E27" s="301"/>
      <c r="F27" s="168"/>
      <c r="G27" s="117"/>
    </row>
    <row r="28" spans="1:7" x14ac:dyDescent="0.25">
      <c r="A28" s="116">
        <v>16</v>
      </c>
      <c r="B28" s="301" t="s">
        <v>294</v>
      </c>
      <c r="C28" s="301"/>
      <c r="D28" s="301"/>
      <c r="E28" s="301"/>
      <c r="F28" s="168"/>
      <c r="G28" s="117"/>
    </row>
    <row r="29" spans="1:7" x14ac:dyDescent="0.25">
      <c r="A29" s="116">
        <v>17</v>
      </c>
      <c r="B29" s="301" t="s">
        <v>295</v>
      </c>
      <c r="C29" s="301"/>
      <c r="D29" s="301"/>
      <c r="E29" s="301"/>
      <c r="F29" s="168"/>
      <c r="G29" s="117"/>
    </row>
    <row r="30" spans="1:7" x14ac:dyDescent="0.25">
      <c r="A30" s="116">
        <v>18</v>
      </c>
      <c r="B30" s="301" t="s">
        <v>296</v>
      </c>
      <c r="C30" s="301"/>
      <c r="D30" s="301"/>
      <c r="E30" s="301"/>
      <c r="F30" s="168"/>
      <c r="G30" s="117"/>
    </row>
    <row r="31" spans="1:7" ht="15.75" thickBot="1" x14ac:dyDescent="0.3">
      <c r="A31" s="118">
        <v>19</v>
      </c>
      <c r="B31" s="324" t="s">
        <v>297</v>
      </c>
      <c r="C31" s="324"/>
      <c r="D31" s="324"/>
      <c r="E31" s="324"/>
      <c r="F31" s="169"/>
      <c r="G31" s="119"/>
    </row>
    <row r="32" spans="1:7" ht="15.75" thickBot="1" x14ac:dyDescent="0.3">
      <c r="A32" s="325" t="s">
        <v>298</v>
      </c>
      <c r="B32" s="326"/>
      <c r="C32" s="326"/>
      <c r="D32" s="326"/>
      <c r="E32" s="327"/>
      <c r="F32" s="120">
        <f>+COUNTIF(F13:F31,"*")</f>
        <v>0</v>
      </c>
      <c r="G32" s="121" t="str">
        <f>IF(AND(F32&gt;=1,F32&lt;=5),"MODERADO",IF(AND(F32&gt;=6,F32&lt;=11),"MAYOR",IF(AND(F32&gt;=12,F32&lt;=19),"CATASTROFICO","SIN IMPACTO")))</f>
        <v>SIN IMPACTO</v>
      </c>
    </row>
    <row r="33" spans="1:7" ht="15.75" thickBot="1" x14ac:dyDescent="0.3">
      <c r="A33" s="154"/>
      <c r="B33" s="122"/>
      <c r="C33" s="122"/>
      <c r="D33" s="122"/>
      <c r="E33" s="122"/>
      <c r="F33" s="123"/>
      <c r="G33" s="124"/>
    </row>
    <row r="34" spans="1:7" ht="15" customHeight="1" x14ac:dyDescent="0.25">
      <c r="B34" s="328" t="s">
        <v>299</v>
      </c>
      <c r="C34" s="329"/>
      <c r="D34" s="303" t="s">
        <v>300</v>
      </c>
      <c r="E34" s="303"/>
      <c r="F34" s="304"/>
    </row>
    <row r="35" spans="1:7" ht="15" customHeight="1" x14ac:dyDescent="0.25">
      <c r="B35" s="330" t="s">
        <v>301</v>
      </c>
      <c r="C35" s="331"/>
      <c r="D35" s="306" t="s">
        <v>302</v>
      </c>
      <c r="E35" s="306"/>
      <c r="F35" s="307"/>
    </row>
    <row r="36" spans="1:7" ht="15" customHeight="1" thickBot="1" x14ac:dyDescent="0.3">
      <c r="B36" s="322" t="s">
        <v>303</v>
      </c>
      <c r="C36" s="323"/>
      <c r="D36" s="309" t="s">
        <v>304</v>
      </c>
      <c r="E36" s="309"/>
      <c r="F36" s="310"/>
    </row>
  </sheetData>
  <mergeCells count="41">
    <mergeCell ref="B36:C36"/>
    <mergeCell ref="D36:F36"/>
    <mergeCell ref="B31:E31"/>
    <mergeCell ref="A32:E32"/>
    <mergeCell ref="B34:C34"/>
    <mergeCell ref="D34:F34"/>
    <mergeCell ref="B35:C35"/>
    <mergeCell ref="D35:F35"/>
    <mergeCell ref="B30:E30"/>
    <mergeCell ref="B19:E19"/>
    <mergeCell ref="B20:E20"/>
    <mergeCell ref="B21:E21"/>
    <mergeCell ref="B22:E22"/>
    <mergeCell ref="B23:E23"/>
    <mergeCell ref="B24:E24"/>
    <mergeCell ref="B25:E25"/>
    <mergeCell ref="B26:E26"/>
    <mergeCell ref="B27:E27"/>
    <mergeCell ref="B28:E28"/>
    <mergeCell ref="B29:E29"/>
    <mergeCell ref="B18:E18"/>
    <mergeCell ref="A8:G8"/>
    <mergeCell ref="A9:G9"/>
    <mergeCell ref="A10:G10"/>
    <mergeCell ref="A11:A12"/>
    <mergeCell ref="B11:E11"/>
    <mergeCell ref="F11:G11"/>
    <mergeCell ref="B12:E12"/>
    <mergeCell ref="B13:E13"/>
    <mergeCell ref="B14:E14"/>
    <mergeCell ref="B15:E15"/>
    <mergeCell ref="B16:E16"/>
    <mergeCell ref="B17:E17"/>
    <mergeCell ref="G4:G5"/>
    <mergeCell ref="B6:G7"/>
    <mergeCell ref="A1:A7"/>
    <mergeCell ref="B4:C5"/>
    <mergeCell ref="D4:E5"/>
    <mergeCell ref="F4:F5"/>
    <mergeCell ref="D1:E3"/>
    <mergeCell ref="B1:C3"/>
  </mergeCells>
  <conditionalFormatting sqref="G33">
    <cfRule type="cellIs" dxfId="65" priority="4" operator="equal">
      <formula>"CATASTROFICO"</formula>
    </cfRule>
    <cfRule type="cellIs" dxfId="64" priority="5" operator="equal">
      <formula>"MAYOR"</formula>
    </cfRule>
    <cfRule type="cellIs" dxfId="63" priority="6" operator="equal">
      <formula>"MODERADO"</formula>
    </cfRule>
  </conditionalFormatting>
  <conditionalFormatting sqref="G32">
    <cfRule type="cellIs" dxfId="62" priority="1" operator="equal">
      <formula>"CATASTROFICO"</formula>
    </cfRule>
    <cfRule type="cellIs" dxfId="61" priority="2" operator="equal">
      <formula>"MAYOR"</formula>
    </cfRule>
    <cfRule type="cellIs" dxfId="60" priority="3" operator="equal">
      <formula>"MODERADO"</formula>
    </cfRule>
  </conditionalFormatting>
  <pageMargins left="0.70866141732283472" right="0.70866141732283472" top="0.74803149606299213" bottom="0.74803149606299213" header="0.31496062992125984" footer="0.31496062992125984"/>
  <pageSetup paperSize="9" scale="57"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rgb="FF92D050"/>
  </sheetPr>
  <dimension ref="A1:G30"/>
  <sheetViews>
    <sheetView view="pageBreakPreview" zoomScale="90" zoomScaleNormal="100" zoomScaleSheetLayoutView="90" workbookViewId="0">
      <pane xSplit="1" ySplit="8" topLeftCell="B9" activePane="bottomRight" state="frozen"/>
      <selection pane="topRight" activeCell="B4" sqref="B4:C5"/>
      <selection pane="bottomLeft" activeCell="B4" sqref="B4:C5"/>
      <selection pane="bottomRight" activeCell="B9" sqref="B9"/>
    </sheetView>
  </sheetViews>
  <sheetFormatPr baseColWidth="10" defaultColWidth="11.42578125" defaultRowHeight="15" x14ac:dyDescent="0.25"/>
  <cols>
    <col min="1" max="1" width="19.28515625" style="73" customWidth="1"/>
    <col min="2" max="2" width="54.140625" style="73" bestFit="1" customWidth="1"/>
    <col min="3" max="3" width="54.140625" style="73" customWidth="1"/>
    <col min="4" max="4" width="29.5703125" style="73" bestFit="1" customWidth="1"/>
    <col min="5" max="5" width="24" style="73" bestFit="1" customWidth="1"/>
    <col min="6" max="6" width="20.5703125" style="73" bestFit="1" customWidth="1"/>
    <col min="7" max="7" width="26.5703125" style="73" bestFit="1" customWidth="1"/>
    <col min="8" max="16384" width="11.42578125" style="73"/>
  </cols>
  <sheetData>
    <row r="1" spans="1:7" ht="19.5" customHeight="1" thickBot="1" x14ac:dyDescent="0.3">
      <c r="A1" s="202"/>
      <c r="B1" s="280" t="s">
        <v>0</v>
      </c>
      <c r="C1" s="155"/>
      <c r="D1" s="248" t="s">
        <v>1</v>
      </c>
      <c r="E1" s="215"/>
      <c r="F1" s="139" t="s">
        <v>2</v>
      </c>
      <c r="G1" s="93" t="s">
        <v>3</v>
      </c>
    </row>
    <row r="2" spans="1:7" ht="39" customHeight="1" thickBot="1" x14ac:dyDescent="0.3">
      <c r="A2" s="202"/>
      <c r="B2" s="282"/>
      <c r="C2" s="156"/>
      <c r="D2" s="272"/>
      <c r="E2" s="216"/>
      <c r="F2" s="139" t="s">
        <v>4</v>
      </c>
      <c r="G2" s="93">
        <v>14</v>
      </c>
    </row>
    <row r="3" spans="1:7" ht="39" customHeight="1" thickBot="1" x14ac:dyDescent="0.3">
      <c r="A3" s="202"/>
      <c r="B3" s="281"/>
      <c r="C3" s="157"/>
      <c r="D3" s="250"/>
      <c r="E3" s="217"/>
      <c r="F3" s="140" t="s">
        <v>5</v>
      </c>
      <c r="G3" s="94">
        <v>43475</v>
      </c>
    </row>
    <row r="4" spans="1:7" ht="15" customHeight="1" x14ac:dyDescent="0.25">
      <c r="A4" s="202"/>
      <c r="B4" s="280" t="s">
        <v>6</v>
      </c>
      <c r="C4" s="155"/>
      <c r="D4" s="248" t="s">
        <v>15</v>
      </c>
      <c r="E4" s="215"/>
      <c r="F4" s="211" t="s">
        <v>665</v>
      </c>
      <c r="G4" s="213" t="s">
        <v>672</v>
      </c>
    </row>
    <row r="5" spans="1:7" ht="15.75" customHeight="1" thickBot="1" x14ac:dyDescent="0.3">
      <c r="A5" s="202"/>
      <c r="B5" s="282"/>
      <c r="C5" s="156"/>
      <c r="D5" s="272"/>
      <c r="E5" s="216"/>
      <c r="F5" s="212"/>
      <c r="G5" s="292"/>
    </row>
    <row r="6" spans="1:7" ht="15" customHeight="1" x14ac:dyDescent="0.25">
      <c r="A6" s="286" t="s">
        <v>305</v>
      </c>
      <c r="B6" s="287"/>
      <c r="C6" s="287"/>
      <c r="D6" s="287"/>
      <c r="E6" s="287"/>
      <c r="F6" s="287"/>
      <c r="G6" s="288"/>
    </row>
    <row r="7" spans="1:7" ht="15" customHeight="1" thickBot="1" x14ac:dyDescent="0.3">
      <c r="A7" s="289"/>
      <c r="B7" s="290"/>
      <c r="C7" s="290"/>
      <c r="D7" s="290"/>
      <c r="E7" s="290"/>
      <c r="F7" s="290"/>
      <c r="G7" s="291"/>
    </row>
    <row r="8" spans="1:7" ht="15.75" thickBot="1" x14ac:dyDescent="0.3">
      <c r="A8" s="143" t="s">
        <v>103</v>
      </c>
      <c r="B8" s="143" t="s">
        <v>104</v>
      </c>
      <c r="C8" s="144" t="s">
        <v>106</v>
      </c>
      <c r="D8" s="143" t="s">
        <v>306</v>
      </c>
      <c r="E8" s="143" t="s">
        <v>307</v>
      </c>
      <c r="F8" s="143" t="s">
        <v>308</v>
      </c>
      <c r="G8" s="143" t="s">
        <v>309</v>
      </c>
    </row>
    <row r="9" spans="1:7" ht="60" x14ac:dyDescent="0.25">
      <c r="A9" s="129">
        <v>1</v>
      </c>
      <c r="B9" s="133" t="str">
        <f>+VLOOKUP(A9,'IDENTIFICACIÓN DEL RC'!$A$8:$E$30,2,0)</f>
        <v xml:space="preserve">Acceso y Fortalecimiento a la Justicia </v>
      </c>
      <c r="C9" s="132" t="str">
        <f>+VLOOKUP(A9,'IDENTIFICACIÓN DEL RC'!$A$8:$E$30,3,0)</f>
        <v>Amenaza, intimidación o persuasión a un profesional para reportar información falsa en el contenido de un informe
Prejuicio sobre un usuario y falta de reconocimiento de logros o avances.</v>
      </c>
      <c r="D9" s="129">
        <v>1</v>
      </c>
      <c r="E9" s="129">
        <v>5</v>
      </c>
      <c r="F9" s="83" t="str">
        <f t="shared" ref="F9:F29" si="0">IF(AND(E9&lt;=5),"MODERADO",IF(AND(E9&gt;=6,E9&lt;=11),"MAYOR",IF(AND(E9&gt;=12),"CATASTROFICO")))</f>
        <v>MODERADO</v>
      </c>
      <c r="G9" s="166" t="str">
        <f t="shared" ref="G9:G29" si="1">IF(OR(AND(D9=1,F9="MODERADO"),AND(D9=2,F9="MODERADO")),"ZONA RIESGO MODERADO",IF(OR(AND(D9=4,F9="MODERADO"),AND(D9=3,F9="MODERADO"),AND(D9=2,F9="MAYOR"),AND(D9=1,F9="MAYOR")),"ZONA RIESGO ALTO",IF(OR(AND(D9=5,F9="MODERADO"),AND(D9=5,F9="MAYOR"),AND(D9=4,F9="MAYOR"),AND(D9=3,F9="MAYOR"),AND(D9&lt;=5,F9="CATASTROFICO")),"ZONA RIESGO EXTREMO",0)))</f>
        <v>ZONA RIESGO MODERADO</v>
      </c>
    </row>
    <row r="10" spans="1:7" ht="30" x14ac:dyDescent="0.25">
      <c r="A10" s="91">
        <v>2</v>
      </c>
      <c r="B10" s="134" t="str">
        <f>+VLOOKUP(A10,'IDENTIFICACIÓN DEL RC'!$A$8:$E$30,2,0)</f>
        <v xml:space="preserve">Acceso y Fortalecimiento a la Justicia </v>
      </c>
      <c r="C10" s="132" t="str">
        <f>+VLOOKUP(A10,'IDENTIFICACIÓN DEL RC'!$A$8:$E$30,3,0)</f>
        <v xml:space="preserve">Desconocimiento o incumplimiento de las políticas y procedimientos de Gestión Documental. </v>
      </c>
      <c r="D10" s="91">
        <v>2</v>
      </c>
      <c r="E10" s="91">
        <v>9</v>
      </c>
      <c r="F10" s="82" t="str">
        <f t="shared" si="0"/>
        <v>MAYOR</v>
      </c>
      <c r="G10" s="158" t="str">
        <f t="shared" si="1"/>
        <v>ZONA RIESGO ALTO</v>
      </c>
    </row>
    <row r="11" spans="1:7" ht="60" x14ac:dyDescent="0.25">
      <c r="A11" s="91">
        <v>3</v>
      </c>
      <c r="B11" s="134" t="str">
        <f>+VLOOKUP(A11,'IDENTIFICACIÓN DEL RC'!$A$8:$E$30,2,0)</f>
        <v xml:space="preserve">Acceso y Fortalecimiento a la Justicia </v>
      </c>
      <c r="C11" s="132" t="str">
        <f>+VLOOKUP(A11,'IDENTIFICACIÓN DEL RC'!$A$8:$E$30,3,0)</f>
        <v>Con el ánimo de reportar el cumplimiento de metas trazadas en el Plan de Acción de la Dirección de Acceso a la Justicia, algunos equipos territoriales reportar información incoherente de acuerdo con las metas.</v>
      </c>
      <c r="D11" s="91">
        <v>2</v>
      </c>
      <c r="E11" s="91">
        <v>10</v>
      </c>
      <c r="F11" s="82" t="str">
        <f t="shared" si="0"/>
        <v>MAYOR</v>
      </c>
      <c r="G11" s="158" t="str">
        <f t="shared" si="1"/>
        <v>ZONA RIESGO ALTO</v>
      </c>
    </row>
    <row r="12" spans="1:7" ht="45" x14ac:dyDescent="0.25">
      <c r="A12" s="91">
        <v>4</v>
      </c>
      <c r="B12" s="134" t="str">
        <f>+VLOOKUP(A12,'IDENTIFICACIÓN DEL RC'!$A$8:$E$30,2,0)</f>
        <v>CD-Atención Integral para PPL</v>
      </c>
      <c r="C12" s="132" t="str">
        <f>+VLOOKUP(A12,'IDENTIFICACIÓN DEL RC'!$A$8:$E$30,3,0)</f>
        <v>Soborno a los funcionarios encargados de la oferta de estos servicios para acelerar tramites o adulterar documentación</v>
      </c>
      <c r="D12" s="91">
        <v>2</v>
      </c>
      <c r="E12" s="91">
        <v>11</v>
      </c>
      <c r="F12" s="82" t="str">
        <f t="shared" si="0"/>
        <v>MAYOR</v>
      </c>
      <c r="G12" s="158" t="str">
        <f t="shared" si="1"/>
        <v>ZONA RIESGO ALTO</v>
      </c>
    </row>
    <row r="13" spans="1:7" ht="45" x14ac:dyDescent="0.25">
      <c r="A13" s="91">
        <v>5</v>
      </c>
      <c r="B13" s="134" t="str">
        <f>+VLOOKUP(A13,'IDENTIFICACIÓN DEL RC'!$A$8:$E$30,2,0)</f>
        <v>CD-Custodia y vigilancia para la seguridad</v>
      </c>
      <c r="C13" s="132" t="str">
        <f>+VLOOKUP(A13,'IDENTIFICACIÓN DEL RC'!$A$8:$E$30,3,0)</f>
        <v>Dadivas a los funcionarios encargados de la custodia y vigilancia en beneficio particular de las PPL en la prestación del servicio</v>
      </c>
      <c r="D13" s="91">
        <v>2</v>
      </c>
      <c r="E13" s="91">
        <v>11</v>
      </c>
      <c r="F13" s="82" t="str">
        <f t="shared" si="0"/>
        <v>MAYOR</v>
      </c>
      <c r="G13" s="158" t="str">
        <f t="shared" ref="G13:G14" si="2">IF(OR(AND(D13=1,F13="MODERADO"),AND(D13=2,F13="MODERADO")),"ZONA RIESGO MODERADO",IF(OR(AND(D13=4,F13="MODERADO"),AND(D13=3,F13="MODERADO"),AND(D13=2,F13="MAYOR"),AND(D13=1,F13="MAYOR")),"ZONA RIESGO ALTO",IF(OR(AND(D13=5,F13="MODERADO"),AND(D13=5,F13="MAYOR"),AND(D13=4,F13="MAYOR"),AND(D13=3,F13="MAYOR"),AND(D13&lt;=5,F13="CATASTROFICO")),"ZONA RIESGO EXTREMO",0)))</f>
        <v>ZONA RIESGO ALTO</v>
      </c>
    </row>
    <row r="14" spans="1:7" ht="30" x14ac:dyDescent="0.25">
      <c r="A14" s="91">
        <v>6</v>
      </c>
      <c r="B14" s="134" t="str">
        <f>+VLOOKUP(A14,'IDENTIFICACIÓN DEL RC'!$A$8:$E$30,2,0)</f>
        <v>CD-Tramite Juridico para PPL</v>
      </c>
      <c r="C14" s="132" t="str">
        <f>+VLOOKUP(A14,'IDENTIFICACIÓN DEL RC'!$A$8:$E$30,3,0)</f>
        <v>Dadivas a los funcionarios encargados del proceso de tramite Jurídico en beneficio particular de las PPL</v>
      </c>
      <c r="D14" s="91">
        <v>1</v>
      </c>
      <c r="E14" s="91">
        <v>9</v>
      </c>
      <c r="F14" s="82" t="str">
        <f t="shared" si="0"/>
        <v>MAYOR</v>
      </c>
      <c r="G14" s="158" t="str">
        <f t="shared" si="2"/>
        <v>ZONA RIESGO ALTO</v>
      </c>
    </row>
    <row r="15" spans="1:7" ht="60" x14ac:dyDescent="0.25">
      <c r="A15" s="91">
        <v>7</v>
      </c>
      <c r="B15" s="134" t="str">
        <f>+VLOOKUP(A15,'IDENTIFICACIÓN DEL RC'!$A$8:$E$30,2,0)</f>
        <v>Control Interno Disciplinario</v>
      </c>
      <c r="C15" s="132" t="str">
        <f>+VLOOKUP(A15,'IDENTIFICACIÓN DEL RC'!$A$8:$E$30,3,0)</f>
        <v xml:space="preserve">Pagos o presiones indebidas a los servidores de la oficina a fin de llevar a cabo incorrecta manipulación de los expedientes e impedir el normal desarrollo de la investigación disciplinaria </v>
      </c>
      <c r="D15" s="91">
        <v>1</v>
      </c>
      <c r="E15" s="91">
        <v>10</v>
      </c>
      <c r="F15" s="82" t="str">
        <f t="shared" si="0"/>
        <v>MAYOR</v>
      </c>
      <c r="G15" s="158" t="str">
        <f t="shared" si="1"/>
        <v>ZONA RIESGO ALTO</v>
      </c>
    </row>
    <row r="16" spans="1:7" ht="75" x14ac:dyDescent="0.25">
      <c r="A16" s="91">
        <v>8</v>
      </c>
      <c r="B16" s="134" t="str">
        <f>+VLOOKUP(A16,'IDENTIFICACIÓN DEL RC'!$A$8:$E$30,2,0)</f>
        <v>Fortalecimiento de Capacidades Operativas para la S, C y AJ</v>
      </c>
      <c r="C16" s="132" t="str">
        <f>+VLOOKUP(A16,'IDENTIFICACIÓN DEL RC'!$A$8:$E$30,3,0)</f>
        <v>Deficiencia en la ejecución del objeto y obligaciones contractuales en cuanto al abastecimiento de combustible a los vehículos pertenecientes a la Entidad, que han sido asignados a los organismos de seguridad del Distrito Capital</v>
      </c>
      <c r="D16" s="91">
        <v>2</v>
      </c>
      <c r="E16" s="91">
        <v>16</v>
      </c>
      <c r="F16" s="82" t="str">
        <f t="shared" si="0"/>
        <v>CATASTROFICO</v>
      </c>
      <c r="G16" s="158" t="str">
        <f t="shared" si="1"/>
        <v>ZONA RIESGO EXTREMO</v>
      </c>
    </row>
    <row r="17" spans="1:7" ht="75" x14ac:dyDescent="0.25">
      <c r="A17" s="91">
        <v>9</v>
      </c>
      <c r="B17" s="134" t="str">
        <f>+VLOOKUP(A17,'IDENTIFICACIÓN DEL RC'!$A$8:$E$30,2,0)</f>
        <v>Gestión de Comunicaciones</v>
      </c>
      <c r="C17" s="132" t="str">
        <f>+VLOOKUP(A17,'IDENTIFICACIÓN DEL RC'!$A$8:$E$30,3,0)</f>
        <v>Ausencia de protocolos de Custodia de la información confidencial de la Institución.
Inoperancia de algunos funcionarios.
Incumplimiento de funciones por acción u omisión.
Falta de capacitación para los funcionarios.</v>
      </c>
      <c r="D17" s="91">
        <v>1</v>
      </c>
      <c r="E17" s="91">
        <v>13</v>
      </c>
      <c r="F17" s="82" t="str">
        <f t="shared" si="0"/>
        <v>CATASTROFICO</v>
      </c>
      <c r="G17" s="158" t="str">
        <f t="shared" si="1"/>
        <v>ZONA RIESGO EXTREMO</v>
      </c>
    </row>
    <row r="18" spans="1:7" ht="105" x14ac:dyDescent="0.25">
      <c r="A18" s="91">
        <v>10</v>
      </c>
      <c r="B18" s="134" t="str">
        <f>+VLOOKUP(A18,'IDENTIFICACIÓN DEL RC'!$A$8:$E$30,2,0)</f>
        <v>Gestión de Emergencias</v>
      </c>
      <c r="C18" s="132" t="str">
        <f>+VLOOKUP(A18,'IDENTIFICACIÓN DEL RC'!$A$8:$E$30,3,0)</f>
        <v xml:space="preserve">Manipulación o perdida de la información por robo, divulgación, copia, eliminación o modificación por personal no autorizado.
Falta de capacitación para los funcionarios.
Inoperancia de algunos funcionarios que no cumplen su función.
Incumplimiento de sus funciones por acción u omisión. </v>
      </c>
      <c r="D18" s="91">
        <v>3</v>
      </c>
      <c r="E18" s="91">
        <v>6</v>
      </c>
      <c r="F18" s="82" t="str">
        <f t="shared" si="0"/>
        <v>MAYOR</v>
      </c>
      <c r="G18" s="158" t="str">
        <f t="shared" si="1"/>
        <v>ZONA RIESGO EXTREMO</v>
      </c>
    </row>
    <row r="19" spans="1:7" ht="30" x14ac:dyDescent="0.25">
      <c r="A19" s="91">
        <v>11</v>
      </c>
      <c r="B19" s="134" t="str">
        <f>+VLOOKUP(A19,'IDENTIFICACIÓN DEL RC'!$A$8:$E$30,2,0)</f>
        <v>Gestión de Recursos Físicos y Documental</v>
      </c>
      <c r="C19" s="132" t="str">
        <f>+VLOOKUP(A19,'IDENTIFICACIÓN DEL RC'!$A$8:$E$30,3,0)</f>
        <v xml:space="preserve">Desconocimiento o incumplimiento de las políticas y procedimientos de Gestión Documental. </v>
      </c>
      <c r="D19" s="91">
        <v>1</v>
      </c>
      <c r="E19" s="91">
        <v>9</v>
      </c>
      <c r="F19" s="82" t="str">
        <f t="shared" si="0"/>
        <v>MAYOR</v>
      </c>
      <c r="G19" s="158" t="str">
        <f t="shared" si="1"/>
        <v>ZONA RIESGO ALTO</v>
      </c>
    </row>
    <row r="20" spans="1:7" ht="60" x14ac:dyDescent="0.25">
      <c r="A20" s="91">
        <v>12</v>
      </c>
      <c r="B20" s="134" t="str">
        <f>+VLOOKUP(A20,'IDENTIFICACIÓN DEL RC'!$A$8:$E$30,2,0)</f>
        <v>Gestión de Recursos Físicos y Documental</v>
      </c>
      <c r="C20" s="132" t="str">
        <f>+VLOOKUP(A20,'IDENTIFICACIÓN DEL RC'!$A$8:$E$30,3,0)</f>
        <v>Incumplimiento por parte de los servidores de lo establecido en las resoluciones, circulares, procedimientos y políticas, para la administración de bienes.</v>
      </c>
      <c r="D20" s="91">
        <v>1</v>
      </c>
      <c r="E20" s="91">
        <v>8</v>
      </c>
      <c r="F20" s="82" t="str">
        <f t="shared" si="0"/>
        <v>MAYOR</v>
      </c>
      <c r="G20" s="158" t="str">
        <f t="shared" si="1"/>
        <v>ZONA RIESGO ALTO</v>
      </c>
    </row>
    <row r="21" spans="1:7" ht="75" x14ac:dyDescent="0.25">
      <c r="A21" s="91">
        <v>13</v>
      </c>
      <c r="B21" s="134" t="str">
        <f>+VLOOKUP(A21,'IDENTIFICACIÓN DEL RC'!$A$8:$E$30,2,0)</f>
        <v>Gestión de Seguridad y Convivencia</v>
      </c>
      <c r="C21" s="132" t="str">
        <f>+VLOOKUP(A21,'IDENTIFICACIÓN DEL RC'!$A$8:$E$30,3,0)</f>
        <v>Ausencia de una cultura de la seguridad de la información que garantice que el funcionario o contratista conozca sus deberes y responsabilidades en la preservación de la confidencialidad de la información, lo que con llevaría al riesgo mencionado.</v>
      </c>
      <c r="D21" s="91">
        <v>1</v>
      </c>
      <c r="E21" s="91">
        <v>3</v>
      </c>
      <c r="F21" s="82" t="str">
        <f t="shared" si="0"/>
        <v>MODERADO</v>
      </c>
      <c r="G21" s="158" t="str">
        <f t="shared" si="1"/>
        <v>ZONA RIESGO MODERADO</v>
      </c>
    </row>
    <row r="22" spans="1:7" ht="90" x14ac:dyDescent="0.25">
      <c r="A22" s="91">
        <v>14</v>
      </c>
      <c r="B22" s="134" t="str">
        <f>+VLOOKUP(A22,'IDENTIFICACIÓN DEL RC'!$A$8:$E$30,2,0)</f>
        <v>Gestión de Tecnología de Información</v>
      </c>
      <c r="C22" s="132" t="str">
        <f>+VLOOKUP(A22,'IDENTIFICACIÓN DEL RC'!$A$8:$E$30,3,0)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22" s="91">
        <v>2</v>
      </c>
      <c r="E22" s="91">
        <v>17</v>
      </c>
      <c r="F22" s="82" t="str">
        <f t="shared" si="0"/>
        <v>CATASTROFICO</v>
      </c>
      <c r="G22" s="158" t="str">
        <f t="shared" si="1"/>
        <v>ZONA RIESGO EXTREMO</v>
      </c>
    </row>
    <row r="23" spans="1:7" ht="30" x14ac:dyDescent="0.25">
      <c r="A23" s="91">
        <v>15</v>
      </c>
      <c r="B23" s="134" t="str">
        <f>+VLOOKUP(A23,'IDENTIFICACIÓN DEL RC'!$A$8:$E$30,2,0)</f>
        <v>Gestión de Tecnología de Información</v>
      </c>
      <c r="C23" s="132" t="str">
        <f>+VLOOKUP(A23,'IDENTIFICACIÓN DEL RC'!$A$8:$E$30,3,0)</f>
        <v>Manipulación y/o Modificación de información de la entidad por usuarios o procesos no autorizados.</v>
      </c>
      <c r="D23" s="91">
        <v>2</v>
      </c>
      <c r="E23" s="91">
        <v>17</v>
      </c>
      <c r="F23" s="82" t="str">
        <f t="shared" si="0"/>
        <v>CATASTROFICO</v>
      </c>
      <c r="G23" s="158" t="str">
        <f t="shared" si="1"/>
        <v>ZONA RIESGO EXTREMO</v>
      </c>
    </row>
    <row r="24" spans="1:7" ht="60" x14ac:dyDescent="0.25">
      <c r="A24" s="91">
        <v>16</v>
      </c>
      <c r="B24" s="134" t="str">
        <f>+VLOOKUP(A24,'IDENTIFICACIÓN DEL RC'!$A$8:$E$30,2,0)</f>
        <v>Gestión Financiera</v>
      </c>
      <c r="C24" s="132" t="str">
        <f>+VLOOKUP(A24,'IDENTIFICACIÓN DEL RC'!$A$8:$E$30,3,0)</f>
        <v>Adulteración de los documentos legales soporte de pago
Incumplimiento de funciones por acción u omisión
Falta de personal capacitado para brindar atención y servicio</v>
      </c>
      <c r="D24" s="91">
        <v>4</v>
      </c>
      <c r="E24" s="91">
        <v>5</v>
      </c>
      <c r="F24" s="82" t="str">
        <f t="shared" si="0"/>
        <v>MODERADO</v>
      </c>
      <c r="G24" s="158" t="str">
        <f t="shared" si="1"/>
        <v>ZONA RIESGO ALTO</v>
      </c>
    </row>
    <row r="25" spans="1:7" ht="30" x14ac:dyDescent="0.25">
      <c r="A25" s="91">
        <v>17</v>
      </c>
      <c r="B25" s="134" t="str">
        <f>+VLOOKUP(A25,'IDENTIFICACIÓN DEL RC'!$A$8:$E$30,2,0)</f>
        <v>Gestión Humana</v>
      </c>
      <c r="C25" s="132" t="str">
        <f>+VLOOKUP(A25,'IDENTIFICACIÓN DEL RC'!$A$8:$E$30,3,0)</f>
        <v>Posible intercambio de dadivas entre el funcionario responsable y el contratista no apto para la vacante.</v>
      </c>
      <c r="D25" s="91">
        <v>2</v>
      </c>
      <c r="E25" s="91">
        <v>12</v>
      </c>
      <c r="F25" s="82" t="str">
        <f t="shared" si="0"/>
        <v>CATASTROFICO</v>
      </c>
      <c r="G25" s="158" t="str">
        <f t="shared" si="1"/>
        <v>ZONA RIESGO EXTREMO</v>
      </c>
    </row>
    <row r="26" spans="1:7" ht="135" x14ac:dyDescent="0.25">
      <c r="A26" s="91">
        <v>18</v>
      </c>
      <c r="B26" s="134" t="str">
        <f>+VLOOKUP(A26,'IDENTIFICACIÓN DEL RC'!$A$8:$E$30,2,0)</f>
        <v>Gestión Humana</v>
      </c>
      <c r="C26" s="132" t="str">
        <f>+VLOOKUP(A26,'IDENTIFICACIÓN DEL RC'!$A$8:$E$30,3,0)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26" s="91">
        <v>3</v>
      </c>
      <c r="E26" s="91">
        <v>12</v>
      </c>
      <c r="F26" s="82" t="str">
        <f t="shared" si="0"/>
        <v>CATASTROFICO</v>
      </c>
      <c r="G26" s="158" t="str">
        <f t="shared" si="1"/>
        <v>ZONA RIESGO EXTREMO</v>
      </c>
    </row>
    <row r="27" spans="1:7" ht="90" x14ac:dyDescent="0.25">
      <c r="A27" s="91">
        <v>19</v>
      </c>
      <c r="B27" s="134" t="str">
        <f>+VLOOKUP(A27,'IDENTIFICACIÓN DEL RC'!$A$8:$E$30,2,0)</f>
        <v>Gestión Jurídica y Contractual</v>
      </c>
      <c r="C27" s="132" t="str">
        <f>+VLOOKUP(A27,'IDENTIFICACIÓN DEL RC'!$A$8:$E$30,3,0)</f>
        <v xml:space="preserve"> Determinar requisitos excluyentes en el proceso que se adelanta lo cual permitiría el direccionamiento de contratos y el favorecimiento a terceros.
Falta de capacitación de los funcionarios que adelantan los procesos de contratación</v>
      </c>
      <c r="D27" s="91">
        <v>2</v>
      </c>
      <c r="E27" s="91">
        <v>16</v>
      </c>
      <c r="F27" s="82" t="str">
        <f t="shared" si="0"/>
        <v>CATASTROFICO</v>
      </c>
      <c r="G27" s="158" t="str">
        <f t="shared" si="1"/>
        <v>ZONA RIESGO EXTREMO</v>
      </c>
    </row>
    <row r="28" spans="1:7" ht="45" x14ac:dyDescent="0.25">
      <c r="A28" s="91">
        <v>20</v>
      </c>
      <c r="B28" s="134" t="str">
        <f>+VLOOKUP(A28,'IDENTIFICACIÓN DEL RC'!$A$8:$E$30,2,0)</f>
        <v>Gestión Jurídica y Contractual</v>
      </c>
      <c r="C28" s="132" t="str">
        <f>+VLOOKUP(A28,'IDENTIFICACIÓN DEL RC'!$A$8:$E$30,3,0)</f>
        <v>Desconocimiento de la norma
Desconocimiento de funciones
Desidia</v>
      </c>
      <c r="D28" s="91">
        <v>1</v>
      </c>
      <c r="E28" s="91">
        <v>13</v>
      </c>
      <c r="F28" s="82" t="str">
        <f t="shared" ref="F28" si="3">IF(AND(E28&lt;=5),"MODERADO",IF(AND(E28&gt;=6,E28&lt;=11),"MAYOR",IF(AND(E28&gt;=12),"CATASTROFICO")))</f>
        <v>CATASTROFICO</v>
      </c>
      <c r="G28" s="158" t="str">
        <f t="shared" ref="G28" si="4">IF(OR(AND(D28=1,F28="MODERADO"),AND(D28=2,F28="MODERADO")),"ZONA RIESGO MODERADO",IF(OR(AND(D28=4,F28="MODERADO"),AND(D28=3,F28="MODERADO"),AND(D28=2,F28="MAYOR"),AND(D28=1,F28="MAYOR")),"ZONA RIESGO ALTO",IF(OR(AND(D28=5,F28="MODERADO"),AND(D28=5,F28="MAYOR"),AND(D28=4,F28="MAYOR"),AND(D28=3,F28="MAYOR"),AND(D28&lt;=5,F28="CATASTROFICO")),"ZONA RIESGO EXTREMO",0)))</f>
        <v>ZONA RIESGO EXTREMO</v>
      </c>
    </row>
    <row r="29" spans="1:7" ht="45" x14ac:dyDescent="0.25">
      <c r="A29" s="91">
        <v>21</v>
      </c>
      <c r="B29" s="134" t="str">
        <f>+VLOOKUP(A29,'IDENTIFICACIÓN DEL RC'!$A$8:$E$30,2,0)</f>
        <v>Seguimiento y Monitoreo al Sistema de Control Interno</v>
      </c>
      <c r="C29" s="132" t="str">
        <f>+VLOOKUP(A29,'IDENTIFICACIÓN DEL RC'!$A$8:$E$30,3,0)</f>
        <v xml:space="preserve">Desconocimiento u omisión de las normas de auditoria generalmente aceptadas o 
Impedimentos y/o conflictos de interés no comunicados. </v>
      </c>
      <c r="D29" s="91">
        <v>1</v>
      </c>
      <c r="E29" s="91">
        <v>12</v>
      </c>
      <c r="F29" s="82" t="str">
        <f t="shared" si="0"/>
        <v>CATASTROFICO</v>
      </c>
      <c r="G29" s="158" t="str">
        <f t="shared" si="1"/>
        <v>ZONA RIESGO EXTREMO</v>
      </c>
    </row>
    <row r="30" spans="1:7" x14ac:dyDescent="0.25">
      <c r="A30" s="91">
        <v>22</v>
      </c>
      <c r="B30" s="134" t="str">
        <f>+VLOOKUP(A30,'IDENTIFICACIÓN DEL RC'!$A$8:$E$30,2,0)</f>
        <v>Atención y Servicio al Ciudadano</v>
      </c>
      <c r="C30" s="132" t="str">
        <f>+VLOOKUP(A30,'IDENTIFICACIÓN DEL RC'!$A$8:$E$30,3,0)</f>
        <v>Falta de personal capacitado</v>
      </c>
      <c r="D30" s="91">
        <v>3</v>
      </c>
      <c r="E30" s="91">
        <v>11</v>
      </c>
      <c r="F30" s="82" t="str">
        <f t="shared" ref="F30" si="5">IF(AND(E30&lt;=5),"MODERADO",IF(AND(E30&gt;=6,E30&lt;=11),"MAYOR",IF(AND(E30&gt;=12),"CATASTROFICO")))</f>
        <v>MAYOR</v>
      </c>
      <c r="G30" s="158" t="str">
        <f t="shared" ref="G30" si="6">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sheetData>
  <autoFilter ref="A8:G8" xr:uid="{49264252-D0D6-4A83-817F-FF2A6A2B574C}"/>
  <mergeCells count="8">
    <mergeCell ref="A6:G7"/>
    <mergeCell ref="A1:A5"/>
    <mergeCell ref="F4:F5"/>
    <mergeCell ref="G4:G5"/>
    <mergeCell ref="B4:B5"/>
    <mergeCell ref="B1:B3"/>
    <mergeCell ref="D1:E3"/>
    <mergeCell ref="D4:E5"/>
  </mergeCells>
  <conditionalFormatting sqref="F9:F12 F19:F27 F15:F17 F29">
    <cfRule type="containsText" dxfId="59" priority="35" operator="containsText" text="MAYOR">
      <formula>NOT(ISERROR(SEARCH("MAYOR",F9)))</formula>
    </cfRule>
    <cfRule type="containsText" dxfId="58" priority="37" operator="containsText" text="MODERADO">
      <formula>NOT(ISERROR(SEARCH("MODERADO",F9)))</formula>
    </cfRule>
    <cfRule type="containsText" dxfId="57" priority="38" operator="containsText" text="CATASTROFICO">
      <formula>NOT(ISERROR(SEARCH("CATASTROFICO",F9)))</formula>
    </cfRule>
  </conditionalFormatting>
  <conditionalFormatting sqref="G9:G12 G19:G27 G15:G17 G29">
    <cfRule type="containsText" dxfId="56" priority="32" operator="containsText" text="ZONA RIESGO MODERADO">
      <formula>NOT(ISERROR(SEARCH("ZONA RIESGO MODERADO",G9)))</formula>
    </cfRule>
    <cfRule type="containsText" dxfId="55" priority="33" operator="containsText" text="ZONA RIESGO ALTO">
      <formula>NOT(ISERROR(SEARCH("ZONA RIESGO ALTO",G9)))</formula>
    </cfRule>
    <cfRule type="containsText" dxfId="54" priority="34" operator="containsText" text="ZONA RIESGO EXTREMO">
      <formula>NOT(ISERROR(SEARCH("ZONA RIESGO EXTREMO",G9)))</formula>
    </cfRule>
  </conditionalFormatting>
  <conditionalFormatting sqref="F18">
    <cfRule type="containsText" dxfId="53" priority="28" operator="containsText" text="MAYOR">
      <formula>NOT(ISERROR(SEARCH("MAYOR",F18)))</formula>
    </cfRule>
    <cfRule type="containsText" dxfId="52" priority="29" operator="containsText" text="MODERADO">
      <formula>NOT(ISERROR(SEARCH("MODERADO",F18)))</formula>
    </cfRule>
    <cfRule type="containsText" dxfId="51" priority="30" operator="containsText" text="CATASTROFICO">
      <formula>NOT(ISERROR(SEARCH("CATASTROFICO",F18)))</formula>
    </cfRule>
  </conditionalFormatting>
  <conditionalFormatting sqref="G18">
    <cfRule type="containsText" dxfId="50" priority="25" operator="containsText" text="ZONA RIESGO MODERADO">
      <formula>NOT(ISERROR(SEARCH("ZONA RIESGO MODERADO",G18)))</formula>
    </cfRule>
    <cfRule type="containsText" dxfId="49" priority="26" operator="containsText" text="ZONA RIESGO ALTO">
      <formula>NOT(ISERROR(SEARCH("ZONA RIESGO ALTO",G18)))</formula>
    </cfRule>
    <cfRule type="containsText" dxfId="48" priority="27" operator="containsText" text="ZONA RIESGO EXTREMO">
      <formula>NOT(ISERROR(SEARCH("ZONA RIESGO EXTREMO",G18)))</formula>
    </cfRule>
  </conditionalFormatting>
  <conditionalFormatting sqref="F13:F14">
    <cfRule type="containsText" dxfId="47" priority="22" operator="containsText" text="MAYOR">
      <formula>NOT(ISERROR(SEARCH("MAYOR",F13)))</formula>
    </cfRule>
    <cfRule type="containsText" dxfId="46" priority="23" operator="containsText" text="MODERADO">
      <formula>NOT(ISERROR(SEARCH("MODERADO",F13)))</formula>
    </cfRule>
    <cfRule type="containsText" dxfId="45" priority="24" operator="containsText" text="CATASTROFICO">
      <formula>NOT(ISERROR(SEARCH("CATASTROFICO",F13)))</formula>
    </cfRule>
  </conditionalFormatting>
  <conditionalFormatting sqref="G13:G14">
    <cfRule type="containsText" dxfId="44" priority="19" operator="containsText" text="ZONA RIESGO MODERADO">
      <formula>NOT(ISERROR(SEARCH("ZONA RIESGO MODERADO",G13)))</formula>
    </cfRule>
    <cfRule type="containsText" dxfId="43" priority="20" operator="containsText" text="ZONA RIESGO ALTO">
      <formula>NOT(ISERROR(SEARCH("ZONA RIESGO ALTO",G13)))</formula>
    </cfRule>
    <cfRule type="containsText" dxfId="42" priority="21" operator="containsText" text="ZONA RIESGO EXTREMO">
      <formula>NOT(ISERROR(SEARCH("ZONA RIESGO EXTREMO",G13)))</formula>
    </cfRule>
  </conditionalFormatting>
  <conditionalFormatting sqref="F28">
    <cfRule type="containsText" dxfId="41" priority="10" operator="containsText" text="MAYOR">
      <formula>NOT(ISERROR(SEARCH("MAYOR",F28)))</formula>
    </cfRule>
    <cfRule type="containsText" dxfId="40" priority="11" operator="containsText" text="MODERADO">
      <formula>NOT(ISERROR(SEARCH("MODERADO",F28)))</formula>
    </cfRule>
    <cfRule type="containsText" dxfId="39" priority="12" operator="containsText" text="CATASTROFICO">
      <formula>NOT(ISERROR(SEARCH("CATASTROFICO",F28)))</formula>
    </cfRule>
  </conditionalFormatting>
  <conditionalFormatting sqref="G28">
    <cfRule type="containsText" dxfId="38" priority="7" operator="containsText" text="ZONA RIESGO MODERADO">
      <formula>NOT(ISERROR(SEARCH("ZONA RIESGO MODERADO",G28)))</formula>
    </cfRule>
    <cfRule type="containsText" dxfId="37" priority="8" operator="containsText" text="ZONA RIESGO ALTO">
      <formula>NOT(ISERROR(SEARCH("ZONA RIESGO ALTO",G28)))</formula>
    </cfRule>
    <cfRule type="containsText" dxfId="36" priority="9" operator="containsText" text="ZONA RIESGO EXTREMO">
      <formula>NOT(ISERROR(SEARCH("ZONA RIESGO EXTREMO",G28)))</formula>
    </cfRule>
  </conditionalFormatting>
  <conditionalFormatting sqref="F30">
    <cfRule type="containsText" dxfId="35" priority="4" operator="containsText" text="MAYOR">
      <formula>NOT(ISERROR(SEARCH("MAYOR",F30)))</formula>
    </cfRule>
    <cfRule type="containsText" dxfId="34" priority="5" operator="containsText" text="MODERADO">
      <formula>NOT(ISERROR(SEARCH("MODERADO",F30)))</formula>
    </cfRule>
    <cfRule type="containsText" dxfId="33" priority="6" operator="containsText" text="CATASTROFICO">
      <formula>NOT(ISERROR(SEARCH("CATASTROFICO",F30)))</formula>
    </cfRule>
  </conditionalFormatting>
  <conditionalFormatting sqref="G30">
    <cfRule type="containsText" dxfId="32" priority="1" operator="containsText" text="ZONA RIESGO MODERADO">
      <formula>NOT(ISERROR(SEARCH("ZONA RIESGO MODERADO",G30)))</formula>
    </cfRule>
    <cfRule type="containsText" dxfId="31" priority="2" operator="containsText" text="ZONA RIESGO ALTO">
      <formula>NOT(ISERROR(SEARCH("ZONA RIESGO ALTO",G30)))</formula>
    </cfRule>
    <cfRule type="containsText" dxfId="30" priority="3" operator="containsText" text="ZONA RIESGO EXTREMO">
      <formula>NOT(ISERROR(SEARCH("ZONA RIESGO EXTREMO",G30)))</formula>
    </cfRule>
  </conditionalFormatting>
  <pageMargins left="0.7" right="0.7" top="0.75" bottom="0.75" header="0.3" footer="0.3"/>
  <pageSetup paperSize="9" scale="38"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 DE INFORMACIÓN'!$E$5:$E$9</xm:f>
          </x14:formula1>
          <xm:sqref>D9:D30</xm:sqref>
        </x14:dataValidation>
        <x14:dataValidation type="list" allowBlank="1" showInputMessage="1" showErrorMessage="1" xr:uid="{00000000-0002-0000-0500-000001000000}">
          <x14:formula1>
            <xm:f>'TABLA DE INFORMACIÓN'!$AE$4:$AE$22</xm:f>
          </x14:formula1>
          <xm:sqref>E9:E30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92D050"/>
  </sheetPr>
  <dimension ref="A1:T48"/>
  <sheetViews>
    <sheetView view="pageBreakPreview" zoomScale="60" zoomScaleNormal="70" workbookViewId="0">
      <pane xSplit="1" ySplit="8" topLeftCell="B9" activePane="bottomRight" state="frozen"/>
      <selection pane="topRight" activeCell="B4" sqref="B4:C5"/>
      <selection pane="bottomLeft" activeCell="B4" sqref="B4:C5"/>
      <selection pane="bottomRight" activeCell="B9" sqref="B9"/>
    </sheetView>
  </sheetViews>
  <sheetFormatPr baseColWidth="10" defaultColWidth="11.42578125" defaultRowHeight="15" x14ac:dyDescent="0.25"/>
  <cols>
    <col min="1" max="2" width="20.28515625" style="73" customWidth="1"/>
    <col min="3" max="3" width="41.42578125" style="73" customWidth="1"/>
    <col min="4" max="4" width="11.140625" style="73" customWidth="1"/>
    <col min="5" max="5" width="13.5703125" style="73" customWidth="1"/>
    <col min="6" max="6" width="110.42578125" style="73" customWidth="1"/>
    <col min="7" max="7" width="23.140625" style="73" customWidth="1"/>
    <col min="8" max="8" width="22.5703125" style="73" customWidth="1"/>
    <col min="9" max="9" width="25.28515625" style="73" bestFit="1" customWidth="1"/>
    <col min="10" max="10" width="23.85546875" style="73" bestFit="1" customWidth="1"/>
    <col min="11" max="11" width="28.42578125" style="73" customWidth="1"/>
    <col min="12" max="12" width="37.140625" style="73" customWidth="1"/>
    <col min="13" max="13" width="38.42578125" style="73" customWidth="1"/>
    <col min="14" max="14" width="16.42578125" style="73" customWidth="1"/>
    <col min="15" max="15" width="17.42578125" style="73" customWidth="1"/>
    <col min="16" max="16" width="23.5703125" style="73" customWidth="1"/>
    <col min="17" max="17" width="24.85546875" style="73" customWidth="1"/>
    <col min="18" max="18" width="13.140625" style="73" customWidth="1"/>
    <col min="19" max="16384" width="11.42578125" style="73"/>
  </cols>
  <sheetData>
    <row r="1" spans="1:18" ht="15.75" thickBot="1" x14ac:dyDescent="0.3">
      <c r="A1" s="202"/>
      <c r="B1" s="257" t="s">
        <v>0</v>
      </c>
      <c r="C1" s="258"/>
      <c r="D1" s="258"/>
      <c r="E1" s="258"/>
      <c r="F1" s="258"/>
      <c r="G1" s="258"/>
      <c r="H1" s="258"/>
      <c r="I1" s="258"/>
      <c r="J1" s="259"/>
      <c r="K1" s="248" t="s">
        <v>1</v>
      </c>
      <c r="L1" s="249"/>
      <c r="M1" s="249"/>
      <c r="N1" s="249"/>
      <c r="O1" s="249"/>
      <c r="P1" s="215"/>
      <c r="Q1" s="139" t="s">
        <v>2</v>
      </c>
      <c r="R1" s="79" t="s">
        <v>3</v>
      </c>
    </row>
    <row r="2" spans="1:18" ht="15.75" thickBot="1" x14ac:dyDescent="0.3">
      <c r="A2" s="202"/>
      <c r="B2" s="260"/>
      <c r="C2" s="261"/>
      <c r="D2" s="261"/>
      <c r="E2" s="261"/>
      <c r="F2" s="261"/>
      <c r="G2" s="261"/>
      <c r="H2" s="261"/>
      <c r="I2" s="261"/>
      <c r="J2" s="262"/>
      <c r="K2" s="272"/>
      <c r="L2" s="273"/>
      <c r="M2" s="273"/>
      <c r="N2" s="273"/>
      <c r="O2" s="273"/>
      <c r="P2" s="216"/>
      <c r="Q2" s="139" t="s">
        <v>4</v>
      </c>
      <c r="R2" s="74">
        <v>14</v>
      </c>
    </row>
    <row r="3" spans="1:18" ht="15.75" thickBot="1" x14ac:dyDescent="0.3">
      <c r="A3" s="202"/>
      <c r="B3" s="263"/>
      <c r="C3" s="264"/>
      <c r="D3" s="264"/>
      <c r="E3" s="264"/>
      <c r="F3" s="264"/>
      <c r="G3" s="264"/>
      <c r="H3" s="264"/>
      <c r="I3" s="264"/>
      <c r="J3" s="265"/>
      <c r="K3" s="250"/>
      <c r="L3" s="251"/>
      <c r="M3" s="251"/>
      <c r="N3" s="251"/>
      <c r="O3" s="251"/>
      <c r="P3" s="217"/>
      <c r="Q3" s="140" t="s">
        <v>5</v>
      </c>
      <c r="R3" s="94">
        <v>43475</v>
      </c>
    </row>
    <row r="4" spans="1:18" ht="15" customHeight="1" x14ac:dyDescent="0.25">
      <c r="A4" s="202"/>
      <c r="B4" s="257" t="s">
        <v>6</v>
      </c>
      <c r="C4" s="258"/>
      <c r="D4" s="258"/>
      <c r="E4" s="258"/>
      <c r="F4" s="258"/>
      <c r="G4" s="258"/>
      <c r="H4" s="258"/>
      <c r="I4" s="258"/>
      <c r="J4" s="259"/>
      <c r="K4" s="248" t="s">
        <v>15</v>
      </c>
      <c r="L4" s="249"/>
      <c r="M4" s="249"/>
      <c r="N4" s="249"/>
      <c r="O4" s="249"/>
      <c r="P4" s="215"/>
      <c r="Q4" s="211" t="s">
        <v>665</v>
      </c>
      <c r="R4" s="213" t="s">
        <v>673</v>
      </c>
    </row>
    <row r="5" spans="1:18" ht="15.75" thickBot="1" x14ac:dyDescent="0.3">
      <c r="A5" s="202"/>
      <c r="B5" s="263"/>
      <c r="C5" s="264"/>
      <c r="D5" s="264"/>
      <c r="E5" s="264"/>
      <c r="F5" s="264"/>
      <c r="G5" s="264"/>
      <c r="H5" s="264"/>
      <c r="I5" s="264"/>
      <c r="J5" s="265"/>
      <c r="K5" s="250"/>
      <c r="L5" s="251"/>
      <c r="M5" s="251"/>
      <c r="N5" s="251"/>
      <c r="O5" s="251"/>
      <c r="P5" s="217"/>
      <c r="Q5" s="212"/>
      <c r="R5" s="214"/>
    </row>
    <row r="6" spans="1:18" x14ac:dyDescent="0.25">
      <c r="A6" s="276" t="s">
        <v>310</v>
      </c>
      <c r="B6" s="276"/>
      <c r="C6" s="276"/>
      <c r="D6" s="276"/>
      <c r="E6" s="276"/>
      <c r="F6" s="276"/>
      <c r="G6" s="276"/>
      <c r="H6" s="276"/>
      <c r="I6" s="276"/>
      <c r="J6" s="276"/>
      <c r="K6" s="276"/>
      <c r="L6" s="276"/>
      <c r="M6" s="276"/>
      <c r="N6" s="276"/>
      <c r="O6" s="276"/>
      <c r="P6" s="276"/>
      <c r="Q6" s="276"/>
      <c r="R6" s="279"/>
    </row>
    <row r="7" spans="1:18" ht="15.75" thickBot="1" x14ac:dyDescent="0.3">
      <c r="A7" s="332"/>
      <c r="B7" s="332"/>
      <c r="C7" s="332"/>
      <c r="D7" s="332"/>
      <c r="E7" s="332"/>
      <c r="F7" s="332"/>
      <c r="G7" s="332"/>
      <c r="H7" s="332"/>
      <c r="I7" s="332"/>
      <c r="J7" s="332"/>
      <c r="K7" s="332"/>
      <c r="L7" s="332"/>
      <c r="M7" s="332"/>
      <c r="N7" s="332"/>
      <c r="O7" s="332"/>
      <c r="P7" s="332"/>
      <c r="Q7" s="332"/>
      <c r="R7" s="333"/>
    </row>
    <row r="8" spans="1:18" ht="51.75" thickBot="1" x14ac:dyDescent="0.3">
      <c r="A8" s="145" t="s">
        <v>103</v>
      </c>
      <c r="B8" s="144" t="s">
        <v>104</v>
      </c>
      <c r="C8" s="144" t="s">
        <v>106</v>
      </c>
      <c r="D8" s="146" t="s">
        <v>311</v>
      </c>
      <c r="E8" s="146" t="s">
        <v>312</v>
      </c>
      <c r="F8" s="146" t="s">
        <v>313</v>
      </c>
      <c r="G8" s="146" t="s">
        <v>314</v>
      </c>
      <c r="H8" s="146" t="s">
        <v>315</v>
      </c>
      <c r="I8" s="147" t="s">
        <v>316</v>
      </c>
      <c r="J8" s="146" t="s">
        <v>317</v>
      </c>
      <c r="K8" s="147" t="s">
        <v>318</v>
      </c>
      <c r="L8" s="147" t="s">
        <v>319</v>
      </c>
      <c r="M8" s="147" t="s">
        <v>320</v>
      </c>
      <c r="N8" s="147" t="s">
        <v>321</v>
      </c>
      <c r="O8" s="147" t="s">
        <v>322</v>
      </c>
      <c r="P8" s="147" t="s">
        <v>323</v>
      </c>
      <c r="Q8" s="147" t="s">
        <v>324</v>
      </c>
      <c r="R8" s="148" t="s">
        <v>325</v>
      </c>
    </row>
    <row r="9" spans="1:18" ht="165.75" customHeight="1" x14ac:dyDescent="0.25">
      <c r="A9" s="91">
        <v>1</v>
      </c>
      <c r="B9" s="159" t="str">
        <f>+VLOOKUP(A9,'IDENTIFICACIÓN DEL RC'!$A$8:$E$30,2,0)</f>
        <v xml:space="preserve">Acceso y Fortalecimiento a la Justicia </v>
      </c>
      <c r="C9" s="132" t="str">
        <f>+VLOOKUP('CONTROL DEL RC'!A9,'IDENTIFICACIÓN DEL RC'!$A$8:$E$30,4,0)</f>
        <v>Registrar información falsa en un informe de un proceso vinculado al PDJJR (Programa de Justicia Juvenil Restaurativa)</v>
      </c>
      <c r="D9" s="159">
        <v>1</v>
      </c>
      <c r="E9" s="152" t="s">
        <v>326</v>
      </c>
      <c r="F9" s="159" t="s">
        <v>549</v>
      </c>
      <c r="G9" s="91" t="s">
        <v>327</v>
      </c>
      <c r="H9" s="91" t="s">
        <v>328</v>
      </c>
      <c r="I9" s="91" t="s">
        <v>329</v>
      </c>
      <c r="J9" s="159" t="s">
        <v>330</v>
      </c>
      <c r="K9" s="91" t="s">
        <v>331</v>
      </c>
      <c r="L9" s="91" t="s">
        <v>332</v>
      </c>
      <c r="M9" s="91" t="s">
        <v>333</v>
      </c>
      <c r="N9" s="82">
        <f t="shared" ref="N9:N12" si="0">SUM(IF(G9="Preventivo",15,IF(G9="Detectivo",10,0)),
IF(H9="Asignado",15,0),
IF(I9="Adecuado",15,0),
IF(J9="Completa",10,IF(J9="Incompleta",5,0)),
IF(K9="Confiable",15,0),
IF(L9="SI",15,0),
IF(M9="Oportuna",15,0))</f>
        <v>100</v>
      </c>
      <c r="O9" s="82" t="str">
        <f t="shared" ref="O9:O12" si="1">IF(N9&gt;=96,"Fuerte",IF(AND(N9&gt;=85,N9&lt;96),"Moderado",IF(AND(N9&lt;=84,N9&gt;=0),"Debil","")))</f>
        <v>Fuerte</v>
      </c>
      <c r="P9" s="86" t="s">
        <v>334</v>
      </c>
      <c r="Q9" s="158" t="str">
        <f t="shared" ref="Q9:Q12" si="2">IF(AND(O9="Fuerte",P9="Fuerte"),"Fuerte",IF(AND(O9="Fuerte",P9="Moderado"),"Moderado",IF(AND(O9="Fuerte",P9="Debil"),"Debil",IF(AND(O9="Moderado",P9="Fuerte"),"Moderado",IF(AND(O9="Moderado",P9="Moderado"),"Moderado",IF(AND(O9="Moderado",P9="Debil"),"Debil",IF(AND(O9="Debil",P9="Fuerte"),"Debil",IF(AND(O9="Debil",P9="Moderado"),"Debil",IF(AND(O9="Debil",P9="Debil"),"Debil","SELECCIONAR CALIFICACION")))))))))</f>
        <v>Fuerte</v>
      </c>
      <c r="R9" s="77" t="str">
        <f t="shared" ref="R9:R12" si="3">IF(Q9="Fuerte","No","SI")</f>
        <v>No</v>
      </c>
    </row>
    <row r="10" spans="1:18" ht="124.5" customHeight="1" x14ac:dyDescent="0.25">
      <c r="A10" s="91">
        <v>2</v>
      </c>
      <c r="B10" s="159" t="str">
        <f>+VLOOKUP(A10,'IDENTIFICACIÓN DEL RC'!$A$8:$E$30,2,0)</f>
        <v xml:space="preserve">Acceso y Fortalecimiento a la Justicia </v>
      </c>
      <c r="C10" s="132" t="str">
        <f>+VLOOKUP('CONTROL DEL RC'!A10,'IDENTIFICACIÓN DEL RC'!$A$8:$E$30,4,0)</f>
        <v>Malas actuaciones de algunos de los Actores de Justicia Comunitaria quienes realizan cobros a los ciudadanos por fuera de los términos de ley.</v>
      </c>
      <c r="D10" s="159">
        <v>1</v>
      </c>
      <c r="E10" s="152" t="s">
        <v>326</v>
      </c>
      <c r="F10" s="159" t="s">
        <v>335</v>
      </c>
      <c r="G10" s="91" t="s">
        <v>327</v>
      </c>
      <c r="H10" s="91" t="s">
        <v>328</v>
      </c>
      <c r="I10" s="91" t="s">
        <v>329</v>
      </c>
      <c r="J10" s="159" t="s">
        <v>330</v>
      </c>
      <c r="K10" s="91" t="s">
        <v>331</v>
      </c>
      <c r="L10" s="91" t="s">
        <v>332</v>
      </c>
      <c r="M10" s="91" t="s">
        <v>333</v>
      </c>
      <c r="N10" s="82">
        <f t="shared" si="0"/>
        <v>100</v>
      </c>
      <c r="O10" s="82" t="str">
        <f t="shared" si="1"/>
        <v>Fuerte</v>
      </c>
      <c r="P10" s="86" t="s">
        <v>334</v>
      </c>
      <c r="Q10" s="158" t="str">
        <f t="shared" si="2"/>
        <v>Fuerte</v>
      </c>
      <c r="R10" s="77" t="str">
        <f t="shared" si="3"/>
        <v>No</v>
      </c>
    </row>
    <row r="11" spans="1:18" ht="106.5" customHeight="1" x14ac:dyDescent="0.25">
      <c r="A11" s="91">
        <v>2</v>
      </c>
      <c r="B11" s="159" t="str">
        <f>+VLOOKUP(A11,'IDENTIFICACIÓN DEL RC'!$A$8:$E$30,2,0)</f>
        <v xml:space="preserve">Acceso y Fortalecimiento a la Justicia </v>
      </c>
      <c r="C11" s="132" t="str">
        <f>+VLOOKUP('CONTROL DEL RC'!A11,'IDENTIFICACIÓN DEL RC'!$A$8:$E$30,4,0)</f>
        <v>Malas actuaciones de algunos de los Actores de Justicia Comunitaria quienes realizan cobros a los ciudadanos por fuera de los términos de ley.</v>
      </c>
      <c r="D11" s="159">
        <v>2</v>
      </c>
      <c r="E11" s="152" t="s">
        <v>326</v>
      </c>
      <c r="F11" s="159" t="s">
        <v>336</v>
      </c>
      <c r="G11" s="91" t="s">
        <v>327</v>
      </c>
      <c r="H11" s="91" t="s">
        <v>328</v>
      </c>
      <c r="I11" s="91" t="s">
        <v>329</v>
      </c>
      <c r="J11" s="159" t="s">
        <v>330</v>
      </c>
      <c r="K11" s="91" t="s">
        <v>331</v>
      </c>
      <c r="L11" s="91" t="s">
        <v>332</v>
      </c>
      <c r="M11" s="91" t="s">
        <v>333</v>
      </c>
      <c r="N11" s="82">
        <f t="shared" ref="N11" si="4">SUM(IF(G11="Preventivo",15,IF(G11="Detectivo",10,0)),
IF(H11="Asignado",15,0),
IF(I11="Adecuado",15,0),
IF(J11="Completa",10,IF(J11="Incompleta",5,0)),
IF(K11="Confiable",15,0),
IF(L11="SI",15,0),
IF(M11="Oportuna",15,0))</f>
        <v>100</v>
      </c>
      <c r="O11" s="82" t="str">
        <f t="shared" ref="O11" si="5">IF(N11&gt;=96,"Fuerte",IF(AND(N11&gt;=85,N11&lt;96),"Moderado",IF(AND(N11&lt;=84,N11&gt;=0),"Debil","")))</f>
        <v>Fuerte</v>
      </c>
      <c r="P11" s="86" t="s">
        <v>334</v>
      </c>
      <c r="Q11" s="158" t="str">
        <f t="shared" ref="Q11" si="6">IF(AND(O11="Fuerte",P11="Fuerte"),"Fuerte",IF(AND(O11="Fuerte",P11="Moderado"),"Moderado",IF(AND(O11="Fuerte",P11="Debil"),"Debil",IF(AND(O11="Moderado",P11="Fuerte"),"Moderado",IF(AND(O11="Moderado",P11="Moderado"),"Moderado",IF(AND(O11="Moderado",P11="Debil"),"Debil",IF(AND(O11="Debil",P11="Fuerte"),"Debil",IF(AND(O11="Debil",P11="Moderado"),"Debil",IF(AND(O11="Debil",P11="Debil"),"Debil","SELECCIONAR CALIFICACION")))))))))</f>
        <v>Fuerte</v>
      </c>
      <c r="R11" s="77" t="str">
        <f t="shared" ref="R11" si="7">IF(Q11="Fuerte","No","SI")</f>
        <v>No</v>
      </c>
    </row>
    <row r="12" spans="1:18" ht="115.5" customHeight="1" x14ac:dyDescent="0.25">
      <c r="A12" s="91">
        <v>3</v>
      </c>
      <c r="B12" s="159" t="str">
        <f>+VLOOKUP(A12,'IDENTIFICACIÓN DEL RC'!$A$8:$E$30,2,0)</f>
        <v xml:space="preserve">Acceso y Fortalecimiento a la Justicia </v>
      </c>
      <c r="C12" s="132" t="str">
        <f>+VLOOKUP('CONTROL DEL RC'!A12,'IDENTIFICACIÓN DEL RC'!$A$8:$E$30,4,0)</f>
        <v>Inconsistencias en la información estadística de los reportes de los Planes de Acción Territorial de la Dirección de Acceso a la Justicia.</v>
      </c>
      <c r="D12" s="159">
        <v>1</v>
      </c>
      <c r="E12" s="152" t="s">
        <v>326</v>
      </c>
      <c r="F12" s="159" t="s">
        <v>536</v>
      </c>
      <c r="G12" s="91" t="s">
        <v>327</v>
      </c>
      <c r="H12" s="91" t="s">
        <v>328</v>
      </c>
      <c r="I12" s="91" t="s">
        <v>329</v>
      </c>
      <c r="J12" s="159" t="s">
        <v>330</v>
      </c>
      <c r="K12" s="91" t="s">
        <v>331</v>
      </c>
      <c r="L12" s="91" t="s">
        <v>332</v>
      </c>
      <c r="M12" s="91" t="s">
        <v>333</v>
      </c>
      <c r="N12" s="82">
        <f t="shared" si="0"/>
        <v>100</v>
      </c>
      <c r="O12" s="82" t="str">
        <f t="shared" si="1"/>
        <v>Fuerte</v>
      </c>
      <c r="P12" s="86" t="s">
        <v>334</v>
      </c>
      <c r="Q12" s="158" t="str">
        <f t="shared" si="2"/>
        <v>Fuerte</v>
      </c>
      <c r="R12" s="77" t="str">
        <f t="shared" si="3"/>
        <v>No</v>
      </c>
    </row>
    <row r="13" spans="1:18" ht="222.75" customHeight="1" x14ac:dyDescent="0.25">
      <c r="A13" s="91">
        <v>6</v>
      </c>
      <c r="B13" s="159" t="str">
        <f>+VLOOKUP(A13,'IDENTIFICACIÓN DEL RC'!$A$8:$E$30,2,0)</f>
        <v>CD-Tramite Juridico para PPL</v>
      </c>
      <c r="C13" s="132" t="str">
        <f>+VLOOKUP('CONTROL DEL RC'!A15,'IDENTIFICACIÓN DEL RC'!$A$8:$E$30,4,0)</f>
        <v>Beneficio particular o a terceros derivados de trámites en procesos de Atención Social (alimentación, servicios de salud, dotación de elementos básicos, ingreso a programas de Atención Social).</v>
      </c>
      <c r="D13" s="159">
        <v>1</v>
      </c>
      <c r="E13" s="152" t="s">
        <v>326</v>
      </c>
      <c r="F13" s="159" t="s">
        <v>338</v>
      </c>
      <c r="G13" s="91" t="s">
        <v>327</v>
      </c>
      <c r="H13" s="91" t="s">
        <v>328</v>
      </c>
      <c r="I13" s="91" t="s">
        <v>329</v>
      </c>
      <c r="J13" s="159" t="s">
        <v>330</v>
      </c>
      <c r="K13" s="91" t="s">
        <v>331</v>
      </c>
      <c r="L13" s="91" t="s">
        <v>332</v>
      </c>
      <c r="M13" s="91" t="s">
        <v>333</v>
      </c>
      <c r="N13" s="82">
        <f>SUM(IF(G13="Preventivo",15,IF(G13="Detectivo",10,0)),
IF(H13="Asignado",15,0),
IF(I13="Adecuado",15,0),
IF(J13="Completa",10,IF(J13="Incompleta",5,0)),
IF(K13="Confiable",15,0),
IF(L13="SI",15,0),
IF(M13="Oportuna",15,0))</f>
        <v>100</v>
      </c>
      <c r="O13" s="82" t="str">
        <f>IF(N13&gt;=96,"Fuerte",IF(AND(N13&gt;=85,N13&lt;96),"Moderado",IF(AND(N13&lt;=84,N13&gt;=0),"Debil","")))</f>
        <v>Fuerte</v>
      </c>
      <c r="P13" s="86" t="s">
        <v>334</v>
      </c>
      <c r="Q13" s="158" t="str">
        <f>IF(AND(O13="Fuerte",P13="Fuerte"),"Fuerte",IF(AND(O13="Fuerte",P13="Moderado"),"Moderado",IF(AND(O13="Fuerte",P13="Debil"),"Debil",IF(AND(O13="Moderado",P13="Fuerte"),"Moderado",IF(AND(O13="Moderado",P13="Moderado"),"Moderado",IF(AND(O13="Moderado",P13="Debil"),"Debil",IF(AND(O13="Debil",P13="Fuerte"),"Debil",IF(AND(O13="Debil",P13="Moderado"),"Debil",IF(AND(O13="Debil",P13="Debil"),"Debil","SELECCIONAR CALIFICACION")))))))))</f>
        <v>Fuerte</v>
      </c>
      <c r="R13" s="77" t="str">
        <f>IF(Q13="Fuerte","No","SI")</f>
        <v>No</v>
      </c>
    </row>
    <row r="14" spans="1:18" ht="90" x14ac:dyDescent="0.25">
      <c r="A14" s="91">
        <v>5</v>
      </c>
      <c r="B14" s="159" t="str">
        <f>+VLOOKUP(A14,'IDENTIFICACIÓN DEL RC'!$A$8:$E$30,2,0)</f>
        <v>CD-Custodia y vigilancia para la seguridad</v>
      </c>
      <c r="C14" s="132" t="str">
        <f>+VLOOKUP('CONTROL DEL RC'!A14,'IDENTIFICACIÓN DEL RC'!$A$8:$E$30,4,0)</f>
        <v>Beneficio particular o a terceros derivados de la Custodia y Vigilancia a las PPL</v>
      </c>
      <c r="D14" s="159">
        <v>1</v>
      </c>
      <c r="E14" s="152" t="s">
        <v>326</v>
      </c>
      <c r="F14" s="159" t="s">
        <v>337</v>
      </c>
      <c r="G14" s="91" t="s">
        <v>327</v>
      </c>
      <c r="H14" s="91" t="s">
        <v>328</v>
      </c>
      <c r="I14" s="91" t="s">
        <v>329</v>
      </c>
      <c r="J14" s="159" t="s">
        <v>330</v>
      </c>
      <c r="K14" s="91" t="s">
        <v>331</v>
      </c>
      <c r="L14" s="91" t="s">
        <v>332</v>
      </c>
      <c r="M14" s="91" t="s">
        <v>333</v>
      </c>
      <c r="N14" s="82">
        <f>SUM(IF(G14="Preventivo",15,IF(G14="Detectivo",10,0)),
IF(H14="Asignado",15,0),
IF(I14="Adecuado",15,0),
IF(J14="Completa",10,IF(J14="Incompleta",5,0)),
IF(K14="Confiable",15,0),
IF(L14="SI",15,0),
IF(M14="Oportuna",15,0))</f>
        <v>100</v>
      </c>
      <c r="O14" s="82" t="str">
        <f>IF(N14&gt;=96,"Fuerte",IF(AND(N14&gt;=85,N14&lt;96),"Moderado",IF(AND(N14&lt;=84,N14&gt;=0),"Debil","")))</f>
        <v>Fuerte</v>
      </c>
      <c r="P14" s="86" t="s">
        <v>334</v>
      </c>
      <c r="Q14" s="158" t="str">
        <f>IF(AND(O14="Fuerte",P14="Fuerte"),"Fuerte",IF(AND(O14="Fuerte",P14="Moderado"),"Moderado",IF(AND(O14="Fuerte",P14="Debil"),"Debil",IF(AND(O14="Moderado",P14="Fuerte"),"Moderado",IF(AND(O14="Moderado",P14="Moderado"),"Moderado",IF(AND(O14="Moderado",P14="Debil"),"Debil",IF(AND(O14="Debil",P14="Fuerte"),"Debil",IF(AND(O14="Debil",P14="Moderado"),"Debil",IF(AND(O14="Debil",P14="Debil"),"Debil","SELECCIONAR CALIFICACION")))))))))</f>
        <v>Fuerte</v>
      </c>
      <c r="R14" s="77" t="str">
        <f>IF(Q14="Fuerte","No","SI")</f>
        <v>No</v>
      </c>
    </row>
    <row r="15" spans="1:18" ht="132.75" customHeight="1" x14ac:dyDescent="0.25">
      <c r="A15" s="91">
        <v>4</v>
      </c>
      <c r="B15" s="159" t="str">
        <f>+VLOOKUP(A15,'IDENTIFICACIÓN DEL RC'!$A$8:$E$30,2,0)</f>
        <v>CD-Atención Integral para PPL</v>
      </c>
      <c r="C15" s="132" t="str">
        <f>+VLOOKUP('CONTROL DEL RC'!A13,'IDENTIFICACIÓN DEL RC'!$A$8:$E$30,4,0)</f>
        <v>Beneficio particular o a terceros derivados de los trámites Jurídicos</v>
      </c>
      <c r="D15" s="159">
        <v>1</v>
      </c>
      <c r="E15" s="152" t="s">
        <v>326</v>
      </c>
      <c r="F15" s="159" t="s">
        <v>547</v>
      </c>
      <c r="G15" s="91" t="s">
        <v>327</v>
      </c>
      <c r="H15" s="91" t="s">
        <v>328</v>
      </c>
      <c r="I15" s="91" t="s">
        <v>329</v>
      </c>
      <c r="J15" s="159" t="s">
        <v>330</v>
      </c>
      <c r="K15" s="91" t="s">
        <v>331</v>
      </c>
      <c r="L15" s="91" t="s">
        <v>332</v>
      </c>
      <c r="M15" s="91" t="s">
        <v>333</v>
      </c>
      <c r="N15" s="82">
        <f>SUM(IF(G15="Preventivo",15,IF(G15="Detectivo",10,0)),
IF(H15="Asignado",15,0),
IF(I15="Adecuado",15,0),
IF(J15="Completa",10,IF(J15="Incompleta",5,0)),
IF(K15="Confiable",15,0),
IF(L15="SI",15,0),
IF(M15="Oportuna",15,0))</f>
        <v>100</v>
      </c>
      <c r="O15" s="82" t="str">
        <f>IF(N15&gt;=96,"Fuerte",IF(AND(N15&gt;=85,N15&lt;96),"Moderado",IF(AND(N15&lt;=84,N15&gt;=0),"Debil","")))</f>
        <v>Fuerte</v>
      </c>
      <c r="P15" s="86" t="s">
        <v>334</v>
      </c>
      <c r="Q15" s="158" t="str">
        <f>IF(AND(O15="Fuerte",P15="Fuerte"),"Fuerte",IF(AND(O15="Fuerte",P15="Moderado"),"Moderado",IF(AND(O15="Fuerte",P15="Debil"),"Debil",IF(AND(O15="Moderado",P15="Fuerte"),"Moderado",IF(AND(O15="Moderado",P15="Moderado"),"Moderado",IF(AND(O15="Moderado",P15="Debil"),"Debil",IF(AND(O15="Debil",P15="Fuerte"),"Debil",IF(AND(O15="Debil",P15="Moderado"),"Debil",IF(AND(O15="Debil",P15="Debil"),"Debil","SELECCIONAR CALIFICACION")))))))))</f>
        <v>Fuerte</v>
      </c>
      <c r="R15" s="77" t="str">
        <f>IF(Q15="Fuerte","No","SI")</f>
        <v>No</v>
      </c>
    </row>
    <row r="16" spans="1:18" ht="156.75" customHeight="1" x14ac:dyDescent="0.25">
      <c r="A16" s="91">
        <v>7</v>
      </c>
      <c r="B16" s="159" t="str">
        <f>+VLOOKUP(A16,'IDENTIFICACIÓN DEL RC'!$A$8:$E$30,2,0)</f>
        <v>Control Interno Disciplinario</v>
      </c>
      <c r="C16" s="132" t="str">
        <f>+VLOOKUP('CONTROL DEL RC'!A16,'IDENTIFICACIÓN DEL RC'!$A$8:$E$30,4,0)</f>
        <v>Investigaciones manipuladas sobre practicas indebidas</v>
      </c>
      <c r="D16" s="159">
        <v>1</v>
      </c>
      <c r="E16" s="152" t="s">
        <v>326</v>
      </c>
      <c r="F16" s="159" t="s">
        <v>553</v>
      </c>
      <c r="G16" s="91" t="s">
        <v>327</v>
      </c>
      <c r="H16" s="91" t="s">
        <v>328</v>
      </c>
      <c r="I16" s="91" t="s">
        <v>329</v>
      </c>
      <c r="J16" s="159" t="s">
        <v>330</v>
      </c>
      <c r="K16" s="91" t="s">
        <v>331</v>
      </c>
      <c r="L16" s="91" t="s">
        <v>332</v>
      </c>
      <c r="M16" s="91" t="s">
        <v>333</v>
      </c>
      <c r="N16" s="82">
        <f t="shared" ref="N16:N26" si="8">SUM(IF(G16="Preventivo",15,IF(G16="Detectivo",10,0)),
IF(H16="Asignado",15,0),
IF(I16="Adecuado",15,0),
IF(J16="Completa",10,IF(J16="Incompleta",5,0)),
IF(K16="Confiable",15,0),
IF(L16="SI",15,0),
IF(M16="Oportuna",15,0))</f>
        <v>100</v>
      </c>
      <c r="O16" s="82" t="str">
        <f t="shared" ref="O16:O26" si="9">IF(N16&gt;=96,"Fuerte",IF(AND(N16&gt;=85,N16&lt;96),"Moderado",IF(AND(N16&lt;=84,N16&gt;=0),"Debil","")))</f>
        <v>Fuerte</v>
      </c>
      <c r="P16" s="86" t="s">
        <v>334</v>
      </c>
      <c r="Q16" s="158" t="str">
        <f t="shared" ref="Q16:Q26" si="10">IF(AND(O16="Fuerte",P16="Fuerte"),"Fuerte",IF(AND(O16="Fuerte",P16="Moderado"),"Moderado",IF(AND(O16="Fuerte",P16="Debil"),"Debil",IF(AND(O16="Moderado",P16="Fuerte"),"Moderado",IF(AND(O16="Moderado",P16="Moderado"),"Moderado",IF(AND(O16="Moderado",P16="Debil"),"Debil",IF(AND(O16="Debil",P16="Fuerte"),"Debil",IF(AND(O16="Debil",P16="Moderado"),"Debil",IF(AND(O16="Debil",P16="Debil"),"Debil","SELECCIONAR CALIFICACION")))))))))</f>
        <v>Fuerte</v>
      </c>
      <c r="R16" s="77" t="str">
        <f t="shared" ref="R16:R26" si="11">IF(Q16="Fuerte","No","SI")</f>
        <v>No</v>
      </c>
    </row>
    <row r="17" spans="1:18" ht="177.75" customHeight="1" x14ac:dyDescent="0.25">
      <c r="A17" s="91">
        <v>8</v>
      </c>
      <c r="B17" s="159" t="str">
        <f>+VLOOKUP(A17,'IDENTIFICACIÓN DEL RC'!$A$8:$E$30,2,0)</f>
        <v>Fortalecimiento de Capacidades Operativas para la S, C y AJ</v>
      </c>
      <c r="C17" s="132" t="str">
        <f>+VLOOKUP('CONTROL DEL RC'!A17,'IDENTIFICACIÓN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7" s="159">
        <v>1</v>
      </c>
      <c r="E17" s="152" t="s">
        <v>326</v>
      </c>
      <c r="F17" s="159" t="s">
        <v>339</v>
      </c>
      <c r="G17" s="91" t="s">
        <v>327</v>
      </c>
      <c r="H17" s="91" t="s">
        <v>328</v>
      </c>
      <c r="I17" s="91" t="s">
        <v>329</v>
      </c>
      <c r="J17" s="159" t="s">
        <v>330</v>
      </c>
      <c r="K17" s="91" t="s">
        <v>331</v>
      </c>
      <c r="L17" s="91" t="s">
        <v>332</v>
      </c>
      <c r="M17" s="91" t="s">
        <v>333</v>
      </c>
      <c r="N17" s="82">
        <f t="shared" si="8"/>
        <v>100</v>
      </c>
      <c r="O17" s="82" t="str">
        <f t="shared" si="9"/>
        <v>Fuerte</v>
      </c>
      <c r="P17" s="86" t="s">
        <v>334</v>
      </c>
      <c r="Q17" s="158" t="str">
        <f t="shared" si="10"/>
        <v>Fuerte</v>
      </c>
      <c r="R17" s="77" t="str">
        <f t="shared" si="11"/>
        <v>No</v>
      </c>
    </row>
    <row r="18" spans="1:18" ht="119.25" customHeight="1" x14ac:dyDescent="0.25">
      <c r="A18" s="91">
        <v>8</v>
      </c>
      <c r="B18" s="159" t="str">
        <f>+VLOOKUP(A18,'IDENTIFICACIÓN DEL RC'!$A$8:$E$30,2,0)</f>
        <v>Fortalecimiento de Capacidades Operativas para la S, C y AJ</v>
      </c>
      <c r="C18" s="132" t="str">
        <f>+VLOOKUP('CONTROL DEL RC'!A18,'IDENTIFICACIÓN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8" s="159">
        <v>2</v>
      </c>
      <c r="E18" s="152" t="s">
        <v>326</v>
      </c>
      <c r="F18" s="159" t="s">
        <v>340</v>
      </c>
      <c r="G18" s="91" t="s">
        <v>327</v>
      </c>
      <c r="H18" s="91" t="s">
        <v>328</v>
      </c>
      <c r="I18" s="91" t="s">
        <v>329</v>
      </c>
      <c r="J18" s="159" t="s">
        <v>330</v>
      </c>
      <c r="K18" s="91" t="s">
        <v>331</v>
      </c>
      <c r="L18" s="91" t="s">
        <v>332</v>
      </c>
      <c r="M18" s="91" t="s">
        <v>333</v>
      </c>
      <c r="N18" s="82">
        <f t="shared" si="8"/>
        <v>100</v>
      </c>
      <c r="O18" s="82" t="str">
        <f t="shared" si="9"/>
        <v>Fuerte</v>
      </c>
      <c r="P18" s="86" t="s">
        <v>334</v>
      </c>
      <c r="Q18" s="158" t="str">
        <f t="shared" si="10"/>
        <v>Fuerte</v>
      </c>
      <c r="R18" s="77" t="str">
        <f t="shared" si="11"/>
        <v>No</v>
      </c>
    </row>
    <row r="19" spans="1:18" ht="123" customHeight="1" x14ac:dyDescent="0.25">
      <c r="A19" s="91">
        <v>8</v>
      </c>
      <c r="B19" s="159" t="str">
        <f>+VLOOKUP(A19,'IDENTIFICACIÓN DEL RC'!$A$8:$E$30,2,0)</f>
        <v>Fortalecimiento de Capacidades Operativas para la S, C y AJ</v>
      </c>
      <c r="C19" s="132" t="str">
        <f>+VLOOKUP('CONTROL DEL RC'!A19,'IDENTIFICACIÓN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19" s="159">
        <v>3</v>
      </c>
      <c r="E19" s="152" t="s">
        <v>326</v>
      </c>
      <c r="F19" s="159" t="s">
        <v>341</v>
      </c>
      <c r="G19" s="91" t="s">
        <v>327</v>
      </c>
      <c r="H19" s="91" t="s">
        <v>328</v>
      </c>
      <c r="I19" s="91" t="s">
        <v>329</v>
      </c>
      <c r="J19" s="159" t="s">
        <v>330</v>
      </c>
      <c r="K19" s="91" t="s">
        <v>331</v>
      </c>
      <c r="L19" s="91" t="s">
        <v>332</v>
      </c>
      <c r="M19" s="91" t="s">
        <v>333</v>
      </c>
      <c r="N19" s="82">
        <f t="shared" si="8"/>
        <v>100</v>
      </c>
      <c r="O19" s="82" t="str">
        <f t="shared" si="9"/>
        <v>Fuerte</v>
      </c>
      <c r="P19" s="86" t="s">
        <v>334</v>
      </c>
      <c r="Q19" s="158" t="str">
        <f t="shared" si="10"/>
        <v>Fuerte</v>
      </c>
      <c r="R19" s="77" t="str">
        <f t="shared" si="11"/>
        <v>No</v>
      </c>
    </row>
    <row r="20" spans="1:18" ht="123" customHeight="1" x14ac:dyDescent="0.25">
      <c r="A20" s="91">
        <v>8</v>
      </c>
      <c r="B20" s="159" t="str">
        <f>+VLOOKUP(A20,'IDENTIFICACIÓN DEL RC'!$A$8:$E$30,2,0)</f>
        <v>Fortalecimiento de Capacidades Operativas para la S, C y AJ</v>
      </c>
      <c r="C20" s="132" t="str">
        <f>+VLOOKUP('CONTROL DEL RC'!A20,'IDENTIFICACIÓN DEL RC'!$A$8:$E$30,4,0)</f>
        <v>Suministro de combustible, por parte del proveedor a los vehículos que no son de propiedad y/o no están a cargo de la Secretaria Distrital de Seguridad, Convivencia y Justicia, al servicio de las agencias de seguridad, mediante contratos de comodato</v>
      </c>
      <c r="D20" s="159">
        <v>4</v>
      </c>
      <c r="E20" s="152" t="s">
        <v>326</v>
      </c>
      <c r="F20" s="159" t="s">
        <v>342</v>
      </c>
      <c r="G20" s="91" t="s">
        <v>327</v>
      </c>
      <c r="H20" s="91" t="s">
        <v>328</v>
      </c>
      <c r="I20" s="91" t="s">
        <v>329</v>
      </c>
      <c r="J20" s="159" t="s">
        <v>330</v>
      </c>
      <c r="K20" s="91" t="s">
        <v>331</v>
      </c>
      <c r="L20" s="91" t="s">
        <v>332</v>
      </c>
      <c r="M20" s="91" t="s">
        <v>333</v>
      </c>
      <c r="N20" s="82">
        <f t="shared" si="8"/>
        <v>100</v>
      </c>
      <c r="O20" s="82" t="str">
        <f t="shared" si="9"/>
        <v>Fuerte</v>
      </c>
      <c r="P20" s="86" t="s">
        <v>334</v>
      </c>
      <c r="Q20" s="158" t="str">
        <f t="shared" si="10"/>
        <v>Fuerte</v>
      </c>
      <c r="R20" s="77" t="str">
        <f t="shared" si="11"/>
        <v>No</v>
      </c>
    </row>
    <row r="21" spans="1:18" ht="120" x14ac:dyDescent="0.25">
      <c r="A21" s="91">
        <v>9</v>
      </c>
      <c r="B21" s="159" t="str">
        <f>+VLOOKUP(A21,'IDENTIFICACIÓN DEL RC'!$A$8:$E$30,2,0)</f>
        <v>Gestión de Comunicaciones</v>
      </c>
      <c r="C21" s="132" t="str">
        <f>+VLOOKUP('CONTROL DEL RC'!A21,'IDENTIFICACIÓN DEL RC'!$A$8:$E$30,4,0)</f>
        <v>Filtración inadecuada de información de la entidad.</v>
      </c>
      <c r="D21" s="159">
        <v>1</v>
      </c>
      <c r="E21" s="152" t="s">
        <v>326</v>
      </c>
      <c r="F21" s="159" t="s">
        <v>343</v>
      </c>
      <c r="G21" s="91" t="s">
        <v>327</v>
      </c>
      <c r="H21" s="91" t="s">
        <v>328</v>
      </c>
      <c r="I21" s="91" t="s">
        <v>329</v>
      </c>
      <c r="J21" s="159" t="s">
        <v>330</v>
      </c>
      <c r="K21" s="91" t="s">
        <v>331</v>
      </c>
      <c r="L21" s="91" t="s">
        <v>332</v>
      </c>
      <c r="M21" s="91" t="s">
        <v>333</v>
      </c>
      <c r="N21" s="82">
        <f t="shared" si="8"/>
        <v>100</v>
      </c>
      <c r="O21" s="82" t="str">
        <f t="shared" si="9"/>
        <v>Fuerte</v>
      </c>
      <c r="P21" s="86" t="s">
        <v>334</v>
      </c>
      <c r="Q21" s="158" t="str">
        <f t="shared" si="10"/>
        <v>Fuerte</v>
      </c>
      <c r="R21" s="77" t="str">
        <f t="shared" si="11"/>
        <v>No</v>
      </c>
    </row>
    <row r="22" spans="1:18" ht="60" x14ac:dyDescent="0.25">
      <c r="A22" s="91">
        <v>9</v>
      </c>
      <c r="B22" s="159" t="str">
        <f>+VLOOKUP(A22,'IDENTIFICACIÓN DEL RC'!$A$8:$E$30,2,0)</f>
        <v>Gestión de Comunicaciones</v>
      </c>
      <c r="C22" s="132" t="str">
        <f>+VLOOKUP('CONTROL DEL RC'!A22,'IDENTIFICACIÓN DEL RC'!$A$8:$E$30,4,0)</f>
        <v>Filtración inadecuada de información de la entidad.</v>
      </c>
      <c r="D22" s="159">
        <v>2</v>
      </c>
      <c r="E22" s="152" t="s">
        <v>326</v>
      </c>
      <c r="F22" s="159" t="s">
        <v>581</v>
      </c>
      <c r="G22" s="91" t="s">
        <v>327</v>
      </c>
      <c r="H22" s="91" t="s">
        <v>328</v>
      </c>
      <c r="I22" s="91" t="s">
        <v>329</v>
      </c>
      <c r="J22" s="159" t="s">
        <v>330</v>
      </c>
      <c r="K22" s="91" t="s">
        <v>331</v>
      </c>
      <c r="L22" s="91" t="s">
        <v>332</v>
      </c>
      <c r="M22" s="91" t="s">
        <v>333</v>
      </c>
      <c r="N22" s="82">
        <f t="shared" ref="N22" si="12">SUM(IF(G22="Preventivo",15,IF(G22="Detectivo",10,0)),
IF(H22="Asignado",15,0),
IF(I22="Adecuado",15,0),
IF(J22="Completa",10,IF(J22="Incompleta",5,0)),
IF(K22="Confiable",15,0),
IF(L22="SI",15,0),
IF(M22="Oportuna",15,0))</f>
        <v>100</v>
      </c>
      <c r="O22" s="82" t="str">
        <f t="shared" ref="O22" si="13">IF(N22&gt;=96,"Fuerte",IF(AND(N22&gt;=85,N22&lt;96),"Moderado",IF(AND(N22&lt;=84,N22&gt;=0),"Debil","")))</f>
        <v>Fuerte</v>
      </c>
      <c r="P22" s="86" t="s">
        <v>334</v>
      </c>
      <c r="Q22" s="158" t="str">
        <f t="shared" ref="Q22" si="14">IF(AND(O22="Fuerte",P22="Fuerte"),"Fuerte",IF(AND(O22="Fuerte",P22="Moderado"),"Moderado",IF(AND(O22="Fuerte",P22="Debil"),"Debil",IF(AND(O22="Moderado",P22="Fuerte"),"Moderado",IF(AND(O22="Moderado",P22="Moderado"),"Moderado",IF(AND(O22="Moderado",P22="Debil"),"Debil",IF(AND(O22="Debil",P22="Fuerte"),"Debil",IF(AND(O22="Debil",P22="Moderado"),"Debil",IF(AND(O22="Debil",P22="Debil"),"Debil","SELECCIONAR CALIFICACION")))))))))</f>
        <v>Fuerte</v>
      </c>
      <c r="R22" s="77" t="str">
        <f t="shared" ref="R22" si="15">IF(Q22="Fuerte","No","SI")</f>
        <v>No</v>
      </c>
    </row>
    <row r="23" spans="1:18" ht="120" x14ac:dyDescent="0.25">
      <c r="A23" s="129">
        <v>10</v>
      </c>
      <c r="B23" s="159" t="str">
        <f>+VLOOKUP(A23,'IDENTIFICACIÓN DEL RC'!$A$8:$E$30,2,0)</f>
        <v>Gestión de Emergencias</v>
      </c>
      <c r="C23" s="132" t="str">
        <f>+VLOOKUP('CONTROL DEL RC'!A23,'IDENTIFICACIÓN DEL RC'!$A$8:$E$30,4,0)</f>
        <v>Fuga de información confidencial del C4 por personal no autorizado</v>
      </c>
      <c r="D23" s="152">
        <v>1</v>
      </c>
      <c r="E23" s="152" t="s">
        <v>326</v>
      </c>
      <c r="F23" s="152" t="s">
        <v>595</v>
      </c>
      <c r="G23" s="129" t="s">
        <v>327</v>
      </c>
      <c r="H23" s="129" t="s">
        <v>328</v>
      </c>
      <c r="I23" s="129" t="s">
        <v>329</v>
      </c>
      <c r="J23" s="152" t="s">
        <v>330</v>
      </c>
      <c r="K23" s="129" t="s">
        <v>331</v>
      </c>
      <c r="L23" s="129" t="s">
        <v>332</v>
      </c>
      <c r="M23" s="129" t="s">
        <v>333</v>
      </c>
      <c r="N23" s="82">
        <f t="shared" si="8"/>
        <v>100</v>
      </c>
      <c r="O23" s="82" t="str">
        <f t="shared" si="9"/>
        <v>Fuerte</v>
      </c>
      <c r="P23" s="86" t="s">
        <v>334</v>
      </c>
      <c r="Q23" s="158" t="str">
        <f t="shared" si="10"/>
        <v>Fuerte</v>
      </c>
      <c r="R23" s="77" t="str">
        <f t="shared" si="11"/>
        <v>No</v>
      </c>
    </row>
    <row r="24" spans="1:18" ht="90" x14ac:dyDescent="0.25">
      <c r="A24" s="129">
        <v>10</v>
      </c>
      <c r="B24" s="159" t="str">
        <f>+VLOOKUP(A24,'IDENTIFICACIÓN DEL RC'!$A$8:$E$30,2,0)</f>
        <v>Gestión de Emergencias</v>
      </c>
      <c r="C24" s="132" t="str">
        <f>+VLOOKUP('CONTROL DEL RC'!A24,'IDENTIFICACIÓN DEL RC'!$A$8:$E$30,4,0)</f>
        <v>Fuga de información confidencial del C4 por personal no autorizado</v>
      </c>
      <c r="D24" s="152">
        <v>2</v>
      </c>
      <c r="E24" s="152" t="s">
        <v>326</v>
      </c>
      <c r="F24" s="152" t="s">
        <v>594</v>
      </c>
      <c r="G24" s="129" t="s">
        <v>327</v>
      </c>
      <c r="H24" s="129" t="s">
        <v>328</v>
      </c>
      <c r="I24" s="129" t="s">
        <v>329</v>
      </c>
      <c r="J24" s="152" t="s">
        <v>330</v>
      </c>
      <c r="K24" s="129" t="s">
        <v>331</v>
      </c>
      <c r="L24" s="129" t="s">
        <v>332</v>
      </c>
      <c r="M24" s="129" t="s">
        <v>333</v>
      </c>
      <c r="N24" s="82">
        <f t="shared" si="8"/>
        <v>100</v>
      </c>
      <c r="O24" s="82" t="str">
        <f t="shared" si="9"/>
        <v>Fuerte</v>
      </c>
      <c r="P24" s="86" t="s">
        <v>334</v>
      </c>
      <c r="Q24" s="158" t="str">
        <f t="shared" si="10"/>
        <v>Fuerte</v>
      </c>
      <c r="R24" s="77" t="str">
        <f t="shared" si="11"/>
        <v>No</v>
      </c>
    </row>
    <row r="25" spans="1:18" ht="110.25" customHeight="1" x14ac:dyDescent="0.25">
      <c r="A25" s="129">
        <v>10</v>
      </c>
      <c r="B25" s="159" t="str">
        <f>+VLOOKUP(A25,'IDENTIFICACIÓN DEL RC'!$A$8:$E$30,2,0)</f>
        <v>Gestión de Emergencias</v>
      </c>
      <c r="C25" s="132" t="str">
        <f>+VLOOKUP('CONTROL DEL RC'!A25,'IDENTIFICACIÓN DEL RC'!$A$8:$E$30,4,0)</f>
        <v>Fuga de información confidencial del C4 por personal no autorizado</v>
      </c>
      <c r="D25" s="152">
        <v>3</v>
      </c>
      <c r="E25" s="152" t="s">
        <v>326</v>
      </c>
      <c r="F25" s="152" t="s">
        <v>597</v>
      </c>
      <c r="G25" s="129" t="s">
        <v>327</v>
      </c>
      <c r="H25" s="129" t="s">
        <v>328</v>
      </c>
      <c r="I25" s="129" t="s">
        <v>329</v>
      </c>
      <c r="J25" s="152" t="s">
        <v>330</v>
      </c>
      <c r="K25" s="129" t="s">
        <v>331</v>
      </c>
      <c r="L25" s="129" t="s">
        <v>332</v>
      </c>
      <c r="M25" s="129" t="s">
        <v>333</v>
      </c>
      <c r="N25" s="82">
        <f t="shared" ref="N25" si="16">SUM(IF(G25="Preventivo",15,IF(G25="Detectivo",10,0)),
IF(H25="Asignado",15,0),
IF(I25="Adecuado",15,0),
IF(J25="Completa",10,IF(J25="Incompleta",5,0)),
IF(K25="Confiable",15,0),
IF(L25="SI",15,0),
IF(M25="Oportuna",15,0))</f>
        <v>100</v>
      </c>
      <c r="O25" s="82" t="str">
        <f t="shared" ref="O25" si="17">IF(N25&gt;=96,"Fuerte",IF(AND(N25&gt;=85,N25&lt;96),"Moderado",IF(AND(N25&lt;=84,N25&gt;=0),"Debil","")))</f>
        <v>Fuerte</v>
      </c>
      <c r="P25" s="86" t="s">
        <v>334</v>
      </c>
      <c r="Q25" s="158" t="str">
        <f t="shared" ref="Q25" si="18">IF(AND(O25="Fuerte",P25="Fuerte"),"Fuerte",IF(AND(O25="Fuerte",P25="Moderado"),"Moderado",IF(AND(O25="Fuerte",P25="Debil"),"Debil",IF(AND(O25="Moderado",P25="Fuerte"),"Moderado",IF(AND(O25="Moderado",P25="Moderado"),"Moderado",IF(AND(O25="Moderado",P25="Debil"),"Debil",IF(AND(O25="Debil",P25="Fuerte"),"Debil",IF(AND(O25="Debil",P25="Moderado"),"Debil",IF(AND(O25="Debil",P25="Debil"),"Debil","SELECCIONAR CALIFICACION")))))))))</f>
        <v>Fuerte</v>
      </c>
      <c r="R25" s="77" t="str">
        <f t="shared" ref="R25" si="19">IF(Q25="Fuerte","No","SI")</f>
        <v>No</v>
      </c>
    </row>
    <row r="26" spans="1:18" ht="85.5" customHeight="1" x14ac:dyDescent="0.25">
      <c r="A26" s="129">
        <v>11</v>
      </c>
      <c r="B26" s="159" t="str">
        <f>+VLOOKUP(A26,'IDENTIFICACIÓN DEL RC'!$A$8:$E$30,2,0)</f>
        <v>Gestión de Recursos Físicos y Documental</v>
      </c>
      <c r="C26" s="132" t="str">
        <f>+VLOOKUP('CONTROL DEL RC'!A26,'IDENTIFICACIÓN DEL RC'!$A$8:$E$30,4,0)</f>
        <v>Perdida o extravió documental por parte de un servidor que, aprovechando su posición frente a un recurso público, privilegia a un tercero con información para su beneficio.</v>
      </c>
      <c r="D26" s="152">
        <v>1</v>
      </c>
      <c r="E26" s="152" t="s">
        <v>326</v>
      </c>
      <c r="F26" s="152" t="s">
        <v>344</v>
      </c>
      <c r="G26" s="129" t="s">
        <v>327</v>
      </c>
      <c r="H26" s="129" t="s">
        <v>328</v>
      </c>
      <c r="I26" s="129" t="s">
        <v>329</v>
      </c>
      <c r="J26" s="152" t="s">
        <v>330</v>
      </c>
      <c r="K26" s="129" t="s">
        <v>331</v>
      </c>
      <c r="L26" s="129" t="s">
        <v>332</v>
      </c>
      <c r="M26" s="129" t="s">
        <v>333</v>
      </c>
      <c r="N26" s="83">
        <f t="shared" si="8"/>
        <v>100</v>
      </c>
      <c r="O26" s="83" t="str">
        <f t="shared" si="9"/>
        <v>Fuerte</v>
      </c>
      <c r="P26" s="84" t="s">
        <v>334</v>
      </c>
      <c r="Q26" s="166" t="str">
        <f t="shared" si="10"/>
        <v>Fuerte</v>
      </c>
      <c r="R26" s="85" t="str">
        <f t="shared" si="11"/>
        <v>No</v>
      </c>
    </row>
    <row r="27" spans="1:18" ht="85.5" customHeight="1" x14ac:dyDescent="0.25">
      <c r="A27" s="91">
        <v>11</v>
      </c>
      <c r="B27" s="159" t="str">
        <f>+VLOOKUP(A27,'IDENTIFICACIÓN DEL RC'!$A$8:$E$30,2,0)</f>
        <v>Gestión de Recursos Físicos y Documental</v>
      </c>
      <c r="C27" s="132" t="str">
        <f>+VLOOKUP('CONTROL DEL RC'!A27,'IDENTIFICACIÓN DEL RC'!$A$8:$E$30,4,0)</f>
        <v>Perdida o extravió documental por parte de un servidor que, aprovechando su posición frente a un recurso público, privilegia a un tercero con información para su beneficio.</v>
      </c>
      <c r="D27" s="159">
        <v>2</v>
      </c>
      <c r="E27" s="152" t="s">
        <v>326</v>
      </c>
      <c r="F27" s="159" t="s">
        <v>345</v>
      </c>
      <c r="G27" s="91" t="s">
        <v>327</v>
      </c>
      <c r="H27" s="91" t="s">
        <v>328</v>
      </c>
      <c r="I27" s="91" t="s">
        <v>329</v>
      </c>
      <c r="J27" s="159" t="s">
        <v>330</v>
      </c>
      <c r="K27" s="91" t="s">
        <v>331</v>
      </c>
      <c r="L27" s="91" t="s">
        <v>332</v>
      </c>
      <c r="M27" s="91" t="s">
        <v>333</v>
      </c>
      <c r="N27" s="82">
        <f t="shared" ref="N27:N44" si="20">SUM(IF(G27="Preventivo",15,IF(G27="Detectivo",10,0)),
IF(H27="Asignado",15,0),
IF(I27="Adecuado",15,0),
IF(J27="Completa",10,IF(J27="Incompleta",5,0)),
IF(K27="Confiable",15,0),
IF(L27="SI",15,0),
IF(M27="Oportuna",15,0))</f>
        <v>100</v>
      </c>
      <c r="O27" s="82" t="str">
        <f t="shared" ref="O27:O47" si="21">IF(N27&gt;=96,"Fuerte",IF(AND(N27&gt;=85,N27&lt;96),"Moderado",IF(AND(N27&lt;=84,N27&gt;=0),"Debil","")))</f>
        <v>Fuerte</v>
      </c>
      <c r="P27" s="86" t="s">
        <v>334</v>
      </c>
      <c r="Q27" s="158" t="str">
        <f t="shared" ref="Q27:Q30" si="22">IF(AND(O27="Fuerte",P27="Fuerte"),"Fuerte",IF(AND(O27="Fuerte",P27="Moderado"),"Moderado",IF(AND(O27="Fuerte",P27="Debil"),"Debil",IF(AND(O27="Moderado",P27="Fuerte"),"Moderado",IF(AND(O27="Moderado",P27="Moderado"),"Moderado",IF(AND(O27="Moderado",P27="Debil"),"Debil",IF(AND(O27="Debil",P27="Fuerte"),"Debil",IF(AND(O27="Debil",P27="Moderado"),"Debil",IF(AND(O27="Debil",P27="Debil"),"Debil","SELECCIONAR CALIFICACION")))))))))</f>
        <v>Fuerte</v>
      </c>
      <c r="R27" s="77" t="str">
        <f t="shared" ref="R27:R44" si="23">IF(Q27="Fuerte","No","SI")</f>
        <v>No</v>
      </c>
    </row>
    <row r="28" spans="1:18" ht="85.5" customHeight="1" x14ac:dyDescent="0.25">
      <c r="A28" s="91">
        <v>11</v>
      </c>
      <c r="B28" s="159" t="str">
        <f>+VLOOKUP(A28,'IDENTIFICACIÓN DEL RC'!$A$8:$E$30,2,0)</f>
        <v>Gestión de Recursos Físicos y Documental</v>
      </c>
      <c r="C28" s="132" t="str">
        <f>+VLOOKUP('CONTROL DEL RC'!A28,'IDENTIFICACIÓN DEL RC'!$A$8:$E$30,4,0)</f>
        <v>Perdida o extravió documental por parte de un servidor que, aprovechando su posición frente a un recurso público, privilegia a un tercero con información para su beneficio.</v>
      </c>
      <c r="D28" s="159">
        <v>3</v>
      </c>
      <c r="E28" s="152" t="s">
        <v>326</v>
      </c>
      <c r="F28" s="159" t="s">
        <v>346</v>
      </c>
      <c r="G28" s="91" t="s">
        <v>327</v>
      </c>
      <c r="H28" s="91" t="s">
        <v>328</v>
      </c>
      <c r="I28" s="91" t="s">
        <v>329</v>
      </c>
      <c r="J28" s="159" t="s">
        <v>330</v>
      </c>
      <c r="K28" s="91" t="s">
        <v>331</v>
      </c>
      <c r="L28" s="91" t="s">
        <v>332</v>
      </c>
      <c r="M28" s="91" t="s">
        <v>333</v>
      </c>
      <c r="N28" s="82">
        <f t="shared" si="20"/>
        <v>100</v>
      </c>
      <c r="O28" s="82" t="str">
        <f t="shared" si="21"/>
        <v>Fuerte</v>
      </c>
      <c r="P28" s="86" t="s">
        <v>334</v>
      </c>
      <c r="Q28" s="158" t="str">
        <f t="shared" si="22"/>
        <v>Fuerte</v>
      </c>
      <c r="R28" s="77" t="str">
        <f t="shared" si="23"/>
        <v>No</v>
      </c>
    </row>
    <row r="29" spans="1:18" ht="85.5" customHeight="1" x14ac:dyDescent="0.25">
      <c r="A29" s="91">
        <v>11</v>
      </c>
      <c r="B29" s="159" t="str">
        <f>+VLOOKUP(A29,'IDENTIFICACIÓN DEL RC'!$A$8:$E$30,2,0)</f>
        <v>Gestión de Recursos Físicos y Documental</v>
      </c>
      <c r="C29" s="132" t="str">
        <f>+VLOOKUP('CONTROL DEL RC'!A29,'IDENTIFICACIÓN DEL RC'!$A$8:$E$30,4,0)</f>
        <v>Perdida o extravió documental por parte de un servidor que, aprovechando su posición frente a un recurso público, privilegia a un tercero con información para su beneficio.</v>
      </c>
      <c r="D29" s="159">
        <v>4</v>
      </c>
      <c r="E29" s="152" t="s">
        <v>326</v>
      </c>
      <c r="F29" s="159" t="s">
        <v>347</v>
      </c>
      <c r="G29" s="91" t="s">
        <v>327</v>
      </c>
      <c r="H29" s="91" t="s">
        <v>328</v>
      </c>
      <c r="I29" s="91" t="s">
        <v>329</v>
      </c>
      <c r="J29" s="159" t="s">
        <v>330</v>
      </c>
      <c r="K29" s="91" t="s">
        <v>331</v>
      </c>
      <c r="L29" s="91" t="s">
        <v>332</v>
      </c>
      <c r="M29" s="91" t="s">
        <v>333</v>
      </c>
      <c r="N29" s="82">
        <f t="shared" si="20"/>
        <v>100</v>
      </c>
      <c r="O29" s="82" t="str">
        <f t="shared" si="21"/>
        <v>Fuerte</v>
      </c>
      <c r="P29" s="86" t="s">
        <v>334</v>
      </c>
      <c r="Q29" s="158" t="str">
        <f t="shared" si="22"/>
        <v>Fuerte</v>
      </c>
      <c r="R29" s="77" t="str">
        <f t="shared" si="23"/>
        <v>No</v>
      </c>
    </row>
    <row r="30" spans="1:18" ht="85.5" customHeight="1" x14ac:dyDescent="0.25">
      <c r="A30" s="91">
        <v>11</v>
      </c>
      <c r="B30" s="159" t="str">
        <f>+VLOOKUP(A30,'IDENTIFICACIÓN DEL RC'!$A$8:$E$30,2,0)</f>
        <v>Gestión de Recursos Físicos y Documental</v>
      </c>
      <c r="C30" s="132" t="str">
        <f>+VLOOKUP('CONTROL DEL RC'!A30,'IDENTIFICACIÓN DEL RC'!$A$8:$E$30,4,0)</f>
        <v>Perdida o extravió documental por parte de un servidor que, aprovechando su posición frente a un recurso público, privilegia a un tercero con información para su beneficio.</v>
      </c>
      <c r="D30" s="159">
        <v>5</v>
      </c>
      <c r="E30" s="152" t="s">
        <v>326</v>
      </c>
      <c r="F30" s="159" t="s">
        <v>348</v>
      </c>
      <c r="G30" s="91" t="s">
        <v>327</v>
      </c>
      <c r="H30" s="91" t="s">
        <v>328</v>
      </c>
      <c r="I30" s="91" t="s">
        <v>329</v>
      </c>
      <c r="J30" s="159" t="s">
        <v>330</v>
      </c>
      <c r="K30" s="91" t="s">
        <v>331</v>
      </c>
      <c r="L30" s="91" t="s">
        <v>332</v>
      </c>
      <c r="M30" s="91" t="s">
        <v>333</v>
      </c>
      <c r="N30" s="82">
        <f t="shared" si="20"/>
        <v>100</v>
      </c>
      <c r="O30" s="82" t="str">
        <f t="shared" si="21"/>
        <v>Fuerte</v>
      </c>
      <c r="P30" s="86" t="s">
        <v>334</v>
      </c>
      <c r="Q30" s="158" t="str">
        <f t="shared" si="22"/>
        <v>Fuerte</v>
      </c>
      <c r="R30" s="77" t="str">
        <f t="shared" si="23"/>
        <v>No</v>
      </c>
    </row>
    <row r="31" spans="1:18" ht="102.75" customHeight="1" x14ac:dyDescent="0.25">
      <c r="A31" s="91">
        <v>12</v>
      </c>
      <c r="B31" s="159" t="str">
        <f>+VLOOKUP(A31,'IDENTIFICACIÓN DEL RC'!$A$8:$E$30,2,0)</f>
        <v>Gestión de Recursos Físicos y Documental</v>
      </c>
      <c r="C31" s="132" t="str">
        <f>+VLOOKUP('CONTROL DEL RC'!A31,'IDENTIFICACIÓN DEL RC'!$A$8:$E$30,4,0)</f>
        <v>Perdida y/o desaparición de los bienes al servicio de la Entidad parte de un servidor que, aprovechando su posición frente a un recurso público, sustrae bienes de la Entidad para su beneficio personal o un tercero.</v>
      </c>
      <c r="D31" s="159">
        <v>1</v>
      </c>
      <c r="E31" s="152" t="s">
        <v>326</v>
      </c>
      <c r="F31" s="159" t="s">
        <v>349</v>
      </c>
      <c r="G31" s="91" t="s">
        <v>327</v>
      </c>
      <c r="H31" s="91" t="s">
        <v>328</v>
      </c>
      <c r="I31" s="91" t="s">
        <v>329</v>
      </c>
      <c r="J31" s="159" t="s">
        <v>330</v>
      </c>
      <c r="K31" s="91" t="s">
        <v>331</v>
      </c>
      <c r="L31" s="91" t="s">
        <v>332</v>
      </c>
      <c r="M31" s="91" t="s">
        <v>333</v>
      </c>
      <c r="N31" s="82">
        <f t="shared" si="20"/>
        <v>100</v>
      </c>
      <c r="O31" s="82" t="str">
        <f t="shared" si="21"/>
        <v>Fuerte</v>
      </c>
      <c r="P31" s="86" t="s">
        <v>334</v>
      </c>
      <c r="Q31" s="158" t="str">
        <f t="shared" ref="Q31:Q44" si="24">IF(AND(O31="Fuerte",P31="Fuerte"),"Fuerte",IF(AND(O31="Fuerte",P31="Moderado"),"Moderado",IF(AND(O31="Fuerte",P31="Debil"),"Debil",IF(AND(O31="Moderado",P31="Fuerte"),"Moderado",IF(AND(O31="Moderado",P31="Moderado"),"Moderado",IF(AND(O31="Moderado",P31="Debil"),"Debil",IF(AND(O31="Debil",P31="Fuerte"),"Debil",IF(AND(O31="Debil",P31="Moderado"),"Debil",IF(AND(O31="Debil",P31="Debil"),"Debil","SELECCIONAR CALIFICACION")))))))))</f>
        <v>Fuerte</v>
      </c>
      <c r="R31" s="77" t="str">
        <f t="shared" si="23"/>
        <v>No</v>
      </c>
    </row>
    <row r="32" spans="1:18" ht="102.75" customHeight="1" x14ac:dyDescent="0.25">
      <c r="A32" s="91">
        <v>12</v>
      </c>
      <c r="B32" s="159" t="str">
        <f>+VLOOKUP(A32,'IDENTIFICACIÓN DEL RC'!$A$8:$E$30,2,0)</f>
        <v>Gestión de Recursos Físicos y Documental</v>
      </c>
      <c r="C32" s="132" t="str">
        <f>+VLOOKUP('CONTROL DEL RC'!A32,'IDENTIFICACIÓN DEL RC'!$A$8:$E$30,4,0)</f>
        <v>Perdida y/o desaparición de los bienes al servicio de la Entidad parte de un servidor que, aprovechando su posición frente a un recurso público, sustrae bienes de la Entidad para su beneficio personal o un tercero.</v>
      </c>
      <c r="D32" s="159">
        <v>2</v>
      </c>
      <c r="E32" s="152" t="s">
        <v>326</v>
      </c>
      <c r="F32" s="159" t="s">
        <v>350</v>
      </c>
      <c r="G32" s="91" t="s">
        <v>327</v>
      </c>
      <c r="H32" s="91" t="s">
        <v>328</v>
      </c>
      <c r="I32" s="91" t="s">
        <v>329</v>
      </c>
      <c r="J32" s="159" t="s">
        <v>330</v>
      </c>
      <c r="K32" s="91" t="s">
        <v>331</v>
      </c>
      <c r="L32" s="91" t="s">
        <v>332</v>
      </c>
      <c r="M32" s="91" t="s">
        <v>333</v>
      </c>
      <c r="N32" s="82">
        <f t="shared" si="20"/>
        <v>100</v>
      </c>
      <c r="O32" s="82" t="str">
        <f t="shared" si="21"/>
        <v>Fuerte</v>
      </c>
      <c r="P32" s="86" t="s">
        <v>334</v>
      </c>
      <c r="Q32" s="158" t="str">
        <f t="shared" si="24"/>
        <v>Fuerte</v>
      </c>
      <c r="R32" s="77" t="str">
        <f t="shared" si="23"/>
        <v>No</v>
      </c>
    </row>
    <row r="33" spans="1:20" ht="102.75" customHeight="1" x14ac:dyDescent="0.25">
      <c r="A33" s="91">
        <v>12</v>
      </c>
      <c r="B33" s="159" t="str">
        <f>+VLOOKUP(A33,'IDENTIFICACIÓN DEL RC'!$A$8:$E$30,2,0)</f>
        <v>Gestión de Recursos Físicos y Documental</v>
      </c>
      <c r="C33" s="132" t="str">
        <f>+VLOOKUP('CONTROL DEL RC'!A33,'IDENTIFICACIÓN DEL RC'!$A$8:$E$30,4,0)</f>
        <v>Perdida y/o desaparición de los bienes al servicio de la Entidad parte de un servidor que, aprovechando su posición frente a un recurso público, sustrae bienes de la Entidad para su beneficio personal o un tercero.</v>
      </c>
      <c r="D33" s="159">
        <v>3</v>
      </c>
      <c r="E33" s="152" t="s">
        <v>326</v>
      </c>
      <c r="F33" s="159" t="s">
        <v>351</v>
      </c>
      <c r="G33" s="91" t="s">
        <v>327</v>
      </c>
      <c r="H33" s="91" t="s">
        <v>328</v>
      </c>
      <c r="I33" s="91" t="s">
        <v>329</v>
      </c>
      <c r="J33" s="159" t="s">
        <v>330</v>
      </c>
      <c r="K33" s="91" t="s">
        <v>331</v>
      </c>
      <c r="L33" s="91" t="s">
        <v>332</v>
      </c>
      <c r="M33" s="91" t="s">
        <v>333</v>
      </c>
      <c r="N33" s="82">
        <f t="shared" si="20"/>
        <v>100</v>
      </c>
      <c r="O33" s="82" t="str">
        <f t="shared" si="21"/>
        <v>Fuerte</v>
      </c>
      <c r="P33" s="86" t="s">
        <v>334</v>
      </c>
      <c r="Q33" s="158" t="str">
        <f t="shared" si="24"/>
        <v>Fuerte</v>
      </c>
      <c r="R33" s="77" t="str">
        <f t="shared" si="23"/>
        <v>No</v>
      </c>
    </row>
    <row r="34" spans="1:20" ht="102.75" customHeight="1" x14ac:dyDescent="0.25">
      <c r="A34" s="91">
        <v>12</v>
      </c>
      <c r="B34" s="159" t="str">
        <f>+VLOOKUP(A34,'IDENTIFICACIÓN DEL RC'!$A$8:$E$30,2,0)</f>
        <v>Gestión de Recursos Físicos y Documental</v>
      </c>
      <c r="C34" s="132" t="str">
        <f>+VLOOKUP('CONTROL DEL RC'!A34,'IDENTIFICACIÓN DEL RC'!$A$8:$E$30,4,0)</f>
        <v>Perdida y/o desaparición de los bienes al servicio de la Entidad parte de un servidor que, aprovechando su posición frente a un recurso público, sustrae bienes de la Entidad para su beneficio personal o un tercero.</v>
      </c>
      <c r="D34" s="159">
        <v>4</v>
      </c>
      <c r="E34" s="152" t="s">
        <v>326</v>
      </c>
      <c r="F34" s="159" t="s">
        <v>352</v>
      </c>
      <c r="G34" s="91" t="s">
        <v>327</v>
      </c>
      <c r="H34" s="91" t="s">
        <v>328</v>
      </c>
      <c r="I34" s="91" t="s">
        <v>329</v>
      </c>
      <c r="J34" s="159" t="s">
        <v>330</v>
      </c>
      <c r="K34" s="91" t="s">
        <v>331</v>
      </c>
      <c r="L34" s="91" t="s">
        <v>332</v>
      </c>
      <c r="M34" s="91" t="s">
        <v>333</v>
      </c>
      <c r="N34" s="82">
        <f t="shared" si="20"/>
        <v>100</v>
      </c>
      <c r="O34" s="82" t="str">
        <f t="shared" si="21"/>
        <v>Fuerte</v>
      </c>
      <c r="P34" s="86" t="s">
        <v>334</v>
      </c>
      <c r="Q34" s="158" t="str">
        <f t="shared" si="24"/>
        <v>Fuerte</v>
      </c>
      <c r="R34" s="77" t="str">
        <f t="shared" si="23"/>
        <v>No</v>
      </c>
    </row>
    <row r="35" spans="1:20" ht="109.5" customHeight="1" x14ac:dyDescent="0.25">
      <c r="A35" s="91">
        <v>13</v>
      </c>
      <c r="B35" s="159" t="str">
        <f>+VLOOKUP(A35,'IDENTIFICACIÓN DEL RC'!$A$8:$E$30,2,0)</f>
        <v>Gestión de Seguridad y Convivencia</v>
      </c>
      <c r="C35" s="132" t="str">
        <f>+VLOOKUP('CONTROL DEL RC'!A35,'IDENTIFICACIÓN DEL RC'!$A$8:$E$30,4,0)</f>
        <v>Fuga de información confidencial de la entidad por parte de contratista o funcionarios</v>
      </c>
      <c r="D35" s="159">
        <v>1</v>
      </c>
      <c r="E35" s="152" t="s">
        <v>326</v>
      </c>
      <c r="F35" s="159" t="s">
        <v>353</v>
      </c>
      <c r="G35" s="91" t="s">
        <v>327</v>
      </c>
      <c r="H35" s="91" t="s">
        <v>328</v>
      </c>
      <c r="I35" s="91" t="s">
        <v>329</v>
      </c>
      <c r="J35" s="159" t="s">
        <v>330</v>
      </c>
      <c r="K35" s="91" t="s">
        <v>331</v>
      </c>
      <c r="L35" s="91" t="s">
        <v>332</v>
      </c>
      <c r="M35" s="91" t="s">
        <v>333</v>
      </c>
      <c r="N35" s="82">
        <f>SUM(IF(G35="Preventivo",15,IF(G35="Detectivo",10,0)),
IF(H35="Asignado",15,0),
IF(I35="Adecuado",15,0),
IF(J35="Completa",10,IF(J35="Incompleta",5,0)),
IF(K35="Confiable",15,0),
IF(L35="SI",15,0),
IF(M35="Oportuna",15,0))</f>
        <v>100</v>
      </c>
      <c r="O35" s="82" t="str">
        <f>IF(N35&gt;=96,"Fuerte",IF(AND(N35&gt;=85,N35&lt;96),"Moderado",IF(AND(N35&lt;=84,N35&gt;=0),"Debil","")))</f>
        <v>Fuerte</v>
      </c>
      <c r="P35" s="86" t="s">
        <v>334</v>
      </c>
      <c r="Q35" s="158" t="str">
        <f>IF(AND(O35="Fuerte",P35="Fuerte"),"Fuerte",IF(AND(O35="Fuerte",P35="Moderado"),"Moderado",IF(AND(O35="Fuerte",P35="Debil"),"Debil",IF(AND(O35="Moderado",P35="Fuerte"),"Moderado",IF(AND(O35="Moderado",P35="Moderado"),"Moderado",IF(AND(O35="Moderado",P35="Debil"),"Debil",IF(AND(O35="Debil",P35="Fuerte"),"Debil",IF(AND(O35="Debil",P35="Moderado"),"Debil",IF(AND(O35="Debil",P35="Debil"),"Debil","SELECCIONAR CALIFICACION")))))))))</f>
        <v>Fuerte</v>
      </c>
      <c r="R35" s="77" t="str">
        <f>IF(Q35="Fuerte","No","SI")</f>
        <v>No</v>
      </c>
    </row>
    <row r="36" spans="1:20" ht="75" x14ac:dyDescent="0.25">
      <c r="A36" s="91">
        <v>14</v>
      </c>
      <c r="B36" s="159" t="str">
        <f>+VLOOKUP(A36,'IDENTIFICACIÓN DEL RC'!$A$8:$E$30,2,0)</f>
        <v>Gestión de Tecnología de Información</v>
      </c>
      <c r="C36" s="132" t="str">
        <f>+VLOOKUP('CONTROL DEL RC'!A36,'IDENTIFICACIÓN DEL RC'!$A$8:$E$30,4,0)</f>
        <v xml:space="preserve"> Fuga de información catalogada por la entidad como clasificada o reservada</v>
      </c>
      <c r="D36" s="159">
        <v>1</v>
      </c>
      <c r="E36" s="152" t="s">
        <v>326</v>
      </c>
      <c r="F36" s="159" t="s">
        <v>354</v>
      </c>
      <c r="G36" s="91" t="s">
        <v>327</v>
      </c>
      <c r="H36" s="91" t="s">
        <v>328</v>
      </c>
      <c r="I36" s="91" t="s">
        <v>329</v>
      </c>
      <c r="J36" s="159" t="s">
        <v>330</v>
      </c>
      <c r="K36" s="91" t="s">
        <v>331</v>
      </c>
      <c r="L36" s="91" t="s">
        <v>332</v>
      </c>
      <c r="M36" s="91" t="s">
        <v>333</v>
      </c>
      <c r="N36" s="82">
        <f>SUM(IF(G36="Preventivo",15,IF(G36="Detectivo",10,0)),
IF(H36="Asignado",15,0),
IF(I36="Adecuado",15,0),
IF(J36="Completa",10,IF(J36="Incompleta",5,0)),
IF(K36="Confiable",15,0),
IF(L36="SI",15,0),
IF(M36="Oportuna",15,0))</f>
        <v>100</v>
      </c>
      <c r="O36" s="82" t="str">
        <f>IF(N36&gt;=96,"Fuerte",IF(AND(N36&gt;=85,N36&lt;96),"Moderado",IF(AND(N36&lt;=84,N36&gt;=0),"Debil","")))</f>
        <v>Fuerte</v>
      </c>
      <c r="P36" s="86" t="s">
        <v>334</v>
      </c>
      <c r="Q36" s="158" t="str">
        <f>IF(AND(O36="Fuerte",P36="Fuerte"),"Fuerte",IF(AND(O36="Fuerte",P36="Moderado"),"Moderado",IF(AND(O36="Fuerte",P36="Debil"),"Debil",IF(AND(O36="Moderado",P36="Fuerte"),"Moderado",IF(AND(O36="Moderado",P36="Moderado"),"Moderado",IF(AND(O36="Moderado",P36="Debil"),"Debil",IF(AND(O36="Debil",P36="Fuerte"),"Debil",IF(AND(O36="Debil",P36="Moderado"),"Debil",IF(AND(O36="Debil",P36="Debil"),"Debil","SELECCIONAR CALIFICACION")))))))))</f>
        <v>Fuerte</v>
      </c>
      <c r="R36" s="77" t="str">
        <f>IF(Q36="Fuerte","No","SI")</f>
        <v>No</v>
      </c>
    </row>
    <row r="37" spans="1:20" ht="111.75" customHeight="1" x14ac:dyDescent="0.25">
      <c r="A37" s="91">
        <v>14</v>
      </c>
      <c r="B37" s="159" t="str">
        <f>+VLOOKUP(A37,'IDENTIFICACIÓN DEL RC'!$A$8:$E$30,2,0)</f>
        <v>Gestión de Tecnología de Información</v>
      </c>
      <c r="C37" s="132" t="str">
        <f>+VLOOKUP('CONTROL DEL RC'!A37,'IDENTIFICACIÓN DEL RC'!$A$8:$E$30,4,0)</f>
        <v xml:space="preserve"> Fuga de información catalogada por la entidad como clasificada o reservada</v>
      </c>
      <c r="D37" s="159">
        <v>2</v>
      </c>
      <c r="E37" s="152" t="s">
        <v>326</v>
      </c>
      <c r="F37" s="159" t="s">
        <v>355</v>
      </c>
      <c r="G37" s="91" t="s">
        <v>327</v>
      </c>
      <c r="H37" s="91" t="s">
        <v>328</v>
      </c>
      <c r="I37" s="91" t="s">
        <v>329</v>
      </c>
      <c r="J37" s="159" t="s">
        <v>330</v>
      </c>
      <c r="K37" s="91" t="s">
        <v>331</v>
      </c>
      <c r="L37" s="91" t="s">
        <v>332</v>
      </c>
      <c r="M37" s="91" t="s">
        <v>333</v>
      </c>
      <c r="N37" s="82">
        <f t="shared" ref="N37" si="25">SUM(IF(G37="Preventivo",15,IF(G37="Detectivo",10,0)),
IF(H37="Asignado",15,0),
IF(I37="Adecuado",15,0),
IF(J37="Completa",10,IF(J37="Incompleta",5,0)),
IF(K37="Confiable",15,0),
IF(L37="SI",15,0),
IF(M37="Oportuna",15,0))</f>
        <v>100</v>
      </c>
      <c r="O37" s="82" t="str">
        <f t="shared" ref="O37" si="26">IF(N37&gt;=96,"Fuerte",IF(AND(N37&gt;=85,N37&lt;96),"Moderado",IF(AND(N37&lt;=84,N37&gt;=0),"Debil","")))</f>
        <v>Fuerte</v>
      </c>
      <c r="P37" s="86" t="s">
        <v>334</v>
      </c>
      <c r="Q37" s="158" t="str">
        <f t="shared" ref="Q37" si="27">IF(AND(O37="Fuerte",P37="Fuerte"),"Fuerte",IF(AND(O37="Fuerte",P37="Moderado"),"Moderado",IF(AND(O37="Fuerte",P37="Debil"),"Debil",IF(AND(O37="Moderado",P37="Fuerte"),"Moderado",IF(AND(O37="Moderado",P37="Moderado"),"Moderado",IF(AND(O37="Moderado",P37="Debil"),"Debil",IF(AND(O37="Debil",P37="Fuerte"),"Debil",IF(AND(O37="Debil",P37="Moderado"),"Debil",IF(AND(O37="Debil",P37="Debil"),"Debil","SELECCIONAR CALIFICACION")))))))))</f>
        <v>Fuerte</v>
      </c>
      <c r="R37" s="77" t="str">
        <f t="shared" ref="R37" si="28">IF(Q37="Fuerte","No","SI")</f>
        <v>No</v>
      </c>
    </row>
    <row r="38" spans="1:20" ht="90" x14ac:dyDescent="0.25">
      <c r="A38" s="91">
        <v>15</v>
      </c>
      <c r="B38" s="159" t="str">
        <f>+VLOOKUP(A38,'IDENTIFICACIÓN DEL RC'!$A$8:$E$30,2,0)</f>
        <v>Gestión de Tecnología de Información</v>
      </c>
      <c r="C38" s="132" t="str">
        <f>+VLOOKUP('CONTROL DEL RC'!A38,'IDENTIFICACIÓN DEL RC'!$A$8:$E$30,4,0)</f>
        <v>Pérdida de Integridad de la información almacenada en la infraestructura tecnológica o sistemas de información de la entidad.</v>
      </c>
      <c r="D38" s="159">
        <v>1</v>
      </c>
      <c r="E38" s="152" t="s">
        <v>326</v>
      </c>
      <c r="F38" s="159" t="s">
        <v>573</v>
      </c>
      <c r="G38" s="91" t="s">
        <v>327</v>
      </c>
      <c r="H38" s="91" t="s">
        <v>328</v>
      </c>
      <c r="I38" s="91" t="s">
        <v>329</v>
      </c>
      <c r="J38" s="159" t="s">
        <v>330</v>
      </c>
      <c r="K38" s="91" t="s">
        <v>331</v>
      </c>
      <c r="L38" s="91" t="s">
        <v>332</v>
      </c>
      <c r="M38" s="91" t="s">
        <v>333</v>
      </c>
      <c r="N38" s="82">
        <f>SUM(IF(G38="Preventivo",15,IF(G38="Detectivo",10,0)),
IF(H38="Asignado",15,0),
IF(I38="Adecuado",15,0),
IF(J38="Completa",10,IF(J38="Incompleta",5,0)),
IF(K38="Confiable",15,0),
IF(L38="SI",15,0),
IF(M38="Oportuna",15,0))</f>
        <v>100</v>
      </c>
      <c r="O38" s="82" t="str">
        <f>IF(N38&gt;=96,"Fuerte",IF(AND(N38&gt;=85,N38&lt;96),"Moderado",IF(AND(N38&lt;=84,N38&gt;=0),"Debil","")))</f>
        <v>Fuerte</v>
      </c>
      <c r="P38" s="86" t="s">
        <v>334</v>
      </c>
      <c r="Q38" s="158" t="str">
        <f>IF(AND(O38="Fuerte",P38="Fuerte"),"Fuerte",IF(AND(O38="Fuerte",P38="Moderado"),"Moderado",IF(AND(O38="Fuerte",P38="Debil"),"Debil",IF(AND(O38="Moderado",P38="Fuerte"),"Moderado",IF(AND(O38="Moderado",P38="Moderado"),"Moderado",IF(AND(O38="Moderado",P38="Debil"),"Debil",IF(AND(O38="Debil",P38="Fuerte"),"Debil",IF(AND(O38="Debil",P38="Moderado"),"Debil",IF(AND(O38="Debil",P38="Debil"),"Debil","SELECCIONAR CALIFICACION")))))))))</f>
        <v>Fuerte</v>
      </c>
      <c r="R38" s="77" t="str">
        <f>IF(Q38="Fuerte","No","SI")</f>
        <v>No</v>
      </c>
    </row>
    <row r="39" spans="1:20" ht="87.75" customHeight="1" x14ac:dyDescent="0.25">
      <c r="A39" s="91">
        <v>15</v>
      </c>
      <c r="B39" s="159" t="str">
        <f>+VLOOKUP(A39,'IDENTIFICACIÓN DEL RC'!$A$8:$E$30,2,0)</f>
        <v>Gestión de Tecnología de Información</v>
      </c>
      <c r="C39" s="132" t="str">
        <f>+VLOOKUP('CONTROL DEL RC'!A39,'IDENTIFICACIÓN DEL RC'!$A$8:$E$30,4,0)</f>
        <v>Pérdida de Integridad de la información almacenada en la infraestructura tecnológica o sistemas de información de la entidad.</v>
      </c>
      <c r="D39" s="159">
        <v>2</v>
      </c>
      <c r="E39" s="152" t="s">
        <v>326</v>
      </c>
      <c r="F39" s="159" t="s">
        <v>356</v>
      </c>
      <c r="G39" s="91" t="s">
        <v>327</v>
      </c>
      <c r="H39" s="91" t="s">
        <v>328</v>
      </c>
      <c r="I39" s="91" t="s">
        <v>329</v>
      </c>
      <c r="J39" s="159" t="s">
        <v>330</v>
      </c>
      <c r="K39" s="91" t="s">
        <v>331</v>
      </c>
      <c r="L39" s="91" t="s">
        <v>332</v>
      </c>
      <c r="M39" s="91" t="s">
        <v>333</v>
      </c>
      <c r="N39" s="82">
        <f t="shared" ref="N39" si="29">SUM(IF(G39="Preventivo",15,IF(G39="Detectivo",10,0)),
IF(H39="Asignado",15,0),
IF(I39="Adecuado",15,0),
IF(J39="Completa",10,IF(J39="Incompleta",5,0)),
IF(K39="Confiable",15,0),
IF(L39="SI",15,0),
IF(M39="Oportuna",15,0))</f>
        <v>100</v>
      </c>
      <c r="O39" s="82" t="str">
        <f t="shared" ref="O39" si="30">IF(N39&gt;=96,"Fuerte",IF(AND(N39&gt;=85,N39&lt;96),"Moderado",IF(AND(N39&lt;=84,N39&gt;=0),"Debil","")))</f>
        <v>Fuerte</v>
      </c>
      <c r="P39" s="86" t="s">
        <v>334</v>
      </c>
      <c r="Q39" s="158" t="str">
        <f t="shared" ref="Q39" si="31">IF(AND(O39="Fuerte",P39="Fuerte"),"Fuerte",IF(AND(O39="Fuerte",P39="Moderado"),"Moderado",IF(AND(O39="Fuerte",P39="Debil"),"Debil",IF(AND(O39="Moderado",P39="Fuerte"),"Moderado",IF(AND(O39="Moderado",P39="Moderado"),"Moderado",IF(AND(O39="Moderado",P39="Debil"),"Debil",IF(AND(O39="Debil",P39="Fuerte"),"Debil",IF(AND(O39="Debil",P39="Moderado"),"Debil",IF(AND(O39="Debil",P39="Debil"),"Debil","SELECCIONAR CALIFICACION")))))))))</f>
        <v>Fuerte</v>
      </c>
      <c r="R39" s="77" t="str">
        <f t="shared" ref="R39" si="32">IF(Q39="Fuerte","No","SI")</f>
        <v>No</v>
      </c>
    </row>
    <row r="40" spans="1:20" ht="312.75" customHeight="1" x14ac:dyDescent="0.25">
      <c r="A40" s="91">
        <v>16</v>
      </c>
      <c r="B40" s="159" t="str">
        <f>+VLOOKUP(A40,'IDENTIFICACIÓN DEL RC'!$A$8:$E$30,2,0)</f>
        <v>Gestión Financiera</v>
      </c>
      <c r="C40" s="132" t="str">
        <f>+VLOOKUP('CONTROL DEL RC'!A40,'IDENTIFICACIÓN DEL RC'!$A$8:$E$30,4,0)</f>
        <v xml:space="preserve">Tramitar pagos sin cumplir con los requisitos establecidos   </v>
      </c>
      <c r="D40" s="159">
        <v>1</v>
      </c>
      <c r="E40" s="152" t="s">
        <v>326</v>
      </c>
      <c r="F40" s="159" t="s">
        <v>357</v>
      </c>
      <c r="G40" s="91" t="s">
        <v>327</v>
      </c>
      <c r="H40" s="91" t="s">
        <v>328</v>
      </c>
      <c r="I40" s="91" t="s">
        <v>329</v>
      </c>
      <c r="J40" s="159" t="s">
        <v>330</v>
      </c>
      <c r="K40" s="91" t="s">
        <v>331</v>
      </c>
      <c r="L40" s="91" t="s">
        <v>332</v>
      </c>
      <c r="M40" s="91" t="s">
        <v>333</v>
      </c>
      <c r="N40" s="82">
        <f>SUM(IF(G40="Preventivo",15,IF(G40="Detectivo",10,0)),
IF(H40="Asignado",15,0),
IF(I40="Adecuado",15,0),
IF(J40="Completa",10,IF(J40="Incompleta",5,0)),
IF(K40="Confiable",15,0),
IF(L40="SI",15,0),
IF(M40="Oportuna",15,0))</f>
        <v>100</v>
      </c>
      <c r="O40" s="82" t="str">
        <f>IF(N40&gt;=96,"Fuerte",IF(AND(N40&gt;=85,N40&lt;96),"Moderado",IF(AND(N40&lt;=84,N40&gt;=0),"Debil","")))</f>
        <v>Fuerte</v>
      </c>
      <c r="P40" s="86" t="s">
        <v>334</v>
      </c>
      <c r="Q40" s="158" t="str">
        <f>IF(AND(O40="Fuerte",P40="Fuerte"),"Fuerte",IF(AND(O40="Fuerte",P40="Moderado"),"Moderado",IF(AND(O40="Fuerte",P40="Debil"),"Debil",IF(AND(O40="Moderado",P40="Fuerte"),"Moderado",IF(AND(O40="Moderado",P40="Moderado"),"Moderado",IF(AND(O40="Moderado",P40="Debil"),"Debil",IF(AND(O40="Debil",P40="Fuerte"),"Debil",IF(AND(O40="Debil",P40="Moderado"),"Debil",IF(AND(O40="Debil",P40="Debil"),"Debil","SELECCIONAR CALIFICACION")))))))))</f>
        <v>Fuerte</v>
      </c>
      <c r="R40" s="77" t="str">
        <f>IF(Q40="Fuerte","No","SI")</f>
        <v>No</v>
      </c>
    </row>
    <row r="41" spans="1:20" ht="75" x14ac:dyDescent="0.25">
      <c r="A41" s="91">
        <v>16</v>
      </c>
      <c r="B41" s="159" t="str">
        <f>+VLOOKUP(A41,'IDENTIFICACIÓN DEL RC'!$A$8:$E$30,2,0)</f>
        <v>Gestión Financiera</v>
      </c>
      <c r="C41" s="132" t="str">
        <f>+VLOOKUP('CONTROL DEL RC'!A41,'IDENTIFICACIÓN DEL RC'!$A$8:$E$30,4,0)</f>
        <v xml:space="preserve">Tramitar pagos sin cumplir con los requisitos establecidos   </v>
      </c>
      <c r="D41" s="159">
        <v>2</v>
      </c>
      <c r="E41" s="152" t="s">
        <v>326</v>
      </c>
      <c r="F41" s="159" t="s">
        <v>358</v>
      </c>
      <c r="G41" s="91" t="s">
        <v>327</v>
      </c>
      <c r="H41" s="91" t="s">
        <v>328</v>
      </c>
      <c r="I41" s="91" t="s">
        <v>329</v>
      </c>
      <c r="J41" s="159" t="s">
        <v>330</v>
      </c>
      <c r="K41" s="91" t="s">
        <v>331</v>
      </c>
      <c r="L41" s="91" t="s">
        <v>332</v>
      </c>
      <c r="M41" s="91" t="s">
        <v>333</v>
      </c>
      <c r="N41" s="82">
        <f>SUM(IF(G41="Preventivo",15,IF(G41="Detectivo",10,0)),
IF(H41="Asignado",15,0),
IF(I41="Adecuado",15,0),
IF(J41="Completa",10,IF(J41="Incompleta",5,0)),
IF(K41="Confiable",15,0),
IF(L41="SI",15,0),
IF(M41="Oportuna",15,0))</f>
        <v>100</v>
      </c>
      <c r="O41" s="82" t="str">
        <f>IF(N41&gt;=96,"Fuerte",IF(AND(N41&gt;=85,N41&lt;96),"Moderado",IF(AND(N41&lt;=84,N41&gt;=0),"Debil","")))</f>
        <v>Fuerte</v>
      </c>
      <c r="P41" s="86" t="s">
        <v>334</v>
      </c>
      <c r="Q41" s="158" t="str">
        <f>IF(AND(O41="Fuerte",P41="Fuerte"),"Fuerte",IF(AND(O41="Fuerte",P41="Moderado"),"Moderado",IF(AND(O41="Fuerte",P41="Debil"),"Debil",IF(AND(O41="Moderado",P41="Fuerte"),"Moderado",IF(AND(O41="Moderado",P41="Moderado"),"Moderado",IF(AND(O41="Moderado",P41="Debil"),"Debil",IF(AND(O41="Debil",P41="Fuerte"),"Debil",IF(AND(O41="Debil",P41="Moderado"),"Debil",IF(AND(O41="Debil",P41="Debil"),"Debil","SELECCIONAR CALIFICACION")))))))))</f>
        <v>Fuerte</v>
      </c>
      <c r="R41" s="77" t="str">
        <f>IF(Q41="Fuerte","No","SI")</f>
        <v>No</v>
      </c>
    </row>
    <row r="42" spans="1:20" ht="120" x14ac:dyDescent="0.25">
      <c r="A42" s="91">
        <v>17</v>
      </c>
      <c r="B42" s="159" t="str">
        <f>+VLOOKUP(A42,'IDENTIFICACIÓN DEL RC'!$A$8:$E$30,2,0)</f>
        <v>Gestión Humana</v>
      </c>
      <c r="C42" s="132" t="str">
        <f>+VLOOKUP('CONTROL DEL RC'!A42,'IDENTIFICACIÓN DEL RC'!$A$8:$E$30,4,0)</f>
        <v>Posesionar o realizar un encargo a un servidor que No cumpla con los requisitos establecidos en el Manual de Funciones de la SCJ</v>
      </c>
      <c r="D42" s="159">
        <v>1</v>
      </c>
      <c r="E42" s="152" t="s">
        <v>326</v>
      </c>
      <c r="F42" s="159" t="s">
        <v>359</v>
      </c>
      <c r="G42" s="91" t="s">
        <v>327</v>
      </c>
      <c r="H42" s="91" t="s">
        <v>328</v>
      </c>
      <c r="I42" s="91" t="s">
        <v>329</v>
      </c>
      <c r="J42" s="159" t="s">
        <v>330</v>
      </c>
      <c r="K42" s="91" t="s">
        <v>331</v>
      </c>
      <c r="L42" s="91" t="s">
        <v>332</v>
      </c>
      <c r="M42" s="91" t="s">
        <v>333</v>
      </c>
      <c r="N42" s="82">
        <f t="shared" si="20"/>
        <v>100</v>
      </c>
      <c r="O42" s="82" t="str">
        <f t="shared" si="21"/>
        <v>Fuerte</v>
      </c>
      <c r="P42" s="86" t="s">
        <v>334</v>
      </c>
      <c r="Q42" s="158" t="str">
        <f t="shared" si="24"/>
        <v>Fuerte</v>
      </c>
      <c r="R42" s="77" t="str">
        <f t="shared" si="23"/>
        <v>No</v>
      </c>
    </row>
    <row r="43" spans="1:20" ht="105" x14ac:dyDescent="0.25">
      <c r="A43" s="91">
        <v>18</v>
      </c>
      <c r="B43" s="159" t="str">
        <f>+VLOOKUP(A43,'IDENTIFICACIÓN DEL RC'!$A$8:$E$30,2,0)</f>
        <v>Gestión Humana</v>
      </c>
      <c r="C43" s="132" t="str">
        <f>+VLOOKUP('CONTROL DEL RC'!A43,'IDENTIFICACIÓN DEL RC'!$A$8:$E$30,4,0)</f>
        <v>Interés indebido por un oferente en los procesos de contratación de la Dirección de Gestión Humana</v>
      </c>
      <c r="D43" s="159">
        <v>1</v>
      </c>
      <c r="E43" s="152" t="s">
        <v>326</v>
      </c>
      <c r="F43" s="159" t="s">
        <v>360</v>
      </c>
      <c r="G43" s="91" t="s">
        <v>327</v>
      </c>
      <c r="H43" s="91" t="s">
        <v>328</v>
      </c>
      <c r="I43" s="91" t="s">
        <v>329</v>
      </c>
      <c r="J43" s="159" t="s">
        <v>330</v>
      </c>
      <c r="K43" s="91" t="s">
        <v>331</v>
      </c>
      <c r="L43" s="91" t="s">
        <v>332</v>
      </c>
      <c r="M43" s="91" t="s">
        <v>333</v>
      </c>
      <c r="N43" s="82">
        <f t="shared" ref="N43" si="33">SUM(IF(G43="Preventivo",15,IF(G43="Detectivo",10,0)),
IF(H43="Asignado",15,0),
IF(I43="Adecuado",15,0),
IF(J43="Completa",10,IF(J43="Incompleta",5,0)),
IF(K43="Confiable",15,0),
IF(L43="SI",15,0),
IF(M43="Oportuna",15,0))</f>
        <v>100</v>
      </c>
      <c r="O43" s="82" t="str">
        <f t="shared" ref="O43" si="34">IF(N43&gt;=96,"Fuerte",IF(AND(N43&gt;=85,N43&lt;96),"Moderado",IF(AND(N43&lt;=84,N43&gt;=0),"Debil","")))</f>
        <v>Fuerte</v>
      </c>
      <c r="P43" s="86" t="s">
        <v>334</v>
      </c>
      <c r="Q43" s="158" t="str">
        <f t="shared" ref="Q43" si="35">IF(AND(O43="Fuerte",P43="Fuerte"),"Fuerte",IF(AND(O43="Fuerte",P43="Moderado"),"Moderado",IF(AND(O43="Fuerte",P43="Debil"),"Debil",IF(AND(O43="Moderado",P43="Fuerte"),"Moderado",IF(AND(O43="Moderado",P43="Moderado"),"Moderado",IF(AND(O43="Moderado",P43="Debil"),"Debil",IF(AND(O43="Debil",P43="Fuerte"),"Debil",IF(AND(O43="Debil",P43="Moderado"),"Debil",IF(AND(O43="Debil",P43="Debil"),"Debil","SELECCIONAR CALIFICACION")))))))))</f>
        <v>Fuerte</v>
      </c>
      <c r="R43" s="77" t="str">
        <f t="shared" ref="R43" si="36">IF(Q43="Fuerte","No","SI")</f>
        <v>No</v>
      </c>
    </row>
    <row r="44" spans="1:20" ht="133.5" customHeight="1" x14ac:dyDescent="0.25">
      <c r="A44" s="91">
        <v>19</v>
      </c>
      <c r="B44" s="159" t="str">
        <f>+VLOOKUP(A44,'IDENTIFICACIÓN DEL RC'!$A$8:$E$30,2,0)</f>
        <v>Gestión Jurídica y Contractual</v>
      </c>
      <c r="C44" s="132" t="str">
        <f>+VLOOKUP('CONTROL DEL RC'!A44,'IDENTIFICACIÓN DEL RC'!$A$8:$E$30,4,0)</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4" s="159">
        <v>1</v>
      </c>
      <c r="E44" s="152" t="s">
        <v>326</v>
      </c>
      <c r="F44" s="159" t="s">
        <v>361</v>
      </c>
      <c r="G44" s="91" t="s">
        <v>327</v>
      </c>
      <c r="H44" s="91" t="s">
        <v>328</v>
      </c>
      <c r="I44" s="91" t="s">
        <v>329</v>
      </c>
      <c r="J44" s="159" t="s">
        <v>330</v>
      </c>
      <c r="K44" s="91" t="s">
        <v>331</v>
      </c>
      <c r="L44" s="91" t="s">
        <v>332</v>
      </c>
      <c r="M44" s="91" t="s">
        <v>333</v>
      </c>
      <c r="N44" s="82">
        <f t="shared" si="20"/>
        <v>100</v>
      </c>
      <c r="O44" s="82" t="str">
        <f t="shared" si="21"/>
        <v>Fuerte</v>
      </c>
      <c r="P44" s="86" t="s">
        <v>334</v>
      </c>
      <c r="Q44" s="158" t="str">
        <f t="shared" si="24"/>
        <v>Fuerte</v>
      </c>
      <c r="R44" s="77" t="str">
        <f t="shared" si="23"/>
        <v>No</v>
      </c>
    </row>
    <row r="45" spans="1:20" s="111" customFormat="1" ht="136.5" customHeight="1" x14ac:dyDescent="0.25">
      <c r="A45" s="91">
        <v>19</v>
      </c>
      <c r="B45" s="159" t="str">
        <f>+VLOOKUP(A45,'IDENTIFICACIÓN DEL RC'!$A$8:$E$30,2,0)</f>
        <v>Gestión Jurídica y Contractual</v>
      </c>
      <c r="C45" s="132" t="str">
        <f>+VLOOKUP('CONTROL DEL RC'!A45,'IDENTIFICACIÓN DEL RC'!$A$8:$E$30,4,0)</f>
        <v>Favorecer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45" s="159">
        <v>2</v>
      </c>
      <c r="E45" s="152" t="s">
        <v>326</v>
      </c>
      <c r="F45" s="159" t="s">
        <v>362</v>
      </c>
      <c r="G45" s="91" t="s">
        <v>327</v>
      </c>
      <c r="H45" s="91" t="s">
        <v>328</v>
      </c>
      <c r="I45" s="91" t="s">
        <v>329</v>
      </c>
      <c r="J45" s="159" t="s">
        <v>330</v>
      </c>
      <c r="K45" s="91" t="s">
        <v>331</v>
      </c>
      <c r="L45" s="91" t="s">
        <v>332</v>
      </c>
      <c r="M45" s="91" t="s">
        <v>333</v>
      </c>
      <c r="N45" s="82">
        <f t="shared" ref="N45" si="37">SUM(IF(G45="Preventivo",15,IF(G45="Detectivo",10,0)),
IF(H45="Asignado",15,0),
IF(I45="Adecuado",15,0),
IF(J45="Completa",10,IF(J45="Incompleta",5,0)),
IF(K45="Confiable",15,0),
IF(L45="SI",15,0),
IF(M45="Oportuna",15,0))</f>
        <v>100</v>
      </c>
      <c r="O45" s="82" t="str">
        <f t="shared" ref="O45" si="38">IF(N45&gt;=96,"Fuerte",IF(AND(N45&gt;=85,N45&lt;96),"Moderado",IF(AND(N45&lt;=84,N45&gt;=0),"Debil","")))</f>
        <v>Fuerte</v>
      </c>
      <c r="P45" s="86" t="s">
        <v>334</v>
      </c>
      <c r="Q45" s="158" t="str">
        <f t="shared" ref="Q45" si="39">IF(AND(O45="Fuerte",P45="Fuerte"),"Fuerte",IF(AND(O45="Fuerte",P45="Moderado"),"Moderado",IF(AND(O45="Fuerte",P45="Debil"),"Debil",IF(AND(O45="Moderado",P45="Fuerte"),"Moderado",IF(AND(O45="Moderado",P45="Moderado"),"Moderado",IF(AND(O45="Moderado",P45="Debil"),"Debil",IF(AND(O45="Debil",P45="Fuerte"),"Debil",IF(AND(O45="Debil",P45="Moderado"),"Debil",IF(AND(O45="Debil",P45="Debil"),"Debil","SELECCIONAR CALIFICACION")))))))))</f>
        <v>Fuerte</v>
      </c>
      <c r="R45" s="77" t="str">
        <f t="shared" ref="R45" si="40">IF(Q45="Fuerte","No","SI")</f>
        <v>No</v>
      </c>
      <c r="S45" s="128"/>
      <c r="T45" s="128"/>
    </row>
    <row r="46" spans="1:20" s="111" customFormat="1" ht="75" x14ac:dyDescent="0.25">
      <c r="A46" s="91">
        <v>20</v>
      </c>
      <c r="B46" s="159" t="str">
        <f>+VLOOKUP(A46,'IDENTIFICACIÓN DEL RC'!$A$8:$E$30,2,0)</f>
        <v>Gestión Jurídica y Contractual</v>
      </c>
      <c r="C46" s="132" t="str">
        <f>+VLOOKUP('CONTROL DEL RC'!A46,'IDENTIFICACIÓN DEL RC'!$A$8:$E$30,4,0)</f>
        <v xml:space="preserve">Incumplimiento de funciones por acción u omisión </v>
      </c>
      <c r="D46" s="159">
        <v>1</v>
      </c>
      <c r="E46" s="152" t="s">
        <v>326</v>
      </c>
      <c r="F46" s="159" t="s">
        <v>363</v>
      </c>
      <c r="G46" s="91" t="s">
        <v>327</v>
      </c>
      <c r="H46" s="91" t="s">
        <v>328</v>
      </c>
      <c r="I46" s="91" t="s">
        <v>329</v>
      </c>
      <c r="J46" s="159" t="s">
        <v>330</v>
      </c>
      <c r="K46" s="91" t="s">
        <v>331</v>
      </c>
      <c r="L46" s="91" t="s">
        <v>332</v>
      </c>
      <c r="M46" s="91" t="s">
        <v>333</v>
      </c>
      <c r="N46" s="82">
        <f t="shared" ref="N46" si="41">SUM(IF(G46="Preventivo",15,IF(G46="Detectivo",10,0)),
IF(H46="Asignado",15,0),
IF(I46="Adecuado",15,0),
IF(J46="Completa",10,IF(J46="Incompleta",5,0)),
IF(K46="Confiable",15,0),
IF(L46="SI",15,0),
IF(M46="Oportuna",15,0))</f>
        <v>100</v>
      </c>
      <c r="O46" s="82" t="str">
        <f t="shared" ref="O46" si="42">IF(N46&gt;=96,"Fuerte",IF(AND(N46&gt;=85,N46&lt;96),"Moderado",IF(AND(N46&lt;=84,N46&gt;=0),"Debil","")))</f>
        <v>Fuerte</v>
      </c>
      <c r="P46" s="86" t="s">
        <v>334</v>
      </c>
      <c r="Q46" s="158" t="str">
        <f t="shared" ref="Q46" si="43">IF(AND(O46="Fuerte",P46="Fuerte"),"Fuerte",IF(AND(O46="Fuerte",P46="Moderado"),"Moderado",IF(AND(O46="Fuerte",P46="Debil"),"Debil",IF(AND(O46="Moderado",P46="Fuerte"),"Moderado",IF(AND(O46="Moderado",P46="Moderado"),"Moderado",IF(AND(O46="Moderado",P46="Debil"),"Debil",IF(AND(O46="Debil",P46="Fuerte"),"Debil",IF(AND(O46="Debil",P46="Moderado"),"Debil",IF(AND(O46="Debil",P46="Debil"),"Debil","SELECCIONAR CALIFICACION")))))))))</f>
        <v>Fuerte</v>
      </c>
      <c r="R46" s="77" t="str">
        <f t="shared" ref="R46" si="44">IF(Q46="Fuerte","No","SI")</f>
        <v>No</v>
      </c>
      <c r="S46" s="128"/>
      <c r="T46" s="128"/>
    </row>
    <row r="47" spans="1:20" ht="108.75" customHeight="1" x14ac:dyDescent="0.25">
      <c r="A47" s="91">
        <v>21</v>
      </c>
      <c r="B47" s="159" t="str">
        <f>+VLOOKUP(A47,'IDENTIFICACIÓN DEL RC'!$A$8:$E$30,2,0)</f>
        <v>Seguimiento y Monitoreo al Sistema de Control Interno</v>
      </c>
      <c r="C47" s="132" t="str">
        <f>+VLOOKUP('CONTROL DEL RC'!A47,'IDENTIFICACIÓN DEL RC'!$A$8:$E$30,4,0)</f>
        <v>Favorecimiento al proceso auditado o a terceros responsables a partir de auditorias, sesgadas, manipuladas o direccionadas, que no permitan evidenciar la realidad de la gestión obstruyendo la evaluación de esta.</v>
      </c>
      <c r="D47" s="159">
        <v>1</v>
      </c>
      <c r="E47" s="152" t="s">
        <v>326</v>
      </c>
      <c r="F47" s="159" t="s">
        <v>539</v>
      </c>
      <c r="G47" s="91" t="s">
        <v>327</v>
      </c>
      <c r="H47" s="91" t="s">
        <v>328</v>
      </c>
      <c r="I47" s="91" t="s">
        <v>329</v>
      </c>
      <c r="J47" s="159" t="s">
        <v>330</v>
      </c>
      <c r="K47" s="91" t="s">
        <v>331</v>
      </c>
      <c r="L47" s="91" t="s">
        <v>332</v>
      </c>
      <c r="M47" s="91" t="s">
        <v>333</v>
      </c>
      <c r="N47" s="82">
        <f t="shared" ref="N47" si="45">SUM(IF(G47="Preventivo",15,IF(G47="Detectivo",10,0)),
IF(H47="Asignado",15,0),
IF(I47="Adecuado",15,0),
IF(J47="Completa",10,IF(J47="Incompleta",5,0)),
IF(K47="Confiable",15,0),
IF(L47="SI",15,0),
IF(M47="Oportuna",15,0))</f>
        <v>100</v>
      </c>
      <c r="O47" s="82" t="str">
        <f t="shared" si="21"/>
        <v>Fuerte</v>
      </c>
      <c r="P47" s="86" t="s">
        <v>334</v>
      </c>
      <c r="Q47" s="158" t="str">
        <f t="shared" ref="Q47" si="46">IF(AND(O47="Fuerte",P47="Fuerte"),"Fuerte",IF(AND(O47="Fuerte",P47="Moderado"),"Moderado",IF(AND(O47="Fuerte",P47="Debil"),"Debil",IF(AND(O47="Moderado",P47="Fuerte"),"Moderado",IF(AND(O47="Moderado",P47="Moderado"),"Moderado",IF(AND(O47="Moderado",P47="Debil"),"Debil",IF(AND(O47="Debil",P47="Fuerte"),"Debil",IF(AND(O47="Debil",P47="Moderado"),"Debil",IF(AND(O47="Debil",P47="Debil"),"Debil","SELECCIONAR CALIFICACION")))))))))</f>
        <v>Fuerte</v>
      </c>
      <c r="R47" s="77" t="str">
        <f t="shared" ref="R47" si="47">IF(Q47="Fuerte","No","SI")</f>
        <v>No</v>
      </c>
    </row>
    <row r="48" spans="1:20" ht="75" x14ac:dyDescent="0.25">
      <c r="A48" s="91">
        <v>22</v>
      </c>
      <c r="B48" s="159" t="str">
        <f>+VLOOKUP(A48,'IDENTIFICACIÓN DEL RC'!$A$8:$E$30,2,0)</f>
        <v>Atención y Servicio al Ciudadano</v>
      </c>
      <c r="C48" s="132" t="str">
        <f>+VLOOKUP('CONTROL DEL RC'!A48,'IDENTIFICACIÓN DEL RC'!$A$8:$E$30,4,0)</f>
        <v>Deficiente Atención a los Ciudadanos</v>
      </c>
      <c r="D48" s="159">
        <v>1</v>
      </c>
      <c r="E48" s="152" t="s">
        <v>326</v>
      </c>
      <c r="F48" s="159" t="s">
        <v>364</v>
      </c>
      <c r="G48" s="91" t="s">
        <v>327</v>
      </c>
      <c r="H48" s="91" t="s">
        <v>328</v>
      </c>
      <c r="I48" s="91" t="s">
        <v>329</v>
      </c>
      <c r="J48" s="159" t="s">
        <v>330</v>
      </c>
      <c r="K48" s="91" t="s">
        <v>331</v>
      </c>
      <c r="L48" s="91" t="s">
        <v>332</v>
      </c>
      <c r="M48" s="91" t="s">
        <v>333</v>
      </c>
      <c r="N48" s="82">
        <f t="shared" ref="N48" si="48">SUM(IF(G48="Preventivo",15,IF(G48="Detectivo",10,0)),
IF(H48="Asignado",15,0),
IF(I48="Adecuado",15,0),
IF(J48="Completa",10,IF(J48="Incompleta",5,0)),
IF(K48="Confiable",15,0),
IF(L48="SI",15,0),
IF(M48="Oportuna",15,0))</f>
        <v>100</v>
      </c>
      <c r="O48" s="82" t="str">
        <f t="shared" ref="O48" si="49">IF(N48&gt;=96,"Fuerte",IF(AND(N48&gt;=85,N48&lt;96),"Moderado",IF(AND(N48&lt;=84,N48&gt;=0),"Debil","")))</f>
        <v>Fuerte</v>
      </c>
      <c r="P48" s="86" t="s">
        <v>334</v>
      </c>
      <c r="Q48" s="158" t="str">
        <f t="shared" ref="Q48" si="50">IF(AND(O48="Fuerte",P48="Fuerte"),"Fuerte",IF(AND(O48="Fuerte",P48="Moderado"),"Moderado",IF(AND(O48="Fuerte",P48="Debil"),"Debil",IF(AND(O48="Moderado",P48="Fuerte"),"Moderado",IF(AND(O48="Moderado",P48="Moderado"),"Moderado",IF(AND(O48="Moderado",P48="Debil"),"Debil",IF(AND(O48="Debil",P48="Fuerte"),"Debil",IF(AND(O48="Debil",P48="Moderado"),"Debil",IF(AND(O48="Debil",P48="Debil"),"Debil","SELECCIONAR CALIFICACION")))))))))</f>
        <v>Fuerte</v>
      </c>
      <c r="R48" s="77" t="str">
        <f t="shared" ref="R48" si="51">IF(Q48="Fuerte","No","SI")</f>
        <v>No</v>
      </c>
    </row>
  </sheetData>
  <autoFilter ref="A8:R48" xr:uid="{E0EA27E6-727F-43F9-8C86-80CF91FF7103}">
    <sortState xmlns:xlrd2="http://schemas.microsoft.com/office/spreadsheetml/2017/richdata2" ref="A13:R15">
      <sortCondition descending="1" ref="B8:B48"/>
    </sortState>
  </autoFilter>
  <mergeCells count="8">
    <mergeCell ref="A6:R7"/>
    <mergeCell ref="R4:R5"/>
    <mergeCell ref="K4:P5"/>
    <mergeCell ref="A1:A5"/>
    <mergeCell ref="Q4:Q5"/>
    <mergeCell ref="K1:P3"/>
    <mergeCell ref="B1:J3"/>
    <mergeCell ref="B4:J5"/>
  </mergeCells>
  <pageMargins left="0.7" right="0.7" top="0.75" bottom="0.75" header="0.3" footer="0.3"/>
  <pageSetup scale="20"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600-000000000000}">
          <x14:formula1>
            <xm:f>'TABLA DE INFORMACIÓN'!$Y$4:$Y$5</xm:f>
          </x14:formula1>
          <xm:sqref>M9:M48</xm:sqref>
        </x14:dataValidation>
        <x14:dataValidation type="list" allowBlank="1" showInputMessage="1" showErrorMessage="1" xr:uid="{00000000-0002-0000-0600-000001000000}">
          <x14:formula1>
            <xm:f>'TABLA DE INFORMACIÓN'!$T$5:$T$7</xm:f>
          </x14:formula1>
          <xm:sqref>P9:P48</xm:sqref>
        </x14:dataValidation>
        <x14:dataValidation type="list" allowBlank="1" showInputMessage="1" showErrorMessage="1" xr:uid="{00000000-0002-0000-0600-000002000000}">
          <x14:formula1>
            <xm:f>'TABLA DE INFORMACIÓN'!$N$4:$N$5</xm:f>
          </x14:formula1>
          <xm:sqref>G9:G48</xm:sqref>
        </x14:dataValidation>
        <x14:dataValidation type="list" allowBlank="1" showInputMessage="1" showErrorMessage="1" xr:uid="{00000000-0002-0000-0600-000003000000}">
          <x14:formula1>
            <xm:f>'TABLA DE INFORMACIÓN'!$O$4:$O$5</xm:f>
          </x14:formula1>
          <xm:sqref>H9:H48</xm:sqref>
        </x14:dataValidation>
        <x14:dataValidation type="list" allowBlank="1" showInputMessage="1" showErrorMessage="1" xr:uid="{00000000-0002-0000-0600-000004000000}">
          <x14:formula1>
            <xm:f>'TABLA DE INFORMACIÓN'!$K$8:$K$9</xm:f>
          </x14:formula1>
          <xm:sqref>L9:L48</xm:sqref>
        </x14:dataValidation>
        <x14:dataValidation type="list" allowBlank="1" showInputMessage="1" showErrorMessage="1" xr:uid="{00000000-0002-0000-0600-000005000000}">
          <x14:formula1>
            <xm:f>'TABLA DE INFORMACIÓN'!$V$4:$V$5</xm:f>
          </x14:formula1>
          <xm:sqref>I9:I48</xm:sqref>
        </x14:dataValidation>
        <x14:dataValidation type="list" allowBlank="1" showInputMessage="1" showErrorMessage="1" xr:uid="{00000000-0002-0000-0600-000006000000}">
          <x14:formula1>
            <xm:f>'TABLA DE INFORMACIÓN'!$W$4:$W$5</xm:f>
          </x14:formula1>
          <xm:sqref>J9:J48</xm:sqref>
        </x14:dataValidation>
        <x14:dataValidation type="list" allowBlank="1" showInputMessage="1" showErrorMessage="1" xr:uid="{00000000-0002-0000-0600-000007000000}">
          <x14:formula1>
            <xm:f>'TABLA DE INFORMACIÓN'!$X$4:$X$5</xm:f>
          </x14:formula1>
          <xm:sqref>K9:K48</xm:sqref>
        </x14:dataValidation>
        <x14:dataValidation type="list" allowBlank="1" showInputMessage="1" showErrorMessage="1" errorTitle="Seleccion no valida" error="Recordar que los Riesgos de corrupcion no se pueden Aceptar" promptTitle="Seleccionar tipo de accion" xr:uid="{00000000-0002-0000-0600-000008000000}">
          <x14:formula1>
            <xm:f>'TABLA DE INFORMACIÓN'!$AB$4:$AB$7</xm:f>
          </x14:formula1>
          <xm:sqref>E9:E48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FFFF00"/>
  </sheetPr>
  <dimension ref="A1:G31"/>
  <sheetViews>
    <sheetView view="pageBreakPreview" zoomScale="90" zoomScaleNormal="100" zoomScaleSheetLayoutView="9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5" x14ac:dyDescent="0.25"/>
  <cols>
    <col min="1" max="1" width="18.140625" style="81" customWidth="1"/>
    <col min="2" max="2" width="14.140625" style="81" customWidth="1"/>
    <col min="3" max="3" width="13.140625" style="81" customWidth="1"/>
    <col min="4" max="4" width="23.42578125" style="81" customWidth="1"/>
    <col min="5" max="5" width="29.5703125" style="81" customWidth="1"/>
    <col min="6" max="6" width="20.85546875" style="81" customWidth="1"/>
    <col min="7" max="7" width="31.7109375" style="81" customWidth="1"/>
    <col min="8" max="16384" width="11.42578125" style="81"/>
  </cols>
  <sheetData>
    <row r="1" spans="1:7" s="73" customFormat="1" ht="19.5" customHeight="1" thickBot="1" x14ac:dyDescent="0.3">
      <c r="A1" s="202"/>
      <c r="B1" s="257" t="s">
        <v>0</v>
      </c>
      <c r="C1" s="259"/>
      <c r="D1" s="248" t="s">
        <v>1</v>
      </c>
      <c r="E1" s="215"/>
      <c r="F1" s="139" t="s">
        <v>2</v>
      </c>
      <c r="G1" s="79" t="s">
        <v>3</v>
      </c>
    </row>
    <row r="2" spans="1:7" s="73" customFormat="1" ht="15.75" thickBot="1" x14ac:dyDescent="0.3">
      <c r="A2" s="202"/>
      <c r="B2" s="260"/>
      <c r="C2" s="262"/>
      <c r="D2" s="272"/>
      <c r="E2" s="216"/>
      <c r="F2" s="139" t="s">
        <v>4</v>
      </c>
      <c r="G2" s="74">
        <v>14</v>
      </c>
    </row>
    <row r="3" spans="1:7" s="73" customFormat="1" ht="15.75" thickBot="1" x14ac:dyDescent="0.3">
      <c r="A3" s="202"/>
      <c r="B3" s="263"/>
      <c r="C3" s="265"/>
      <c r="D3" s="250"/>
      <c r="E3" s="217"/>
      <c r="F3" s="140" t="s">
        <v>5</v>
      </c>
      <c r="G3" s="94">
        <v>43475</v>
      </c>
    </row>
    <row r="4" spans="1:7" s="73" customFormat="1" ht="15" customHeight="1" x14ac:dyDescent="0.25">
      <c r="A4" s="202"/>
      <c r="B4" s="257" t="s">
        <v>6</v>
      </c>
      <c r="C4" s="259"/>
      <c r="D4" s="248" t="s">
        <v>15</v>
      </c>
      <c r="E4" s="215"/>
      <c r="F4" s="211" t="s">
        <v>665</v>
      </c>
      <c r="G4" s="213" t="s">
        <v>674</v>
      </c>
    </row>
    <row r="5" spans="1:7" s="73" customFormat="1" ht="15.75" customHeight="1" thickBot="1" x14ac:dyDescent="0.3">
      <c r="A5" s="202"/>
      <c r="B5" s="263"/>
      <c r="C5" s="265"/>
      <c r="D5" s="250"/>
      <c r="E5" s="217"/>
      <c r="F5" s="212"/>
      <c r="G5" s="214"/>
    </row>
    <row r="6" spans="1:7" ht="15.75" customHeight="1" x14ac:dyDescent="0.25">
      <c r="A6" s="80"/>
      <c r="B6" s="294" t="s">
        <v>365</v>
      </c>
      <c r="C6" s="295"/>
      <c r="D6" s="295"/>
      <c r="E6" s="295"/>
      <c r="F6" s="295"/>
      <c r="G6" s="296"/>
    </row>
    <row r="7" spans="1:7" ht="15.75" customHeight="1" thickBot="1" x14ac:dyDescent="0.3">
      <c r="A7" s="80"/>
      <c r="B7" s="297"/>
      <c r="C7" s="278"/>
      <c r="D7" s="278"/>
      <c r="E7" s="278"/>
      <c r="F7" s="278"/>
      <c r="G7" s="279"/>
    </row>
    <row r="8" spans="1:7" x14ac:dyDescent="0.25">
      <c r="A8" s="337" t="s">
        <v>103</v>
      </c>
      <c r="B8" s="149" t="s">
        <v>366</v>
      </c>
      <c r="C8" s="339" t="s">
        <v>367</v>
      </c>
      <c r="D8" s="336" t="s">
        <v>368</v>
      </c>
      <c r="E8" s="334" t="s">
        <v>369</v>
      </c>
      <c r="F8" s="334" t="s">
        <v>370</v>
      </c>
      <c r="G8" s="334" t="s">
        <v>371</v>
      </c>
    </row>
    <row r="9" spans="1:7" x14ac:dyDescent="0.25">
      <c r="A9" s="338"/>
      <c r="B9" s="150" t="s">
        <v>372</v>
      </c>
      <c r="C9" s="340"/>
      <c r="D9" s="335"/>
      <c r="E9" s="335"/>
      <c r="F9" s="335"/>
      <c r="G9" s="335"/>
    </row>
    <row r="10" spans="1:7" x14ac:dyDescent="0.25">
      <c r="A10" s="91">
        <v>1</v>
      </c>
      <c r="B10" s="131" t="s">
        <v>332</v>
      </c>
      <c r="C10" s="82">
        <f>(SUMIF('CONTROL DEL RC'!$A$9:$A$101,A10,'CONTROL DEL RC'!$N$9:$N$101))/(COUNTIF('CONTROL DEL RC'!$A$9:$A$101,A10))</f>
        <v>100</v>
      </c>
      <c r="D10" s="82" t="str">
        <f>IF(C10=100,"Fuerte",IF(AND(C10&lt;99,C10&gt;=50),"Moderado",IF(AND(C10&lt;49,C10&gt;0),"Debil")))</f>
        <v>Fuerte</v>
      </c>
      <c r="E10" s="82">
        <f>IF(AND(B10="SI",D10="Fuerte",'ANÁLISIS DEL RC'!D9&gt;=3),'ANÁLISIS DEL RC'!D9-2,IF(AND(B10="SI",D10="Fuerte",'ANÁLISIS DEL RC'!D9=2),'ANÁLISIS DEL RC'!D9-1,IF(AND(B10="SI",D10="Moderado",'ANÁLISIS DEL RC'!D9&gt;=2),'ANÁLISIS DEL RC'!D9-1,'ANÁLISIS DEL RC'!D9)))</f>
        <v>1</v>
      </c>
      <c r="F10" s="82" t="str">
        <f>+'ANÁLISIS DEL RC'!F9</f>
        <v>MODERADO</v>
      </c>
      <c r="G10" s="158" t="str">
        <f>IF(OR(AND(E10=1,F10="MODERADO"),AND(E10=2,F10="MODERADO")),"ZONA RIESGO MODERADO",IF(OR(AND(E10=4,F10="MODERADO"),AND(E10=3,F10="MODERADO"),AND(E10=2,F10="MAYOR"),AND(E10=1,F10="MAYOR")),"ZONA RIESGO ALTO",IF(OR(AND(E10=5,F10="MODERADO"),AND(E10=5,F10="MAYOR"),AND(E10=4,F10="MAYOR"),AND(E10=3,F10="MAYOR"),AND(E10&lt;=5,F10="CATASTROFICO")),"ZONA RIESGO EXTREMO",0)))</f>
        <v>ZONA RIESGO MODERADO</v>
      </c>
    </row>
    <row r="11" spans="1:7" x14ac:dyDescent="0.25">
      <c r="A11" s="91">
        <v>2</v>
      </c>
      <c r="B11" s="131" t="s">
        <v>332</v>
      </c>
      <c r="C11" s="82">
        <f>(SUMIF('CONTROL DEL RC'!$A$9:$A$101,A11,'CONTROL DEL RC'!$N$9:$N$101))/(COUNTIF('CONTROL DEL RC'!$A$9:$A$101,A11))</f>
        <v>100</v>
      </c>
      <c r="D11" s="82" t="str">
        <f t="shared" ref="D11:D30" si="0">IF(C11=100,"Fuerte",IF(AND(C11&lt;99,C11&gt;=50),"Moderado",IF(AND(C11&lt;49,C11&gt;0),"Debil")))</f>
        <v>Fuerte</v>
      </c>
      <c r="E11" s="82">
        <f>IF(AND(B11="SI",D11="Fuerte",'ANÁLISIS DEL RC'!D10&gt;=3),'ANÁLISIS DEL RC'!D10-2,IF(AND(B11="SI",D11="Fuerte",'ANÁLISIS DEL RC'!D10=2),'ANÁLISIS DEL RC'!D10-1,IF(AND(B11="SI",D11="Moderado",'ANÁLISIS DEL RC'!D10&gt;=2),'ANÁLISIS DEL RC'!D10-1,'ANÁLISIS DEL RC'!D10)))</f>
        <v>1</v>
      </c>
      <c r="F11" s="82" t="str">
        <f>+'ANÁLISIS DEL RC'!F10</f>
        <v>MAYOR</v>
      </c>
      <c r="G11" s="158" t="str">
        <f t="shared" ref="G11:G30" si="1">IF(OR(AND(E11=1,F11="MODERADO"),AND(E11=2,F11="MODERADO")),"ZONA RIESGO MODERADO",IF(OR(AND(E11=4,F11="MODERADO"),AND(E11=3,F11="MODERADO"),AND(E11=2,F11="MAYOR"),AND(E11=1,F11="MAYOR")),"ZONA RIESGO ALTO",IF(OR(AND(E11=5,F11="MODERADO"),AND(E11=5,F11="MAYOR"),AND(E11=4,F11="MAYOR"),AND(E11=3,F11="MAYOR"),AND(E11&lt;=5,F11="CATASTROFICO")),"ZONA RIESGO EXTREMO",0)))</f>
        <v>ZONA RIESGO ALTO</v>
      </c>
    </row>
    <row r="12" spans="1:7" x14ac:dyDescent="0.25">
      <c r="A12" s="91">
        <v>3</v>
      </c>
      <c r="B12" s="131" t="s">
        <v>332</v>
      </c>
      <c r="C12" s="82">
        <f>(SUMIF('CONTROL DEL RC'!$A$9:$A$101,A12,'CONTROL DEL RC'!$N$9:$N$101))/(COUNTIF('CONTROL DEL RC'!$A$9:$A$101,A12))</f>
        <v>100</v>
      </c>
      <c r="D12" s="82" t="str">
        <f t="shared" si="0"/>
        <v>Fuerte</v>
      </c>
      <c r="E12" s="82">
        <f>IF(AND(B12="SI",D12="Fuerte",'ANÁLISIS DEL RC'!D11&gt;=3),'ANÁLISIS DEL RC'!D11-2,IF(AND(B12="SI",D12="Fuerte",'ANÁLISIS DEL RC'!D11=2),'ANÁLISIS DEL RC'!D11-1,IF(AND(B12="SI",D12="Moderado",'ANÁLISIS DEL RC'!D11&gt;=2),'ANÁLISIS DEL RC'!D11-1,'ANÁLISIS DEL RC'!D11)))</f>
        <v>1</v>
      </c>
      <c r="F12" s="82" t="str">
        <f>+'ANÁLISIS DEL RC'!F11</f>
        <v>MAYOR</v>
      </c>
      <c r="G12" s="158" t="str">
        <f t="shared" si="1"/>
        <v>ZONA RIESGO ALTO</v>
      </c>
    </row>
    <row r="13" spans="1:7" x14ac:dyDescent="0.25">
      <c r="A13" s="91">
        <v>4</v>
      </c>
      <c r="B13" s="131" t="s">
        <v>332</v>
      </c>
      <c r="C13" s="82">
        <f>(SUMIF('CONTROL DEL RC'!$A$9:$A$101,A13,'CONTROL DEL RC'!$N$9:$N$101))/(COUNTIF('CONTROL DEL RC'!$A$9:$A$101,A13))</f>
        <v>100</v>
      </c>
      <c r="D13" s="82" t="str">
        <f t="shared" si="0"/>
        <v>Fuerte</v>
      </c>
      <c r="E13" s="82">
        <f>IF(AND(B13="SI",D13="Fuerte",'ANÁLISIS DEL RC'!D12&gt;=3),'ANÁLISIS DEL RC'!D12-2,IF(AND(B13="SI",D13="Fuerte",'ANÁLISIS DEL RC'!D12=2),'ANÁLISIS DEL RC'!D12-1,IF(AND(B13="SI",D13="Moderado",'ANÁLISIS DEL RC'!D12&gt;=2),'ANÁLISIS DEL RC'!D12-1,'ANÁLISIS DEL RC'!D12)))</f>
        <v>1</v>
      </c>
      <c r="F13" s="82" t="str">
        <f>+'ANÁLISIS DEL RC'!F12</f>
        <v>MAYOR</v>
      </c>
      <c r="G13" s="158" t="str">
        <f t="shared" si="1"/>
        <v>ZONA RIESGO ALTO</v>
      </c>
    </row>
    <row r="14" spans="1:7" x14ac:dyDescent="0.25">
      <c r="A14" s="91">
        <v>5</v>
      </c>
      <c r="B14" s="131" t="s">
        <v>332</v>
      </c>
      <c r="C14" s="82">
        <f>(SUMIF('CONTROL DEL RC'!$A$9:$A$101,A14,'CONTROL DEL RC'!$N$9:$N$101))/(COUNTIF('CONTROL DEL RC'!$A$9:$A$101,A14))</f>
        <v>100</v>
      </c>
      <c r="D14" s="82" t="str">
        <f t="shared" ref="D14:D15" si="2">IF(C14=100,"Fuerte",IF(AND(C14&lt;99,C14&gt;=50),"Moderado",IF(AND(C14&lt;49,C14&gt;0),"Debil")))</f>
        <v>Fuerte</v>
      </c>
      <c r="E14" s="82">
        <f>IF(AND(B14="SI",D14="Fuerte",'ANÁLISIS DEL RC'!D13&gt;=3),'ANÁLISIS DEL RC'!D13-2,IF(AND(B14="SI",D14="Fuerte",'ANÁLISIS DEL RC'!D13=2),'ANÁLISIS DEL RC'!D13-1,IF(AND(B14="SI",D14="Moderado",'ANÁLISIS DEL RC'!D13&gt;=2),'ANÁLISIS DEL RC'!D13-1,'ANÁLISIS DEL RC'!D13)))</f>
        <v>1</v>
      </c>
      <c r="F14" s="82" t="str">
        <f>+'ANÁLISIS DEL RC'!F13</f>
        <v>MAYOR</v>
      </c>
      <c r="G14" s="158" t="str">
        <f t="shared" ref="G14:G15" si="3">IF(OR(AND(E14=1,F14="MODERADO"),AND(E14=2,F14="MODERADO")),"ZONA RIESGO MODERADO",IF(OR(AND(E14=4,F14="MODERADO"),AND(E14=3,F14="MODERADO"),AND(E14=2,F14="MAYOR"),AND(E14=1,F14="MAYOR")),"ZONA RIESGO ALTO",IF(OR(AND(E14=5,F14="MODERADO"),AND(E14=5,F14="MAYOR"),AND(E14=4,F14="MAYOR"),AND(E14=3,F14="MAYOR"),AND(E14&lt;=5,F14="CATASTROFICO")),"ZONA RIESGO EXTREMO",0)))</f>
        <v>ZONA RIESGO ALTO</v>
      </c>
    </row>
    <row r="15" spans="1:7" x14ac:dyDescent="0.25">
      <c r="A15" s="91">
        <v>6</v>
      </c>
      <c r="B15" s="131" t="s">
        <v>332</v>
      </c>
      <c r="C15" s="82">
        <f>(SUMIF('CONTROL DEL RC'!$A$9:$A$101,A15,'CONTROL DEL RC'!$N$9:$N$101))/(COUNTIF('CONTROL DEL RC'!$A$9:$A$101,A15))</f>
        <v>100</v>
      </c>
      <c r="D15" s="82" t="str">
        <f t="shared" si="2"/>
        <v>Fuerte</v>
      </c>
      <c r="E15" s="82">
        <f>IF(AND(B15="SI",D15="Fuerte",'ANÁLISIS DEL RC'!D14&gt;=3),'ANÁLISIS DEL RC'!D14-2,IF(AND(B15="SI",D15="Fuerte",'ANÁLISIS DEL RC'!D14=2),'ANÁLISIS DEL RC'!D14-1,IF(AND(B15="SI",D15="Moderado",'ANÁLISIS DEL RC'!D14&gt;=2),'ANÁLISIS DEL RC'!D14-1,'ANÁLISIS DEL RC'!D14)))</f>
        <v>1</v>
      </c>
      <c r="F15" s="82" t="str">
        <f>+'ANÁLISIS DEL RC'!F14</f>
        <v>MAYOR</v>
      </c>
      <c r="G15" s="158" t="str">
        <f t="shared" si="3"/>
        <v>ZONA RIESGO ALTO</v>
      </c>
    </row>
    <row r="16" spans="1:7" x14ac:dyDescent="0.25">
      <c r="A16" s="91">
        <v>7</v>
      </c>
      <c r="B16" s="131" t="s">
        <v>332</v>
      </c>
      <c r="C16" s="82">
        <f>(SUMIF('CONTROL DEL RC'!$A$9:$A$101,A16,'CONTROL DEL RC'!$N$9:$N$101))/(COUNTIF('CONTROL DEL RC'!$A$9:$A$101,A16))</f>
        <v>100</v>
      </c>
      <c r="D16" s="82" t="str">
        <f t="shared" si="0"/>
        <v>Fuerte</v>
      </c>
      <c r="E16" s="82">
        <f>IF(AND(B16="SI",D16="Fuerte",'ANÁLISIS DEL RC'!D15&gt;=3),'ANÁLISIS DEL RC'!D15-2,IF(AND(B16="SI",D16="Fuerte",'ANÁLISIS DEL RC'!D15=2),'ANÁLISIS DEL RC'!D15-1,IF(AND(B16="SI",D16="Moderado",'ANÁLISIS DEL RC'!D15&gt;=2),'ANÁLISIS DEL RC'!D15-1,'ANÁLISIS DEL RC'!D15)))</f>
        <v>1</v>
      </c>
      <c r="F16" s="82" t="str">
        <f>+'ANÁLISIS DEL RC'!F15</f>
        <v>MAYOR</v>
      </c>
      <c r="G16" s="158" t="str">
        <f t="shared" si="1"/>
        <v>ZONA RIESGO ALTO</v>
      </c>
    </row>
    <row r="17" spans="1:7" x14ac:dyDescent="0.25">
      <c r="A17" s="91">
        <v>8</v>
      </c>
      <c r="B17" s="131" t="s">
        <v>332</v>
      </c>
      <c r="C17" s="82">
        <f>(SUMIF('CONTROL DEL RC'!$A$9:$A$101,A17,'CONTROL DEL RC'!$N$9:$N$101))/(COUNTIF('CONTROL DEL RC'!$A$9:$A$101,A17))</f>
        <v>100</v>
      </c>
      <c r="D17" s="82" t="str">
        <f t="shared" si="0"/>
        <v>Fuerte</v>
      </c>
      <c r="E17" s="82">
        <f>IF(AND(B17="SI",D17="Fuerte",'ANÁLISIS DEL RC'!D16&gt;=3),'ANÁLISIS DEL RC'!D16-2,IF(AND(B17="SI",D17="Fuerte",'ANÁLISIS DEL RC'!D16=2),'ANÁLISIS DEL RC'!D16-1,IF(AND(B17="SI",D17="Moderado",'ANÁLISIS DEL RC'!D16&gt;=2),'ANÁLISIS DEL RC'!D16-1,'ANÁLISIS DEL RC'!D16)))</f>
        <v>1</v>
      </c>
      <c r="F17" s="82" t="str">
        <f>+'ANÁLISIS DEL RC'!F16</f>
        <v>CATASTROFICO</v>
      </c>
      <c r="G17" s="158" t="str">
        <f t="shared" si="1"/>
        <v>ZONA RIESGO EXTREMO</v>
      </c>
    </row>
    <row r="18" spans="1:7" x14ac:dyDescent="0.25">
      <c r="A18" s="91">
        <v>9</v>
      </c>
      <c r="B18" s="131" t="s">
        <v>332</v>
      </c>
      <c r="C18" s="82">
        <f>(SUMIF('CONTROL DEL RC'!$A$9:$A$101,A18,'CONTROL DEL RC'!$N$9:$N$101))/(COUNTIF('CONTROL DEL RC'!$A$9:$A$101,A18))</f>
        <v>100</v>
      </c>
      <c r="D18" s="82" t="str">
        <f t="shared" si="0"/>
        <v>Fuerte</v>
      </c>
      <c r="E18" s="82">
        <f>IF(AND(B18="SI",D18="Fuerte",'ANÁLISIS DEL RC'!D17&gt;=3),'ANÁLISIS DEL RC'!D17-2,IF(AND(B18="SI",D18="Fuerte",'ANÁLISIS DEL RC'!D17=2),'ANÁLISIS DEL RC'!D17-1,IF(AND(B18="SI",D18="Moderado",'ANÁLISIS DEL RC'!D17&gt;=2),'ANÁLISIS DEL RC'!D17-1,'ANÁLISIS DEL RC'!D17)))</f>
        <v>1</v>
      </c>
      <c r="F18" s="82" t="str">
        <f>+'ANÁLISIS DEL RC'!F17</f>
        <v>CATASTROFICO</v>
      </c>
      <c r="G18" s="158" t="str">
        <f t="shared" si="1"/>
        <v>ZONA RIESGO EXTREMO</v>
      </c>
    </row>
    <row r="19" spans="1:7" x14ac:dyDescent="0.25">
      <c r="A19" s="91">
        <v>10</v>
      </c>
      <c r="B19" s="131" t="s">
        <v>332</v>
      </c>
      <c r="C19" s="82">
        <f>(SUMIF('CONTROL DEL RC'!$A$9:$A$101,A19,'CONTROL DEL RC'!$N$9:$N$101))/(COUNTIF('CONTROL DEL RC'!$A$9:$A$101,A19))</f>
        <v>100</v>
      </c>
      <c r="D19" s="82" t="str">
        <f t="shared" ref="D19" si="4">IF(C19=100,"Fuerte",IF(AND(C19&lt;99,C19&gt;=50),"Moderado",IF(AND(C19&lt;49,C19&gt;0),"Debil")))</f>
        <v>Fuerte</v>
      </c>
      <c r="E19" s="82">
        <f>IF(AND(B19="SI",D19="Fuerte",'ANÁLISIS DEL RC'!D18&gt;=3),'ANÁLISIS DEL RC'!D18-2,IF(AND(B19="SI",D19="Fuerte",'ANÁLISIS DEL RC'!D18=2),'ANÁLISIS DEL RC'!D18-1,IF(AND(B19="SI",D19="Moderado",'ANÁLISIS DEL RC'!D18&gt;=2),'ANÁLISIS DEL RC'!D18-1,'ANÁLISIS DEL RC'!D18)))</f>
        <v>1</v>
      </c>
      <c r="F19" s="82" t="str">
        <f>+'ANÁLISIS DEL RC'!F18</f>
        <v>MAYOR</v>
      </c>
      <c r="G19" s="158" t="str">
        <f t="shared" ref="G19" si="5">IF(OR(AND(E19=1,F19="MODERADO"),AND(E19=2,F19="MODERADO")),"ZONA RIESGO MODERADO",IF(OR(AND(E19=4,F19="MODERADO"),AND(E19=3,F19="MODERADO"),AND(E19=2,F19="MAYOR"),AND(E19=1,F19="MAYOR")),"ZONA RIESGO ALTO",IF(OR(AND(E19=5,F19="MODERADO"),AND(E19=5,F19="MAYOR"),AND(E19=4,F19="MAYOR"),AND(E19=3,F19="MAYOR"),AND(E19&lt;=5,F19="CATASTROFICO")),"ZONA RIESGO EXTREMO",0)))</f>
        <v>ZONA RIESGO ALTO</v>
      </c>
    </row>
    <row r="20" spans="1:7" x14ac:dyDescent="0.25">
      <c r="A20" s="91">
        <v>11</v>
      </c>
      <c r="B20" s="131" t="s">
        <v>332</v>
      </c>
      <c r="C20" s="82">
        <f>(SUMIF('CONTROL DEL RC'!$A$9:$A$101,A20,'CONTROL DEL RC'!$N$9:$N$101))/(COUNTIF('CONTROL DEL RC'!$A$9:$A$101,A20))</f>
        <v>100</v>
      </c>
      <c r="D20" s="82" t="str">
        <f t="shared" si="0"/>
        <v>Fuerte</v>
      </c>
      <c r="E20" s="82">
        <f>IF(AND(B20="SI",D20="Fuerte",'ANÁLISIS DEL RC'!D19&gt;=3),'ANÁLISIS DEL RC'!D19-2,IF(AND(B20="SI",D20="Fuerte",'ANÁLISIS DEL RC'!D19=2),'ANÁLISIS DEL RC'!D19-1,IF(AND(B20="SI",D20="Moderado",'ANÁLISIS DEL RC'!D19&gt;=2),'ANÁLISIS DEL RC'!D19-1,'ANÁLISIS DEL RC'!D19)))</f>
        <v>1</v>
      </c>
      <c r="F20" s="82" t="str">
        <f>+'ANÁLISIS DEL RC'!F19</f>
        <v>MAYOR</v>
      </c>
      <c r="G20" s="158" t="str">
        <f t="shared" si="1"/>
        <v>ZONA RIESGO ALTO</v>
      </c>
    </row>
    <row r="21" spans="1:7" x14ac:dyDescent="0.25">
      <c r="A21" s="91">
        <v>12</v>
      </c>
      <c r="B21" s="131" t="s">
        <v>332</v>
      </c>
      <c r="C21" s="82">
        <f>(SUMIF('CONTROL DEL RC'!$A$9:$A$101,A21,'CONTROL DEL RC'!$N$9:$N$101))/(COUNTIF('CONTROL DEL RC'!$A$9:$A$101,A21))</f>
        <v>100</v>
      </c>
      <c r="D21" s="82" t="str">
        <f t="shared" si="0"/>
        <v>Fuerte</v>
      </c>
      <c r="E21" s="82">
        <f>IF(AND(B21="SI",D21="Fuerte",'ANÁLISIS DEL RC'!D20&gt;=3),'ANÁLISIS DEL RC'!D20-2,IF(AND(B21="SI",D21="Fuerte",'ANÁLISIS DEL RC'!D20=2),'ANÁLISIS DEL RC'!D20-1,IF(AND(B21="SI",D21="Moderado",'ANÁLISIS DEL RC'!D20&gt;=2),'ANÁLISIS DEL RC'!D20-1,'ANÁLISIS DEL RC'!D20)))</f>
        <v>1</v>
      </c>
      <c r="F21" s="82" t="str">
        <f>+'ANÁLISIS DEL RC'!F20</f>
        <v>MAYOR</v>
      </c>
      <c r="G21" s="158" t="str">
        <f t="shared" si="1"/>
        <v>ZONA RIESGO ALTO</v>
      </c>
    </row>
    <row r="22" spans="1:7" x14ac:dyDescent="0.25">
      <c r="A22" s="91">
        <v>13</v>
      </c>
      <c r="B22" s="131" t="s">
        <v>332</v>
      </c>
      <c r="C22" s="82">
        <f>(SUMIF('CONTROL DEL RC'!$A$9:$A$101,A22,'CONTROL DEL RC'!$N$9:$N$101))/(COUNTIF('CONTROL DEL RC'!$A$9:$A$101,A22))</f>
        <v>100</v>
      </c>
      <c r="D22" s="82" t="str">
        <f t="shared" si="0"/>
        <v>Fuerte</v>
      </c>
      <c r="E22" s="82">
        <f>IF(AND(B22="SI",D22="Fuerte",'ANÁLISIS DEL RC'!D21&gt;=3),'ANÁLISIS DEL RC'!D21-2,IF(AND(B22="SI",D22="Fuerte",'ANÁLISIS DEL RC'!D21=2),'ANÁLISIS DEL RC'!D21-1,IF(AND(B22="SI",D22="Moderado",'ANÁLISIS DEL RC'!D21&gt;=2),'ANÁLISIS DEL RC'!D21-1,'ANÁLISIS DEL RC'!D21)))</f>
        <v>1</v>
      </c>
      <c r="F22" s="82" t="str">
        <f>+'ANÁLISIS DEL RC'!F21</f>
        <v>MODERADO</v>
      </c>
      <c r="G22" s="158" t="str">
        <f t="shared" si="1"/>
        <v>ZONA RIESGO MODERADO</v>
      </c>
    </row>
    <row r="23" spans="1:7" x14ac:dyDescent="0.25">
      <c r="A23" s="91">
        <v>14</v>
      </c>
      <c r="B23" s="131" t="s">
        <v>332</v>
      </c>
      <c r="C23" s="82">
        <f>(SUMIF('CONTROL DEL RC'!$A$9:$A$101,A23,'CONTROL DEL RC'!$N$9:$N$101))/(COUNTIF('CONTROL DEL RC'!$A$9:$A$101,A23))</f>
        <v>100</v>
      </c>
      <c r="D23" s="82" t="str">
        <f t="shared" si="0"/>
        <v>Fuerte</v>
      </c>
      <c r="E23" s="82">
        <f>IF(AND(B23="SI",D23="Fuerte",'ANÁLISIS DEL RC'!D22&gt;=3),'ANÁLISIS DEL RC'!D22-2,IF(AND(B23="SI",D23="Fuerte",'ANÁLISIS DEL RC'!D22=2),'ANÁLISIS DEL RC'!D22-1,IF(AND(B23="SI",D23="Moderado",'ANÁLISIS DEL RC'!D22&gt;=2),'ANÁLISIS DEL RC'!D22-1,'ANÁLISIS DEL RC'!D22)))</f>
        <v>1</v>
      </c>
      <c r="F23" s="82" t="str">
        <f>+'ANÁLISIS DEL RC'!F22</f>
        <v>CATASTROFICO</v>
      </c>
      <c r="G23" s="158" t="str">
        <f t="shared" si="1"/>
        <v>ZONA RIESGO EXTREMO</v>
      </c>
    </row>
    <row r="24" spans="1:7" x14ac:dyDescent="0.25">
      <c r="A24" s="91">
        <v>15</v>
      </c>
      <c r="B24" s="131" t="s">
        <v>332</v>
      </c>
      <c r="C24" s="82">
        <f>(SUMIF('CONTROL DEL RC'!$A$9:$A$101,A24,'CONTROL DEL RC'!$N$9:$N$101))/(COUNTIF('CONTROL DEL RC'!$A$9:$A$101,A24))</f>
        <v>100</v>
      </c>
      <c r="D24" s="82" t="str">
        <f t="shared" si="0"/>
        <v>Fuerte</v>
      </c>
      <c r="E24" s="82">
        <f>IF(AND(B24="SI",D24="Fuerte",'ANÁLISIS DEL RC'!D23&gt;=3),'ANÁLISIS DEL RC'!D23-2,IF(AND(B24="SI",D24="Fuerte",'ANÁLISIS DEL RC'!D23=2),'ANÁLISIS DEL RC'!D23-1,IF(AND(B24="SI",D24="Moderado",'ANÁLISIS DEL RC'!D23&gt;=2),'ANÁLISIS DEL RC'!D23-1,'ANÁLISIS DEL RC'!D23)))</f>
        <v>1</v>
      </c>
      <c r="F24" s="82" t="str">
        <f>+'ANÁLISIS DEL RC'!F23</f>
        <v>CATASTROFICO</v>
      </c>
      <c r="G24" s="158" t="str">
        <f t="shared" si="1"/>
        <v>ZONA RIESGO EXTREMO</v>
      </c>
    </row>
    <row r="25" spans="1:7" x14ac:dyDescent="0.25">
      <c r="A25" s="91">
        <v>16</v>
      </c>
      <c r="B25" s="131" t="s">
        <v>332</v>
      </c>
      <c r="C25" s="82">
        <f>(SUMIF('CONTROL DEL RC'!$A$9:$A$101,A25,'CONTROL DEL RC'!$N$9:$N$101))/(COUNTIF('CONTROL DEL RC'!$A$9:$A$101,A25))</f>
        <v>100</v>
      </c>
      <c r="D25" s="82" t="str">
        <f t="shared" si="0"/>
        <v>Fuerte</v>
      </c>
      <c r="E25" s="82">
        <f>IF(AND(B25="SI",D25="Fuerte",'ANÁLISIS DEL RC'!D24&gt;=3),'ANÁLISIS DEL RC'!D24-2,IF(AND(B25="SI",D25="Fuerte",'ANÁLISIS DEL RC'!D24=2),'ANÁLISIS DEL RC'!D24-1,IF(AND(B25="SI",D25="Moderado",'ANÁLISIS DEL RC'!D24&gt;=2),'ANÁLISIS DEL RC'!D24-1,'ANÁLISIS DEL RC'!D24)))</f>
        <v>2</v>
      </c>
      <c r="F25" s="82" t="str">
        <f>+'ANÁLISIS DEL RC'!F24</f>
        <v>MODERADO</v>
      </c>
      <c r="G25" s="158" t="str">
        <f t="shared" si="1"/>
        <v>ZONA RIESGO MODERADO</v>
      </c>
    </row>
    <row r="26" spans="1:7" x14ac:dyDescent="0.25">
      <c r="A26" s="91">
        <v>17</v>
      </c>
      <c r="B26" s="131" t="s">
        <v>332</v>
      </c>
      <c r="C26" s="82">
        <f>(SUMIF('CONTROL DEL RC'!$A$9:$A$101,A26,'CONTROL DEL RC'!$N$9:$N$101))/(COUNTIF('CONTROL DEL RC'!$A$9:$A$101,A26))</f>
        <v>100</v>
      </c>
      <c r="D26" s="82" t="str">
        <f t="shared" si="0"/>
        <v>Fuerte</v>
      </c>
      <c r="E26" s="82">
        <f>IF(AND(B26="SI",D26="Fuerte",'ANÁLISIS DEL RC'!D25&gt;=3),'ANÁLISIS DEL RC'!D25-2,IF(AND(B26="SI",D26="Fuerte",'ANÁLISIS DEL RC'!D25=2),'ANÁLISIS DEL RC'!D25-1,IF(AND(B26="SI",D26="Moderado",'ANÁLISIS DEL RC'!D25&gt;=2),'ANÁLISIS DEL RC'!D25-1,'ANÁLISIS DEL RC'!D25)))</f>
        <v>1</v>
      </c>
      <c r="F26" s="82" t="str">
        <f>+'ANÁLISIS DEL RC'!F25</f>
        <v>CATASTROFICO</v>
      </c>
      <c r="G26" s="158" t="str">
        <f t="shared" si="1"/>
        <v>ZONA RIESGO EXTREMO</v>
      </c>
    </row>
    <row r="27" spans="1:7" x14ac:dyDescent="0.25">
      <c r="A27" s="91">
        <v>18</v>
      </c>
      <c r="B27" s="131" t="s">
        <v>332</v>
      </c>
      <c r="C27" s="82">
        <f>(SUMIF('CONTROL DEL RC'!$A$9:$A$101,A27,'CONTROL DEL RC'!$N$9:$N$101))/(COUNTIF('CONTROL DEL RC'!$A$9:$A$101,A27))</f>
        <v>100</v>
      </c>
      <c r="D27" s="82" t="str">
        <f t="shared" si="0"/>
        <v>Fuerte</v>
      </c>
      <c r="E27" s="82">
        <f>IF(AND(B27="SI",D27="Fuerte",'ANÁLISIS DEL RC'!D26&gt;=3),'ANÁLISIS DEL RC'!D26-2,IF(AND(B27="SI",D27="Fuerte",'ANÁLISIS DEL RC'!D26=2),'ANÁLISIS DEL RC'!D26-1,IF(AND(B27="SI",D27="Moderado",'ANÁLISIS DEL RC'!D26&gt;=2),'ANÁLISIS DEL RC'!D26-1,'ANÁLISIS DEL RC'!D26)))</f>
        <v>1</v>
      </c>
      <c r="F27" s="82" t="str">
        <f>+'ANÁLISIS DEL RC'!F26</f>
        <v>CATASTROFICO</v>
      </c>
      <c r="G27" s="158" t="str">
        <f t="shared" si="1"/>
        <v>ZONA RIESGO EXTREMO</v>
      </c>
    </row>
    <row r="28" spans="1:7" x14ac:dyDescent="0.25">
      <c r="A28" s="91">
        <v>19</v>
      </c>
      <c r="B28" s="131" t="s">
        <v>332</v>
      </c>
      <c r="C28" s="82">
        <f>(SUMIF('CONTROL DEL RC'!$A$9:$A$101,A28,'CONTROL DEL RC'!$N$9:$N$101))/(COUNTIF('CONTROL DEL RC'!$A$9:$A$101,A28))</f>
        <v>100</v>
      </c>
      <c r="D28" s="82" t="str">
        <f t="shared" si="0"/>
        <v>Fuerte</v>
      </c>
      <c r="E28" s="82">
        <f>IF(AND(B28="SI",D28="Fuerte",'ANÁLISIS DEL RC'!D27&gt;=3),'ANÁLISIS DEL RC'!D27-2,IF(AND(B28="SI",D28="Fuerte",'ANÁLISIS DEL RC'!D27=2),'ANÁLISIS DEL RC'!D27-1,IF(AND(B28="SI",D28="Moderado",'ANÁLISIS DEL RC'!D27&gt;=2),'ANÁLISIS DEL RC'!D27-1,'ANÁLISIS DEL RC'!D27)))</f>
        <v>1</v>
      </c>
      <c r="F28" s="82" t="str">
        <f>+'ANÁLISIS DEL RC'!F27</f>
        <v>CATASTROFICO</v>
      </c>
      <c r="G28" s="158" t="str">
        <f t="shared" si="1"/>
        <v>ZONA RIESGO EXTREMO</v>
      </c>
    </row>
    <row r="29" spans="1:7" x14ac:dyDescent="0.25">
      <c r="A29" s="91">
        <v>20</v>
      </c>
      <c r="B29" s="131" t="s">
        <v>332</v>
      </c>
      <c r="C29" s="82">
        <f>(SUMIF('CONTROL DEL RC'!$A$9:$A$101,A29,'CONTROL DEL RC'!$N$9:$N$101))/(COUNTIF('CONTROL DEL RC'!$A$9:$A$101,A29))</f>
        <v>100</v>
      </c>
      <c r="D29" s="82" t="str">
        <f t="shared" ref="D29" si="6">IF(C29=100,"Fuerte",IF(AND(C29&lt;99,C29&gt;=50),"Moderado",IF(AND(C29&lt;49,C29&gt;0),"Debil")))</f>
        <v>Fuerte</v>
      </c>
      <c r="E29" s="82">
        <f>IF(AND(B29="SI",D29="Fuerte",'ANÁLISIS DEL RC'!D28&gt;=3),'ANÁLISIS DEL RC'!D28-2,IF(AND(B29="SI",D29="Fuerte",'ANÁLISIS DEL RC'!D28=2),'ANÁLISIS DEL RC'!D28-1,IF(AND(B29="SI",D29="Moderado",'ANÁLISIS DEL RC'!D28&gt;=2),'ANÁLISIS DEL RC'!D28-1,'ANÁLISIS DEL RC'!D28)))</f>
        <v>1</v>
      </c>
      <c r="F29" s="82" t="str">
        <f>+'ANÁLISIS DEL RC'!F28</f>
        <v>CATASTROFICO</v>
      </c>
      <c r="G29" s="158" t="str">
        <f t="shared" ref="G29" si="7">IF(OR(AND(E29=1,F29="MODERADO"),AND(E29=2,F29="MODERADO")),"ZONA RIESGO MODERADO",IF(OR(AND(E29=4,F29="MODERADO"),AND(E29=3,F29="MODERADO"),AND(E29=2,F29="MAYOR"),AND(E29=1,F29="MAYOR")),"ZONA RIESGO ALTO",IF(OR(AND(E29=5,F29="MODERADO"),AND(E29=5,F29="MAYOR"),AND(E29=4,F29="MAYOR"),AND(E29=3,F29="MAYOR"),AND(E29&lt;=5,F29="CATASTROFICO")),"ZONA RIESGO EXTREMO",0)))</f>
        <v>ZONA RIESGO EXTREMO</v>
      </c>
    </row>
    <row r="30" spans="1:7" x14ac:dyDescent="0.25">
      <c r="A30" s="91">
        <v>21</v>
      </c>
      <c r="B30" s="131" t="s">
        <v>332</v>
      </c>
      <c r="C30" s="82">
        <f>(SUMIF('CONTROL DEL RC'!$A$9:$A$101,A30,'CONTROL DEL RC'!$N$9:$N$101))/(COUNTIF('CONTROL DEL RC'!$A$9:$A$101,A30))</f>
        <v>100</v>
      </c>
      <c r="D30" s="82" t="str">
        <f t="shared" si="0"/>
        <v>Fuerte</v>
      </c>
      <c r="E30" s="82">
        <f>IF(AND(B30="SI",D30="Fuerte",'ANÁLISIS DEL RC'!D29&gt;=3),'ANÁLISIS DEL RC'!D29-2,IF(AND(B30="SI",D30="Fuerte",'ANÁLISIS DEL RC'!D29=2),'ANÁLISIS DEL RC'!D29-1,IF(AND(B30="SI",D30="Moderado",'ANÁLISIS DEL RC'!D29&gt;=2),'ANÁLISIS DEL RC'!D29-1,'ANÁLISIS DEL RC'!D29)))</f>
        <v>1</v>
      </c>
      <c r="F30" s="82" t="str">
        <f>+'ANÁLISIS DEL RC'!F29</f>
        <v>CATASTROFICO</v>
      </c>
      <c r="G30" s="158" t="str">
        <f t="shared" si="1"/>
        <v>ZONA RIESGO EXTREMO</v>
      </c>
    </row>
    <row r="31" spans="1:7" x14ac:dyDescent="0.25">
      <c r="A31" s="91">
        <v>22</v>
      </c>
      <c r="B31" s="131" t="s">
        <v>332</v>
      </c>
      <c r="C31" s="82">
        <f>(SUMIF('CONTROL DEL RC'!$A$9:$A$101,A31,'CONTROL DEL RC'!$N$9:$N$101))/(COUNTIF('CONTROL DEL RC'!$A$9:$A$101,A31))</f>
        <v>100</v>
      </c>
      <c r="D31" s="82" t="str">
        <f t="shared" ref="D31" si="8">IF(C31=100,"Fuerte",IF(AND(C31&lt;99,C31&gt;=50),"Moderado",IF(AND(C31&lt;49,C31&gt;0),"Debil")))</f>
        <v>Fuerte</v>
      </c>
      <c r="E31" s="82">
        <f>IF(AND(B31="SI",D31="Fuerte",'ANÁLISIS DEL RC'!D30&gt;=3),'ANÁLISIS DEL RC'!D30-2,IF(AND(B31="SI",D31="Fuerte",'ANÁLISIS DEL RC'!D30=2),'ANÁLISIS DEL RC'!D30-1,IF(AND(B31="SI",D31="Moderado",'ANÁLISIS DEL RC'!D30&gt;=2),'ANÁLISIS DEL RC'!D30-1,'ANÁLISIS DEL RC'!D30)))</f>
        <v>1</v>
      </c>
      <c r="F31" s="82" t="str">
        <f>+'ANÁLISIS DEL RC'!F30</f>
        <v>MAYOR</v>
      </c>
      <c r="G31" s="158" t="str">
        <f t="shared" ref="G31" si="9">IF(OR(AND(E31=1,F31="MODERADO"),AND(E31=2,F31="MODERADO")),"ZONA RIESGO MODERADO",IF(OR(AND(E31=4,F31="MODERADO"),AND(E31=3,F31="MODERADO"),AND(E31=2,F31="MAYOR"),AND(E31=1,F31="MAYOR")),"ZONA RIESGO ALTO",IF(OR(AND(E31=5,F31="MODERADO"),AND(E31=5,F31="MAYOR"),AND(E31=4,F31="MAYOR"),AND(E31=3,F31="MAYOR"),AND(E31&lt;=5,F31="CATASTROFICO")),"ZONA RIESGO EXTREMO",0)))</f>
        <v>ZONA RIESGO ALTO</v>
      </c>
    </row>
  </sheetData>
  <autoFilter ref="A8:G9" xr:uid="{FE3473A6-E15F-4DAA-BA07-57D9ED409424}"/>
  <mergeCells count="14">
    <mergeCell ref="D1:E3"/>
    <mergeCell ref="B4:C5"/>
    <mergeCell ref="A1:A5"/>
    <mergeCell ref="F4:F5"/>
    <mergeCell ref="A8:A9"/>
    <mergeCell ref="C8:C9"/>
    <mergeCell ref="E8:E9"/>
    <mergeCell ref="F8:F9"/>
    <mergeCell ref="B1:C3"/>
    <mergeCell ref="G8:G9"/>
    <mergeCell ref="B6:G7"/>
    <mergeCell ref="G4:G5"/>
    <mergeCell ref="D8:D9"/>
    <mergeCell ref="D4:E5"/>
  </mergeCells>
  <conditionalFormatting sqref="F10:F13 F20:F28 F16:F18 F30">
    <cfRule type="containsText" dxfId="29" priority="243" operator="containsText" text="mayor">
      <formula>NOT(ISERROR(SEARCH("mayor",F10)))</formula>
    </cfRule>
    <cfRule type="containsText" dxfId="28" priority="245" operator="containsText" text="MODERADO">
      <formula>NOT(ISERROR(SEARCH("MODERADO",F10)))</formula>
    </cfRule>
    <cfRule type="containsText" dxfId="27" priority="246" operator="containsText" text="CATASTROFICO">
      <formula>NOT(ISERROR(SEARCH("CATASTROFICO",F10)))</formula>
    </cfRule>
  </conditionalFormatting>
  <conditionalFormatting sqref="G10:G13 G20:G28 G16:G18 G30">
    <cfRule type="containsText" dxfId="26" priority="25" operator="containsText" text="ZONA RIESGO MODERADO">
      <formula>NOT(ISERROR(SEARCH("ZONA RIESGO MODERADO",G10)))</formula>
    </cfRule>
    <cfRule type="containsText" dxfId="25" priority="26" operator="containsText" text="ZONA RIESGO ALTO">
      <formula>NOT(ISERROR(SEARCH("ZONA RIESGO ALTO",G10)))</formula>
    </cfRule>
    <cfRule type="containsText" dxfId="24" priority="27" operator="containsText" text="ZONA RIESGO EXTREMO">
      <formula>NOT(ISERROR(SEARCH("ZONA RIESGO EXTREMO",G10)))</formula>
    </cfRule>
  </conditionalFormatting>
  <conditionalFormatting sqref="F19">
    <cfRule type="containsText" dxfId="23" priority="22" operator="containsText" text="mayor">
      <formula>NOT(ISERROR(SEARCH("mayor",F19)))</formula>
    </cfRule>
    <cfRule type="containsText" dxfId="22" priority="23" operator="containsText" text="MODERADO">
      <formula>NOT(ISERROR(SEARCH("MODERADO",F19)))</formula>
    </cfRule>
    <cfRule type="containsText" dxfId="21" priority="24" operator="containsText" text="CATASTROFICO">
      <formula>NOT(ISERROR(SEARCH("CATASTROFICO",F19)))</formula>
    </cfRule>
  </conditionalFormatting>
  <conditionalFormatting sqref="G19">
    <cfRule type="containsText" dxfId="20" priority="19" operator="containsText" text="ZONA RIESGO MODERADO">
      <formula>NOT(ISERROR(SEARCH("ZONA RIESGO MODERADO",G19)))</formula>
    </cfRule>
    <cfRule type="containsText" dxfId="19" priority="20" operator="containsText" text="ZONA RIESGO ALTO">
      <formula>NOT(ISERROR(SEARCH("ZONA RIESGO ALTO",G19)))</formula>
    </cfRule>
    <cfRule type="containsText" dxfId="18" priority="21" operator="containsText" text="ZONA RIESGO EXTREMO">
      <formula>NOT(ISERROR(SEARCH("ZONA RIESGO EXTREMO",G19)))</formula>
    </cfRule>
  </conditionalFormatting>
  <conditionalFormatting sqref="F14:F15">
    <cfRule type="containsText" dxfId="17" priority="16" operator="containsText" text="mayor">
      <formula>NOT(ISERROR(SEARCH("mayor",F14)))</formula>
    </cfRule>
    <cfRule type="containsText" dxfId="16" priority="17" operator="containsText" text="MODERADO">
      <formula>NOT(ISERROR(SEARCH("MODERADO",F14)))</formula>
    </cfRule>
    <cfRule type="containsText" dxfId="15" priority="18" operator="containsText" text="CATASTROFICO">
      <formula>NOT(ISERROR(SEARCH("CATASTROFICO",F14)))</formula>
    </cfRule>
  </conditionalFormatting>
  <conditionalFormatting sqref="G14:G15">
    <cfRule type="containsText" dxfId="14" priority="13" operator="containsText" text="ZONA RIESGO MODERADO">
      <formula>NOT(ISERROR(SEARCH("ZONA RIESGO MODERADO",G14)))</formula>
    </cfRule>
    <cfRule type="containsText" dxfId="13" priority="14" operator="containsText" text="ZONA RIESGO ALTO">
      <formula>NOT(ISERROR(SEARCH("ZONA RIESGO ALTO",G14)))</formula>
    </cfRule>
    <cfRule type="containsText" dxfId="12" priority="15" operator="containsText" text="ZONA RIESGO EXTREMO">
      <formula>NOT(ISERROR(SEARCH("ZONA RIESGO EXTREMO",G14)))</formula>
    </cfRule>
  </conditionalFormatting>
  <conditionalFormatting sqref="F29">
    <cfRule type="containsText" dxfId="11" priority="10" operator="containsText" text="mayor">
      <formula>NOT(ISERROR(SEARCH("mayor",F29)))</formula>
    </cfRule>
    <cfRule type="containsText" dxfId="10" priority="11" operator="containsText" text="MODERADO">
      <formula>NOT(ISERROR(SEARCH("MODERADO",F29)))</formula>
    </cfRule>
    <cfRule type="containsText" dxfId="9" priority="12" operator="containsText" text="CATASTROFICO">
      <formula>NOT(ISERROR(SEARCH("CATASTROFICO",F29)))</formula>
    </cfRule>
  </conditionalFormatting>
  <conditionalFormatting sqref="G29">
    <cfRule type="containsText" dxfId="8" priority="7" operator="containsText" text="ZONA RIESGO MODERADO">
      <formula>NOT(ISERROR(SEARCH("ZONA RIESGO MODERADO",G29)))</formula>
    </cfRule>
    <cfRule type="containsText" dxfId="7" priority="8" operator="containsText" text="ZONA RIESGO ALTO">
      <formula>NOT(ISERROR(SEARCH("ZONA RIESGO ALTO",G29)))</formula>
    </cfRule>
    <cfRule type="containsText" dxfId="6" priority="9" operator="containsText" text="ZONA RIESGO EXTREMO">
      <formula>NOT(ISERROR(SEARCH("ZONA RIESGO EXTREMO",G29)))</formula>
    </cfRule>
  </conditionalFormatting>
  <conditionalFormatting sqref="F31">
    <cfRule type="containsText" dxfId="5" priority="4" operator="containsText" text="mayor">
      <formula>NOT(ISERROR(SEARCH("mayor",F31)))</formula>
    </cfRule>
    <cfRule type="containsText" dxfId="4" priority="5" operator="containsText" text="MODERADO">
      <formula>NOT(ISERROR(SEARCH("MODERADO",F31)))</formula>
    </cfRule>
    <cfRule type="containsText" dxfId="3" priority="6" operator="containsText" text="CATASTROFICO">
      <formula>NOT(ISERROR(SEARCH("CATASTROFICO",F31)))</formula>
    </cfRule>
  </conditionalFormatting>
  <conditionalFormatting sqref="G31">
    <cfRule type="containsText" dxfId="2" priority="1" operator="containsText" text="ZONA RIESGO MODERADO">
      <formula>NOT(ISERROR(SEARCH("ZONA RIESGO MODERADO",G31)))</formula>
    </cfRule>
    <cfRule type="containsText" dxfId="1" priority="2" operator="containsText" text="ZONA RIESGO ALTO">
      <formula>NOT(ISERROR(SEARCH("ZONA RIESGO ALTO",G31)))</formula>
    </cfRule>
    <cfRule type="containsText" dxfId="0" priority="3" operator="containsText" text="ZONA RIESGO EXTREMO">
      <formula>NOT(ISERROR(SEARCH("ZONA RIESGO EXTREMO",G31)))</formula>
    </cfRule>
  </conditionalFormatting>
  <pageMargins left="0.7" right="0.7" top="0.75" bottom="0.75" header="0.3" footer="0.3"/>
  <pageSetup scale="41"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 DE INFORMACIÓN'!$K$8:$K$9</xm:f>
          </x14:formula1>
          <xm:sqref>B10:B31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2.xml><?xml version="1.0" encoding="utf-8"?>
<ds:datastoreItem xmlns:ds="http://schemas.openxmlformats.org/officeDocument/2006/customXml" ds:itemID="{A7F75B7B-4860-4381-989C-3161AC02ACE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449E200-BE30-4468-8153-7EBAE2160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SDSCJ</vt:lpstr>
      <vt:lpstr>Componente PAAC</vt:lpstr>
      <vt:lpstr>MAPA RESUMEN OAP</vt:lpstr>
      <vt:lpstr>IDENTIFICACIÓN DEL RC</vt:lpstr>
      <vt:lpstr>DEFINICIÓN DEL RC</vt:lpstr>
      <vt:lpstr>CALIFICACION DE IMPACTO</vt:lpstr>
      <vt:lpstr>ANÁLISIS DEL RC</vt:lpstr>
      <vt:lpstr>CONTROL DEL RC</vt:lpstr>
      <vt:lpstr>VALORACIÓN DEL RC CON CONTROL</vt:lpstr>
      <vt:lpstr>TRATAMIENTO DE RIESGO RESIDUAL </vt:lpstr>
      <vt:lpstr>CONTROL DE CAMBIOS</vt:lpstr>
      <vt:lpstr>TABLA DE INFORMACIÓN</vt:lpstr>
      <vt:lpstr>'ANÁLISIS DEL RC'!Área_de_impresión</vt:lpstr>
      <vt:lpstr>'DEFINICIÓN DEL RC'!Área_de_impresión</vt:lpstr>
      <vt:lpstr>'MAPA RESUMEN OAP'!Área_de_impresión</vt:lpstr>
      <vt:lpstr>'TRATAMIENTO DE RIESGO RESIDUAL '!Área_de_impresión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2016-12-07T14:26:41Z</dcterms:created>
  <dcterms:modified xsi:type="dcterms:W3CDTF">2020-12-28T21:35:09Z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