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rrupcion/"/>
    </mc:Choice>
  </mc:AlternateContent>
  <xr:revisionPtr revIDLastSave="27" documentId="8_{3A795A4F-7E72-4F58-98C7-3FCF53AABC92}" xr6:coauthVersionLast="47" xr6:coauthVersionMax="47" xr10:uidLastSave="{7EC7C689-C9CA-4A4F-8E35-1DD05BF0B424}"/>
  <bookViews>
    <workbookView xWindow="-120" yWindow="-120" windowWidth="20730" windowHeight="11160" firstSheet="2" activeTab="2" xr2:uid="{00000000-000D-0000-FFFF-FFFF00000000}"/>
  </bookViews>
  <sheets>
    <sheet name="SDSCJ" sheetId="11" r:id="rId1"/>
    <sheet name="Componente PAAC" sheetId="14" r:id="rId2"/>
    <sheet name="MAPA RESUMEN OAP" sheetId="9" r:id="rId3"/>
    <sheet name="IDENTIFICACIÓN DEL RC" sheetId="4" r:id="rId4"/>
    <sheet name="DEFINICIÓN DEL RC" sheetId="1" r:id="rId5"/>
    <sheet name="CALIFICACION DE IMPACTO" sheetId="12" r:id="rId6"/>
    <sheet name="ANÁLISIS DEL RC" sheetId="5" r:id="rId7"/>
    <sheet name="CONTROL DEL RC" sheetId="7" r:id="rId8"/>
    <sheet name="VALORACIÓN DEL RC CON CONTROL" sheetId="8" r:id="rId9"/>
    <sheet name="TRATAMIENTO DE RIESGO RESIDUAL " sheetId="13" r:id="rId10"/>
    <sheet name="CONTROL DE CAMBIOS" sheetId="10" state="hidden" r:id="rId11"/>
    <sheet name="TABLA DE INFORMACIÓN" sheetId="2" state="hidden" r:id="rId12"/>
  </sheets>
  <definedNames>
    <definedName name="_xlnm._FilterDatabase" localSheetId="6" hidden="1">'ANÁLISIS DEL RC'!$A$8:$G$8</definedName>
    <definedName name="_xlnm._FilterDatabase" localSheetId="7" hidden="1">'CONTROL DEL RC'!$A$8:$R$47</definedName>
    <definedName name="_xlnm._FilterDatabase" localSheetId="4" hidden="1">'DEFINICIÓN DEL RC'!$A$8:$G$8</definedName>
    <definedName name="_xlnm._FilterDatabase" localSheetId="3" hidden="1">'IDENTIFICACIÓN DEL RC'!$A$8:$E$30</definedName>
    <definedName name="_xlnm._FilterDatabase" localSheetId="2" hidden="1">'MAPA RESUMEN OAP'!$A$8:$P$47</definedName>
    <definedName name="_xlnm._FilterDatabase" localSheetId="9" hidden="1">'TRATAMIENTO DE RIESGO RESIDUAL '!$A$9:$I$9</definedName>
    <definedName name="_xlnm._FilterDatabase" localSheetId="8" hidden="1">'VALORACIÓN DEL RC CON CONTROL'!$A$8:$G$9</definedName>
    <definedName name="_xlnm.Print_Area" localSheetId="6">'ANÁLISIS DEL RC'!$A$1:$G$34</definedName>
    <definedName name="_xlnm.Print_Area" localSheetId="4">'DEFINICIÓN DEL RC'!$A$1:$G$34</definedName>
    <definedName name="_xlnm.Print_Area" localSheetId="2">'MAPA RESUMEN OAP'!$A$1:$P$53</definedName>
    <definedName name="_xlnm.Print_Area" localSheetId="9">'TRATAMIENTO DE RIESGO RESIDUAL '!$A$1:$I$37</definedName>
    <definedName name="_xlnm.Print_Titles" localSheetId="9">'TRATAMIENTO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9" l="1"/>
  <c r="E12" i="9"/>
  <c r="E13" i="9"/>
  <c r="E14" i="9"/>
  <c r="E15" i="9"/>
  <c r="E16" i="9"/>
  <c r="E17" i="9"/>
  <c r="E21" i="9"/>
  <c r="E23" i="9"/>
  <c r="E26" i="9"/>
  <c r="E30" i="9"/>
  <c r="E34" i="9"/>
  <c r="E35" i="9"/>
  <c r="E37" i="9"/>
  <c r="E39" i="9"/>
  <c r="E41" i="9"/>
  <c r="E42" i="9"/>
  <c r="E43" i="9"/>
  <c r="E45" i="9"/>
  <c r="E46" i="9"/>
  <c r="E47" i="9"/>
  <c r="E9" i="9"/>
  <c r="C10" i="9"/>
  <c r="C12" i="9"/>
  <c r="C13" i="9"/>
  <c r="C14" i="9"/>
  <c r="C15" i="9"/>
  <c r="C16" i="9"/>
  <c r="C17" i="9"/>
  <c r="C21" i="9"/>
  <c r="C23" i="9"/>
  <c r="C26" i="9"/>
  <c r="C30" i="9"/>
  <c r="C34" i="9"/>
  <c r="C35" i="9"/>
  <c r="C37" i="9"/>
  <c r="C39" i="9"/>
  <c r="C41" i="9"/>
  <c r="C42" i="9"/>
  <c r="C43" i="9"/>
  <c r="C45" i="9"/>
  <c r="C46" i="9"/>
  <c r="C47" i="9"/>
  <c r="C9" i="9"/>
  <c r="C10" i="7" l="1"/>
  <c r="C11" i="7"/>
  <c r="C12" i="7"/>
  <c r="C15" i="7"/>
  <c r="C14" i="7"/>
  <c r="C13"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9" i="7"/>
  <c r="C10" i="5" l="1"/>
  <c r="C11" i="5"/>
  <c r="C12" i="5"/>
  <c r="C13" i="5"/>
  <c r="C14" i="5"/>
  <c r="C15" i="5"/>
  <c r="C16" i="5"/>
  <c r="C17" i="5"/>
  <c r="C18" i="5"/>
  <c r="C19" i="5"/>
  <c r="C20" i="5"/>
  <c r="C21" i="5"/>
  <c r="C22" i="5"/>
  <c r="C23" i="5"/>
  <c r="C24" i="5"/>
  <c r="C25" i="5"/>
  <c r="C26" i="5"/>
  <c r="C27" i="5"/>
  <c r="C28" i="5"/>
  <c r="C29" i="5"/>
  <c r="C30" i="5"/>
  <c r="C9" i="5"/>
  <c r="B45" i="9" l="1"/>
  <c r="D45" i="9"/>
  <c r="J44" i="9"/>
  <c r="J45" i="9"/>
  <c r="G45" i="9"/>
  <c r="J22" i="9" l="1"/>
  <c r="G22" i="9"/>
  <c r="N22" i="7" l="1"/>
  <c r="O22" i="7" s="1"/>
  <c r="Q22" i="7" s="1"/>
  <c r="R22" i="7" s="1"/>
  <c r="B22" i="7"/>
  <c r="J40" i="9" l="1"/>
  <c r="G40" i="9"/>
  <c r="J25" i="9" l="1"/>
  <c r="G25" i="9"/>
  <c r="N25" i="7"/>
  <c r="O25" i="7" s="1"/>
  <c r="Q25" i="7" s="1"/>
  <c r="R25" i="7" s="1"/>
  <c r="B25" i="7"/>
  <c r="N40" i="7" l="1"/>
  <c r="O40" i="7" s="1"/>
  <c r="Q40" i="7" s="1"/>
  <c r="R40" i="7" s="1"/>
  <c r="B40" i="7"/>
  <c r="J47" i="9" l="1"/>
  <c r="G47" i="9"/>
  <c r="B47" i="9"/>
  <c r="D47" i="9"/>
  <c r="B46" i="7"/>
  <c r="B45" i="7"/>
  <c r="B44" i="7"/>
  <c r="B43" i="7"/>
  <c r="B42" i="7"/>
  <c r="B41" i="7"/>
  <c r="B39" i="7"/>
  <c r="B38" i="7"/>
  <c r="B37" i="7"/>
  <c r="B36" i="7"/>
  <c r="B35" i="7"/>
  <c r="B34" i="7"/>
  <c r="B33" i="7"/>
  <c r="B32" i="7"/>
  <c r="B31" i="7"/>
  <c r="B30" i="7"/>
  <c r="B29" i="7"/>
  <c r="B28" i="7"/>
  <c r="B27" i="7"/>
  <c r="B26" i="7"/>
  <c r="B24" i="7"/>
  <c r="B23" i="7"/>
  <c r="B21" i="7"/>
  <c r="B20" i="7"/>
  <c r="B19" i="7"/>
  <c r="B18" i="7"/>
  <c r="B17" i="7"/>
  <c r="B16" i="7"/>
  <c r="B13" i="7"/>
  <c r="B14" i="7"/>
  <c r="B15" i="7"/>
  <c r="B12" i="7"/>
  <c r="B11" i="7"/>
  <c r="B10" i="7"/>
  <c r="B9"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B47" i="7"/>
  <c r="N47" i="7"/>
  <c r="O47" i="7" s="1"/>
  <c r="Q47" i="7" s="1"/>
  <c r="R47" i="7" s="1"/>
  <c r="B30" i="5"/>
  <c r="F30" i="5"/>
  <c r="G30" i="5" s="1"/>
  <c r="F47" i="9" s="1"/>
  <c r="B30" i="1"/>
  <c r="C30" i="1"/>
  <c r="F31" i="8" l="1"/>
  <c r="C31" i="8"/>
  <c r="D31" i="8" s="1"/>
  <c r="E31" i="8" s="1"/>
  <c r="G31" i="8" s="1"/>
  <c r="I47" i="9" s="1"/>
  <c r="G44" i="9"/>
  <c r="C29" i="13"/>
  <c r="N45" i="7"/>
  <c r="C29" i="8" s="1"/>
  <c r="F28" i="5"/>
  <c r="H47" i="9" l="1"/>
  <c r="G28" i="5"/>
  <c r="F45" i="9" s="1"/>
  <c r="F29" i="8"/>
  <c r="O45" i="7"/>
  <c r="Q45" i="7" s="1"/>
  <c r="R45" i="7" s="1"/>
  <c r="C28" i="1"/>
  <c r="B28" i="1"/>
  <c r="D29" i="8" l="1"/>
  <c r="H44" i="9"/>
  <c r="N44" i="7"/>
  <c r="O44" i="7" s="1"/>
  <c r="Q44" i="7" s="1"/>
  <c r="R44" i="7" s="1"/>
  <c r="E29" i="8" l="1"/>
  <c r="G29" i="8" s="1"/>
  <c r="I45" i="9" s="1"/>
  <c r="J14" i="9"/>
  <c r="J15" i="9"/>
  <c r="G14" i="9"/>
  <c r="G15" i="9"/>
  <c r="B15" i="9"/>
  <c r="B13" i="9"/>
  <c r="B14" i="9"/>
  <c r="D14" i="9"/>
  <c r="D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3" i="7"/>
  <c r="C15" i="8" s="1"/>
  <c r="N14" i="7"/>
  <c r="C14" i="8" s="1"/>
  <c r="F14" i="5"/>
  <c r="F13" i="5"/>
  <c r="G13" i="5" l="1"/>
  <c r="F14" i="9" s="1"/>
  <c r="F14" i="8"/>
  <c r="G14" i="5"/>
  <c r="F15" i="9" s="1"/>
  <c r="F15" i="8"/>
  <c r="O14" i="7"/>
  <c r="Q14" i="7" s="1"/>
  <c r="R14" i="7" s="1"/>
  <c r="D14" i="8"/>
  <c r="O13" i="7"/>
  <c r="Q13" i="7" s="1"/>
  <c r="R13" i="7" s="1"/>
  <c r="D15" i="8"/>
  <c r="C14" i="1"/>
  <c r="C13" i="1"/>
  <c r="E15" i="8" l="1"/>
  <c r="G15" i="8" s="1"/>
  <c r="I15" i="9" s="1"/>
  <c r="E14" i="8"/>
  <c r="G14" i="8" s="1"/>
  <c r="I14" i="9" s="1"/>
  <c r="H14" i="9"/>
  <c r="H15" i="9"/>
  <c r="J24" i="9"/>
  <c r="J23" i="9"/>
  <c r="D23" i="9"/>
  <c r="B23" i="9"/>
  <c r="G23" i="9"/>
  <c r="G24" i="9"/>
  <c r="N24" i="7"/>
  <c r="O24" i="7" s="1"/>
  <c r="Q24" i="7" s="1"/>
  <c r="R24" i="7" s="1"/>
  <c r="N23" i="7"/>
  <c r="F18" i="5"/>
  <c r="C18" i="1"/>
  <c r="C19" i="8" l="1"/>
  <c r="H22" i="9" s="1"/>
  <c r="G18" i="5"/>
  <c r="F23" i="9" s="1"/>
  <c r="F19" i="8"/>
  <c r="O23" i="7"/>
  <c r="Q23" i="7" s="1"/>
  <c r="R23" i="7" s="1"/>
  <c r="C10" i="1"/>
  <c r="C11" i="1"/>
  <c r="C12" i="1"/>
  <c r="C15" i="1"/>
  <c r="C16" i="1"/>
  <c r="C17" i="1"/>
  <c r="C19" i="1"/>
  <c r="C20" i="1"/>
  <c r="C21" i="1"/>
  <c r="C22" i="1"/>
  <c r="C23" i="1"/>
  <c r="C24" i="1"/>
  <c r="C25" i="1"/>
  <c r="C26" i="1"/>
  <c r="C27" i="1"/>
  <c r="C29" i="1"/>
  <c r="C9" i="1"/>
  <c r="B46" i="9"/>
  <c r="B43" i="9"/>
  <c r="B42" i="9"/>
  <c r="B41" i="9"/>
  <c r="B39" i="9"/>
  <c r="B37" i="9"/>
  <c r="B35" i="9"/>
  <c r="B34" i="9"/>
  <c r="B30" i="9"/>
  <c r="B26" i="9"/>
  <c r="B17" i="9"/>
  <c r="B16" i="9"/>
  <c r="B12" i="9"/>
  <c r="B10" i="9"/>
  <c r="B9" i="9"/>
  <c r="D46" i="9"/>
  <c r="D43" i="9"/>
  <c r="D42" i="9"/>
  <c r="D41" i="9"/>
  <c r="D39" i="9"/>
  <c r="D37" i="9"/>
  <c r="D35" i="9"/>
  <c r="D34" i="9"/>
  <c r="D30" i="9"/>
  <c r="D26" i="9"/>
  <c r="D21" i="9"/>
  <c r="D17" i="9"/>
  <c r="D16" i="9"/>
  <c r="D13" i="9"/>
  <c r="D12" i="9"/>
  <c r="D10" i="9"/>
  <c r="D9" i="9"/>
  <c r="D19" i="8" l="1"/>
  <c r="E19" i="8" s="1"/>
  <c r="G19" i="8" s="1"/>
  <c r="I23" i="9" s="1"/>
  <c r="H23" i="9"/>
  <c r="F32" i="12"/>
  <c r="G32" i="12" s="1"/>
  <c r="J27" i="9" l="1"/>
  <c r="J28" i="9"/>
  <c r="J29" i="9"/>
  <c r="J30" i="9"/>
  <c r="J31" i="9"/>
  <c r="J32" i="9"/>
  <c r="J33" i="9"/>
  <c r="J41" i="9"/>
  <c r="J35" i="9"/>
  <c r="J36" i="9"/>
  <c r="J37" i="9"/>
  <c r="J38" i="9"/>
  <c r="J43" i="9"/>
  <c r="J21" i="9"/>
  <c r="J16" i="9"/>
  <c r="J13" i="9"/>
  <c r="J39" i="9"/>
  <c r="J34" i="9"/>
  <c r="J46" i="9"/>
  <c r="J9" i="9"/>
  <c r="J10" i="9"/>
  <c r="J11" i="9"/>
  <c r="J12" i="9"/>
  <c r="J17" i="9"/>
  <c r="J18" i="9"/>
  <c r="J19" i="9"/>
  <c r="J20" i="9"/>
  <c r="J42" i="9"/>
  <c r="J26" i="9"/>
  <c r="F26" i="5"/>
  <c r="F16" i="5"/>
  <c r="F11" i="5"/>
  <c r="F10" i="5"/>
  <c r="F9" i="5"/>
  <c r="F29" i="5"/>
  <c r="F30" i="8" s="1"/>
  <c r="F21" i="5"/>
  <c r="F24" i="5"/>
  <c r="F12" i="5"/>
  <c r="F15" i="5"/>
  <c r="F17" i="5"/>
  <c r="F27" i="5"/>
  <c r="F23" i="5"/>
  <c r="F22" i="5"/>
  <c r="F25" i="5"/>
  <c r="F20" i="5"/>
  <c r="F19" i="5"/>
  <c r="N30" i="7"/>
  <c r="O30" i="7" s="1"/>
  <c r="Q30" i="7" s="1"/>
  <c r="R30" i="7" s="1"/>
  <c r="N31" i="7"/>
  <c r="O31" i="7" s="1"/>
  <c r="Q31" i="7" s="1"/>
  <c r="R31" i="7" s="1"/>
  <c r="N32" i="7"/>
  <c r="N33" i="7"/>
  <c r="O33" i="7" s="1"/>
  <c r="Q33" i="7" s="1"/>
  <c r="R33" i="7" s="1"/>
  <c r="N41" i="7"/>
  <c r="N35" i="7"/>
  <c r="N36" i="7"/>
  <c r="O36" i="7" s="1"/>
  <c r="Q36" i="7" s="1"/>
  <c r="R36" i="7" s="1"/>
  <c r="N37" i="7"/>
  <c r="N38" i="7"/>
  <c r="O38" i="7" s="1"/>
  <c r="Q38" i="7" s="1"/>
  <c r="R38" i="7" s="1"/>
  <c r="N43" i="7"/>
  <c r="N21" i="7"/>
  <c r="C18" i="8" s="1"/>
  <c r="N16" i="7"/>
  <c r="N15" i="7"/>
  <c r="C13" i="8" s="1"/>
  <c r="N39" i="7"/>
  <c r="C25" i="8" s="1"/>
  <c r="N34" i="7"/>
  <c r="C22" i="8" s="1"/>
  <c r="N46" i="7"/>
  <c r="N9" i="7"/>
  <c r="C10" i="8" s="1"/>
  <c r="N10" i="7"/>
  <c r="N11" i="7"/>
  <c r="O11" i="7" s="1"/>
  <c r="Q11" i="7" s="1"/>
  <c r="R11" i="7" s="1"/>
  <c r="N12" i="7"/>
  <c r="C12" i="8" s="1"/>
  <c r="N17" i="7"/>
  <c r="N18" i="7"/>
  <c r="O18" i="7" s="1"/>
  <c r="Q18" i="7" s="1"/>
  <c r="R18" i="7" s="1"/>
  <c r="N19" i="7"/>
  <c r="O19" i="7" s="1"/>
  <c r="Q19" i="7" s="1"/>
  <c r="R19" i="7" s="1"/>
  <c r="N20" i="7"/>
  <c r="N42" i="7"/>
  <c r="C27" i="8" s="1"/>
  <c r="G38" i="9"/>
  <c r="G36" i="9"/>
  <c r="G11" i="9"/>
  <c r="G42" i="9"/>
  <c r="G18" i="9"/>
  <c r="G19" i="9"/>
  <c r="G20" i="9"/>
  <c r="G17" i="9"/>
  <c r="G12" i="9"/>
  <c r="G10" i="9"/>
  <c r="G9" i="9"/>
  <c r="G34" i="9"/>
  <c r="G46" i="9"/>
  <c r="G30" i="9"/>
  <c r="G31" i="9"/>
  <c r="G32" i="9"/>
  <c r="G33" i="9"/>
  <c r="G41" i="9"/>
  <c r="G35" i="9"/>
  <c r="G37" i="9"/>
  <c r="G43" i="9"/>
  <c r="G21" i="9"/>
  <c r="G16" i="9"/>
  <c r="G13" i="9"/>
  <c r="G39" i="9"/>
  <c r="G29" i="9"/>
  <c r="G28" i="9"/>
  <c r="G27" i="9"/>
  <c r="B21" i="9"/>
  <c r="N26" i="7"/>
  <c r="N27" i="7"/>
  <c r="O27" i="7" s="1"/>
  <c r="Q27" i="7" s="1"/>
  <c r="R27" i="7" s="1"/>
  <c r="N28" i="7"/>
  <c r="O28" i="7" s="1"/>
  <c r="Q28" i="7" s="1"/>
  <c r="R28" i="7" s="1"/>
  <c r="N29" i="7"/>
  <c r="O29" i="7" s="1"/>
  <c r="Q29" i="7" s="1"/>
  <c r="R29" i="7" s="1"/>
  <c r="O41" i="7"/>
  <c r="Q41" i="7" s="1"/>
  <c r="R41" i="7" s="1"/>
  <c r="G26" i="9"/>
  <c r="O21" i="7" l="1"/>
  <c r="Q21" i="7" s="1"/>
  <c r="R21" i="7" s="1"/>
  <c r="O34" i="7"/>
  <c r="Q34" i="7" s="1"/>
  <c r="R34" i="7" s="1"/>
  <c r="C23" i="8"/>
  <c r="C21" i="8"/>
  <c r="H30" i="9" s="1"/>
  <c r="C17" i="8"/>
  <c r="H17" i="9" s="1"/>
  <c r="C20" i="8"/>
  <c r="D20" i="8" s="1"/>
  <c r="E20" i="8" s="1"/>
  <c r="C11" i="8"/>
  <c r="H10" i="9" s="1"/>
  <c r="C28" i="8"/>
  <c r="H43" i="9" s="1"/>
  <c r="C30" i="8"/>
  <c r="C16" i="8"/>
  <c r="C24" i="8"/>
  <c r="H37" i="9" s="1"/>
  <c r="C26" i="8"/>
  <c r="H41" i="9" s="1"/>
  <c r="O26" i="7"/>
  <c r="Q26" i="7" s="1"/>
  <c r="R26" i="7" s="1"/>
  <c r="H26" i="9"/>
  <c r="H42" i="9"/>
  <c r="D27" i="8"/>
  <c r="E27" i="8" s="1"/>
  <c r="O12" i="7"/>
  <c r="Q12" i="7" s="1"/>
  <c r="R12" i="7" s="1"/>
  <c r="O10" i="7"/>
  <c r="Q10" i="7" s="1"/>
  <c r="R10" i="7" s="1"/>
  <c r="O9" i="7"/>
  <c r="Q9" i="7" s="1"/>
  <c r="R9" i="7" s="1"/>
  <c r="H9" i="9"/>
  <c r="G19" i="5"/>
  <c r="F26" i="9" s="1"/>
  <c r="F20" i="8"/>
  <c r="G20" i="5"/>
  <c r="F30" i="9" s="1"/>
  <c r="F21" i="8"/>
  <c r="G25" i="5"/>
  <c r="F41" i="9" s="1"/>
  <c r="F26" i="8"/>
  <c r="G27" i="5"/>
  <c r="F43" i="9" s="1"/>
  <c r="F28" i="8"/>
  <c r="G23" i="5"/>
  <c r="F37" i="9" s="1"/>
  <c r="F24" i="8"/>
  <c r="G12" i="5"/>
  <c r="F13" i="9" s="1"/>
  <c r="F13" i="8"/>
  <c r="G9" i="5"/>
  <c r="F9" i="9" s="1"/>
  <c r="F10" i="8"/>
  <c r="G26" i="5"/>
  <c r="F42" i="9" s="1"/>
  <c r="F27" i="8"/>
  <c r="H35" i="9"/>
  <c r="G24" i="5"/>
  <c r="F39" i="9" s="1"/>
  <c r="F25" i="8"/>
  <c r="G10" i="5"/>
  <c r="F10" i="9" s="1"/>
  <c r="F11" i="8"/>
  <c r="O37" i="7"/>
  <c r="Q37" i="7" s="1"/>
  <c r="R37" i="7" s="1"/>
  <c r="G17" i="5"/>
  <c r="F21" i="9" s="1"/>
  <c r="F18" i="8"/>
  <c r="G21" i="5"/>
  <c r="F34" i="9" s="1"/>
  <c r="F22" i="8"/>
  <c r="G11" i="5"/>
  <c r="F12" i="9" s="1"/>
  <c r="F12" i="8"/>
  <c r="O17" i="7"/>
  <c r="Q17" i="7" s="1"/>
  <c r="R17" i="7" s="1"/>
  <c r="H34" i="9"/>
  <c r="D18" i="8"/>
  <c r="E18" i="8" s="1"/>
  <c r="G22" i="5"/>
  <c r="F35" i="9" s="1"/>
  <c r="F23" i="8"/>
  <c r="G15" i="5"/>
  <c r="F16" i="9" s="1"/>
  <c r="F16" i="8"/>
  <c r="G16" i="5"/>
  <c r="F17" i="9" s="1"/>
  <c r="F17" i="8"/>
  <c r="O15" i="7"/>
  <c r="Q15" i="7" s="1"/>
  <c r="R15" i="7" s="1"/>
  <c r="O35" i="7"/>
  <c r="Q35" i="7" s="1"/>
  <c r="R35" i="7" s="1"/>
  <c r="O20" i="7"/>
  <c r="Q20" i="7" s="1"/>
  <c r="R20" i="7" s="1"/>
  <c r="O32" i="7"/>
  <c r="Q32" i="7" s="1"/>
  <c r="R32" i="7" s="1"/>
  <c r="O42" i="7"/>
  <c r="Q42" i="7" s="1"/>
  <c r="R42" i="7" s="1"/>
  <c r="O46" i="7"/>
  <c r="Q46" i="7" s="1"/>
  <c r="R46" i="7" s="1"/>
  <c r="O16" i="7"/>
  <c r="Q16" i="7" s="1"/>
  <c r="R16" i="7" s="1"/>
  <c r="O39" i="7"/>
  <c r="Q39" i="7" s="1"/>
  <c r="R39" i="7" s="1"/>
  <c r="O43" i="7"/>
  <c r="Q43" i="7" s="1"/>
  <c r="R43" i="7" s="1"/>
  <c r="G29" i="5"/>
  <c r="F46" i="9" s="1"/>
  <c r="H46" i="9" l="1"/>
  <c r="H45" i="9"/>
  <c r="D30" i="8"/>
  <c r="E30" i="8" s="1"/>
  <c r="G30" i="8" s="1"/>
  <c r="I46" i="9" s="1"/>
  <c r="D26" i="8"/>
  <c r="E26" i="8" s="1"/>
  <c r="G26" i="8" s="1"/>
  <c r="I41" i="9" s="1"/>
  <c r="H16" i="9"/>
  <c r="G27" i="8"/>
  <c r="I42" i="9" s="1"/>
  <c r="D11" i="8"/>
  <c r="E11" i="8" s="1"/>
  <c r="G11" i="8" s="1"/>
  <c r="I10" i="9" s="1"/>
  <c r="D21" i="8"/>
  <c r="H12" i="9"/>
  <c r="D12" i="8"/>
  <c r="H13" i="9"/>
  <c r="D17" i="8"/>
  <c r="H21" i="9"/>
  <c r="D23" i="8"/>
  <c r="G18" i="8"/>
  <c r="I21" i="9" s="1"/>
  <c r="H36" i="9"/>
  <c r="D24" i="8"/>
  <c r="H39" i="9"/>
  <c r="D25" i="8"/>
  <c r="D13" i="8"/>
  <c r="D22" i="8"/>
  <c r="D16" i="8"/>
  <c r="D28" i="8"/>
  <c r="G20" i="8"/>
  <c r="I26" i="9" s="1"/>
  <c r="D10" i="8"/>
  <c r="E10" i="8" l="1"/>
  <c r="G10" i="8" s="1"/>
  <c r="I9" i="9" s="1"/>
  <c r="E22" i="8"/>
  <c r="G22" i="8" s="1"/>
  <c r="I34" i="9" s="1"/>
  <c r="E24" i="8"/>
  <c r="G24" i="8" s="1"/>
  <c r="I37" i="9" s="1"/>
  <c r="E23" i="8"/>
  <c r="G23" i="8" s="1"/>
  <c r="I35" i="9" s="1"/>
  <c r="E12" i="8"/>
  <c r="G12" i="8" s="1"/>
  <c r="I12" i="9" s="1"/>
  <c r="E13" i="8"/>
  <c r="G13" i="8" s="1"/>
  <c r="I13" i="9" s="1"/>
  <c r="E16" i="8"/>
  <c r="G16" i="8" s="1"/>
  <c r="I16" i="9" s="1"/>
  <c r="E28" i="8"/>
  <c r="G28" i="8" s="1"/>
  <c r="I43" i="9" s="1"/>
  <c r="E25" i="8"/>
  <c r="G25" i="8" s="1"/>
  <c r="I39" i="9" s="1"/>
  <c r="E17" i="8"/>
  <c r="G17" i="8" s="1"/>
  <c r="I17" i="9" s="1"/>
  <c r="E21" i="8"/>
  <c r="G21" i="8" s="1"/>
  <c r="I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J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O8"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P8"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200-000001000000}">
      <text>
        <r>
          <rPr>
            <b/>
            <sz val="9"/>
            <color indexed="81"/>
            <rFont val="Tahoma"/>
            <family val="2"/>
          </rPr>
          <t xml:space="preserve">Describa el proceso 
</t>
        </r>
      </text>
    </comment>
    <comment ref="D8" authorId="0" shapeId="0" xr:uid="{00000000-0006-0000-0200-000002000000}">
      <text>
        <r>
          <rPr>
            <b/>
            <sz val="9"/>
            <color indexed="81"/>
            <rFont val="Tahoma"/>
            <family val="2"/>
          </rPr>
          <t xml:space="preserve">Describa el evento de riesgo
</t>
        </r>
      </text>
    </comment>
    <comment ref="E8" authorId="0" shapeId="0" xr:uid="{00000000-0006-0000-0200-000003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300-000001000000}">
      <text>
        <r>
          <rPr>
            <b/>
            <sz val="9"/>
            <color indexed="81"/>
            <rFont val="Tahoma"/>
            <family val="2"/>
          </rPr>
          <t xml:space="preserve">Describa el evento de riesgo de corrupción
</t>
        </r>
      </text>
    </comment>
    <comment ref="E8" authorId="0" shapeId="0" xr:uid="{00000000-0006-0000-0300-000002000000}">
      <text>
        <r>
          <rPr>
            <b/>
            <sz val="9"/>
            <color indexed="81"/>
            <rFont val="Tahoma"/>
            <family val="2"/>
          </rPr>
          <t>Marque con una X si el riesgo es externo</t>
        </r>
      </text>
    </comment>
    <comment ref="F8" authorId="0" shapeId="0" xr:uid="{00000000-0006-0000-0300-000003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8" authorId="0" shapeId="0" xr:uid="{00000000-0006-0000-0500-000001000000}">
      <text>
        <r>
          <rPr>
            <b/>
            <sz val="9"/>
            <color indexed="81"/>
            <rFont val="Tahoma"/>
            <family val="2"/>
          </rPr>
          <t>1 RARA VEZ
2 IMPROBABLE
3 POSIBLE
4 PROBABLE
5 CASI SEGURO</t>
        </r>
      </text>
    </comment>
    <comment ref="E8" authorId="0" shapeId="0" xr:uid="{00000000-0006-0000-0500-000002000000}">
      <text>
        <r>
          <rPr>
            <b/>
            <sz val="9"/>
            <color indexed="81"/>
            <rFont val="Tahoma"/>
            <family val="2"/>
          </rPr>
          <t>Respuesta a CALIFICACION DE IMPACTO</t>
        </r>
      </text>
    </comment>
    <comment ref="G8" authorId="0" shapeId="0" xr:uid="{00000000-0006-0000-05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F8" authorId="0" shapeId="0" xr:uid="{00000000-0006-0000-0600-000001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7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800-000001000000}">
      <text>
        <r>
          <rPr>
            <b/>
            <sz val="9"/>
            <color indexed="81"/>
            <rFont val="Tahoma"/>
            <family val="2"/>
          </rPr>
          <t xml:space="preserve">seleccione el tipo de acción que se tomara sobre el riesgo residual
</t>
        </r>
      </text>
    </comment>
    <comment ref="E9" authorId="0" shapeId="0" xr:uid="{00000000-0006-0000-0800-000002000000}">
      <text>
        <r>
          <rPr>
            <b/>
            <sz val="9"/>
            <color indexed="81"/>
            <rFont val="Tahoma"/>
            <family val="2"/>
          </rPr>
          <t>Describa la acción que se tomara sobre el riesgo residual</t>
        </r>
      </text>
    </comment>
    <comment ref="F9" authorId="0" shapeId="0" xr:uid="{00000000-0006-0000-0800-000003000000}">
      <text>
        <r>
          <rPr>
            <b/>
            <sz val="9"/>
            <color indexed="81"/>
            <rFont val="Tahoma"/>
            <family val="2"/>
          </rPr>
          <t xml:space="preserve">Describa si hay o no un indicador relacionado a la implementación del control
</t>
        </r>
      </text>
    </comment>
    <comment ref="G9" authorId="0" shapeId="0" xr:uid="{00000000-0006-0000-08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<sst xmlns="http://schemas.openxmlformats.org/spreadsheetml/2006/main" count="1385" uniqueCount="683">
  <si>
    <t>Proceso:</t>
  </si>
  <si>
    <t>Direccionamiento Sectorial e Institucional</t>
  </si>
  <si>
    <t>Código</t>
  </si>
  <si>
    <t>F-DS-578</t>
  </si>
  <si>
    <t>Versión</t>
  </si>
  <si>
    <t>Fecha de Aprobación</t>
  </si>
  <si>
    <t>Documento:</t>
  </si>
  <si>
    <t>MATRIZ DE RIESGO DE CORRUPCIÓN</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</si>
  <si>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</si>
  <si>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</si>
  <si>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</si>
  <si>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</si>
  <si>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</si>
  <si>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</si>
  <si>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</si>
  <si>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</si>
  <si>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</si>
  <si>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</si>
  <si>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</si>
  <si>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</si>
  <si>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</si>
  <si>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</si>
  <si>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</si>
  <si>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</si>
  <si>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</si>
  <si>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</si>
  <si>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</si>
  <si>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</si>
  <si>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</si>
  <si>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</si>
  <si>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</si>
  <si>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</si>
  <si>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</si>
  <si>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Los Contratistas y Dos Funcionarios de la mesa Tecnica</t>
  </si>
  <si>
    <t>Cada vez que se requiera</t>
  </si>
  <si>
    <t>Traslados y oficios enviados</t>
  </si>
  <si>
    <t>Director de Acceso a la Justicia</t>
  </si>
  <si>
    <t>Cuatrimestralmente</t>
  </si>
  <si>
    <t>Listados de Capacitacion y Base de Datos</t>
  </si>
  <si>
    <t>Responsable del area de Atencion Integral</t>
  </si>
  <si>
    <t>Comandante de Compañía</t>
  </si>
  <si>
    <t>Cada Turno</t>
  </si>
  <si>
    <t>Correo</t>
  </si>
  <si>
    <t>Direccion de la Carcel</t>
  </si>
  <si>
    <t>Lider de Proceso</t>
  </si>
  <si>
    <t>Mensualmente</t>
  </si>
  <si>
    <t>Funcionario Encargado</t>
  </si>
  <si>
    <t>Cronograma</t>
  </si>
  <si>
    <t>Matriz de control Y el Informe del registro Fotografico</t>
  </si>
  <si>
    <t>Supervisor de Contrato</t>
  </si>
  <si>
    <t>Matriz de Control</t>
  </si>
  <si>
    <t>Registro Magnetico</t>
  </si>
  <si>
    <t>Planillas de control</t>
  </si>
  <si>
    <t>Jefe de la OAC</t>
  </si>
  <si>
    <t>Diariamente</t>
  </si>
  <si>
    <t>Reporte de medios</t>
  </si>
  <si>
    <t>Lider Operativa</t>
  </si>
  <si>
    <t>Trimestralmente</t>
  </si>
  <si>
    <t>Acta de reunion y Materia a socializar</t>
  </si>
  <si>
    <t>Jefe del C4</t>
  </si>
  <si>
    <t>Registros de libro de Seguridad o Correo del Jefe del C4</t>
  </si>
  <si>
    <t>Jefe del C4 y el Operador tecnologico</t>
  </si>
  <si>
    <t>Dos veces al Año</t>
  </si>
  <si>
    <t>Lider de gestion documental</t>
  </si>
  <si>
    <t>Semestralmente</t>
  </si>
  <si>
    <t>Listas de Asistencia y Cronograma</t>
  </si>
  <si>
    <t>Anualmente</t>
  </si>
  <si>
    <t>Actas de Visita</t>
  </si>
  <si>
    <t>Apoyo a la Supervision</t>
  </si>
  <si>
    <t>Autorizaciones de movimiento de archivo</t>
  </si>
  <si>
    <t>Formatos Dispuestos para Prestamo y circulacion de material archivistico</t>
  </si>
  <si>
    <t>Autorizaciones de movimiento de bienes</t>
  </si>
  <si>
    <t>Almacenista general</t>
  </si>
  <si>
    <t>Socializaciones realizadas</t>
  </si>
  <si>
    <t>Formatos dispuestos para toma fisica y cronograma</t>
  </si>
  <si>
    <t>Formatos de Seguimiento y actualizacion de toma fisica</t>
  </si>
  <si>
    <t xml:space="preserve">Administrador del sistema </t>
  </si>
  <si>
    <t>Correo al administrador del sistema</t>
  </si>
  <si>
    <t>Profesional especializado</t>
  </si>
  <si>
    <t>Parametrizaciones de los dispositivos de seguirdad Perimetral</t>
  </si>
  <si>
    <t>Profesional designado</t>
  </si>
  <si>
    <t>Minutas contractuales y clausulas de confidencialidad</t>
  </si>
  <si>
    <t>Profesional de Seguridad de la Informacion</t>
  </si>
  <si>
    <t>Listas de Asistencia</t>
  </si>
  <si>
    <t>Profesional Especializado</t>
  </si>
  <si>
    <t>Informes Emitidos</t>
  </si>
  <si>
    <t>Funcionarios y/o Contratistas encargados</t>
  </si>
  <si>
    <t>Orfeo</t>
  </si>
  <si>
    <t>Profesional Encargado</t>
  </si>
  <si>
    <t>Formato y Actas de Capacitacion</t>
  </si>
  <si>
    <t>Profesional Responsable</t>
  </si>
  <si>
    <t>Publicacion en la Intranet</t>
  </si>
  <si>
    <t>SECOP II</t>
  </si>
  <si>
    <t>Secretaría tecnica</t>
  </si>
  <si>
    <t>Acta de Comité de Contratacion</t>
  </si>
  <si>
    <t>Jefe de la Direccion Juridica</t>
  </si>
  <si>
    <t>Actas de reunion y Planillas de asistencia</t>
  </si>
  <si>
    <t>Actas de reunion y/o Correos con el cambio requerido y/o la documentacion ajustada</t>
  </si>
  <si>
    <t>Jefe de la Oficina</t>
  </si>
  <si>
    <t>Cronograma, Presentacion y listas de asistencia</t>
  </si>
  <si>
    <t>IDENTIFICACIÓN DE RIESGOS DE CORRUPCIÓN</t>
  </si>
  <si>
    <t>RIESGO #</t>
  </si>
  <si>
    <t>PROCESO</t>
  </si>
  <si>
    <t>CAUSA</t>
  </si>
  <si>
    <t>RIESGO</t>
  </si>
  <si>
    <t>CONSECUENCIAS</t>
  </si>
  <si>
    <t xml:space="preserve">Acceso y Fortalecimiento a la Justicia </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</si>
  <si>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</si>
  <si>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</si>
  <si>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 xml:space="preserve">Desconocimiento o incumplimiento de las políticas y procedimientos de Gestión Documental. </t>
  </si>
  <si>
    <t>Malas actuaciones de algunos de los Actores de Justicia Comunitaria quienes realizan cobros a los ciudadanos por fuera de los términos de ley.</t>
  </si>
  <si>
    <t>Desprestigio de la entidad y de los servicios de acceso a la justicia en tanto los ciudadanos no diferencian entre las atenciones realizadas por los funcionarios y los Actores Voluntarios de Convivencia.</t>
  </si>
  <si>
    <t>Con el ánimo de reportar el cumplimiento de metas trazadas en el Plan de Acción de la Dirección de Acceso a la Justicia, algunos equipos territoriales reportar información incoherente de acuerdo con las metas.</t>
  </si>
  <si>
    <t>Inconsistencias en la información estadística de los reportes de los Planes de Acción Territorial de la Dirección de Acceso a la Justicia.</t>
  </si>
  <si>
    <t>Problemas de medición y transparencia en las políticas públicas que adelanta la Secretaría Distrital de Seguridad, Convivencia y Justicia</t>
  </si>
  <si>
    <t>CD-Atención Integral para PPL</t>
  </si>
  <si>
    <t>Soborno a los funcionarios encargados de la oferta de estos servicios para acelerar tramites o adulterar documentación</t>
  </si>
  <si>
    <t>Beneficio particular o a terceros derivados de trámites en procesos de Atención Social (alimentación, servicios de salud, dotación de elementos básicos, ingreso a programas de Atención Social).</t>
  </si>
  <si>
    <t>Oferta parcializada y desproporcionada de los servicios de atención social a los PPL</t>
  </si>
  <si>
    <t>CD-Custodia y vigilancia para la seguridad</t>
  </si>
  <si>
    <t>Dadivas a los funcionarios encargados de la custodia y vigilancia en beneficio particular de las PPL en la prestación del servicio</t>
  </si>
  <si>
    <t>Beneficio particular o a terceros derivados de la Custodia y Vigilancia a las PPL</t>
  </si>
  <si>
    <t>Oferta parcializada y desproporcionada de los servicios de Custodia y vigilancia a los PPL
Investigaciones Disciplinaria y Penal.</t>
  </si>
  <si>
    <t>CD-Tramite Juridico para PPL</t>
  </si>
  <si>
    <t>Dadivas a los funcionarios encargados del proceso de tramite Jurídico en beneficio particular de las PPL</t>
  </si>
  <si>
    <t>Beneficio particular o a terceros derivados de los trámites Jurídicos</t>
  </si>
  <si>
    <t>Oferta parcializada y desproporcionada de los tramites a los PPL
Investigaciones Disciplinaria y Penal.</t>
  </si>
  <si>
    <t>Control Interno Disciplinario</t>
  </si>
  <si>
    <t xml:space="preserve">Pagos o presiones indebidas a los servidores de la oficina a fin de llevar a cabo incorrecta manipulación de los expedientes e impedir el normal desarrollo de la investigación disciplinaria </t>
  </si>
  <si>
    <t>Investigaciones manipuladas sobre practicas indebidas</t>
  </si>
  <si>
    <t>i). indebida manipulación de las actuaciones, vencimientos de términos 
ii). irregularidades en el trámite - nulidades- caducidad- prescripción de las actuaciones disciplinarias 
iii).  evasión de la responsabilidad derivada del proceso disciplinario</t>
  </si>
  <si>
    <t>Fortalecimiento de Capacidades Operativas para la S, C y AJ</t>
  </si>
  <si>
    <t>Deficiencia en la ejecución del objeto y obligaciones contractuales en cuanto al abastecimiento de combustible a los vehículos pertenecientes a la Entidad, que han sido asignados a los organismos de seguridad del Distrito Capital</t>
  </si>
  <si>
    <t>Suministro de combustible, por parte del proveedor a los vehículos que no son de propiedad y/o no están a cargo de la Secretaria Distrital de Seguridad, Convivencia y Justicia, al servicio de las agencias de seguridad, mediante contratos de comodato</t>
  </si>
  <si>
    <t>1. Incumplimiento a las obligaciones contractuales.
2. Perdida de confianza en lo público
3. Detrimento patrimonial
4. Enriquecimiento ilícito de contratistas y/o servidores públicos</t>
  </si>
  <si>
    <t>Gestión de Comunicaciones</t>
  </si>
  <si>
    <t>Ausencia de protocolos de Custodia de la información confidencial de la Institución.
Inoperancia de algunos funcionarios.
Incumplimiento de funciones por acción u omisión.
Falta de capacitación para los funcionarios.</t>
  </si>
  <si>
    <t>Filtración inadecuada de información de la entidad.</t>
  </si>
  <si>
    <t>Mala Imagen.
Perdida de Credibilidad.
Detrimento de la Imagen Publica.</t>
  </si>
  <si>
    <t>Gestión de Emergencias</t>
  </si>
  <si>
    <t>Gestión de Recursos Físicos y Documental</t>
  </si>
  <si>
    <t>Perdida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</si>
  <si>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</si>
  <si>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</si>
  <si>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Perdida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</si>
  <si>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</si>
  <si>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</si>
  <si>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 lo que con llevaría al riesgo mencionado.</t>
  </si>
  <si>
    <t>Fuga de información confidencial de la entidad por parte de contratista o funcionarios</t>
  </si>
  <si>
    <t>Fuga y mal manejo de la información. Posible de información pública. Posibles daños a la imagen de la entidad frente a la ciudadanía. Mala manipulación de la información.</t>
  </si>
  <si>
    <t>Gestión de Tecnología de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</si>
  <si>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</si>
  <si>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 xml:space="preserve"> Fuga de información catalogada por la entidad como clasificada o reservada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</si>
  <si>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</si>
  <si>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</si>
  <si>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Pérdida de Integridad de la información almacenada en la infraestructura tecnológica o sistemas de información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</si>
  <si>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</si>
  <si>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</si>
  <si>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</si>
  <si>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 xml:space="preserve">Tramitar pagos sin cumplir con los requisitos establecidos   </t>
  </si>
  <si>
    <t>Pagos sin cumplir con los requisitos establecidos</t>
  </si>
  <si>
    <t>Gestión Humana</t>
  </si>
  <si>
    <t>Posible intercambio de dadivas entre el funcionario responsable y el contratista no apto para la vacante.</t>
  </si>
  <si>
    <t>Posesionar o realizar un encargo a un servidor que No cumpla con los requisitos establecidos en el Manual de Funciones de la SCJ</t>
  </si>
  <si>
    <t>Sanciones disciplinarias a los funcionarios implicados en la contratación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</si>
  <si>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</si>
  <si>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</si>
  <si>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</si>
  <si>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</si>
  <si>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</si>
  <si>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</si>
  <si>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</si>
  <si>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</si>
  <si>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 xml:space="preserve">Incumplimiento de funciones por acción u omisión </t>
  </si>
  <si>
    <t>Sanciones por parte de entes de control internos y externos.
Procesos disciplinarios internos y externos.</t>
  </si>
  <si>
    <t>Seguimiento y Monitoreo al Sistema de Control Interno</t>
  </si>
  <si>
    <t xml:space="preserve">Desconocimiento u omisión de las normas de auditoria generalmente aceptadas o 
Impedimentos y/o conflictos de interés no comunicados. </t>
  </si>
  <si>
    <t>Favorecimiento al proceso auditado o a terceros responsables a partir de auditorias, sesgadas, manipuladas o direccionadas, que no permitan evidenciar la realidad de la gestión obstruyendo la evaluación de esta.</t>
  </si>
  <si>
    <t>Sanciones por parte de entes de control.</t>
  </si>
  <si>
    <t>Atención y Servicio al Ciudadano</t>
  </si>
  <si>
    <t>Falta de personal capacitado</t>
  </si>
  <si>
    <t>Deficiente Atención a los Ciudadanos</t>
  </si>
  <si>
    <t>Percepción negativa de la Ciudadanía de la entidad. Procesos disciplinarios internos y externos.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</si>
  <si>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</si>
  <si>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</si>
  <si>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</si>
  <si>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</si>
  <si>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</si>
  <si>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</si>
  <si>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</si>
  <si>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</si>
  <si>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</si>
  <si>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</si>
  <si>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</si>
  <si>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</si>
  <si>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</si>
  <si>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</si>
  <si>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</si>
  <si>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</si>
  <si>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</si>
  <si>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Cárcel Distrital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</si>
  <si>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</si>
  <si>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</si>
  <si>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</si>
  <si>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</si>
  <si>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</si>
  <si>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</si>
  <si>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</si>
  <si>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</si>
  <si>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</si>
  <si>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</si>
  <si>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 Acción de manipular o viciar una investigación disciplinaria sobre practicas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</si>
  <si>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</si>
  <si>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</si>
  <si>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Acción de suministrar combustible en automotores que no estén cargo y/o sean de propiedad de la SDJSC y de registrar erradamente el kilometraje en los váucher originales en la correspondiente EDS</t>
  </si>
  <si>
    <t>Aprovechamiento de una posición privilegiada frente a un recurso público</t>
  </si>
  <si>
    <t>Que tanto las agencias como el contratista, se beneficie con el suministro de combustible en otros automotores que no estén a cargo y/o sean de propiedad de la SDJSC</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</si>
  <si>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</si>
  <si>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</si>
  <si>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</si>
  <si>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</si>
  <si>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</si>
  <si>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</si>
  <si>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</si>
  <si>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</si>
  <si>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</si>
  <si>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</si>
  <si>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</si>
  <si>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</si>
  <si>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</si>
  <si>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</si>
  <si>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</si>
  <si>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</si>
  <si>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</si>
  <si>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</si>
  <si>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</si>
  <si>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</si>
  <si>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</si>
  <si>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</si>
  <si>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</si>
  <si>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</si>
  <si>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</si>
  <si>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</si>
  <si>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</si>
  <si>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</si>
  <si>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</si>
  <si>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</si>
  <si>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</si>
  <si>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</si>
  <si>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</si>
  <si>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</si>
  <si>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</si>
  <si>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</si>
  <si>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</si>
  <si>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</si>
  <si>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</si>
  <si>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</si>
  <si>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</si>
  <si>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</si>
  <si>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</si>
  <si>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Entrega de dadivas a cambio de ocultar información privilegiada .</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</si>
  <si>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</si>
  <si>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</si>
  <si>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</si>
  <si>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</si>
  <si>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</si>
  <si>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</si>
  <si>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</si>
  <si>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</si>
  <si>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</si>
  <si>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</si>
  <si>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</si>
  <si>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</si>
  <si>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</si>
  <si>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</si>
  <si>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</si>
  <si>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</si>
  <si>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</si>
  <si>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</si>
  <si>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</si>
  <si>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</si>
  <si>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</si>
  <si>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</si>
  <si>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</si>
  <si>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</si>
  <si>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</si>
  <si>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</si>
  <si>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</si>
  <si>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</si>
  <si>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</si>
  <si>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</si>
  <si>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</si>
  <si>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</si>
  <si>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</si>
  <si>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</si>
  <si>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</si>
  <si>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</si>
  <si>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</si>
  <si>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</si>
  <si>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</si>
  <si>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</si>
  <si>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</si>
  <si>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</si>
  <si>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</si>
  <si>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</si>
  <si>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</si>
  <si>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</si>
  <si>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</si>
  <si>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</si>
  <si>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</si>
  <si>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</si>
  <si>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</si>
  <si>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</si>
  <si>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</si>
  <si>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</si>
  <si>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</si>
  <si>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</si>
  <si>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</si>
  <si>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</si>
  <si>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</si>
  <si>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</si>
  <si>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</si>
  <si>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</si>
  <si>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</si>
  <si>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</si>
  <si>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</si>
  <si>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</si>
  <si>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r>
      <t xml:space="preserve">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</si>
  <si>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t>
    </r>
    <r>
      <rPr>
        <b/>
        <u/>
        <sz val="11"/>
        <color theme="1"/>
        <rFont val="Calibri"/>
        <family val="2"/>
        <scheme val="minor"/>
      </rPr>
      <t xml:space="preserve"> El cargue de las evidencias se realizara cuatrimestralmente.</t>
    </r>
  </si>
  <si>
    <r>
      <t xml:space="preserve">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t>
    </r>
    <r>
      <rPr>
        <b/>
        <u/>
        <sz val="11"/>
        <color theme="1"/>
        <rFont val="Calibri"/>
        <family val="2"/>
        <scheme val="minor"/>
      </rPr>
      <t>El cargue de las evidencias se realizara cuatrimestralmente.</t>
    </r>
  </si>
  <si>
    <r>
      <t xml:space="preserve">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t>
    </r>
    <r>
      <rPr>
        <b/>
        <u/>
        <sz val="11"/>
        <color theme="1"/>
        <rFont val="Calibri"/>
        <family val="2"/>
        <scheme val="minor"/>
      </rPr>
      <t>El cargue de las evidencias se realizará cuatrimestralmente.</t>
    </r>
  </si>
  <si>
    <r>
      <t xml:space="preserve">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t>
    </r>
    <r>
      <rPr>
        <b/>
        <u/>
        <sz val="11"/>
        <color theme="1"/>
        <rFont val="Calibri"/>
        <family val="2"/>
        <scheme val="minor"/>
      </rPr>
      <t>El cargue de las evidencias se realizará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</si>
  <si>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</si>
  <si>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</si>
  <si>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</si>
  <si>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1"/>
        <color theme="1"/>
        <rFont val="Calibri"/>
        <family val="2"/>
        <scheme val="minor"/>
      </rPr>
      <t>El reporte de las evidencias se realizará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</si>
  <si>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t>
    </r>
    <r>
      <rPr>
        <b/>
        <u/>
        <sz val="11"/>
        <color theme="1"/>
        <rFont val="Calibri"/>
        <family val="2"/>
        <scheme val="minor"/>
      </rPr>
      <t>El cargue de las evidencias se realizará cuatrimestralmente.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</si>
  <si>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</si>
  <si>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</si>
  <si>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</si>
  <si>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t>
    </r>
    <r>
      <rPr>
        <b/>
        <u/>
        <sz val="11"/>
        <color theme="1"/>
        <rFont val="Calibri"/>
        <family val="2"/>
        <scheme val="minor"/>
      </rPr>
      <t>El cargue de las evidencias se realizara cuatrimestralmente.</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</si>
  <si>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</si>
  <si>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</si>
  <si>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</si>
  <si>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</si>
  <si>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</si>
  <si>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</si>
  <si>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</si>
  <si>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</si>
  <si>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Documento</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</si>
  <si>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</si>
  <si>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</si>
  <si>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</si>
  <si>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</si>
  <si>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</si>
  <si>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</si>
  <si>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</si>
  <si>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</si>
  <si>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</si>
  <si>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Direccion de Acceso a la Justicia</t>
  </si>
  <si>
    <t>Direccion de Cárcel Distrital</t>
  </si>
  <si>
    <t>Jefe Control Interno Disciplinario</t>
  </si>
  <si>
    <t>Direccion de FCO</t>
  </si>
  <si>
    <t>Jefe de Comunicaciones</t>
  </si>
  <si>
    <t>Jefe de Gestion de Emergencias</t>
  </si>
  <si>
    <t>Direccion de Recursos Físicos y Documental</t>
  </si>
  <si>
    <t>Subsecretaria de Gestion de Seguridad</t>
  </si>
  <si>
    <t>Direccion TIC´s</t>
  </si>
  <si>
    <t>Direccion Financiera</t>
  </si>
  <si>
    <t>Direccion Gestion Humana</t>
  </si>
  <si>
    <t>Direccion Jurídica y Contractual</t>
  </si>
  <si>
    <t>Jefe Control Interno</t>
  </si>
  <si>
    <t>Secretario de Gestion Institucional</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</si>
  <si>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</si>
  <si>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</si>
  <si>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</si>
  <si>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</si>
  <si>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</si>
  <si>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</si>
  <si>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</si>
  <si>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</si>
  <si>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</si>
  <si>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</si>
  <si>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</si>
  <si>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</si>
  <si>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</si>
  <si>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</si>
  <si>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</si>
  <si>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</si>
  <si>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</si>
  <si>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</si>
  <si>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</si>
  <si>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</si>
  <si>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</si>
  <si>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</si>
  <si>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</si>
  <si>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</si>
  <si>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</si>
  <si>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</si>
  <si>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</si>
  <si>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</si>
  <si>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</si>
  <si>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</si>
  <si>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</si>
  <si>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</si>
  <si>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</si>
  <si>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</si>
  <si>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</si>
  <si>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</si>
  <si>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</si>
  <si>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</si>
  <si>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</si>
  <si>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</si>
  <si>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</si>
  <si>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</si>
  <si>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</si>
  <si>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</si>
  <si>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</si>
  <si>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</si>
  <si>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</si>
  <si>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</si>
  <si>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</si>
  <si>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</si>
  <si>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</si>
  <si>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</si>
  <si>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</si>
  <si>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</si>
  <si>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</si>
  <si>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</si>
  <si>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</si>
  <si>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</si>
  <si>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</si>
  <si>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</si>
  <si>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</si>
  <si>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</si>
  <si>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</si>
  <si>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</si>
  <si>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</si>
  <si>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</si>
  <si>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</si>
  <si>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</si>
  <si>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</si>
  <si>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</si>
  <si>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</si>
  <si>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</si>
  <si>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</si>
  <si>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</si>
  <si>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</si>
  <si>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</si>
  <si>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</si>
  <si>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</si>
  <si>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</si>
  <si>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</si>
  <si>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</si>
  <si>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</si>
  <si>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</si>
  <si>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</si>
  <si>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</si>
  <si>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</si>
  <si>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</si>
  <si>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</si>
  <si>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</si>
  <si>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</si>
  <si>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</si>
  <si>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</si>
  <si>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</si>
  <si>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</si>
  <si>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</si>
  <si>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</si>
  <si>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</si>
  <si>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</si>
  <si>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</si>
  <si>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</si>
  <si>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</si>
  <si>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</si>
  <si>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</si>
  <si>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</si>
  <si>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</si>
  <si>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</si>
  <si>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</si>
  <si>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CD-Tramite Jurídico para PPL</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</si>
  <si>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</si>
  <si>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</si>
  <si>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</si>
  <si>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</si>
  <si>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</si>
  <si>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</si>
  <si>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</si>
  <si>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</si>
  <si>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</si>
  <si>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</si>
  <si>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</si>
  <si>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</si>
  <si>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</si>
  <si>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</si>
  <si>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</si>
  <si>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</si>
  <si>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</si>
  <si>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</si>
  <si>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</si>
  <si>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</si>
  <si>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</si>
  <si>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</si>
  <si>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</si>
  <si>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</si>
  <si>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</si>
  <si>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</si>
  <si>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</si>
  <si>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</si>
  <si>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Ejecucion de Controles en el periodo</t>
  </si>
  <si>
    <t>Ejecutar los controles programados en el periodo</t>
  </si>
  <si>
    <t>Memorandos/Correos o Reporte del Plan de Accion de Territorial</t>
  </si>
  <si>
    <t>Registrar información falsa en un informe de un proceso vinculado al PDJJR (Programa de Justicia Juvenil Restaurativa)</t>
  </si>
  <si>
    <t>Responsable de hacer seguimiento de la Direccion de Acceso a la Justicia</t>
  </si>
  <si>
    <t>Actas de reunion y la presentacion</t>
  </si>
  <si>
    <t>Ejecucion de reuniones en el periodo</t>
  </si>
  <si>
    <t>Controles ejecutados en el periodo/Controles programados en el periodo</t>
  </si>
  <si>
    <t>Ejecucion de Control en el periodo</t>
  </si>
  <si>
    <t>Control ejecutado en el periodo/Control requerido en el periodo</t>
  </si>
  <si>
    <t>Ejecutar el control requerido en el periodo</t>
  </si>
  <si>
    <t>Ejecutar control requerido en el periodo</t>
  </si>
  <si>
    <t>Contratos de supervision de Alimentos y Salud</t>
  </si>
  <si>
    <t>De acuerdo al procedimiento</t>
  </si>
  <si>
    <t>Profesionales Asignados a cada Caso por la Coordinacion del PDJJR</t>
  </si>
  <si>
    <t>Actas de Reunion de estudios de Caso</t>
  </si>
  <si>
    <t>Actas de reunion mensuales de seguimiento</t>
  </si>
  <si>
    <t>Ejecucion de socializacion en el periodo</t>
  </si>
  <si>
    <t>Socializacion ejecutada en el periodo/Socializacion programada en el periodo</t>
  </si>
  <si>
    <t>Ejecutar la socializacion programada en el periodo</t>
  </si>
  <si>
    <t>Ejecucion de Reunion en el periodo</t>
  </si>
  <si>
    <t>Reunion ejecutada en el periodo/Reunion programada en el periodo</t>
  </si>
  <si>
    <t>Ejecutar reunion programada en el periodo</t>
  </si>
  <si>
    <t>Ejecucion de Socializaciones en el periodo</t>
  </si>
  <si>
    <t>Ejecutar las Socializaciones programadas en el periodo</t>
  </si>
  <si>
    <t>Socializaciones ejecutadas en el periodo/Socializaciones programadas en el periodo</t>
  </si>
  <si>
    <t>Ejecutar las reuniones programadas en el periodo</t>
  </si>
  <si>
    <t>Reuniones ejecutadas en el periodo/Reuniones programadas en el periodo</t>
  </si>
  <si>
    <t>Ejecucion de revisiones en el periodo</t>
  </si>
  <si>
    <t>Revisiones ejecutadas en el periodo/Revisiones programadas en el periodo</t>
  </si>
  <si>
    <t>Ejecutar las revisiones programadas en el periodo</t>
  </si>
  <si>
    <t>Ejecucion de Aprobaciones en el periodo</t>
  </si>
  <si>
    <t>Aprobaciones ejecutadas en el periodo/Aprobaciones programadas en el periodo</t>
  </si>
  <si>
    <t>Ejecutar las Aprobaciones programadas en el periodo</t>
  </si>
  <si>
    <t>Cuatimestralmente</t>
  </si>
  <si>
    <t>Ejecucion de Seguimiento en el periodo</t>
  </si>
  <si>
    <t>Seguimiento ejecutado en el periodo/Seguimiento requerido en el periodo</t>
  </si>
  <si>
    <t>Ejecutar el Seguimiento requerido en el periodo</t>
  </si>
  <si>
    <t>Ejecucion de Capacitaciones en el periodo</t>
  </si>
  <si>
    <t>Capacitaciones ejecutadas en el periodo/Capacitaciones requeridas en el periodo</t>
  </si>
  <si>
    <t>Ejecutar las Capacitaciones requeridas en el periodo</t>
  </si>
  <si>
    <t>Lider Operativo</t>
  </si>
  <si>
    <t>Ejecucion de Parametrizacion en el periodo</t>
  </si>
  <si>
    <t>Parametrizacion  ejecutada en el periodo/Parametrizacion  requerida en el periodo</t>
  </si>
  <si>
    <t>Ejecutar la Parametrizacion requerido en el periodo</t>
  </si>
  <si>
    <t>Ejecucion de Ampliacion de clausula en el periodo</t>
  </si>
  <si>
    <t>Ampliacion de clausula ejecutada en el periodo/Ampliacion de clausula requerida en el periodo</t>
  </si>
  <si>
    <t>Ejecutar la Ampliacion de clausula requerida en el periodo</t>
  </si>
  <si>
    <t>Ejecucion de Socializacion en el periodo</t>
  </si>
  <si>
    <t>Socializacion ejecutada en el periodo/Socializacion requerida en el periodo</t>
  </si>
  <si>
    <t>Ejecutar la Socializacion requerida en el periodo</t>
  </si>
  <si>
    <t>Ejecucion de Reporte en el periodo</t>
  </si>
  <si>
    <t>Reporte ejecutada en el periodo/Reporte  requerida en el periodo</t>
  </si>
  <si>
    <t>Ejecutar el Reporte requerido en el periodo</t>
  </si>
  <si>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1"/>
        <color theme="1"/>
        <rFont val="Calibri"/>
        <family val="2"/>
        <scheme val="minor"/>
      </rPr>
      <t>El cargue de las evidencias se realizara cuatrimestralmente.</t>
    </r>
  </si>
  <si>
    <t>Informes del Operador o el Correo del Jefe del C4</t>
  </si>
  <si>
    <t>Ejecucion de Publicacion en el periodo</t>
  </si>
  <si>
    <t>Publicacion ejecutada en el periodo/Publicacion  requerida en el periodo</t>
  </si>
  <si>
    <t>Ejecucion de Estudios previos y de sector en el periodo</t>
  </si>
  <si>
    <t>Estudios previos y de sector ejecutados en el periodo/Estudios previos y de sector requeridos en el periodo</t>
  </si>
  <si>
    <t>Ejecutar el Control requerido en el periodo</t>
  </si>
  <si>
    <t>Ejecucion de Pruebas de vulnerabilidad en el periodo</t>
  </si>
  <si>
    <t>Pruebas de vulnerabilidad ejecutadas en el periodo/Pruebas de vulnerabilidad requeridas en el periodo</t>
  </si>
  <si>
    <t>Ejecutar las Pruebas de vulnerabilidad requeridas en el periodo</t>
  </si>
  <si>
    <t>Ejecucion de Cronograma en el periodo</t>
  </si>
  <si>
    <t>Cronograma  ejecutado en el periodo/Cronograma requerido en el periodo</t>
  </si>
  <si>
    <t>Ejecutar el Cronograma requerido en el periodo</t>
  </si>
  <si>
    <t>Subir a la
intranet la
publicación requerida en el periodo</t>
  </si>
  <si>
    <t>Elaborar los Estudios previos y de sector requerida en el periodo</t>
  </si>
  <si>
    <t>Subcomponente</t>
  </si>
  <si>
    <t>Meta o producto</t>
  </si>
  <si>
    <t xml:space="preserve">Responsable dependencia líder </t>
  </si>
  <si>
    <t>Responsable dependencia apoyo</t>
  </si>
  <si>
    <t>Recursos</t>
  </si>
  <si>
    <t>Fecha máxima programada</t>
  </si>
  <si>
    <t>2.1</t>
  </si>
  <si>
    <t>2.2</t>
  </si>
  <si>
    <t>3.1</t>
  </si>
  <si>
    <t>3.2</t>
  </si>
  <si>
    <t>4.1</t>
  </si>
  <si>
    <t>5.1</t>
  </si>
  <si>
    <t>Indicador</t>
  </si>
  <si>
    <t>2.3</t>
  </si>
  <si>
    <t>Humanos
Tecnológicos</t>
  </si>
  <si>
    <t>La Secretaria Distrital de Seguridad, Convivencia y Justicia cuenta con los recursos humanos, economicos, fisicos y tecnologicos necesarios para la correcta administracion de los Riesgos de Corrupcion junto con la ejecucion del Plan Anticorrupción y de Atención al Ciudadano.</t>
  </si>
  <si>
    <t>Hoja 1 de 10</t>
  </si>
  <si>
    <t>Hoja 2 de 10</t>
  </si>
  <si>
    <t>Hoja 3 de 10</t>
  </si>
  <si>
    <t>Hoja 4 de 10</t>
  </si>
  <si>
    <t>Hoja 5 de 10</t>
  </si>
  <si>
    <t>Hoja 6 de 10</t>
  </si>
  <si>
    <t>Hoja 7 de 10</t>
  </si>
  <si>
    <t>Hoja 8 de 10</t>
  </si>
  <si>
    <t>Hoja 9 de 10</t>
  </si>
  <si>
    <r>
      <t xml:space="preserve">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t>
    </r>
    <r>
      <rPr>
        <b/>
        <u/>
        <sz val="11"/>
        <color theme="1"/>
        <rFont val="Calibri"/>
        <family val="2"/>
        <scheme val="minor"/>
      </rPr>
      <t>El cargue de las evidencias se realizara cuatrimestralmente.</t>
    </r>
  </si>
  <si>
    <r>
      <t xml:space="preserve">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1"/>
        <color theme="1"/>
        <rFont val="Calibri"/>
        <family val="2"/>
        <scheme val="minor"/>
      </rPr>
      <t>El cargue de las evidencias se realizará cuatrimestralmente.</t>
    </r>
  </si>
  <si>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t>
    </r>
    <r>
      <rPr>
        <b/>
        <u/>
        <sz val="11"/>
        <color theme="1"/>
        <rFont val="Calibri"/>
        <family val="2"/>
        <scheme val="minor"/>
      </rPr>
      <t>El cargue de las evidencias se realizara cuatrimestralmente.</t>
    </r>
  </si>
  <si>
    <r>
      <t xml:space="preserve">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r>
    <r>
      <rPr>
        <b/>
        <u/>
        <sz val="11"/>
        <color theme="1"/>
        <rFont val="Calibri"/>
        <family val="2"/>
        <scheme val="minor"/>
      </rPr>
      <t>El cargue de las evidencias se realizará cuatrimestralmente</t>
    </r>
  </si>
  <si>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t>
    </r>
    <r>
      <rPr>
        <b/>
        <u/>
        <sz val="11"/>
        <color theme="1"/>
        <rFont val="Calibri"/>
        <family val="2"/>
        <scheme val="minor"/>
      </rPr>
      <t>El cargue de evidencias se realiza de manera cuatrimestral.</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</si>
  <si>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1"/>
        <color theme="1"/>
        <rFont val="Calibri"/>
        <family val="2"/>
        <scheme val="minor"/>
      </rPr>
      <t>El reporte de las evidencias se realizara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</si>
  <si>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las evidencias se realizará cuatrimestralmente.</t>
    </r>
  </si>
  <si>
    <r>
      <t xml:space="preserve">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t>
    </r>
    <r>
      <rPr>
        <b/>
        <u/>
        <sz val="11"/>
        <color theme="1"/>
        <rFont val="Calibri"/>
        <family val="2"/>
        <scheme val="minor"/>
      </rPr>
      <t>El cargue de las evidencias se realizará cuatrimestralmente.</t>
    </r>
  </si>
  <si>
    <r>
      <t xml:space="preserve">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t>
    </r>
    <r>
      <rPr>
        <b/>
        <u/>
        <sz val="11"/>
        <color theme="1"/>
        <rFont val="Calibri"/>
        <family val="2"/>
        <scheme val="minor"/>
      </rPr>
      <t>El cargue de las evidencias se realizará cuatrimestralmente.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</si>
  <si>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1"/>
        <color theme="1"/>
        <rFont val="Calibri"/>
        <family val="2"/>
        <scheme val="minor"/>
      </rPr>
      <t>El reporte de las evidencias se realizara cuatrimestralmente.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</si>
  <si>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1"/>
        <color theme="1"/>
        <rFont val="Calibri"/>
        <family val="2"/>
        <scheme val="minor"/>
      </rPr>
      <t>El reporte de las evidencias se realizara cuatrimestralmente.</t>
    </r>
  </si>
  <si>
    <r>
      <t xml:space="preserve">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t>
    </r>
    <r>
      <rPr>
        <b/>
        <u/>
        <sz val="11"/>
        <color theme="1"/>
        <rFont val="Calibri"/>
        <family val="2"/>
        <scheme val="minor"/>
      </rPr>
      <t>El cargue de las evidencias se realizara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</si>
  <si>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</si>
  <si>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</si>
  <si>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t>
    </r>
    <r>
      <rPr>
        <b/>
        <u/>
        <sz val="11"/>
        <color theme="1"/>
        <rFont val="Calibri"/>
        <family val="2"/>
        <scheme val="minor"/>
      </rPr>
      <t>El cargue de las evidencias se realizara cuatrimestralmente.</t>
    </r>
  </si>
  <si>
    <r>
      <t xml:space="preserve">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t>
    </r>
    <r>
      <rPr>
        <b/>
        <u/>
        <sz val="11"/>
        <color theme="1"/>
        <rFont val="Calibri"/>
        <family val="2"/>
        <scheme val="minor"/>
      </rPr>
      <t>El cargue de las evidencias se realizará cuatrimestralmente</t>
    </r>
  </si>
  <si>
    <r>
      <t xml:space="preserve">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t>
    </r>
    <r>
      <rPr>
        <b/>
        <u/>
        <sz val="11"/>
        <color theme="1"/>
        <rFont val="Calibri"/>
        <family val="2"/>
        <scheme val="minor"/>
      </rPr>
      <t>El cargue de las evidencias se realizará cuatrimestralmente.</t>
    </r>
  </si>
  <si>
    <r>
      <t xml:space="preserve">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</si>
  <si>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r>
      <t xml:space="preserve">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t>
    </r>
    <r>
      <rPr>
        <b/>
        <u/>
        <sz val="11"/>
        <color theme="1"/>
        <rFont val="Calibri"/>
        <family val="2"/>
        <scheme val="minor"/>
      </rPr>
      <t>El cargue de las evidencias se realizara cuatrimestralmente.</t>
    </r>
  </si>
  <si>
    <t>Uso indebido de una posición con acceso a la implementación de los servicios de atención social dirigidos a las PPL</t>
  </si>
  <si>
    <t>Pasar por alto las deficiencias o anomalías en el Suministro del Combustible, así de como registrar erradamente el kilometraje en los váucher originales en la correspondiente EDS</t>
  </si>
  <si>
    <t>Uso de información privilegiada producto de la auditoria para el beneficio de los responsables del proceso auditado o a terceros.</t>
  </si>
  <si>
    <t>Indisponibilidad, manipulación, alteración, perdida o mal uso de la información por parte del personal del C4, Operadores externos así como terceros no vinculados al C4.
Posible pérdida de documentos o información pública</t>
  </si>
  <si>
    <t>Acceso y uso de información de tipo confidencial, reservado, personal, privilegiada o sensible, por personal no autorizado.</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</si>
  <si>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</si>
  <si>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</si>
  <si>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Fecha de Vigencia
31/01/2021</t>
  </si>
  <si>
    <t>Plan Anticorrupción y de Atención al Ciudadano 2021</t>
  </si>
  <si>
    <t>OBJETIVOS DEL PLAN ANTICORRUPCIÓN Y DE ATENCIÓN AL CIUDADANO</t>
  </si>
  <si>
    <r>
      <rPr>
        <b/>
        <sz val="14"/>
        <color theme="1"/>
        <rFont val="Calibri"/>
        <family val="2"/>
        <scheme val="minor"/>
      </rPr>
      <t>OBJETIVO GENERAL</t>
    </r>
    <r>
      <rPr>
        <sz val="14"/>
        <color theme="1"/>
        <rFont val="Calibri"/>
        <family val="2"/>
        <scheme val="minor"/>
      </rPr>
      <t xml:space="preserve">
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r>
    <r>
      <rPr>
        <b/>
        <sz val="14"/>
        <color theme="1"/>
        <rFont val="Calibri"/>
        <family val="2"/>
        <scheme val="minor"/>
      </rPr>
      <t>OBJETIVOS ESPECÍFICOS</t>
    </r>
    <r>
      <rPr>
        <sz val="14"/>
        <color theme="1"/>
        <rFont val="Calibri"/>
        <family val="2"/>
        <scheme val="minor"/>
      </rPr>
      <t xml:space="preserve">
-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r>
  </si>
  <si>
    <t>COMPONENTE 1. GESTIÓN DEL RIESGO DE CORRUPCIÓN – MAPA DE RIESGOS DE CORRUPCIÓN</t>
  </si>
  <si>
    <t># Actividad</t>
  </si>
  <si>
    <t>Actividad</t>
  </si>
  <si>
    <r>
      <t xml:space="preserve">Subcomponente 1
</t>
    </r>
    <r>
      <rPr>
        <sz val="11"/>
        <color theme="1"/>
        <rFont val="Calibri"/>
        <family val="2"/>
        <scheme val="minor"/>
      </rPr>
      <t>Política de Administración de Riesgos</t>
    </r>
  </si>
  <si>
    <t>1.1</t>
  </si>
  <si>
    <t>Revisar la política de Administración de Riesgos para actualizar, según haya lugar.</t>
  </si>
  <si>
    <t>11 verificaciones de la plataforma del DAFP para actualizar, según haya lugar, la política de Administración de Riesgos de la entidad.</t>
  </si>
  <si>
    <t>Verificaciones mensuales realizadas/11*100</t>
  </si>
  <si>
    <t xml:space="preserve">Humanos
Tecnológicos
</t>
  </si>
  <si>
    <t>1.2</t>
  </si>
  <si>
    <t>Adoptar dentro de la Política de Administración de Riesgo la “Ruta metodológica para Ia implementación del Sistema de Administración del Riesgo de Lavado de Activos y de la Financiación del Terrorismo -SARLAFT en las entidades distritales”.</t>
  </si>
  <si>
    <t>Una (1) Política de la Administración de Riesgos actualizada con la ruta metodológica para Ia implementación del SARLAFT en las entidades distritales</t>
  </si>
  <si>
    <t>Una (1) Política de la Administración de Riesgos actualizada</t>
  </si>
  <si>
    <r>
      <t xml:space="preserve">Subcomponente 2
</t>
    </r>
    <r>
      <rPr>
        <sz val="11"/>
        <color theme="1"/>
        <rFont val="Calibri"/>
        <family val="2"/>
        <scheme val="minor"/>
      </rPr>
      <t>Construcción del Mapa de Riesgos de Corrupción</t>
    </r>
  </si>
  <si>
    <t>Actualizar la matriz de los riesgos de corrupción para el período con relación a la Política de Administración de Riesgos.</t>
  </si>
  <si>
    <t>Una (1) matriz de riesgos de corrupción actualizada para la vigencia 2021</t>
  </si>
  <si>
    <t xml:space="preserve">Una (1) matriz de riesgos de corrupción actualizada </t>
  </si>
  <si>
    <t xml:space="preserve">Revisar el nivel de apropiación de la metodología de identificación de riesgos de corrupción en la gestión contractual pública de la Veeduría Distrital. </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</si>
  <si>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</si>
  <si>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</si>
  <si>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Actualizar la Matriz de Riesgos de Corrupción de acuerdo a lo identificado luego de adoptar la “Ruta metodológica para Ia implementación del SARLAFT en las entidades distritales”.</t>
  </si>
  <si>
    <t>Una (1) Matriz de Riesgos de Corrupción actualizada de acuerdo a lo identificado luego de adoptar la “Ruta metodológica para Ia implementación del SARLAFT en las entidades distritales”</t>
  </si>
  <si>
    <r>
      <t xml:space="preserve">Subcomponente 3
</t>
    </r>
    <r>
      <rPr>
        <sz val="11"/>
        <color theme="1"/>
        <rFont val="Calibri"/>
        <family val="2"/>
        <scheme val="minor"/>
      </rPr>
      <t>Consulta y divulgación</t>
    </r>
  </si>
  <si>
    <t xml:space="preserve">Socializar el mapa de riesgos de corrupción, y analizar las opiniones de los servidores públicos y contratistas de la entidad para la actualización de la matriz de riesgos de corrupción. </t>
  </si>
  <si>
    <t xml:space="preserve">Una (1) matriz de riesgos de corrupción y actualizada y socializada </t>
  </si>
  <si>
    <t xml:space="preserve">*Una (1) matriz de riesgos actualizada
*Una (1) matriz de riesgos socializada </t>
  </si>
  <si>
    <t>Publicar y divulgar el mapa de riesgos de corrupción a través de la página web y redes sociales para recoger los aportes de los interesados externos.</t>
  </si>
  <si>
    <t xml:space="preserve">Una (1) matriz de riesgos de corrupción publicada </t>
  </si>
  <si>
    <t xml:space="preserve">*Una (1) matriz de riesgos  de corrupción publicada
*Un (1) análisis de los aportes ciudadanos para definir su inclusión </t>
  </si>
  <si>
    <t>3.3</t>
  </si>
  <si>
    <r>
      <t>Socializar con los Procesos</t>
    </r>
    <r>
      <rPr>
        <b/>
        <i/>
        <sz val="11"/>
        <color rgb="FF201F1E"/>
        <rFont val="Calibri"/>
        <family val="2"/>
        <scheme val="minor"/>
      </rPr>
      <t> </t>
    </r>
    <r>
      <rPr>
        <sz val="11"/>
        <color rgb="FF201F1E"/>
        <rFont val="Calibri"/>
        <family val="2"/>
        <scheme val="minor"/>
      </rPr>
      <t>la</t>
    </r>
    <r>
      <rPr>
        <b/>
        <i/>
        <sz val="11"/>
        <color rgb="FF201F1E"/>
        <rFont val="Calibri"/>
        <family val="2"/>
        <scheme val="minor"/>
      </rPr>
      <t> </t>
    </r>
    <r>
      <rPr>
        <sz val="11"/>
        <color rgb="FF201F1E"/>
        <rFont val="Calibri"/>
        <family val="2"/>
        <scheme val="minor"/>
      </rPr>
      <t>“Ruta metodológica para Ia implementación del SARLAFT en las entidades distritales".</t>
    </r>
  </si>
  <si>
    <t>Una (1) socialización realizada con los Procesos, de la “Ruta metodológica para Ia implementación del SARLAFT en las entidades distritales"</t>
  </si>
  <si>
    <t xml:space="preserve">Una (1) socialización realizada </t>
  </si>
  <si>
    <r>
      <t xml:space="preserve">Subcomponente 4
</t>
    </r>
    <r>
      <rPr>
        <sz val="11"/>
        <color theme="1"/>
        <rFont val="Calibri"/>
        <family val="2"/>
        <scheme val="minor"/>
      </rPr>
      <t>Monitoreo y revisión</t>
    </r>
  </si>
  <si>
    <t>Monitorear y revisar el mapa de riesgos de corrupción con base en los ajustes y reportes realizados por parte de los líderes de proceso y lideres operativos.</t>
  </si>
  <si>
    <t>Tres (3) informes de monitoreo y seguimiento del mapa de riesgos de corrupción realizados</t>
  </si>
  <si>
    <t xml:space="preserve">Número de informes realizados en el período /Número de informes programados para el período </t>
  </si>
  <si>
    <t>Líderes de proceso</t>
  </si>
  <si>
    <t>Primeros 5 días hábiles de Mayo 2021
Primeros 5 días hábiles de Septiembre 2021
Primeros 5 días hábiles de Enero 2022</t>
  </si>
  <si>
    <r>
      <t xml:space="preserve">Subcomponente 5
</t>
    </r>
    <r>
      <rPr>
        <sz val="11"/>
        <color theme="1"/>
        <rFont val="Calibri"/>
        <family val="2"/>
        <scheme val="minor"/>
      </rPr>
      <t>Seguimiento</t>
    </r>
  </si>
  <si>
    <t>Efectuar y publicar el seguimiento al mapa de riesgos de corrupción conforme a la normatividad vigente.</t>
  </si>
  <si>
    <t>Tres (3) seguimientos a los Mapas de riesgos de corrupción efectuados y publicados</t>
  </si>
  <si>
    <t xml:space="preserve">Número de seguimientos ejecutados en el período /número de seguimientos programados para el período </t>
  </si>
  <si>
    <t>Primeros 15 días hábiles de mes de mayo 2021
Primeros 15 días hábiles de mes de septiembre 2021
Primeros 15 días hábiles de mes de enero de 2022</t>
  </si>
  <si>
    <t>Bimestral</t>
  </si>
  <si>
    <r>
      <t xml:space="preserve">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el cual se aportara como evidencia. </t>
    </r>
    <r>
      <rPr>
        <b/>
        <u/>
        <sz val="11"/>
        <color theme="1"/>
        <rFont val="Calibri"/>
        <family val="2"/>
        <scheme val="minor"/>
      </rPr>
      <t>El cargue de las evidencias se realizara cuatrimestralmente.</t>
    </r>
  </si>
  <si>
    <r>
      <t xml:space="preserve">El líder de gestión documental verifica como mínimo una vez a año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 el informe del estado de los archivos de la entidad. </t>
    </r>
    <r>
      <rPr>
        <b/>
        <u/>
        <sz val="11"/>
        <color theme="1"/>
        <rFont val="Calibri"/>
        <family val="2"/>
        <scheme val="minor"/>
      </rPr>
      <t>El reporte de las evidencias se realizara cuatrimestralmente.</t>
    </r>
  </si>
  <si>
    <r>
      <t xml:space="preserve">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informe mensual de devoluciones y relación en Excel de la radicación del sistema ORFEO al usuario DF CUENTAS CONTINGENCIA. </t>
    </r>
    <r>
      <rPr>
        <b/>
        <u/>
        <sz val="11"/>
        <color theme="1"/>
        <rFont val="Calibri"/>
        <family val="2"/>
        <scheme val="minor"/>
      </rPr>
      <t>El cargue de las evidencias se realizara cuatrimestralmente.</t>
    </r>
  </si>
  <si>
    <r>
      <t xml:space="preserve">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t>
    </r>
    <r>
      <rPr>
        <b/>
        <u/>
        <sz val="11"/>
        <color theme="1"/>
        <rFont val="Calibri"/>
        <family val="2"/>
        <scheme val="minor"/>
      </rPr>
      <t>El cargue de las evidencias se realizara cuatrimestralmente.</t>
    </r>
  </si>
  <si>
    <r>
      <t xml:space="preserve">El Operador Tecnológico (Empresa de telecomunicaciones de Bogotá-ETB), elaborará un registro de debilidades y liderará la identificación de vulnerabilidades a la infraestructura y plataformas tecnológicas del C4, las cuales se realizarán mensualmente mediante un informe que será entregado mes vencido dentro de los primeros 10 días hábiles del mes. En caso de no contar con los informes la interventoría emitirá pronunciamiento al supervisor del contrato quien procederá con las notificaciones pertinentes. Como insumo se tendrán los informes que elabora el operador tecnológico. Como evidencia se tienen los Informes mensuales del operador tecnológico (Capitulo 3, aparte 3.8 eventos de seguridad) o las notificaciones del Supervisor por posible incumplimiento. </t>
    </r>
    <r>
      <rPr>
        <b/>
        <u/>
        <sz val="11"/>
        <color theme="1"/>
        <rFont val="Calibri"/>
        <family val="2"/>
        <scheme val="minor"/>
      </rPr>
      <t>El cargue de las evidencias se realizara cuatrimestralmente.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</si>
</sst>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2"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
      <sz val="14"/>
      <color theme="1"/>
      <name val="Arial"/>
      <family val="2"/>
    </font>
    <font>
      <sz val="11"/>
      <color theme="1"/>
      <name val="Calibri"/>
      <family val="2"/>
      <scheme val="minor"/>
    </font>
    <font>
      <b/>
      <sz val="26"/>
      <color theme="1"/>
      <name val="Arial"/>
      <family val="2"/>
    </font>
    <font>
      <sz val="14"/>
      <color theme="1"/>
      <name val="Calibri"/>
      <family val="2"/>
      <scheme val="minor"/>
    </font>
    <font>
      <b/>
      <sz val="14"/>
      <color theme="1"/>
      <name val="Calibri"/>
      <family val="2"/>
      <scheme val="minor"/>
    </font>
    <font>
      <sz val="11"/>
      <color rgb="FF201F1E"/>
      <name val="Calibri"/>
      <family val="2"/>
      <scheme val="minor"/>
    </font>
    <font>
      <b/>
      <i/>
      <sz val="11"/>
      <color rgb="FF201F1E"/>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0070C0"/>
        <bgColor indexed="64"/>
      </patternFill>
    </fill>
    <fill>
      <patternFill patternType="solid">
        <fgColor rgb="FF650F2E"/>
        <bgColor indexed="64"/>
      </patternFill>
    </fill>
    <fill>
      <patternFill patternType="solid">
        <fgColor theme="0" tint="-4.9989318521683403E-2"/>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theme="1"/>
      </left>
      <right style="thin">
        <color theme="1"/>
      </right>
      <top/>
      <bottom/>
      <diagonal/>
    </border>
    <border>
      <left/>
      <right style="thin">
        <color theme="1"/>
      </right>
      <top/>
      <bottom/>
      <diagonal/>
    </border>
    <border>
      <left style="thin">
        <color theme="1"/>
      </left>
      <right/>
      <top/>
      <bottom/>
      <diagonal/>
    </border>
  </borders>
  <cellStyleXfs count="2">
    <xf numFmtId="0" fontId="0" fillId="0" borderId="0"/>
    <xf numFmtId="41" fontId="26" fillId="0" borderId="0" applyFont="0" applyFill="0" applyBorder="0" applyAlignment="0" applyProtection="0"/>
  </cellStyleXfs>
  <cellXfs count="415">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0" fillId="2" borderId="24"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0"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0" borderId="24" xfId="0" applyFill="1" applyBorder="1"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11"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14" fontId="22" fillId="2" borderId="1" xfId="0" applyNumberFormat="1" applyFont="1" applyFill="1" applyBorder="1" applyAlignment="1" applyProtection="1">
      <alignment horizontal="center" vertical="center"/>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2" fillId="2" borderId="0" xfId="0" applyFont="1" applyFill="1" applyAlignment="1" applyProtection="1">
      <alignment wrapText="1"/>
    </xf>
    <xf numFmtId="0" fontId="22" fillId="0" borderId="0" xfId="0" applyFont="1" applyProtection="1"/>
    <xf numFmtId="0" fontId="22" fillId="2" borderId="3" xfId="0" applyFont="1" applyFill="1" applyBorder="1" applyAlignment="1" applyProtection="1">
      <alignment horizontal="center" vertical="center"/>
    </xf>
    <xf numFmtId="0" fontId="22" fillId="0" borderId="0" xfId="0" applyFont="1" applyBorder="1" applyProtection="1"/>
    <xf numFmtId="0" fontId="22" fillId="2" borderId="0" xfId="0" applyFont="1" applyFill="1" applyAlignment="1" applyProtection="1">
      <alignment horizontal="center" vertical="center" wrapText="1"/>
    </xf>
    <xf numFmtId="0" fontId="22" fillId="2" borderId="13" xfId="0" applyFont="1" applyFill="1" applyBorder="1" applyAlignment="1" applyProtection="1">
      <alignment wrapText="1"/>
    </xf>
    <xf numFmtId="0" fontId="22" fillId="0" borderId="0" xfId="0" applyFont="1" applyAlignment="1" applyProtection="1">
      <alignment wrapText="1"/>
    </xf>
    <xf numFmtId="0" fontId="22" fillId="0" borderId="0" xfId="0" applyFont="1" applyAlignment="1" applyProtection="1">
      <alignment horizontal="center" vertical="center" wrapText="1"/>
    </xf>
    <xf numFmtId="0" fontId="22" fillId="2" borderId="38"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xf>
    <xf numFmtId="0" fontId="23" fillId="0" borderId="24" xfId="0" applyFont="1" applyBorder="1" applyAlignment="1" applyProtection="1">
      <alignment horizontal="center" vertical="center" wrapText="1"/>
    </xf>
    <xf numFmtId="14" fontId="22" fillId="2" borderId="24" xfId="0" applyNumberFormat="1"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9" borderId="0" xfId="0" applyFill="1" applyProtection="1"/>
    <xf numFmtId="0" fontId="0" fillId="2" borderId="0" xfId="0" applyFill="1" applyAlignment="1" applyProtection="1">
      <alignment horizontal="center" vertical="center" wrapText="1"/>
    </xf>
    <xf numFmtId="0" fontId="14" fillId="0" borderId="0" xfId="0" applyFont="1" applyAlignment="1" applyProtection="1">
      <alignment vertical="center" wrapText="1"/>
    </xf>
    <xf numFmtId="0" fontId="14" fillId="0" borderId="46" xfId="0" applyFont="1" applyBorder="1" applyAlignment="1" applyProtection="1">
      <alignment horizontal="center" vertical="center" wrapText="1"/>
    </xf>
    <xf numFmtId="0" fontId="0" fillId="0" borderId="48" xfId="0" applyBorder="1" applyProtection="1"/>
    <xf numFmtId="0" fontId="14" fillId="0" borderId="47" xfId="0" applyFont="1" applyBorder="1" applyAlignment="1" applyProtection="1">
      <alignment horizontal="center" vertical="center" wrapText="1"/>
    </xf>
    <xf numFmtId="0" fontId="0" fillId="0" borderId="25" xfId="0" applyBorder="1" applyProtection="1"/>
    <xf numFmtId="0" fontId="14" fillId="0" borderId="28" xfId="0" applyFont="1" applyBorder="1" applyAlignment="1" applyProtection="1">
      <alignment horizontal="center" vertical="center" wrapText="1"/>
    </xf>
    <xf numFmtId="0" fontId="0" fillId="0" borderId="26" xfId="0" applyBorder="1" applyProtection="1"/>
    <xf numFmtId="0" fontId="0" fillId="0" borderId="9" xfId="0" applyBorder="1" applyAlignment="1" applyProtection="1">
      <alignment horizontal="center" vertical="center"/>
    </xf>
    <xf numFmtId="0" fontId="15" fillId="2" borderId="9" xfId="0" applyFont="1" applyFill="1" applyBorder="1" applyAlignment="1" applyProtection="1">
      <alignment horizontal="center" vertical="center"/>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15" fillId="2" borderId="0" xfId="0" applyFont="1" applyFill="1" applyBorder="1" applyAlignment="1" applyProtection="1">
      <alignment horizontal="center" vertical="center"/>
    </xf>
    <xf numFmtId="0" fontId="0" fillId="2" borderId="42" xfId="0" applyFill="1" applyBorder="1" applyAlignment="1" applyProtection="1">
      <alignment vertical="center" wrapText="1"/>
    </xf>
    <xf numFmtId="0" fontId="21" fillId="13" borderId="9" xfId="0" applyFont="1" applyFill="1" applyBorder="1" applyAlignment="1" applyProtection="1">
      <alignment horizontal="center" vertical="center"/>
    </xf>
    <xf numFmtId="0" fontId="21" fillId="13" borderId="2" xfId="0" applyFont="1" applyFill="1" applyBorder="1" applyAlignment="1" applyProtection="1">
      <alignment horizontal="center" vertical="center" wrapText="1"/>
    </xf>
    <xf numFmtId="0" fontId="0" fillId="0" borderId="0" xfId="0" applyFill="1" applyProtection="1"/>
    <xf numFmtId="0" fontId="0" fillId="0" borderId="38" xfId="0" applyFill="1" applyBorder="1" applyAlignment="1" applyProtection="1">
      <alignment horizontal="center" vertical="center"/>
    </xf>
    <xf numFmtId="0" fontId="15" fillId="0" borderId="24"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xf>
    <xf numFmtId="0" fontId="1" fillId="0" borderId="38"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0" fillId="0" borderId="50" xfId="0" applyFill="1" applyBorder="1" applyAlignment="1" applyProtection="1">
      <alignment horizontal="center" vertical="center" wrapText="1"/>
    </xf>
    <xf numFmtId="0" fontId="0" fillId="0" borderId="51" xfId="0" applyFill="1" applyBorder="1" applyAlignment="1" applyProtection="1">
      <alignment horizontal="center" vertical="center" wrapText="1"/>
    </xf>
    <xf numFmtId="0" fontId="21" fillId="14" borderId="9" xfId="0" applyFont="1" applyFill="1" applyBorder="1" applyAlignment="1" applyProtection="1">
      <alignment horizontal="center" vertical="center"/>
    </xf>
    <xf numFmtId="0" fontId="21" fillId="14" borderId="2" xfId="0" applyFont="1" applyFill="1" applyBorder="1" applyAlignment="1" applyProtection="1">
      <alignment horizontal="center" vertical="center" wrapText="1"/>
    </xf>
    <xf numFmtId="0" fontId="21" fillId="14" borderId="9" xfId="0" applyFont="1" applyFill="1" applyBorder="1" applyAlignment="1" applyProtection="1">
      <alignment horizontal="center" vertical="center" wrapText="1"/>
    </xf>
    <xf numFmtId="0" fontId="6" fillId="14" borderId="9" xfId="0" applyFont="1" applyFill="1" applyBorder="1" applyAlignment="1" applyProtection="1">
      <alignment horizontal="center" vertical="center" wrapText="1"/>
    </xf>
    <xf numFmtId="0" fontId="8" fillId="14" borderId="9" xfId="0" applyFont="1" applyFill="1" applyBorder="1" applyAlignment="1" applyProtection="1">
      <alignment horizontal="center" vertical="center"/>
    </xf>
    <xf numFmtId="0" fontId="8" fillId="14" borderId="49" xfId="0" applyFont="1" applyFill="1" applyBorder="1" applyAlignment="1" applyProtection="1">
      <alignment horizontal="center" vertical="center"/>
    </xf>
    <xf numFmtId="0" fontId="8" fillId="14" borderId="39" xfId="0" applyFont="1" applyFill="1" applyBorder="1" applyAlignment="1" applyProtection="1">
      <alignment horizontal="center" vertical="center"/>
    </xf>
    <xf numFmtId="0" fontId="8" fillId="14" borderId="40" xfId="0" applyFont="1" applyFill="1" applyBorder="1" applyAlignment="1" applyProtection="1">
      <alignment horizontal="center" vertical="center" wrapText="1"/>
    </xf>
    <xf numFmtId="0" fontId="9" fillId="14" borderId="40" xfId="0" applyFont="1" applyFill="1" applyBorder="1" applyAlignment="1" applyProtection="1">
      <alignment horizontal="center" vertical="center" wrapText="1"/>
    </xf>
    <xf numFmtId="0" fontId="9" fillId="14" borderId="41" xfId="0" applyFont="1" applyFill="1" applyBorder="1" applyAlignment="1" applyProtection="1">
      <alignment horizontal="center" vertical="center" wrapText="1"/>
    </xf>
    <xf numFmtId="0" fontId="8" fillId="14" borderId="44" xfId="0" applyFont="1" applyFill="1" applyBorder="1" applyAlignment="1" applyProtection="1">
      <alignment horizontal="center" vertical="center"/>
    </xf>
    <xf numFmtId="0" fontId="8" fillId="14" borderId="42" xfId="0" applyFont="1" applyFill="1" applyBorder="1" applyAlignment="1" applyProtection="1">
      <alignment horizontal="center" vertical="center"/>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0" borderId="0" xfId="0" applyBorder="1" applyAlignment="1" applyProtection="1">
      <alignment horizontal="center"/>
    </xf>
    <xf numFmtId="0" fontId="0" fillId="2" borderId="24"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38" xfId="0"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21" fillId="14" borderId="12"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0" borderId="24"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6" fillId="14" borderId="52" xfId="0" applyFont="1" applyFill="1" applyBorder="1" applyAlignment="1" applyProtection="1">
      <alignment horizontal="center" vertical="center" wrapText="1"/>
    </xf>
    <xf numFmtId="0" fontId="6" fillId="14" borderId="54" xfId="0" applyFont="1" applyFill="1" applyBorder="1" applyAlignment="1" applyProtection="1">
      <alignment horizontal="center" vertical="center" wrapText="1"/>
    </xf>
    <xf numFmtId="0" fontId="6" fillId="14" borderId="38" xfId="0" applyFont="1" applyFill="1" applyBorder="1" applyAlignment="1" applyProtection="1">
      <alignment horizontal="center" vertical="center" wrapText="1"/>
    </xf>
    <xf numFmtId="14" fontId="22" fillId="2" borderId="9" xfId="0" applyNumberFormat="1" applyFont="1" applyFill="1" applyBorder="1" applyAlignment="1" applyProtection="1">
      <alignment horizontal="center" vertical="center"/>
    </xf>
    <xf numFmtId="0" fontId="0" fillId="10" borderId="24" xfId="0" applyFill="1" applyBorder="1" applyAlignment="1" applyProtection="1">
      <alignment horizontal="center" vertical="center" wrapText="1"/>
    </xf>
    <xf numFmtId="0" fontId="1" fillId="16" borderId="58" xfId="0" applyFont="1" applyFill="1" applyBorder="1" applyAlignment="1">
      <alignment horizontal="center" vertical="center" wrapText="1"/>
    </xf>
    <xf numFmtId="0" fontId="1" fillId="16" borderId="59" xfId="0" applyFont="1" applyFill="1" applyBorder="1" applyAlignment="1">
      <alignment horizontal="center" vertical="center" wrapText="1"/>
    </xf>
    <xf numFmtId="0" fontId="1" fillId="16" borderId="60" xfId="0" applyFont="1" applyFill="1" applyBorder="1" applyAlignment="1">
      <alignment horizontal="center" vertical="center" wrapText="1"/>
    </xf>
    <xf numFmtId="0" fontId="1" fillId="16" borderId="24" xfId="0" applyFont="1" applyFill="1" applyBorder="1" applyAlignment="1">
      <alignment horizontal="center" vertical="center" wrapText="1"/>
    </xf>
    <xf numFmtId="0" fontId="0" fillId="0" borderId="24" xfId="0" applyBorder="1" applyAlignment="1">
      <alignment horizontal="center" vertical="center" wrapText="1"/>
    </xf>
    <xf numFmtId="0" fontId="1" fillId="16" borderId="42"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0" fillId="0" borderId="24" xfId="0" applyBorder="1" applyAlignment="1">
      <alignment horizontal="justify" vertical="center" wrapText="1"/>
    </xf>
    <xf numFmtId="0" fontId="30" fillId="0" borderId="0" xfId="0" applyFont="1" applyAlignment="1">
      <alignment horizontal="justify" vertical="center" wrapText="1"/>
    </xf>
    <xf numFmtId="0" fontId="0" fillId="0" borderId="38" xfId="0" applyBorder="1" applyAlignment="1">
      <alignment horizontal="center" vertical="center" wrapText="1"/>
    </xf>
    <xf numFmtId="164" fontId="0" fillId="0" borderId="24" xfId="0" applyNumberFormat="1" applyBorder="1" applyAlignment="1">
      <alignment horizontal="center" vertical="center" wrapText="1"/>
    </xf>
    <xf numFmtId="0" fontId="0" fillId="0"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21" fillId="14" borderId="21" xfId="0" applyFont="1" applyFill="1" applyBorder="1" applyAlignment="1">
      <alignment horizontal="center" vertic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5" fillId="0" borderId="14" xfId="0" applyFont="1" applyBorder="1" applyAlignment="1" applyProtection="1">
      <alignment horizontal="center" wrapText="1"/>
    </xf>
    <xf numFmtId="0" fontId="25" fillId="0" borderId="7" xfId="0" applyFont="1" applyBorder="1" applyAlignment="1" applyProtection="1">
      <alignment horizontal="center" wrapText="1"/>
    </xf>
    <xf numFmtId="0" fontId="25" fillId="0" borderId="8" xfId="0" applyFont="1" applyBorder="1" applyAlignment="1" applyProtection="1">
      <alignment horizontal="center" wrapText="1"/>
    </xf>
    <xf numFmtId="0" fontId="12" fillId="14" borderId="10" xfId="0" applyFont="1" applyFill="1" applyBorder="1" applyAlignment="1" applyProtection="1">
      <alignment horizontal="center" vertical="center"/>
    </xf>
    <xf numFmtId="0" fontId="12" fillId="14" borderId="11" xfId="0" applyFont="1" applyFill="1" applyBorder="1" applyAlignment="1" applyProtection="1">
      <alignment horizontal="center" vertical="center"/>
    </xf>
    <xf numFmtId="0" fontId="12" fillId="14" borderId="12" xfId="0" applyFont="1" applyFill="1" applyBorder="1" applyAlignment="1" applyProtection="1">
      <alignment horizontal="center" vertical="center"/>
    </xf>
    <xf numFmtId="0" fontId="25" fillId="2" borderId="21" xfId="0" applyFont="1" applyFill="1" applyBorder="1" applyAlignment="1" applyProtection="1">
      <alignment horizontal="justify" vertical="center" wrapText="1" readingOrder="1"/>
    </xf>
    <xf numFmtId="0" fontId="25" fillId="2" borderId="4" xfId="0" applyFont="1" applyFill="1" applyBorder="1" applyAlignment="1" applyProtection="1">
      <alignment horizontal="justify" vertical="center" wrapText="1" readingOrder="1"/>
    </xf>
    <xf numFmtId="0" fontId="25" fillId="2" borderId="5" xfId="0" applyFont="1" applyFill="1" applyBorder="1" applyAlignment="1" applyProtection="1">
      <alignment horizontal="justify" vertical="center" wrapText="1" readingOrder="1"/>
    </xf>
    <xf numFmtId="0" fontId="0" fillId="0" borderId="6" xfId="0" applyBorder="1" applyAlignment="1" applyProtection="1">
      <alignment horizontal="center"/>
    </xf>
    <xf numFmtId="0" fontId="21" fillId="14" borderId="14" xfId="0" applyFont="1" applyFill="1" applyBorder="1" applyAlignment="1" applyProtection="1">
      <alignment horizontal="center" vertical="center" wrapText="1"/>
    </xf>
    <xf numFmtId="0" fontId="21" fillId="14" borderId="8" xfId="0" applyFont="1" applyFill="1" applyBorder="1" applyAlignment="1" applyProtection="1">
      <alignment horizontal="center" vertical="center" wrapText="1"/>
    </xf>
    <xf numFmtId="0" fontId="25" fillId="0" borderId="21" xfId="0" applyFont="1" applyBorder="1" applyAlignment="1" applyProtection="1">
      <alignment horizontal="justify" vertical="center" wrapText="1"/>
    </xf>
    <xf numFmtId="0" fontId="25" fillId="0" borderId="5" xfId="0" applyFont="1" applyBorder="1" applyAlignment="1" applyProtection="1">
      <alignment horizontal="justify" vertical="center" wrapText="1"/>
    </xf>
    <xf numFmtId="0" fontId="25" fillId="0" borderId="14" xfId="0" applyFont="1" applyBorder="1" applyAlignment="1" applyProtection="1">
      <alignment horizontal="justify" vertical="center" wrapText="1"/>
    </xf>
    <xf numFmtId="0" fontId="25" fillId="0" borderId="8" xfId="0" applyFont="1" applyBorder="1" applyAlignment="1" applyProtection="1">
      <alignment horizontal="justify" vertical="center" wrapText="1"/>
    </xf>
    <xf numFmtId="0" fontId="25" fillId="0" borderId="4" xfId="0" applyFont="1" applyBorder="1" applyAlignment="1" applyProtection="1">
      <alignment horizontal="justify" vertical="center" wrapText="1"/>
    </xf>
    <xf numFmtId="0" fontId="25" fillId="0" borderId="7" xfId="0" applyFont="1" applyBorder="1" applyAlignment="1" applyProtection="1">
      <alignment horizontal="justify" vertical="center" wrapText="1"/>
    </xf>
    <xf numFmtId="0" fontId="21" fillId="14" borderId="1" xfId="0" applyFont="1" applyFill="1" applyBorder="1" applyAlignment="1" applyProtection="1">
      <alignment horizontal="center" vertical="center" wrapText="1"/>
    </xf>
    <xf numFmtId="0" fontId="21" fillId="14" borderId="3"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41" fontId="21" fillId="14" borderId="13" xfId="1" applyFont="1" applyFill="1" applyBorder="1" applyAlignment="1">
      <alignment horizontal="center" vertical="center" wrapText="1"/>
    </xf>
    <xf numFmtId="41" fontId="21" fillId="14" borderId="0" xfId="1" applyFont="1" applyFill="1" applyBorder="1" applyAlignment="1">
      <alignment horizontal="center" vertical="center" wrapText="1"/>
    </xf>
    <xf numFmtId="41" fontId="21" fillId="14" borderId="14" xfId="1" applyFont="1" applyFill="1" applyBorder="1" applyAlignment="1">
      <alignment horizontal="center" vertical="center" wrapText="1"/>
    </xf>
    <xf numFmtId="41" fontId="21" fillId="14" borderId="7" xfId="1" applyFont="1" applyFill="1" applyBorder="1" applyAlignment="1">
      <alignment horizontal="center" vertical="center" wrapText="1"/>
    </xf>
    <xf numFmtId="0" fontId="0" fillId="2" borderId="2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21" fillId="14" borderId="10" xfId="0" applyFont="1" applyFill="1" applyBorder="1" applyAlignment="1" applyProtection="1">
      <alignment horizontal="center" vertical="center"/>
    </xf>
    <xf numFmtId="0" fontId="21" fillId="14" borderId="12" xfId="0" applyFont="1" applyFill="1" applyBorder="1" applyAlignment="1" applyProtection="1">
      <alignment horizontal="center" vertical="center"/>
    </xf>
    <xf numFmtId="0" fontId="21" fillId="14" borderId="10" xfId="0" applyFont="1" applyFill="1" applyBorder="1" applyAlignment="1" applyProtection="1">
      <alignment horizontal="center" vertical="center" wrapText="1"/>
    </xf>
    <xf numFmtId="0" fontId="21" fillId="14" borderId="12" xfId="0" applyFont="1" applyFill="1" applyBorder="1" applyAlignment="1" applyProtection="1">
      <alignment horizontal="center" vertical="center" wrapText="1"/>
    </xf>
    <xf numFmtId="0" fontId="21" fillId="14" borderId="21" xfId="0" applyFont="1" applyFill="1" applyBorder="1" applyAlignment="1" applyProtection="1">
      <alignment horizontal="center" vertical="center" wrapText="1"/>
    </xf>
    <xf numFmtId="0" fontId="21" fillId="14" borderId="5" xfId="0" applyFont="1" applyFill="1" applyBorder="1" applyAlignment="1" applyProtection="1">
      <alignment horizontal="center" vertical="center" wrapText="1"/>
    </xf>
    <xf numFmtId="0" fontId="21" fillId="14" borderId="13" xfId="0" applyFont="1" applyFill="1" applyBorder="1" applyAlignment="1" applyProtection="1">
      <alignment horizontal="center" vertical="center" wrapText="1"/>
    </xf>
    <xf numFmtId="0" fontId="21" fillId="14" borderId="6" xfId="0" applyFont="1" applyFill="1" applyBorder="1" applyAlignment="1" applyProtection="1">
      <alignment horizontal="center" vertical="center" wrapText="1"/>
    </xf>
    <xf numFmtId="0" fontId="6" fillId="15" borderId="38" xfId="0" applyFont="1" applyFill="1" applyBorder="1" applyAlignment="1">
      <alignment horizontal="center" vertical="center"/>
    </xf>
    <xf numFmtId="0" fontId="1" fillId="16" borderId="42" xfId="0" applyFont="1" applyFill="1" applyBorder="1" applyAlignment="1">
      <alignment horizontal="left" vertical="center" wrapText="1"/>
    </xf>
    <xf numFmtId="0" fontId="1" fillId="16" borderId="38" xfId="0" applyFont="1" applyFill="1" applyBorder="1" applyAlignment="1">
      <alignment horizontal="left" vertical="center" wrapText="1"/>
    </xf>
    <xf numFmtId="0" fontId="1" fillId="16" borderId="43" xfId="0" applyFont="1" applyFill="1" applyBorder="1" applyAlignment="1">
      <alignment horizontal="left" vertical="center" wrapText="1"/>
    </xf>
    <xf numFmtId="0" fontId="27" fillId="0" borderId="2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0" fontId="6" fillId="15" borderId="52" xfId="0" applyFont="1" applyFill="1" applyBorder="1" applyAlignment="1">
      <alignment horizontal="center" vertical="center" wrapText="1"/>
    </xf>
    <xf numFmtId="0" fontId="6" fillId="15" borderId="56" xfId="0" applyFont="1" applyFill="1" applyBorder="1" applyAlignment="1">
      <alignment horizontal="center" vertical="center" wrapText="1"/>
    </xf>
    <xf numFmtId="0" fontId="28" fillId="0" borderId="57" xfId="0" applyFont="1" applyBorder="1" applyAlignment="1">
      <alignment horizontal="justify" vertical="top" wrapText="1"/>
    </xf>
    <xf numFmtId="0" fontId="28" fillId="0" borderId="55" xfId="0" applyFont="1" applyBorder="1" applyAlignment="1">
      <alignment horizontal="justify" vertical="top" wrapText="1"/>
    </xf>
    <xf numFmtId="0" fontId="0" fillId="10" borderId="42" xfId="0" applyFill="1" applyBorder="1" applyAlignment="1" applyProtection="1">
      <alignment horizontal="center" vertical="center" wrapText="1"/>
    </xf>
    <xf numFmtId="0" fontId="0" fillId="10" borderId="38"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42"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10" borderId="43"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0" fillId="0" borderId="0" xfId="0" applyBorder="1" applyAlignment="1" applyProtection="1">
      <alignment horizontal="center"/>
    </xf>
    <xf numFmtId="0" fontId="0" fillId="0" borderId="7" xfId="0" applyBorder="1" applyAlignment="1" applyProtection="1">
      <alignment horizontal="center"/>
    </xf>
    <xf numFmtId="0" fontId="6" fillId="14" borderId="21" xfId="0" applyFont="1" applyFill="1" applyBorder="1" applyAlignment="1" applyProtection="1">
      <alignment horizontal="center" vertical="center" wrapText="1"/>
    </xf>
    <xf numFmtId="0" fontId="6" fillId="14" borderId="4" xfId="0" applyFont="1" applyFill="1" applyBorder="1" applyAlignment="1" applyProtection="1">
      <alignment horizontal="center" vertical="center" wrapText="1"/>
    </xf>
    <xf numFmtId="0" fontId="6" fillId="14" borderId="5" xfId="0" applyFont="1" applyFill="1" applyBorder="1" applyAlignment="1" applyProtection="1">
      <alignment horizontal="center" vertical="center" wrapText="1"/>
    </xf>
    <xf numFmtId="0" fontId="6" fillId="14" borderId="13" xfId="0" applyFont="1" applyFill="1" applyBorder="1" applyAlignment="1" applyProtection="1">
      <alignment horizontal="center" vertical="center" wrapText="1"/>
    </xf>
    <xf numFmtId="0" fontId="6" fillId="14" borderId="0" xfId="0" applyFont="1" applyFill="1" applyBorder="1" applyAlignment="1" applyProtection="1">
      <alignment horizontal="center" vertical="center" wrapText="1"/>
    </xf>
    <xf numFmtId="0" fontId="6" fillId="14" borderId="6" xfId="0" applyFont="1"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7" xfId="0" applyFont="1" applyFill="1" applyBorder="1" applyAlignment="1" applyProtection="1">
      <alignment horizontal="center" vertical="center" wrapText="1"/>
    </xf>
    <xf numFmtId="0" fontId="6" fillId="14" borderId="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43" xfId="0" applyFont="1"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8" xfId="0" applyFont="1" applyFill="1" applyBorder="1" applyAlignment="1" applyProtection="1">
      <alignment horizontal="center" vertical="center"/>
    </xf>
    <xf numFmtId="0" fontId="0" fillId="0" borderId="4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4" xfId="0" applyFill="1" applyBorder="1" applyAlignment="1" applyProtection="1">
      <alignment horizontal="center" vertical="center" wrapText="1"/>
    </xf>
    <xf numFmtId="0" fontId="0" fillId="2" borderId="53"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14" borderId="1"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6" fillId="14"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46"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2" fillId="2" borderId="2" xfId="0" applyFont="1" applyFill="1" applyBorder="1" applyAlignment="1" applyProtection="1">
      <alignment horizontal="center" vertical="center" wrapText="1"/>
    </xf>
    <xf numFmtId="0" fontId="0" fillId="2" borderId="0" xfId="0" applyFill="1" applyAlignment="1" applyProtection="1">
      <alignment horizontal="center" vertical="center" wrapText="1"/>
    </xf>
    <xf numFmtId="0" fontId="18" fillId="12" borderId="28" xfId="0" applyFont="1" applyFill="1" applyBorder="1" applyAlignment="1" applyProtection="1">
      <alignment horizontal="center" vertical="center" wrapText="1"/>
    </xf>
    <xf numFmtId="0" fontId="18" fillId="12" borderId="37"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37" xfId="0" applyFont="1" applyBorder="1" applyAlignment="1" applyProtection="1">
      <alignment vertical="center"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6" fillId="6" borderId="46"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7" fillId="11" borderId="47" xfId="0" applyFont="1" applyFill="1" applyBorder="1" applyAlignment="1" applyProtection="1">
      <alignment horizontal="center" vertical="center" wrapText="1"/>
    </xf>
    <xf numFmtId="0" fontId="17" fillId="11" borderId="24" xfId="0" applyFont="1" applyFill="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4" xfId="0" applyFont="1" applyBorder="1" applyAlignment="1" applyProtection="1">
      <alignment vertical="center" wrapText="1"/>
    </xf>
    <xf numFmtId="0" fontId="13" fillId="0" borderId="46"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0" xfId="0" applyFont="1" applyFill="1" applyBorder="1" applyAlignment="1" applyProtection="1">
      <alignment horizontal="center" vertical="center"/>
    </xf>
    <xf numFmtId="0" fontId="8" fillId="14" borderId="11"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20" fillId="14" borderId="10"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13" fillId="0" borderId="45" xfId="0" applyFont="1" applyBorder="1" applyAlignment="1" applyProtection="1">
      <alignment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14" borderId="32" xfId="0" applyFont="1" applyFill="1" applyBorder="1" applyAlignment="1" applyProtection="1">
      <alignment horizontal="center" vertical="center"/>
    </xf>
    <xf numFmtId="0" fontId="8" fillId="14" borderId="30" xfId="0" applyFont="1" applyFill="1" applyBorder="1" applyAlignment="1" applyProtection="1">
      <alignment horizontal="center" vertical="center"/>
    </xf>
    <xf numFmtId="0" fontId="9" fillId="14" borderId="38" xfId="0" applyFont="1" applyFill="1" applyBorder="1" applyAlignment="1" applyProtection="1">
      <alignment horizontal="center" vertical="center" wrapText="1"/>
    </xf>
    <xf numFmtId="0" fontId="9" fillId="14" borderId="42" xfId="0" applyFont="1" applyFill="1" applyBorder="1" applyAlignment="1" applyProtection="1">
      <alignment horizontal="center" vertical="center" wrapText="1"/>
    </xf>
    <xf numFmtId="0" fontId="8" fillId="14" borderId="38" xfId="0" applyFont="1" applyFill="1" applyBorder="1" applyAlignment="1" applyProtection="1">
      <alignment horizontal="center" vertical="center" wrapText="1"/>
    </xf>
    <xf numFmtId="0" fontId="8" fillId="14" borderId="42" xfId="0" applyFont="1" applyFill="1" applyBorder="1" applyAlignment="1" applyProtection="1">
      <alignment horizontal="center" vertical="center" wrapText="1"/>
    </xf>
    <xf numFmtId="0" fontId="8" fillId="14" borderId="45"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1" fillId="14" borderId="11" xfId="0" applyFont="1" applyFill="1" applyBorder="1" applyAlignment="1" applyProtection="1">
      <alignment horizontal="center" vertical="center" wrapText="1"/>
    </xf>
    <xf numFmtId="0" fontId="21" fillId="14" borderId="4" xfId="0" applyFont="1" applyFill="1" applyBorder="1" applyAlignment="1" applyProtection="1">
      <alignment horizontal="center" vertical="center" wrapText="1"/>
    </xf>
    <xf numFmtId="0" fontId="21" fillId="14" borderId="0" xfId="0" applyFont="1" applyFill="1" applyBorder="1" applyAlignment="1" applyProtection="1">
      <alignment horizontal="center" vertical="center" wrapText="1"/>
    </xf>
    <xf numFmtId="0" fontId="21" fillId="14" borderId="7"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wrapText="1"/>
    </xf>
    <xf numFmtId="0" fontId="23" fillId="0" borderId="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4" xfId="0" applyFont="1" applyFill="1" applyBorder="1" applyAlignment="1" applyProtection="1">
      <alignment horizontal="center" vertical="center" wrapText="1"/>
    </xf>
    <xf numFmtId="0" fontId="6" fillId="13" borderId="7" xfId="0" applyFont="1" applyFill="1" applyBorder="1" applyAlignment="1" applyProtection="1">
      <alignment horizontal="center" vertical="center" wrapText="1"/>
    </xf>
    <xf numFmtId="0" fontId="21" fillId="13" borderId="1" xfId="0" applyFont="1" applyFill="1" applyBorder="1" applyAlignment="1" applyProtection="1">
      <alignment horizontal="center" vertical="center" wrapText="1"/>
    </xf>
    <xf numFmtId="0" fontId="21" fillId="13" borderId="3"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8" xfId="0" applyFont="1"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2">
    <cellStyle name="Millares [0]" xfId="1" builtinId="6"/>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E0754"/>
      <color rgb="FF0070C0"/>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1</xdr:col>
      <xdr:colOff>3024187</xdr:colOff>
      <xdr:row>12</xdr:row>
      <xdr:rowOff>47979</xdr:rowOff>
    </xdr:from>
    <xdr:to>
      <xdr:col>2</xdr:col>
      <xdr:colOff>1110222</xdr:colOff>
      <xdr:row>15</xdr:row>
      <xdr:rowOff>121444</xdr:rowOff>
    </xdr:to>
    <xdr:pic>
      <xdr:nvPicPr>
        <xdr:cNvPr id="4" name="Imagen 3">
          <a:extLst>
            <a:ext uri="{FF2B5EF4-FFF2-40B4-BE49-F238E27FC236}">
              <a16:creationId xmlns:a16="http://schemas.microsoft.com/office/drawing/2014/main" id="{7CE21D9B-B07A-4BA1-AA67-FA45259400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4917635"/>
          <a:ext cx="1907941" cy="644965"/>
        </a:xfrm>
        <a:prstGeom prst="rect">
          <a:avLst/>
        </a:prstGeom>
      </xdr:spPr>
    </xdr:pic>
    <xdr:clientData/>
  </xdr:twoCellAnchor>
  <xdr:twoCellAnchor editAs="oneCell">
    <xdr:from>
      <xdr:col>3</xdr:col>
      <xdr:colOff>202407</xdr:colOff>
      <xdr:row>12</xdr:row>
      <xdr:rowOff>35719</xdr:rowOff>
    </xdr:from>
    <xdr:to>
      <xdr:col>3</xdr:col>
      <xdr:colOff>1428750</xdr:colOff>
      <xdr:row>16</xdr:row>
      <xdr:rowOff>441</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63313" y="5917407"/>
          <a:ext cx="1226343" cy="726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4</xdr:col>
      <xdr:colOff>1562099</xdr:colOff>
      <xdr:row>31</xdr:row>
      <xdr:rowOff>76553</xdr:rowOff>
    </xdr:from>
    <xdr:to>
      <xdr:col>5</xdr:col>
      <xdr:colOff>1330663</xdr:colOff>
      <xdr:row>35</xdr:row>
      <xdr:rowOff>32596</xdr:rowOff>
    </xdr:to>
    <xdr:pic>
      <xdr:nvPicPr>
        <xdr:cNvPr id="4" name="Imagen 3">
          <a:extLst>
            <a:ext uri="{FF2B5EF4-FFF2-40B4-BE49-F238E27FC236}">
              <a16:creationId xmlns:a16="http://schemas.microsoft.com/office/drawing/2014/main" id="{1CB3CA7B-DF78-420F-AB04-A6157536FB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399" y="14992703"/>
          <a:ext cx="2178389" cy="603743"/>
        </a:xfrm>
        <a:prstGeom prst="rect">
          <a:avLst/>
        </a:prstGeom>
      </xdr:spPr>
    </xdr:pic>
    <xdr:clientData/>
  </xdr:twoCellAnchor>
  <xdr:twoCellAnchor editAs="oneCell">
    <xdr:from>
      <xdr:col>7</xdr:col>
      <xdr:colOff>57149</xdr:colOff>
      <xdr:row>31</xdr:row>
      <xdr:rowOff>76200</xdr:rowOff>
    </xdr:from>
    <xdr:to>
      <xdr:col>7</xdr:col>
      <xdr:colOff>1457324</xdr:colOff>
      <xdr:row>36</xdr:row>
      <xdr:rowOff>96309</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5024" y="14992350"/>
          <a:ext cx="1400175" cy="8297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317501</xdr:colOff>
      <xdr:row>0</xdr:row>
      <xdr:rowOff>71437</xdr:rowOff>
    </xdr:from>
    <xdr:to>
      <xdr:col>0</xdr:col>
      <xdr:colOff>1139031</xdr:colOff>
      <xdr:row>4</xdr:row>
      <xdr:rowOff>180975</xdr:rowOff>
    </xdr:to>
    <xdr:pic>
      <xdr:nvPicPr>
        <xdr:cNvPr id="4" name="Imagen 3">
          <a:extLst>
            <a:ext uri="{FF2B5EF4-FFF2-40B4-BE49-F238E27FC236}">
              <a16:creationId xmlns:a16="http://schemas.microsoft.com/office/drawing/2014/main" id="{39E3BE05-225C-4A54-BC30-80FBE1DA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1" y="71437"/>
          <a:ext cx="821530" cy="1046163"/>
        </a:xfrm>
        <a:prstGeom prst="rect">
          <a:avLst/>
        </a:prstGeom>
      </xdr:spPr>
    </xdr:pic>
    <xdr:clientData/>
  </xdr:twoCellAnchor>
  <xdr:twoCellAnchor editAs="oneCell">
    <xdr:from>
      <xdr:col>3</xdr:col>
      <xdr:colOff>1393031</xdr:colOff>
      <xdr:row>23</xdr:row>
      <xdr:rowOff>127353</xdr:rowOff>
    </xdr:from>
    <xdr:to>
      <xdr:col>4</xdr:col>
      <xdr:colOff>1313657</xdr:colOff>
      <xdr:row>27</xdr:row>
      <xdr:rowOff>83343</xdr:rowOff>
    </xdr:to>
    <xdr:pic>
      <xdr:nvPicPr>
        <xdr:cNvPr id="5" name="Imagen 4">
          <a:extLst>
            <a:ext uri="{FF2B5EF4-FFF2-40B4-BE49-F238E27FC236}">
              <a16:creationId xmlns:a16="http://schemas.microsoft.com/office/drawing/2014/main" id="{AADA81B9-B1F0-488B-8E0F-4958E3CE91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8344" y="17951009"/>
          <a:ext cx="2385219" cy="717990"/>
        </a:xfrm>
        <a:prstGeom prst="rect">
          <a:avLst/>
        </a:prstGeom>
      </xdr:spPr>
    </xdr:pic>
    <xdr:clientData/>
  </xdr:twoCellAnchor>
  <xdr:twoCellAnchor editAs="oneCell">
    <xdr:from>
      <xdr:col>7</xdr:col>
      <xdr:colOff>1492250</xdr:colOff>
      <xdr:row>23</xdr:row>
      <xdr:rowOff>79375</xdr:rowOff>
    </xdr:from>
    <xdr:to>
      <xdr:col>8</xdr:col>
      <xdr:colOff>1521836</xdr:colOff>
      <xdr:row>28</xdr:row>
      <xdr:rowOff>33877</xdr:rowOff>
    </xdr:to>
    <xdr:pic>
      <xdr:nvPicPr>
        <xdr:cNvPr id="6" name="Imagen 5">
          <a:extLst>
            <a:ext uri="{FF2B5EF4-FFF2-40B4-BE49-F238E27FC236}">
              <a16:creationId xmlns:a16="http://schemas.microsoft.com/office/drawing/2014/main" id="{1C2839E7-60C1-4879-87E0-65455DD95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85875" y="9969500"/>
          <a:ext cx="1530566" cy="90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494393</xdr:colOff>
      <xdr:row>0</xdr:row>
      <xdr:rowOff>77106</xdr:rowOff>
    </xdr:from>
    <xdr:to>
      <xdr:col>1</xdr:col>
      <xdr:colOff>714375</xdr:colOff>
      <xdr:row>6</xdr:row>
      <xdr:rowOff>32488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93" y="77106"/>
          <a:ext cx="1474107" cy="1161882"/>
        </a:xfrm>
        <a:prstGeom prst="rect">
          <a:avLst/>
        </a:prstGeom>
      </xdr:spPr>
    </xdr:pic>
    <xdr:clientData/>
  </xdr:twoCellAnchor>
  <xdr:twoCellAnchor editAs="oneCell">
    <xdr:from>
      <xdr:col>5</xdr:col>
      <xdr:colOff>0</xdr:colOff>
      <xdr:row>47</xdr:row>
      <xdr:rowOff>118282</xdr:rowOff>
    </xdr:from>
    <xdr:to>
      <xdr:col>6</xdr:col>
      <xdr:colOff>841374</xdr:colOff>
      <xdr:row>52</xdr:row>
      <xdr:rowOff>63500</xdr:rowOff>
    </xdr:to>
    <xdr:pic>
      <xdr:nvPicPr>
        <xdr:cNvPr id="4" name="Imagen 3">
          <a:extLst>
            <a:ext uri="{FF2B5EF4-FFF2-40B4-BE49-F238E27FC236}">
              <a16:creationId xmlns:a16="http://schemas.microsoft.com/office/drawing/2014/main" id="{47973E75-2034-450D-A907-8D730FBF9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839" y="91431282"/>
          <a:ext cx="2825749" cy="897718"/>
        </a:xfrm>
        <a:prstGeom prst="rect">
          <a:avLst/>
        </a:prstGeom>
      </xdr:spPr>
    </xdr:pic>
    <xdr:clientData/>
  </xdr:twoCellAnchor>
  <xdr:twoCellAnchor editAs="oneCell">
    <xdr:from>
      <xdr:col>8</xdr:col>
      <xdr:colOff>635000</xdr:colOff>
      <xdr:row>47</xdr:row>
      <xdr:rowOff>22679</xdr:rowOff>
    </xdr:from>
    <xdr:to>
      <xdr:col>9</xdr:col>
      <xdr:colOff>752386</xdr:colOff>
      <xdr:row>52</xdr:row>
      <xdr:rowOff>148216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90625" y="91335679"/>
          <a:ext cx="1821454" cy="1078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2</xdr:col>
      <xdr:colOff>1575288</xdr:colOff>
      <xdr:row>30</xdr:row>
      <xdr:rowOff>22334</xdr:rowOff>
    </xdr:from>
    <xdr:to>
      <xdr:col>3</xdr:col>
      <xdr:colOff>793212</xdr:colOff>
      <xdr:row>33</xdr:row>
      <xdr:rowOff>44876</xdr:rowOff>
    </xdr:to>
    <xdr:pic>
      <xdr:nvPicPr>
        <xdr:cNvPr id="5" name="Imagen 4">
          <a:extLst>
            <a:ext uri="{FF2B5EF4-FFF2-40B4-BE49-F238E27FC236}">
              <a16:creationId xmlns:a16="http://schemas.microsoft.com/office/drawing/2014/main" id="{0D8E0507-358B-4216-891A-1C05DCD88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29637757"/>
          <a:ext cx="1525904" cy="594042"/>
        </a:xfrm>
        <a:prstGeom prst="rect">
          <a:avLst/>
        </a:prstGeom>
      </xdr:spPr>
    </xdr:pic>
    <xdr:clientData/>
  </xdr:twoCellAnchor>
  <xdr:twoCellAnchor editAs="oneCell">
    <xdr:from>
      <xdr:col>4</xdr:col>
      <xdr:colOff>648433</xdr:colOff>
      <xdr:row>30</xdr:row>
      <xdr:rowOff>58615</xdr:rowOff>
    </xdr:from>
    <xdr:to>
      <xdr:col>4</xdr:col>
      <xdr:colOff>1629219</xdr:colOff>
      <xdr:row>33</xdr:row>
      <xdr:rowOff>68322</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5702" y="29674038"/>
          <a:ext cx="980786" cy="581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3</xdr:col>
      <xdr:colOff>1362075</xdr:colOff>
      <xdr:row>30</xdr:row>
      <xdr:rowOff>124179</xdr:rowOff>
    </xdr:from>
    <xdr:to>
      <xdr:col>4</xdr:col>
      <xdr:colOff>582929</xdr:colOff>
      <xdr:row>33</xdr:row>
      <xdr:rowOff>146721</xdr:rowOff>
    </xdr:to>
    <xdr:pic>
      <xdr:nvPicPr>
        <xdr:cNvPr id="4" name="Imagen 3">
          <a:extLst>
            <a:ext uri="{FF2B5EF4-FFF2-40B4-BE49-F238E27FC236}">
              <a16:creationId xmlns:a16="http://schemas.microsoft.com/office/drawing/2014/main" id="{4C53A58B-1EFF-445D-ACBD-222442AFAB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23260404"/>
          <a:ext cx="1525904" cy="594042"/>
        </a:xfrm>
        <a:prstGeom prst="rect">
          <a:avLst/>
        </a:prstGeom>
      </xdr:spPr>
    </xdr:pic>
    <xdr:clientData/>
  </xdr:twoCellAnchor>
  <xdr:twoCellAnchor editAs="oneCell">
    <xdr:from>
      <xdr:col>5</xdr:col>
      <xdr:colOff>1533525</xdr:colOff>
      <xdr:row>30</xdr:row>
      <xdr:rowOff>114300</xdr:rowOff>
    </xdr:from>
    <xdr:to>
      <xdr:col>5</xdr:col>
      <xdr:colOff>2514311</xdr:colOff>
      <xdr:row>33</xdr:row>
      <xdr:rowOff>124007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5550" y="23250525"/>
          <a:ext cx="980786" cy="581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2</xdr:col>
      <xdr:colOff>1114425</xdr:colOff>
      <xdr:row>36</xdr:row>
      <xdr:rowOff>76554</xdr:rowOff>
    </xdr:from>
    <xdr:to>
      <xdr:col>3</xdr:col>
      <xdr:colOff>1059179</xdr:colOff>
      <xdr:row>39</xdr:row>
      <xdr:rowOff>99096</xdr:rowOff>
    </xdr:to>
    <xdr:pic>
      <xdr:nvPicPr>
        <xdr:cNvPr id="4" name="Imagen 3">
          <a:extLst>
            <a:ext uri="{FF2B5EF4-FFF2-40B4-BE49-F238E27FC236}">
              <a16:creationId xmlns:a16="http://schemas.microsoft.com/office/drawing/2014/main" id="{F548669A-8E54-4AD0-B83A-076AA6B13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4800" y="7382229"/>
          <a:ext cx="1525904" cy="594042"/>
        </a:xfrm>
        <a:prstGeom prst="rect">
          <a:avLst/>
        </a:prstGeom>
      </xdr:spPr>
    </xdr:pic>
    <xdr:clientData/>
  </xdr:twoCellAnchor>
  <xdr:twoCellAnchor editAs="oneCell">
    <xdr:from>
      <xdr:col>5</xdr:col>
      <xdr:colOff>790575</xdr:colOff>
      <xdr:row>36</xdr:row>
      <xdr:rowOff>95250</xdr:rowOff>
    </xdr:from>
    <xdr:to>
      <xdr:col>6</xdr:col>
      <xdr:colOff>590261</xdr:colOff>
      <xdr:row>39</xdr:row>
      <xdr:rowOff>104957</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7400925"/>
          <a:ext cx="980786" cy="581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1</xdr:col>
      <xdr:colOff>2960075</xdr:colOff>
      <xdr:row>30</xdr:row>
      <xdr:rowOff>22335</xdr:rowOff>
    </xdr:from>
    <xdr:to>
      <xdr:col>2</xdr:col>
      <xdr:colOff>1131876</xdr:colOff>
      <xdr:row>33</xdr:row>
      <xdr:rowOff>94183</xdr:rowOff>
    </xdr:to>
    <xdr:pic>
      <xdr:nvPicPr>
        <xdr:cNvPr id="4" name="Imagen 3">
          <a:extLst>
            <a:ext uri="{FF2B5EF4-FFF2-40B4-BE49-F238E27FC236}">
              <a16:creationId xmlns:a16="http://schemas.microsoft.com/office/drawing/2014/main" id="{E4456944-3619-438F-8FC4-75D4345D99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613" y="6418739"/>
          <a:ext cx="1783975" cy="643348"/>
        </a:xfrm>
        <a:prstGeom prst="rect">
          <a:avLst/>
        </a:prstGeom>
      </xdr:spPr>
    </xdr:pic>
    <xdr:clientData/>
  </xdr:twoCellAnchor>
  <xdr:twoCellAnchor editAs="oneCell">
    <xdr:from>
      <xdr:col>5</xdr:col>
      <xdr:colOff>670413</xdr:colOff>
      <xdr:row>30</xdr:row>
      <xdr:rowOff>21980</xdr:rowOff>
    </xdr:from>
    <xdr:to>
      <xdr:col>6</xdr:col>
      <xdr:colOff>446940</xdr:colOff>
      <xdr:row>33</xdr:row>
      <xdr:rowOff>129985</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336" y="6418384"/>
          <a:ext cx="1146663" cy="6795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7</xdr:row>
      <xdr:rowOff>3498</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10</xdr:col>
      <xdr:colOff>1833560</xdr:colOff>
      <xdr:row>47</xdr:row>
      <xdr:rowOff>47979</xdr:rowOff>
    </xdr:from>
    <xdr:to>
      <xdr:col>11</xdr:col>
      <xdr:colOff>2075879</xdr:colOff>
      <xdr:row>51</xdr:row>
      <xdr:rowOff>2975</xdr:rowOff>
    </xdr:to>
    <xdr:pic>
      <xdr:nvPicPr>
        <xdr:cNvPr id="5" name="Imagen 4">
          <a:extLst>
            <a:ext uri="{FF2B5EF4-FFF2-40B4-BE49-F238E27FC236}">
              <a16:creationId xmlns:a16="http://schemas.microsoft.com/office/drawing/2014/main" id="{6AC12D05-04F5-48C9-A779-CA0A8E3713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8998" y="102203604"/>
          <a:ext cx="2135412" cy="716996"/>
        </a:xfrm>
        <a:prstGeom prst="rect">
          <a:avLst/>
        </a:prstGeom>
      </xdr:spPr>
    </xdr:pic>
    <xdr:clientData/>
  </xdr:twoCellAnchor>
  <xdr:twoCellAnchor editAs="oneCell">
    <xdr:from>
      <xdr:col>15</xdr:col>
      <xdr:colOff>1071561</xdr:colOff>
      <xdr:row>47</xdr:row>
      <xdr:rowOff>35718</xdr:rowOff>
    </xdr:from>
    <xdr:to>
      <xdr:col>16</xdr:col>
      <xdr:colOff>869157</xdr:colOff>
      <xdr:row>51</xdr:row>
      <xdr:rowOff>87083</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6655" y="102191343"/>
          <a:ext cx="1369220" cy="813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2</xdr:col>
      <xdr:colOff>180975</xdr:colOff>
      <xdr:row>31</xdr:row>
      <xdr:rowOff>76554</xdr:rowOff>
    </xdr:from>
    <xdr:to>
      <xdr:col>3</xdr:col>
      <xdr:colOff>830579</xdr:colOff>
      <xdr:row>34</xdr:row>
      <xdr:rowOff>99096</xdr:rowOff>
    </xdr:to>
    <xdr:pic>
      <xdr:nvPicPr>
        <xdr:cNvPr id="6" name="Imagen 5">
          <a:extLst>
            <a:ext uri="{FF2B5EF4-FFF2-40B4-BE49-F238E27FC236}">
              <a16:creationId xmlns:a16="http://schemas.microsoft.com/office/drawing/2014/main" id="{4E71EA42-92C4-413E-BF58-FDB9231C857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33625" y="6286854"/>
          <a:ext cx="1525904" cy="594042"/>
        </a:xfrm>
        <a:prstGeom prst="rect">
          <a:avLst/>
        </a:prstGeom>
      </xdr:spPr>
    </xdr:pic>
    <xdr:clientData/>
  </xdr:twoCellAnchor>
  <xdr:twoCellAnchor editAs="oneCell">
    <xdr:from>
      <xdr:col>5</xdr:col>
      <xdr:colOff>590550</xdr:colOff>
      <xdr:row>31</xdr:row>
      <xdr:rowOff>66675</xdr:rowOff>
    </xdr:from>
    <xdr:to>
      <xdr:col>6</xdr:col>
      <xdr:colOff>180686</xdr:colOff>
      <xdr:row>34</xdr:row>
      <xdr:rowOff>76382</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6276975"/>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19-03-13T23:24:05.57" personId="{B3EDFF44-2B15-401F-86DC-15333B5949FC}" id="{F6E942EA-80EA-4719-87BA-1452E6AAFBC0}">
    <text>NO SE PUEDE ACEPTAR</text>
  </threadedComment>
  <threadedComment ref="N8" dT="2019-03-04T21:10:10.98" personId="{B3EDFF44-2B15-401F-86DC-15333B5949FC}" id="{3DA1D232-2369-471C-A092-ED693229A3AB}">
    <text>como vamos a identificar el cumplimiento (descripcion o detalle del control)</text>
  </threadedComment>
  <threadedComment ref="O8" dT="2019-03-04T21:09:02.26" personId="{B3EDFF44-2B15-401F-86DC-15333B5949FC}" id="{61E329A6-0D5C-4685-865B-197145930BA2}">
    <text>ejecuciones o pruebas de la medicion del indicador</text>
  </threadedComment>
  <threadedComment ref="P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2"/>
  <sheetViews>
    <sheetView view="pageBreakPreview" zoomScale="80" zoomScaleNormal="80" zoomScaleSheetLayoutView="80" workbookViewId="0">
      <selection activeCell="A10" sqref="A10:E10"/>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211"/>
      <c r="B1" s="199" t="s">
        <v>0</v>
      </c>
      <c r="C1" s="224" t="s">
        <v>1</v>
      </c>
      <c r="D1" s="138" t="s">
        <v>2</v>
      </c>
      <c r="E1" s="91" t="s">
        <v>3</v>
      </c>
    </row>
    <row r="2" spans="1:5" ht="15.75" customHeight="1" thickBot="1" x14ac:dyDescent="0.3">
      <c r="A2" s="211"/>
      <c r="B2" s="200"/>
      <c r="C2" s="225"/>
      <c r="D2" s="138" t="s">
        <v>4</v>
      </c>
      <c r="E2" s="74">
        <v>15</v>
      </c>
    </row>
    <row r="3" spans="1:5" ht="15.75" customHeight="1" thickBot="1" x14ac:dyDescent="0.3">
      <c r="A3" s="211"/>
      <c r="B3" s="201"/>
      <c r="C3" s="226"/>
      <c r="D3" s="139" t="s">
        <v>5</v>
      </c>
      <c r="E3" s="93">
        <v>43475</v>
      </c>
    </row>
    <row r="4" spans="1:5" ht="15" customHeight="1" x14ac:dyDescent="0.25">
      <c r="A4" s="211"/>
      <c r="B4" s="199" t="s">
        <v>6</v>
      </c>
      <c r="C4" s="224" t="s">
        <v>7</v>
      </c>
      <c r="D4" s="220" t="s">
        <v>629</v>
      </c>
      <c r="E4" s="222" t="s">
        <v>594</v>
      </c>
    </row>
    <row r="5" spans="1:5" ht="15.75" customHeight="1" thickBot="1" x14ac:dyDescent="0.3">
      <c r="A5" s="211"/>
      <c r="B5" s="201"/>
      <c r="C5" s="225"/>
      <c r="D5" s="221"/>
      <c r="E5" s="223"/>
    </row>
    <row r="6" spans="1:5" s="89" customFormat="1" ht="20.100000000000001" customHeight="1" thickBot="1" x14ac:dyDescent="0.3">
      <c r="A6" s="212" t="s">
        <v>8</v>
      </c>
      <c r="B6" s="213"/>
      <c r="C6" s="205" t="s">
        <v>9</v>
      </c>
      <c r="D6" s="206"/>
      <c r="E6" s="207"/>
    </row>
    <row r="7" spans="1:5" s="89" customFormat="1" ht="38.25" customHeight="1" x14ac:dyDescent="0.25">
      <c r="A7" s="214" t="s">
        <v>10</v>
      </c>
      <c r="B7" s="215"/>
      <c r="C7" s="214" t="s">
        <v>11</v>
      </c>
      <c r="D7" s="218"/>
      <c r="E7" s="215"/>
    </row>
    <row r="8" spans="1:5" s="89" customFormat="1" ht="31.5" customHeight="1" thickBot="1" x14ac:dyDescent="0.3">
      <c r="A8" s="216"/>
      <c r="B8" s="217"/>
      <c r="C8" s="216"/>
      <c r="D8" s="219"/>
      <c r="E8" s="217"/>
    </row>
    <row r="9" spans="1:5" s="89" customFormat="1" ht="20.100000000000001" customHeight="1" thickBot="1" x14ac:dyDescent="0.3">
      <c r="A9" s="205" t="s">
        <v>12</v>
      </c>
      <c r="B9" s="206"/>
      <c r="C9" s="206"/>
      <c r="D9" s="206"/>
      <c r="E9" s="207"/>
    </row>
    <row r="10" spans="1:5" s="89" customFormat="1" ht="368.25" customHeight="1" thickBot="1" x14ac:dyDescent="0.3">
      <c r="A10" s="208" t="s">
        <v>628</v>
      </c>
      <c r="B10" s="209"/>
      <c r="C10" s="209"/>
      <c r="D10" s="209"/>
      <c r="E10" s="210"/>
    </row>
    <row r="11" spans="1:5" s="89" customFormat="1" ht="20.100000000000001" customHeight="1" thickBot="1" x14ac:dyDescent="0.3">
      <c r="A11" s="205" t="s">
        <v>13</v>
      </c>
      <c r="B11" s="206"/>
      <c r="C11" s="206"/>
      <c r="D11" s="206"/>
      <c r="E11" s="207"/>
    </row>
    <row r="12" spans="1:5" ht="35.25" customHeight="1" thickBot="1" x14ac:dyDescent="0.3">
      <c r="A12" s="202" t="s">
        <v>593</v>
      </c>
      <c r="B12" s="203"/>
      <c r="C12" s="203"/>
      <c r="D12" s="203"/>
      <c r="E12" s="204"/>
    </row>
  </sheetData>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232"/>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2" width="20.42578125" style="102" customWidth="1"/>
    <col min="3" max="3" width="39" style="102" customWidth="1"/>
    <col min="4" max="5" width="36.140625" style="102" customWidth="1"/>
    <col min="6" max="6" width="22.140625" style="102" customWidth="1"/>
    <col min="7" max="7" width="27.85546875" style="102" customWidth="1"/>
    <col min="8" max="8" width="25.5703125" style="102" bestFit="1" customWidth="1"/>
    <col min="9" max="9" width="28" style="102" customWidth="1"/>
    <col min="10" max="16384" width="11.42578125" style="102"/>
  </cols>
  <sheetData>
    <row r="1" spans="1:27" s="97" customFormat="1" ht="19.5" customHeight="1" thickBot="1" x14ac:dyDescent="0.25">
      <c r="A1" s="96"/>
      <c r="B1" s="241" t="s">
        <v>18</v>
      </c>
      <c r="C1" s="381"/>
      <c r="D1" s="381"/>
      <c r="E1" s="242"/>
      <c r="F1" s="384" t="s">
        <v>1</v>
      </c>
      <c r="G1" s="385"/>
      <c r="H1" s="138" t="s">
        <v>2</v>
      </c>
      <c r="I1" s="91" t="s">
        <v>3</v>
      </c>
    </row>
    <row r="2" spans="1:27" s="97" customFormat="1" ht="19.5" customHeight="1" thickBot="1" x14ac:dyDescent="0.25">
      <c r="A2" s="96"/>
      <c r="B2" s="243"/>
      <c r="C2" s="382"/>
      <c r="D2" s="382"/>
      <c r="E2" s="244"/>
      <c r="F2" s="386"/>
      <c r="G2" s="387"/>
      <c r="H2" s="138" t="s">
        <v>4</v>
      </c>
      <c r="I2" s="98">
        <v>15</v>
      </c>
    </row>
    <row r="3" spans="1:27" s="97" customFormat="1" ht="19.5" customHeight="1" thickBot="1" x14ac:dyDescent="0.25">
      <c r="A3" s="96"/>
      <c r="B3" s="212"/>
      <c r="C3" s="383"/>
      <c r="D3" s="383"/>
      <c r="E3" s="213"/>
      <c r="F3" s="388"/>
      <c r="G3" s="389"/>
      <c r="H3" s="139" t="s">
        <v>5</v>
      </c>
      <c r="I3" s="93">
        <v>43475</v>
      </c>
    </row>
    <row r="4" spans="1:27" s="97" customFormat="1" ht="19.5" customHeight="1" x14ac:dyDescent="0.2">
      <c r="A4" s="96"/>
      <c r="B4" s="241" t="s">
        <v>349</v>
      </c>
      <c r="C4" s="381"/>
      <c r="D4" s="381"/>
      <c r="E4" s="242"/>
      <c r="F4" s="390" t="s">
        <v>14</v>
      </c>
      <c r="G4" s="391"/>
      <c r="H4" s="220" t="s">
        <v>629</v>
      </c>
      <c r="I4" s="222" t="s">
        <v>374</v>
      </c>
    </row>
    <row r="5" spans="1:27" s="97" customFormat="1" ht="19.5" customHeight="1" thickBot="1" x14ac:dyDescent="0.25">
      <c r="A5" s="96"/>
      <c r="B5" s="212"/>
      <c r="C5" s="383"/>
      <c r="D5" s="383"/>
      <c r="E5" s="213"/>
      <c r="F5" s="392"/>
      <c r="G5" s="393"/>
      <c r="H5" s="221"/>
      <c r="I5" s="223"/>
      <c r="J5" s="99"/>
    </row>
    <row r="6" spans="1:27" ht="15.75" customHeight="1" x14ac:dyDescent="0.2">
      <c r="A6" s="100"/>
      <c r="B6" s="373" t="s">
        <v>350</v>
      </c>
      <c r="C6" s="374"/>
      <c r="D6" s="374"/>
      <c r="E6" s="374"/>
      <c r="F6" s="374"/>
      <c r="G6" s="374"/>
      <c r="H6" s="374"/>
      <c r="I6" s="375"/>
      <c r="J6" s="101"/>
      <c r="K6" s="96"/>
      <c r="L6" s="96"/>
      <c r="M6" s="96"/>
      <c r="N6" s="96"/>
      <c r="O6" s="96"/>
      <c r="P6" s="96"/>
      <c r="Q6" s="96"/>
      <c r="R6" s="96"/>
      <c r="S6" s="96"/>
      <c r="T6" s="96"/>
      <c r="U6" s="96"/>
      <c r="V6" s="96"/>
      <c r="W6" s="96"/>
      <c r="X6" s="96"/>
      <c r="Y6" s="96"/>
      <c r="Z6" s="96"/>
      <c r="AA6" s="96"/>
    </row>
    <row r="7" spans="1:27" ht="15.75" customHeight="1" thickBot="1" x14ac:dyDescent="0.25">
      <c r="A7" s="100"/>
      <c r="B7" s="376"/>
      <c r="C7" s="377"/>
      <c r="D7" s="377"/>
      <c r="E7" s="377"/>
      <c r="F7" s="377"/>
      <c r="G7" s="377"/>
      <c r="H7" s="378"/>
      <c r="I7" s="379"/>
      <c r="J7" s="96"/>
      <c r="K7" s="96"/>
      <c r="L7" s="96"/>
      <c r="M7" s="96"/>
      <c r="N7" s="96"/>
      <c r="O7" s="96"/>
      <c r="P7" s="96"/>
      <c r="Q7" s="96"/>
      <c r="R7" s="96"/>
      <c r="S7" s="96"/>
      <c r="T7" s="96"/>
      <c r="U7" s="96"/>
      <c r="V7" s="96"/>
      <c r="W7" s="96"/>
      <c r="X7" s="96"/>
      <c r="Y7" s="96"/>
      <c r="Z7" s="96"/>
      <c r="AA7" s="96"/>
    </row>
    <row r="8" spans="1:27" ht="13.5" thickBot="1" x14ac:dyDescent="0.25">
      <c r="A8" s="239" t="s">
        <v>351</v>
      </c>
      <c r="B8" s="380"/>
      <c r="C8" s="380"/>
      <c r="D8" s="380"/>
      <c r="E8" s="380"/>
      <c r="F8" s="380"/>
      <c r="G8" s="240"/>
      <c r="H8" s="212" t="s">
        <v>352</v>
      </c>
      <c r="I8" s="213"/>
      <c r="J8" s="96"/>
      <c r="K8" s="96"/>
      <c r="L8" s="96"/>
      <c r="M8" s="96"/>
      <c r="N8" s="96"/>
      <c r="O8" s="96"/>
      <c r="P8" s="96"/>
      <c r="Q8" s="96"/>
      <c r="R8" s="96"/>
      <c r="S8" s="96"/>
      <c r="T8" s="96"/>
      <c r="U8" s="96"/>
      <c r="V8" s="96"/>
      <c r="W8" s="96"/>
      <c r="X8" s="96"/>
      <c r="Y8" s="96"/>
      <c r="Z8" s="96"/>
      <c r="AA8" s="96"/>
    </row>
    <row r="9" spans="1:27" s="103" customFormat="1" ht="26.25" thickBot="1" x14ac:dyDescent="0.3">
      <c r="A9" s="140" t="s">
        <v>101</v>
      </c>
      <c r="B9" s="169" t="s">
        <v>102</v>
      </c>
      <c r="C9" s="169" t="s">
        <v>104</v>
      </c>
      <c r="D9" s="169" t="s">
        <v>304</v>
      </c>
      <c r="E9" s="169" t="s">
        <v>353</v>
      </c>
      <c r="F9" s="140" t="s">
        <v>354</v>
      </c>
      <c r="G9" s="140" t="s">
        <v>27</v>
      </c>
      <c r="H9" s="140" t="s">
        <v>355</v>
      </c>
      <c r="I9" s="140" t="s">
        <v>356</v>
      </c>
      <c r="J9" s="100"/>
      <c r="K9" s="100"/>
      <c r="L9" s="100"/>
      <c r="M9" s="100"/>
      <c r="N9" s="100"/>
      <c r="O9" s="100"/>
      <c r="P9" s="100"/>
      <c r="Q9" s="100"/>
      <c r="R9" s="100"/>
      <c r="S9" s="100"/>
      <c r="T9" s="100"/>
      <c r="U9" s="100"/>
      <c r="V9" s="100"/>
      <c r="W9" s="100"/>
      <c r="X9" s="100"/>
      <c r="Y9" s="100"/>
      <c r="Z9" s="100"/>
      <c r="AA9" s="100"/>
    </row>
    <row r="10" spans="1:27" s="103" customFormat="1" ht="63.75" x14ac:dyDescent="0.25">
      <c r="A10" s="104">
        <v>1</v>
      </c>
      <c r="B10" s="105" t="str">
        <f>+VLOOKUP(A10,'IDENTIFICACIÓN DEL RC'!$A$9:$E$30,2,0)</f>
        <v xml:space="preserve">Acceso y Fortalecimiento a la Justicia </v>
      </c>
      <c r="C10" s="129" t="str">
        <f>+VLOOKUP(A10,'IDENTIFICACIÓN DEL RC'!$A$9:$E$52,3,0)</f>
        <v>Amenaza, intimidación o persuasión a un profesional para reportar información falsa en el contenido de un informe
Prejuicio sobre un usuario y falta de reconocimiento de logros o avances.</v>
      </c>
      <c r="D10" s="106" t="s">
        <v>318</v>
      </c>
      <c r="E10" s="104" t="s">
        <v>357</v>
      </c>
      <c r="F10" s="107" t="s">
        <v>358</v>
      </c>
      <c r="G10" s="104" t="s">
        <v>359</v>
      </c>
      <c r="H10" s="108">
        <v>44197</v>
      </c>
      <c r="I10" s="108">
        <v>44561</v>
      </c>
      <c r="J10" s="100"/>
      <c r="K10" s="100"/>
      <c r="L10" s="100"/>
      <c r="M10" s="100"/>
      <c r="N10" s="100"/>
      <c r="O10" s="100"/>
      <c r="P10" s="100"/>
      <c r="Q10" s="100"/>
      <c r="R10" s="100"/>
      <c r="S10" s="100"/>
      <c r="T10" s="100"/>
      <c r="U10" s="100"/>
      <c r="V10" s="100"/>
      <c r="W10" s="100"/>
      <c r="X10" s="100"/>
      <c r="Y10" s="100"/>
      <c r="Z10" s="100"/>
      <c r="AA10" s="100"/>
    </row>
    <row r="11" spans="1:27" s="103" customFormat="1" ht="38.25" x14ac:dyDescent="0.25">
      <c r="A11" s="105">
        <v>2</v>
      </c>
      <c r="B11" s="105" t="str">
        <f>+VLOOKUP(A11,'IDENTIFICACIÓN DEL RC'!$A$9:$E$30,2,0)</f>
        <v xml:space="preserve">Acceso y Fortalecimiento a la Justicia </v>
      </c>
      <c r="C11" s="129" t="str">
        <f>+VLOOKUP(A11,'IDENTIFICACIÓN DEL RC'!$A$9:$E$52,3,0)</f>
        <v xml:space="preserve">Desconocimiento o incumplimiento de las políticas y procedimientos de Gestión Documental. </v>
      </c>
      <c r="D11" s="106" t="s">
        <v>318</v>
      </c>
      <c r="E11" s="104" t="s">
        <v>357</v>
      </c>
      <c r="F11" s="107" t="s">
        <v>358</v>
      </c>
      <c r="G11" s="104" t="s">
        <v>359</v>
      </c>
      <c r="H11" s="108">
        <v>44197</v>
      </c>
      <c r="I11" s="108">
        <v>44561</v>
      </c>
      <c r="J11" s="100"/>
      <c r="K11" s="100"/>
      <c r="L11" s="100"/>
      <c r="M11" s="100"/>
      <c r="N11" s="100"/>
      <c r="O11" s="100"/>
      <c r="P11" s="100"/>
      <c r="Q11" s="100"/>
      <c r="R11" s="100"/>
      <c r="S11" s="100"/>
      <c r="T11" s="100"/>
      <c r="U11" s="100"/>
      <c r="V11" s="100"/>
      <c r="W11" s="100"/>
      <c r="X11" s="100"/>
      <c r="Y11" s="100"/>
      <c r="Z11" s="100"/>
      <c r="AA11" s="100"/>
    </row>
    <row r="12" spans="1:27" s="103" customFormat="1" ht="76.5" x14ac:dyDescent="0.25">
      <c r="A12" s="105">
        <v>3</v>
      </c>
      <c r="B12" s="105" t="str">
        <f>+VLOOKUP(A12,'IDENTIFICACIÓN DEL RC'!$A$9:$E$30,2,0)</f>
        <v xml:space="preserve">Acceso y Fortalecimiento a la Justicia </v>
      </c>
      <c r="C12" s="129" t="str">
        <f>+VLOOKUP(A12,'IDENTIFICACIÓN DEL RC'!$A$9:$E$52,3,0)</f>
        <v>Con el ánimo de reportar el cumplimiento de metas trazadas en el Plan de Acción de la Dirección de Acceso a la Justicia, algunos equipos territoriales reportar información incoherente de acuerdo con las metas.</v>
      </c>
      <c r="D12" s="106" t="s">
        <v>318</v>
      </c>
      <c r="E12" s="104" t="s">
        <v>357</v>
      </c>
      <c r="F12" s="107" t="s">
        <v>358</v>
      </c>
      <c r="G12" s="104" t="s">
        <v>359</v>
      </c>
      <c r="H12" s="108">
        <v>44197</v>
      </c>
      <c r="I12" s="108">
        <v>44561</v>
      </c>
      <c r="J12" s="100"/>
      <c r="K12" s="100"/>
      <c r="L12" s="100"/>
      <c r="M12" s="100"/>
      <c r="N12" s="100"/>
      <c r="O12" s="100"/>
      <c r="P12" s="100"/>
      <c r="Q12" s="100"/>
      <c r="R12" s="100"/>
      <c r="S12" s="100"/>
      <c r="T12" s="100"/>
      <c r="U12" s="100"/>
      <c r="V12" s="100"/>
      <c r="W12" s="100"/>
      <c r="X12" s="100"/>
      <c r="Y12" s="100"/>
      <c r="Z12" s="100"/>
      <c r="AA12" s="100"/>
    </row>
    <row r="13" spans="1:27" s="103" customFormat="1" ht="51" x14ac:dyDescent="0.25">
      <c r="A13" s="104">
        <v>4</v>
      </c>
      <c r="B13" s="105" t="str">
        <f>+VLOOKUP(A13,'IDENTIFICACIÓN DEL RC'!$A$9:$E$30,2,0)</f>
        <v>CD-Atención Integral para PPL</v>
      </c>
      <c r="C13" s="129" t="str">
        <f>+VLOOKUP(A13,'IDENTIFICACIÓN DEL RC'!$A$9:$E$52,3,0)</f>
        <v>Soborno a los funcionarios encargados de la oferta de estos servicios para acelerar tramites o adulterar documentación</v>
      </c>
      <c r="D13" s="106" t="s">
        <v>318</v>
      </c>
      <c r="E13" s="104" t="s">
        <v>357</v>
      </c>
      <c r="F13" s="107" t="s">
        <v>358</v>
      </c>
      <c r="G13" s="104" t="s">
        <v>360</v>
      </c>
      <c r="H13" s="108">
        <v>44197</v>
      </c>
      <c r="I13" s="108">
        <v>44561</v>
      </c>
      <c r="J13" s="100"/>
      <c r="K13" s="100"/>
      <c r="L13" s="100"/>
      <c r="M13" s="100"/>
      <c r="N13" s="100"/>
      <c r="O13" s="100"/>
      <c r="P13" s="100"/>
      <c r="Q13" s="100"/>
      <c r="R13" s="100"/>
      <c r="S13" s="100"/>
      <c r="T13" s="100"/>
      <c r="U13" s="100"/>
      <c r="V13" s="100"/>
      <c r="W13" s="100"/>
      <c r="X13" s="100"/>
      <c r="Y13" s="100"/>
      <c r="Z13" s="100"/>
      <c r="AA13" s="100"/>
    </row>
    <row r="14" spans="1:27" s="103" customFormat="1" ht="51" x14ac:dyDescent="0.25">
      <c r="A14" s="105">
        <v>5</v>
      </c>
      <c r="B14" s="105" t="str">
        <f>+VLOOKUP(A14,'IDENTIFICACIÓN DEL RC'!$A$9:$E$30,2,0)</f>
        <v>CD-Custodia y vigilancia para la seguridad</v>
      </c>
      <c r="C14" s="129" t="str">
        <f>+VLOOKUP(A14,'IDENTIFICACIÓN DEL RC'!$A$9:$E$52,3,0)</f>
        <v>Dadivas a los funcionarios encargados de la custodia y vigilancia en beneficio particular de las PPL en la prestación del servicio</v>
      </c>
      <c r="D14" s="106" t="s">
        <v>318</v>
      </c>
      <c r="E14" s="104" t="s">
        <v>357</v>
      </c>
      <c r="F14" s="107" t="s">
        <v>358</v>
      </c>
      <c r="G14" s="104" t="s">
        <v>360</v>
      </c>
      <c r="H14" s="108">
        <v>44197</v>
      </c>
      <c r="I14" s="108">
        <v>44561</v>
      </c>
      <c r="J14" s="100"/>
      <c r="K14" s="100"/>
      <c r="L14" s="100"/>
      <c r="M14" s="100"/>
      <c r="N14" s="100"/>
      <c r="O14" s="100"/>
      <c r="P14" s="100"/>
      <c r="Q14" s="100"/>
      <c r="R14" s="100"/>
      <c r="S14" s="100"/>
      <c r="T14" s="100"/>
      <c r="U14" s="100"/>
      <c r="V14" s="100"/>
      <c r="W14" s="100"/>
      <c r="X14" s="100"/>
      <c r="Y14" s="100"/>
      <c r="Z14" s="100"/>
      <c r="AA14" s="100"/>
    </row>
    <row r="15" spans="1:27" s="103" customFormat="1" ht="38.25" x14ac:dyDescent="0.25">
      <c r="A15" s="104">
        <v>6</v>
      </c>
      <c r="B15" s="105" t="str">
        <f>+VLOOKUP(A15,'IDENTIFICACIÓN DEL RC'!$A$9:$E$30,2,0)</f>
        <v>CD-Tramite Juridico para PPL</v>
      </c>
      <c r="C15" s="129" t="str">
        <f>+VLOOKUP(A15,'IDENTIFICACIÓN DEL RC'!$A$9:$E$52,3,0)</f>
        <v>Dadivas a los funcionarios encargados del proceso de tramite Jurídico en beneficio particular de las PPL</v>
      </c>
      <c r="D15" s="106" t="s">
        <v>318</v>
      </c>
      <c r="E15" s="104" t="s">
        <v>357</v>
      </c>
      <c r="F15" s="107" t="s">
        <v>358</v>
      </c>
      <c r="G15" s="104" t="s">
        <v>360</v>
      </c>
      <c r="H15" s="108">
        <v>44197</v>
      </c>
      <c r="I15" s="108">
        <v>44561</v>
      </c>
      <c r="J15" s="100"/>
      <c r="K15" s="100"/>
      <c r="L15" s="100"/>
      <c r="M15" s="100"/>
      <c r="N15" s="100"/>
      <c r="O15" s="100"/>
      <c r="P15" s="100"/>
      <c r="Q15" s="100"/>
      <c r="R15" s="100"/>
      <c r="S15" s="100"/>
      <c r="T15" s="100"/>
      <c r="U15" s="100"/>
      <c r="V15" s="100"/>
      <c r="W15" s="100"/>
      <c r="X15" s="100"/>
      <c r="Y15" s="100"/>
      <c r="Z15" s="100"/>
      <c r="AA15" s="100"/>
    </row>
    <row r="16" spans="1:27" s="103" customFormat="1" ht="76.5" x14ac:dyDescent="0.25">
      <c r="A16" s="105">
        <v>7</v>
      </c>
      <c r="B16" s="105" t="str">
        <f>+VLOOKUP(A16,'IDENTIFICACIÓN DEL RC'!$A$9:$E$30,2,0)</f>
        <v>Control Interno Disciplinario</v>
      </c>
      <c r="C16" s="129" t="str">
        <f>+VLOOKUP(A16,'IDENTIFICACIÓN DEL RC'!$A$9:$E$52,3,0)</f>
        <v xml:space="preserve">Pagos o presiones indebidas a los servidores de la oficina a fin de llevar a cabo incorrecta manipulación de los expedientes e impedir el normal desarrollo de la investigación disciplinaria </v>
      </c>
      <c r="D16" s="106" t="s">
        <v>318</v>
      </c>
      <c r="E16" s="104" t="s">
        <v>357</v>
      </c>
      <c r="F16" s="107" t="s">
        <v>358</v>
      </c>
      <c r="G16" s="104" t="s">
        <v>361</v>
      </c>
      <c r="H16" s="108">
        <v>44197</v>
      </c>
      <c r="I16" s="108">
        <v>44561</v>
      </c>
      <c r="J16" s="100"/>
      <c r="K16" s="100"/>
      <c r="L16" s="100"/>
      <c r="M16" s="100"/>
      <c r="N16" s="100"/>
      <c r="O16" s="100"/>
      <c r="P16" s="100"/>
      <c r="Q16" s="100"/>
      <c r="R16" s="100"/>
      <c r="S16" s="100"/>
      <c r="T16" s="100"/>
      <c r="U16" s="100"/>
      <c r="V16" s="100"/>
      <c r="W16" s="100"/>
      <c r="X16" s="100"/>
      <c r="Y16" s="100"/>
      <c r="Z16" s="100"/>
      <c r="AA16" s="100"/>
    </row>
    <row r="17" spans="1:27" s="103" customFormat="1" ht="76.5" x14ac:dyDescent="0.25">
      <c r="A17" s="104">
        <v>8</v>
      </c>
      <c r="B17" s="105" t="str">
        <f>+VLOOKUP(A17,'IDENTIFICACIÓN DEL RC'!$A$9:$E$30,2,0)</f>
        <v>Fortalecimiento de Capacidades Operativas para la S, C y AJ</v>
      </c>
      <c r="C17" s="129" t="str">
        <f>+VLOOKUP(A17,'IDENTIFICACIÓN DEL RC'!$A$9:$E$52,3,0)</f>
        <v>Deficiencia en la ejecución del objeto y obligaciones contractuales en cuanto al abastecimiento de combustible a los vehículos pertenecientes a la Entidad, que han sido asignados a los organismos de seguridad del Distrito Capital</v>
      </c>
      <c r="D17" s="106" t="s">
        <v>318</v>
      </c>
      <c r="E17" s="104" t="s">
        <v>357</v>
      </c>
      <c r="F17" s="107" t="s">
        <v>358</v>
      </c>
      <c r="G17" s="104" t="s">
        <v>362</v>
      </c>
      <c r="H17" s="108">
        <v>44197</v>
      </c>
      <c r="I17" s="108">
        <v>44561</v>
      </c>
      <c r="J17" s="100"/>
      <c r="K17" s="100"/>
      <c r="L17" s="100"/>
      <c r="M17" s="100"/>
      <c r="N17" s="100"/>
      <c r="O17" s="100"/>
      <c r="P17" s="100"/>
      <c r="Q17" s="100"/>
      <c r="R17" s="100"/>
      <c r="S17" s="100"/>
      <c r="T17" s="100"/>
      <c r="U17" s="100"/>
      <c r="V17" s="100"/>
      <c r="W17" s="100"/>
      <c r="X17" s="100"/>
      <c r="Y17" s="100"/>
      <c r="Z17" s="100"/>
      <c r="AA17" s="100"/>
    </row>
    <row r="18" spans="1:27" s="103" customFormat="1" ht="102" x14ac:dyDescent="0.25">
      <c r="A18" s="105">
        <v>9</v>
      </c>
      <c r="B18" s="105" t="str">
        <f>+VLOOKUP(A18,'IDENTIFICACIÓN DEL RC'!$A$9:$E$30,2,0)</f>
        <v>Gestión de Comunicaciones</v>
      </c>
      <c r="C18" s="129" t="str">
        <f>+VLOOKUP(A18,'IDENTIFICACIÓN DEL RC'!$A$9:$E$52,3,0)</f>
        <v>Ausencia de protocolos de Custodia de la información confidencial de la Institución.
Inoperancia de algunos funcionarios.
Incumplimiento de funciones por acción u omisión.
Falta de capacitación para los funcionarios.</v>
      </c>
      <c r="D18" s="106" t="s">
        <v>318</v>
      </c>
      <c r="E18" s="104" t="s">
        <v>357</v>
      </c>
      <c r="F18" s="107" t="s">
        <v>358</v>
      </c>
      <c r="G18" s="104" t="s">
        <v>363</v>
      </c>
      <c r="H18" s="108">
        <v>44197</v>
      </c>
      <c r="I18" s="108">
        <v>44561</v>
      </c>
      <c r="J18" s="100"/>
      <c r="K18" s="100"/>
      <c r="L18" s="100"/>
      <c r="M18" s="100"/>
      <c r="N18" s="100"/>
      <c r="O18" s="100"/>
      <c r="P18" s="100"/>
      <c r="Q18" s="100"/>
      <c r="R18" s="100"/>
      <c r="S18" s="100"/>
      <c r="T18" s="100"/>
      <c r="U18" s="100"/>
      <c r="V18" s="100"/>
      <c r="W18" s="100"/>
      <c r="X18" s="100"/>
      <c r="Y18" s="100"/>
      <c r="Z18" s="100"/>
      <c r="AA18" s="100"/>
    </row>
    <row r="19" spans="1:27" s="103" customFormat="1" ht="102" x14ac:dyDescent="0.25">
      <c r="A19" s="104">
        <v>10</v>
      </c>
      <c r="B19" s="105" t="str">
        <f>+VLOOKUP(A19,'IDENTIFICACIÓN DEL RC'!$A$9:$E$30,2,0)</f>
        <v>Gestión de Emergencias</v>
      </c>
      <c r="C19" s="129" t="str">
        <f>+VLOOKUP(A19,'IDENTIFICACIÓN DEL RC'!$A$9:$E$52,3,0)</f>
        <v>Indisponibilidad, manipulación, alteración, perdida o mal uso de la información por parte del personal del C4, Operadores externos así como terceros no vinculados al C4.
Posible pérdida de documentos o información pública</v>
      </c>
      <c r="D19" s="106" t="s">
        <v>318</v>
      </c>
      <c r="E19" s="104" t="s">
        <v>357</v>
      </c>
      <c r="F19" s="107" t="s">
        <v>358</v>
      </c>
      <c r="G19" s="104" t="s">
        <v>364</v>
      </c>
      <c r="H19" s="108">
        <v>44197</v>
      </c>
      <c r="I19" s="108">
        <v>44561</v>
      </c>
      <c r="J19" s="100"/>
      <c r="K19" s="100"/>
      <c r="L19" s="100"/>
      <c r="M19" s="100"/>
      <c r="N19" s="100"/>
      <c r="O19" s="100"/>
      <c r="P19" s="100"/>
      <c r="Q19" s="100"/>
      <c r="R19" s="100"/>
      <c r="S19" s="100"/>
      <c r="T19" s="100"/>
      <c r="U19" s="100"/>
      <c r="V19" s="100"/>
      <c r="W19" s="100"/>
      <c r="X19" s="100"/>
      <c r="Y19" s="100"/>
      <c r="Z19" s="100"/>
      <c r="AA19" s="100"/>
    </row>
    <row r="20" spans="1:27" s="103" customFormat="1" ht="38.25" x14ac:dyDescent="0.25">
      <c r="A20" s="105">
        <v>11</v>
      </c>
      <c r="B20" s="105" t="str">
        <f>+VLOOKUP(A20,'IDENTIFICACIÓN DEL RC'!$A$9:$E$30,2,0)</f>
        <v>Gestión de Recursos Físicos y Documental</v>
      </c>
      <c r="C20" s="129" t="str">
        <f>+VLOOKUP(A20,'IDENTIFICACIÓN DEL RC'!$A$9:$E$52,3,0)</f>
        <v xml:space="preserve">Desconocimiento o incumplimiento de las políticas y procedimientos de Gestión Documental. </v>
      </c>
      <c r="D20" s="106" t="s">
        <v>318</v>
      </c>
      <c r="E20" s="104" t="s">
        <v>357</v>
      </c>
      <c r="F20" s="107" t="s">
        <v>358</v>
      </c>
      <c r="G20" s="104" t="s">
        <v>365</v>
      </c>
      <c r="H20" s="108">
        <v>44197</v>
      </c>
      <c r="I20" s="108">
        <v>44561</v>
      </c>
      <c r="J20" s="100"/>
      <c r="K20" s="100"/>
      <c r="L20" s="100"/>
      <c r="M20" s="100"/>
      <c r="N20" s="100"/>
      <c r="O20" s="100"/>
      <c r="P20" s="100"/>
      <c r="Q20" s="100"/>
      <c r="R20" s="100"/>
      <c r="S20" s="100"/>
      <c r="T20" s="100"/>
      <c r="U20" s="100"/>
      <c r="V20" s="100"/>
      <c r="W20" s="100"/>
      <c r="X20" s="100"/>
      <c r="Y20" s="100"/>
      <c r="Z20" s="100"/>
      <c r="AA20" s="100"/>
    </row>
    <row r="21" spans="1:27" s="103" customFormat="1" ht="63.75" x14ac:dyDescent="0.25">
      <c r="A21" s="104">
        <v>12</v>
      </c>
      <c r="B21" s="105" t="str">
        <f>+VLOOKUP(A21,'IDENTIFICACIÓN DEL RC'!$A$9:$E$30,2,0)</f>
        <v>Gestión de Recursos Físicos y Documental</v>
      </c>
      <c r="C21" s="129" t="str">
        <f>+VLOOKUP(A21,'IDENTIFICACIÓN DEL RC'!$A$9:$E$52,3,0)</f>
        <v>Incumplimiento por parte de los servidores de lo establecido en las resoluciones, circulares, procedimientos y políticas, para la administración de bienes.</v>
      </c>
      <c r="D21" s="106" t="s">
        <v>318</v>
      </c>
      <c r="E21" s="104" t="s">
        <v>357</v>
      </c>
      <c r="F21" s="107" t="s">
        <v>358</v>
      </c>
      <c r="G21" s="104" t="s">
        <v>365</v>
      </c>
      <c r="H21" s="108">
        <v>44197</v>
      </c>
      <c r="I21" s="108">
        <v>44561</v>
      </c>
      <c r="J21" s="100"/>
      <c r="K21" s="100"/>
      <c r="L21" s="100"/>
      <c r="M21" s="100"/>
      <c r="N21" s="100"/>
      <c r="O21" s="100"/>
      <c r="P21" s="100"/>
      <c r="Q21" s="100"/>
      <c r="R21" s="100"/>
      <c r="S21" s="100"/>
      <c r="T21" s="100"/>
      <c r="U21" s="100"/>
      <c r="V21" s="100"/>
      <c r="W21" s="100"/>
      <c r="X21" s="100"/>
      <c r="Y21" s="100"/>
      <c r="Z21" s="100"/>
      <c r="AA21" s="100"/>
    </row>
    <row r="22" spans="1:27" s="103" customFormat="1" ht="89.25" x14ac:dyDescent="0.25">
      <c r="A22" s="105">
        <v>13</v>
      </c>
      <c r="B22" s="105" t="str">
        <f>+VLOOKUP(A22,'IDENTIFICACIÓN DEL RC'!$A$9:$E$30,2,0)</f>
        <v>Gestión de Seguridad y Convivencia</v>
      </c>
      <c r="C22" s="129" t="str">
        <f>+VLOOKUP(A22,'IDENTIFICACIÓN DEL RC'!$A$9:$E$52,3,0)</f>
        <v>Ausencia de una cultura de la seguridad de la información que garantice que el funcionario o contratista conozca sus deberes y responsabilidades en la preservación de la confidencialidad de la información, lo que con llevaría al riesgo mencionado.</v>
      </c>
      <c r="D22" s="106" t="s">
        <v>318</v>
      </c>
      <c r="E22" s="104" t="s">
        <v>357</v>
      </c>
      <c r="F22" s="107" t="s">
        <v>358</v>
      </c>
      <c r="G22" s="104" t="s">
        <v>366</v>
      </c>
      <c r="H22" s="108">
        <v>44197</v>
      </c>
      <c r="I22" s="108">
        <v>44561</v>
      </c>
      <c r="J22" s="100"/>
      <c r="K22" s="100"/>
      <c r="L22" s="100"/>
      <c r="M22" s="100"/>
      <c r="N22" s="100"/>
      <c r="O22" s="100"/>
      <c r="P22" s="100"/>
      <c r="Q22" s="100"/>
      <c r="R22" s="100"/>
      <c r="S22" s="100"/>
      <c r="T22" s="100"/>
      <c r="U22" s="100"/>
      <c r="V22" s="100"/>
      <c r="W22" s="100"/>
      <c r="X22" s="100"/>
      <c r="Y22" s="100"/>
      <c r="Z22" s="100"/>
      <c r="AA22" s="100"/>
    </row>
    <row r="23" spans="1:27" s="103" customFormat="1" ht="102" x14ac:dyDescent="0.25">
      <c r="A23" s="104">
        <v>14</v>
      </c>
      <c r="B23" s="105" t="str">
        <f>+VLOOKUP(A23,'IDENTIFICACIÓN DEL RC'!$A$9:$E$30,2,0)</f>
        <v>Gestión de Tecnología de Información</v>
      </c>
      <c r="C23" s="129" t="str">
        <f>+VLOOKUP(A23,'IDENTIFICACIÓN DEL RC'!$A$9:$E$52,3,0)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3" s="106" t="s">
        <v>318</v>
      </c>
      <c r="E23" s="104" t="s">
        <v>357</v>
      </c>
      <c r="F23" s="107" t="s">
        <v>358</v>
      </c>
      <c r="G23" s="104" t="s">
        <v>367</v>
      </c>
      <c r="H23" s="108">
        <v>44197</v>
      </c>
      <c r="I23" s="108">
        <v>44561</v>
      </c>
      <c r="J23" s="100"/>
      <c r="K23" s="100"/>
      <c r="L23" s="100"/>
      <c r="M23" s="100"/>
      <c r="N23" s="100"/>
      <c r="O23" s="100"/>
      <c r="P23" s="100"/>
      <c r="Q23" s="100"/>
      <c r="R23" s="100"/>
      <c r="S23" s="100"/>
      <c r="T23" s="100"/>
      <c r="U23" s="100"/>
      <c r="V23" s="100"/>
      <c r="W23" s="100"/>
      <c r="X23" s="100"/>
      <c r="Y23" s="100"/>
      <c r="Z23" s="100"/>
      <c r="AA23" s="100"/>
    </row>
    <row r="24" spans="1:27" s="103" customFormat="1" ht="38.25" x14ac:dyDescent="0.25">
      <c r="A24" s="105">
        <v>15</v>
      </c>
      <c r="B24" s="105" t="str">
        <f>+VLOOKUP(A24,'IDENTIFICACIÓN DEL RC'!$A$9:$E$30,2,0)</f>
        <v>Gestión de Tecnología de Información</v>
      </c>
      <c r="C24" s="129" t="str">
        <f>+VLOOKUP(A24,'IDENTIFICACIÓN DEL RC'!$A$9:$E$52,3,0)</f>
        <v>Manipulación y/o Modificación de información de la entidad por usuarios o procesos no autorizados.</v>
      </c>
      <c r="D24" s="106" t="s">
        <v>318</v>
      </c>
      <c r="E24" s="104" t="s">
        <v>357</v>
      </c>
      <c r="F24" s="107" t="s">
        <v>358</v>
      </c>
      <c r="G24" s="104" t="s">
        <v>367</v>
      </c>
      <c r="H24" s="108">
        <v>44197</v>
      </c>
      <c r="I24" s="108">
        <v>44561</v>
      </c>
      <c r="J24" s="100"/>
      <c r="K24" s="100"/>
      <c r="L24" s="100"/>
      <c r="M24" s="100"/>
      <c r="N24" s="100"/>
      <c r="O24" s="100"/>
      <c r="P24" s="100"/>
      <c r="Q24" s="100"/>
      <c r="R24" s="100"/>
      <c r="S24" s="100"/>
      <c r="T24" s="100"/>
      <c r="U24" s="100"/>
      <c r="V24" s="100"/>
      <c r="W24" s="100"/>
      <c r="X24" s="100"/>
      <c r="Y24" s="100"/>
      <c r="Z24" s="100"/>
      <c r="AA24" s="100"/>
    </row>
    <row r="25" spans="1:27" s="103" customFormat="1" ht="76.5" x14ac:dyDescent="0.25">
      <c r="A25" s="104">
        <v>16</v>
      </c>
      <c r="B25" s="105" t="str">
        <f>+VLOOKUP(A25,'IDENTIFICACIÓN DEL RC'!$A$9:$E$30,2,0)</f>
        <v>Gestión Financiera</v>
      </c>
      <c r="C25" s="129" t="str">
        <f>+VLOOKUP(A25,'IDENTIFICACIÓN DEL RC'!$A$9:$E$52,3,0)</f>
        <v>Adulteración de los documentos legales soporte de pago
Incumplimiento de funciones por acción u omisión
Falta de personal capacitado para brindar atención y servicio</v>
      </c>
      <c r="D25" s="106" t="s">
        <v>318</v>
      </c>
      <c r="E25" s="104" t="s">
        <v>357</v>
      </c>
      <c r="F25" s="107" t="s">
        <v>358</v>
      </c>
      <c r="G25" s="104" t="s">
        <v>368</v>
      </c>
      <c r="H25" s="108">
        <v>44197</v>
      </c>
      <c r="I25" s="108">
        <v>44561</v>
      </c>
      <c r="J25" s="100"/>
      <c r="K25" s="100"/>
      <c r="L25" s="100"/>
      <c r="M25" s="100"/>
      <c r="N25" s="100"/>
      <c r="O25" s="100"/>
      <c r="P25" s="100"/>
      <c r="Q25" s="100"/>
      <c r="R25" s="100"/>
      <c r="S25" s="100"/>
      <c r="T25" s="100"/>
      <c r="U25" s="100"/>
      <c r="V25" s="100"/>
      <c r="W25" s="100"/>
      <c r="X25" s="100"/>
      <c r="Y25" s="100"/>
      <c r="Z25" s="100"/>
      <c r="AA25" s="100"/>
    </row>
    <row r="26" spans="1:27" s="103" customFormat="1" ht="38.25" x14ac:dyDescent="0.25">
      <c r="A26" s="105">
        <v>17</v>
      </c>
      <c r="B26" s="105" t="str">
        <f>+VLOOKUP(A26,'IDENTIFICACIÓN DEL RC'!$A$9:$E$30,2,0)</f>
        <v>Gestión Humana</v>
      </c>
      <c r="C26" s="129" t="str">
        <f>+VLOOKUP(A26,'IDENTIFICACIÓN DEL RC'!$A$9:$E$52,3,0)</f>
        <v>Posible intercambio de dadivas entre el funcionario responsable y el contratista no apto para la vacante.</v>
      </c>
      <c r="D26" s="106" t="s">
        <v>318</v>
      </c>
      <c r="E26" s="104" t="s">
        <v>357</v>
      </c>
      <c r="F26" s="107" t="s">
        <v>358</v>
      </c>
      <c r="G26" s="104" t="s">
        <v>369</v>
      </c>
      <c r="H26" s="108">
        <v>44197</v>
      </c>
      <c r="I26" s="108">
        <v>44561</v>
      </c>
      <c r="J26" s="100"/>
      <c r="K26" s="100"/>
      <c r="L26" s="100"/>
      <c r="M26" s="100"/>
      <c r="N26" s="100"/>
      <c r="O26" s="100"/>
      <c r="P26" s="100"/>
      <c r="Q26" s="100"/>
      <c r="R26" s="100"/>
      <c r="S26" s="100"/>
      <c r="T26" s="100"/>
      <c r="U26" s="100"/>
      <c r="V26" s="100"/>
      <c r="W26" s="100"/>
      <c r="X26" s="100"/>
      <c r="Y26" s="100"/>
      <c r="Z26" s="100"/>
      <c r="AA26" s="100"/>
    </row>
    <row r="27" spans="1:27" s="103" customFormat="1" ht="75" customHeight="1" x14ac:dyDescent="0.25">
      <c r="A27" s="104">
        <v>18</v>
      </c>
      <c r="B27" s="105" t="str">
        <f>+VLOOKUP(A27,'IDENTIFICACIÓN DEL RC'!$A$9:$E$30,2,0)</f>
        <v>Gestión Humana</v>
      </c>
      <c r="C27" s="129" t="str">
        <f>+VLOOKUP(A27,'IDENTIFICACIÓN DEL RC'!$A$9:$E$52,3,0)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7" s="106" t="s">
        <v>318</v>
      </c>
      <c r="E27" s="104" t="s">
        <v>357</v>
      </c>
      <c r="F27" s="107" t="s">
        <v>358</v>
      </c>
      <c r="G27" s="104" t="s">
        <v>369</v>
      </c>
      <c r="H27" s="108">
        <v>44197</v>
      </c>
      <c r="I27" s="108">
        <v>44561</v>
      </c>
      <c r="J27" s="100"/>
      <c r="K27" s="100"/>
      <c r="L27" s="100"/>
      <c r="M27" s="100"/>
      <c r="N27" s="100"/>
      <c r="O27" s="100"/>
      <c r="P27" s="100"/>
      <c r="Q27" s="100"/>
      <c r="R27" s="100"/>
      <c r="S27" s="100"/>
      <c r="T27" s="100"/>
      <c r="U27" s="100"/>
      <c r="V27" s="100"/>
      <c r="W27" s="100"/>
      <c r="X27" s="100"/>
      <c r="Y27" s="100"/>
      <c r="Z27" s="100"/>
      <c r="AA27" s="100"/>
    </row>
    <row r="28" spans="1:27" s="103" customFormat="1" ht="102" x14ac:dyDescent="0.25">
      <c r="A28" s="105">
        <v>19</v>
      </c>
      <c r="B28" s="105" t="str">
        <f>+VLOOKUP(A28,'IDENTIFICACIÓN DEL RC'!$A$9:$E$30,2,0)</f>
        <v>Gestión Jurídica y Contractual</v>
      </c>
      <c r="C28" s="129" t="str">
        <f>+VLOOKUP(A28,'IDENTIFICACIÓN DEL RC'!$A$9:$E$52,3,0)</f>
        <v xml:space="preserve"> Determinar requisitos excluyentes en el proceso que se adelanta lo cual permitiría el direccionamiento de contratos y el favorecimiento a terceros.
Falta de capacitación de los funcionarios que adelantan los procesos de contratación</v>
      </c>
      <c r="D28" s="106" t="s">
        <v>318</v>
      </c>
      <c r="E28" s="104" t="s">
        <v>357</v>
      </c>
      <c r="F28" s="107" t="s">
        <v>358</v>
      </c>
      <c r="G28" s="104" t="s">
        <v>370</v>
      </c>
      <c r="H28" s="108">
        <v>44197</v>
      </c>
      <c r="I28" s="108">
        <v>44561</v>
      </c>
      <c r="J28" s="100"/>
      <c r="K28" s="100"/>
      <c r="L28" s="100"/>
      <c r="M28" s="100"/>
      <c r="N28" s="100"/>
      <c r="O28" s="100"/>
      <c r="P28" s="100"/>
      <c r="Q28" s="100"/>
      <c r="R28" s="100"/>
      <c r="S28" s="100"/>
      <c r="T28" s="100"/>
      <c r="U28" s="100"/>
      <c r="V28" s="100"/>
      <c r="W28" s="100"/>
      <c r="X28" s="100"/>
      <c r="Y28" s="100"/>
      <c r="Z28" s="100"/>
      <c r="AA28" s="100"/>
    </row>
    <row r="29" spans="1:27" s="103" customFormat="1" ht="38.25" x14ac:dyDescent="0.25">
      <c r="A29" s="105">
        <v>20</v>
      </c>
      <c r="B29" s="105" t="str">
        <f>+VLOOKUP(A29,'IDENTIFICACIÓN DEL RC'!$A$9:$E$30,2,0)</f>
        <v>Gestión Jurídica y Contractual</v>
      </c>
      <c r="C29" s="129" t="str">
        <f>+VLOOKUP(A29,'IDENTIFICACIÓN DEL RC'!$A$9:$E$52,3,0)</f>
        <v>Desconocimiento de la norma
Desconocimiento de funciones
Desidia</v>
      </c>
      <c r="D29" s="106" t="s">
        <v>318</v>
      </c>
      <c r="E29" s="104" t="s">
        <v>357</v>
      </c>
      <c r="F29" s="107" t="s">
        <v>358</v>
      </c>
      <c r="G29" s="104" t="s">
        <v>370</v>
      </c>
      <c r="H29" s="108">
        <v>44197</v>
      </c>
      <c r="I29" s="108">
        <v>44561</v>
      </c>
      <c r="J29" s="100"/>
      <c r="K29" s="100"/>
      <c r="L29" s="100"/>
      <c r="M29" s="100"/>
      <c r="N29" s="100"/>
      <c r="O29" s="100"/>
      <c r="P29" s="100"/>
      <c r="Q29" s="100"/>
      <c r="R29" s="100"/>
      <c r="S29" s="100"/>
      <c r="T29" s="100"/>
      <c r="U29" s="100"/>
      <c r="V29" s="100"/>
      <c r="W29" s="100"/>
      <c r="X29" s="100"/>
      <c r="Y29" s="100"/>
      <c r="Z29" s="100"/>
      <c r="AA29" s="100"/>
    </row>
    <row r="30" spans="1:27" s="103" customFormat="1" ht="63.75" x14ac:dyDescent="0.25">
      <c r="A30" s="104">
        <v>21</v>
      </c>
      <c r="B30" s="105" t="str">
        <f>+VLOOKUP(A30,'IDENTIFICACIÓN DEL RC'!$A$9:$E$30,2,0)</f>
        <v>Seguimiento y Monitoreo al Sistema de Control Interno</v>
      </c>
      <c r="C30" s="129" t="str">
        <f>+VLOOKUP(A30,'IDENTIFICACIÓN DEL RC'!$A$9:$E$52,3,0)</f>
        <v xml:space="preserve">Desconocimiento u omisión de las normas de auditoria generalmente aceptadas o 
Impedimentos y/o conflictos de interés no comunicados. </v>
      </c>
      <c r="D30" s="106" t="s">
        <v>318</v>
      </c>
      <c r="E30" s="104" t="s">
        <v>357</v>
      </c>
      <c r="F30" s="107" t="s">
        <v>358</v>
      </c>
      <c r="G30" s="104" t="s">
        <v>371</v>
      </c>
      <c r="H30" s="108">
        <v>44197</v>
      </c>
      <c r="I30" s="108">
        <v>44561</v>
      </c>
      <c r="J30" s="100"/>
      <c r="K30" s="100"/>
      <c r="L30" s="100"/>
      <c r="M30" s="100"/>
      <c r="N30" s="100"/>
      <c r="O30" s="100"/>
      <c r="P30" s="100"/>
      <c r="Q30" s="100"/>
      <c r="R30" s="100"/>
      <c r="S30" s="100"/>
      <c r="T30" s="100"/>
      <c r="U30" s="100"/>
      <c r="V30" s="100"/>
      <c r="W30" s="100"/>
      <c r="X30" s="100"/>
      <c r="Y30" s="100"/>
      <c r="Z30" s="100"/>
      <c r="AA30" s="100"/>
    </row>
    <row r="31" spans="1:27" s="103" customFormat="1" ht="25.5" x14ac:dyDescent="0.25">
      <c r="A31" s="104">
        <v>22</v>
      </c>
      <c r="B31" s="105" t="str">
        <f>+VLOOKUP(A31,'IDENTIFICACIÓN DEL RC'!$A$9:$E$30,2,0)</f>
        <v>Atención y Servicio al Ciudadano</v>
      </c>
      <c r="C31" s="129" t="str">
        <f>+VLOOKUP(A31,'IDENTIFICACIÓN DEL RC'!$A$9:$E$52,3,0)</f>
        <v>Falta de personal capacitado</v>
      </c>
      <c r="D31" s="106" t="s">
        <v>318</v>
      </c>
      <c r="E31" s="104" t="s">
        <v>357</v>
      </c>
      <c r="F31" s="107" t="s">
        <v>358</v>
      </c>
      <c r="G31" s="104" t="s">
        <v>372</v>
      </c>
      <c r="H31" s="108">
        <v>44197</v>
      </c>
      <c r="I31" s="108">
        <v>44561</v>
      </c>
      <c r="J31" s="100"/>
      <c r="K31" s="100"/>
      <c r="L31" s="100"/>
      <c r="M31" s="100"/>
      <c r="N31" s="100"/>
      <c r="O31" s="100"/>
      <c r="P31" s="100"/>
      <c r="Q31" s="100"/>
      <c r="R31" s="100"/>
      <c r="S31" s="100"/>
      <c r="T31" s="100"/>
      <c r="U31" s="100"/>
      <c r="V31" s="100"/>
      <c r="W31" s="100"/>
      <c r="X31" s="100"/>
      <c r="Y31" s="100"/>
      <c r="Z31" s="100"/>
      <c r="AA31" s="100"/>
    </row>
    <row r="32" spans="1:27" x14ac:dyDescent="0.2">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x14ac:dyDescent="0.2">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row>
    <row r="34" spans="1:27" x14ac:dyDescent="0.2">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row>
    <row r="35" spans="1:27" x14ac:dyDescent="0.2">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row>
    <row r="36" spans="1:27" x14ac:dyDescent="0.2">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row>
    <row r="37" spans="1:27" x14ac:dyDescent="0.2">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1:27" x14ac:dyDescent="0.2">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row>
    <row r="39" spans="1:27" x14ac:dyDescent="0.2">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row>
    <row r="40" spans="1:27" x14ac:dyDescent="0.2">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row>
    <row r="41" spans="1:27" x14ac:dyDescent="0.2">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row>
    <row r="42" spans="1:27" x14ac:dyDescent="0.2">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row>
    <row r="43" spans="1:27" x14ac:dyDescent="0.2">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row>
    <row r="44" spans="1:27" x14ac:dyDescent="0.2">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row>
    <row r="45" spans="1:27" x14ac:dyDescent="0.2">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row>
    <row r="46" spans="1:27" x14ac:dyDescent="0.2">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1:27" x14ac:dyDescent="0.2">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row r="48" spans="1:27" x14ac:dyDescent="0.2">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row>
    <row r="49" spans="1:27" x14ac:dyDescent="0.2">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row>
    <row r="50" spans="1:27" x14ac:dyDescent="0.2">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row>
    <row r="51" spans="1:27" x14ac:dyDescent="0.2">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row>
    <row r="52" spans="1:27" x14ac:dyDescent="0.2">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row>
    <row r="53" spans="1:27" x14ac:dyDescent="0.2">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row>
    <row r="54" spans="1:27" x14ac:dyDescent="0.2">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row>
    <row r="55" spans="1:27" x14ac:dyDescent="0.2">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row>
    <row r="56" spans="1:27" x14ac:dyDescent="0.2">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row>
    <row r="57" spans="1:27" x14ac:dyDescent="0.2">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row>
    <row r="58" spans="1:27" x14ac:dyDescent="0.2">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row>
    <row r="59" spans="1:27" x14ac:dyDescent="0.2">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row>
    <row r="60" spans="1:27" x14ac:dyDescent="0.2">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7" x14ac:dyDescent="0.2">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row>
    <row r="62" spans="1:27" x14ac:dyDescent="0.2">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row>
    <row r="63" spans="1:27" x14ac:dyDescent="0.2">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row>
    <row r="64" spans="1:27" x14ac:dyDescent="0.2">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row>
    <row r="65" spans="1:27" x14ac:dyDescent="0.2">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row>
    <row r="66" spans="1:27" x14ac:dyDescent="0.2">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row>
    <row r="67" spans="1:27" x14ac:dyDescent="0.2">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row>
    <row r="68" spans="1:27" x14ac:dyDescent="0.2">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row>
    <row r="69" spans="1:27" x14ac:dyDescent="0.2">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row>
    <row r="70" spans="1:27" x14ac:dyDescent="0.2">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row>
    <row r="71" spans="1:27" x14ac:dyDescent="0.2">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row>
    <row r="72" spans="1:27" x14ac:dyDescent="0.2">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row>
    <row r="73" spans="1:27" x14ac:dyDescent="0.2">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row>
    <row r="74" spans="1:27" x14ac:dyDescent="0.2">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row>
    <row r="75" spans="1:27" x14ac:dyDescent="0.2">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row>
    <row r="76" spans="1:27" x14ac:dyDescent="0.2">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row>
    <row r="77" spans="1:27" x14ac:dyDescent="0.2">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x14ac:dyDescent="0.2">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x14ac:dyDescent="0.2">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row>
    <row r="80" spans="1:27" x14ac:dyDescent="0.2">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row>
    <row r="81" spans="1:27" x14ac:dyDescent="0.2">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row>
    <row r="82" spans="1:27" x14ac:dyDescent="0.2">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row>
    <row r="83" spans="1:27" x14ac:dyDescent="0.2">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x14ac:dyDescent="0.2">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row>
    <row r="85" spans="1:27" x14ac:dyDescent="0.2">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row>
    <row r="86" spans="1:27" x14ac:dyDescent="0.2">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row>
    <row r="87" spans="1:27" x14ac:dyDescent="0.2">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row>
    <row r="88" spans="1:27" x14ac:dyDescent="0.2">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row>
    <row r="89" spans="1:27" x14ac:dyDescent="0.2">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row>
    <row r="90" spans="1:27" x14ac:dyDescent="0.2">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row>
    <row r="91" spans="1:27" x14ac:dyDescent="0.2">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row>
    <row r="92" spans="1:27" x14ac:dyDescent="0.2">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row>
    <row r="93" spans="1:27" x14ac:dyDescent="0.2">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row>
    <row r="94" spans="1:27" x14ac:dyDescent="0.2">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row>
    <row r="95" spans="1:27" x14ac:dyDescent="0.2">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row>
    <row r="96" spans="1:27" x14ac:dyDescent="0.2">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row>
    <row r="97" spans="1:27" x14ac:dyDescent="0.2">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row>
    <row r="98" spans="1:27" x14ac:dyDescent="0.2">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row>
    <row r="99" spans="1:27" x14ac:dyDescent="0.2">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row>
    <row r="100" spans="1:27" x14ac:dyDescent="0.2">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row>
    <row r="101" spans="1:27" x14ac:dyDescent="0.2">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row>
    <row r="102" spans="1:27" x14ac:dyDescent="0.2">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27" x14ac:dyDescent="0.2">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27" x14ac:dyDescent="0.2">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row>
    <row r="105" spans="1:27" x14ac:dyDescent="0.2">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row>
    <row r="106" spans="1:27" x14ac:dyDescent="0.2">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row>
    <row r="107" spans="1:27" x14ac:dyDescent="0.2">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row>
    <row r="108" spans="1:27" x14ac:dyDescent="0.2">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row>
    <row r="109" spans="1:27" x14ac:dyDescent="0.2">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row>
    <row r="110" spans="1:27" x14ac:dyDescent="0.2">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row>
    <row r="111" spans="1:27" x14ac:dyDescent="0.2">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27" x14ac:dyDescent="0.2">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row>
    <row r="113" spans="1:27" x14ac:dyDescent="0.2">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row>
    <row r="114" spans="1:27" x14ac:dyDescent="0.2">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row>
    <row r="115" spans="1:27" x14ac:dyDescent="0.2">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row>
    <row r="116" spans="1:27" x14ac:dyDescent="0.2">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row>
    <row r="117" spans="1:27" x14ac:dyDescent="0.2">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row>
    <row r="118" spans="1:27" x14ac:dyDescent="0.2">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1:27" x14ac:dyDescent="0.2">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row>
    <row r="120" spans="1:27" x14ac:dyDescent="0.2">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row>
    <row r="121" spans="1:27" x14ac:dyDescent="0.2">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row>
    <row r="122" spans="1:27" x14ac:dyDescent="0.2">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row>
    <row r="123" spans="1:27" x14ac:dyDescent="0.2">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row>
    <row r="124" spans="1:27" x14ac:dyDescent="0.2">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row>
    <row r="125" spans="1:27" x14ac:dyDescent="0.2">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row>
    <row r="126" spans="1:27" x14ac:dyDescent="0.2">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row>
    <row r="127" spans="1:27" x14ac:dyDescent="0.2">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row>
    <row r="128" spans="1:27" x14ac:dyDescent="0.2">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row>
    <row r="129" spans="1:27" x14ac:dyDescent="0.2">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row>
    <row r="130" spans="1:27" x14ac:dyDescent="0.2">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row>
    <row r="131" spans="1:27" x14ac:dyDescent="0.2">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1:27" x14ac:dyDescent="0.2">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1:27" x14ac:dyDescent="0.2">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1:27" x14ac:dyDescent="0.2">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1:27" x14ac:dyDescent="0.2">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1:27" x14ac:dyDescent="0.2">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1:27" x14ac:dyDescent="0.2">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1:27" x14ac:dyDescent="0.2">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1:27" x14ac:dyDescent="0.2">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1:27" x14ac:dyDescent="0.2">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1:27" x14ac:dyDescent="0.2">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1:27" x14ac:dyDescent="0.2">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1:27" x14ac:dyDescent="0.2">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1:27" x14ac:dyDescent="0.2">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1:27" x14ac:dyDescent="0.2">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1:27" x14ac:dyDescent="0.2">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1:27" x14ac:dyDescent="0.2">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1:27" x14ac:dyDescent="0.2">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1:27" x14ac:dyDescent="0.2">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1:27" x14ac:dyDescent="0.2">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1:27" x14ac:dyDescent="0.2">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1:27" x14ac:dyDescent="0.2">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1:27" x14ac:dyDescent="0.2">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1:27" x14ac:dyDescent="0.2">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1:27" x14ac:dyDescent="0.2">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1:27" x14ac:dyDescent="0.2">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1:27" x14ac:dyDescent="0.2">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1:27"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1:27" x14ac:dyDescent="0.2">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1:27" x14ac:dyDescent="0.2">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1:27" x14ac:dyDescent="0.2">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1:27" x14ac:dyDescent="0.2">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1:27" x14ac:dyDescent="0.2">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1:27" x14ac:dyDescent="0.2">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1:27" x14ac:dyDescent="0.2">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1:27" x14ac:dyDescent="0.2">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1:27" x14ac:dyDescent="0.2">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1:27" x14ac:dyDescent="0.2">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1:27" x14ac:dyDescent="0.2">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1:27" x14ac:dyDescent="0.2">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1:27" x14ac:dyDescent="0.2">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1:27" x14ac:dyDescent="0.2">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1:27" x14ac:dyDescent="0.2">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1:27" x14ac:dyDescent="0.2">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1:27" x14ac:dyDescent="0.2">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1:27" x14ac:dyDescent="0.2">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1:27" x14ac:dyDescent="0.2">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1:27" x14ac:dyDescent="0.2">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79" spans="1:27" x14ac:dyDescent="0.2">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row>
    <row r="180" spans="1:27" x14ac:dyDescent="0.2">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row>
    <row r="181" spans="1:27" x14ac:dyDescent="0.2">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row>
    <row r="182" spans="1:27" x14ac:dyDescent="0.2">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row>
    <row r="183" spans="1:27" x14ac:dyDescent="0.2">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row>
    <row r="184" spans="1:27" x14ac:dyDescent="0.2">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row>
    <row r="185" spans="1:27" x14ac:dyDescent="0.2">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row>
    <row r="186" spans="1:27" x14ac:dyDescent="0.2">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row>
    <row r="187" spans="1:27" x14ac:dyDescent="0.2">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row>
    <row r="188" spans="1:27" x14ac:dyDescent="0.2">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row>
    <row r="189" spans="1:27" x14ac:dyDescent="0.2">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row>
    <row r="190" spans="1:27" x14ac:dyDescent="0.2">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row>
    <row r="191" spans="1:27" x14ac:dyDescent="0.2">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row>
    <row r="192" spans="1:27" x14ac:dyDescent="0.2">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row>
    <row r="193" spans="1:27" x14ac:dyDescent="0.2">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row>
    <row r="194" spans="1:27" x14ac:dyDescent="0.2">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row>
    <row r="195" spans="1:27" x14ac:dyDescent="0.2">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row>
    <row r="196" spans="1:27"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row>
    <row r="197" spans="1:27" x14ac:dyDescent="0.2">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row>
    <row r="198" spans="1:27" x14ac:dyDescent="0.2">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row>
    <row r="199" spans="1:27" x14ac:dyDescent="0.2">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row>
    <row r="200" spans="1:27" x14ac:dyDescent="0.2">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row>
    <row r="201" spans="1:27" x14ac:dyDescent="0.2">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row>
    <row r="202" spans="1:27" x14ac:dyDescent="0.2">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row>
    <row r="203" spans="1:27" x14ac:dyDescent="0.2">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row>
    <row r="204" spans="1:27" x14ac:dyDescent="0.2">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row>
    <row r="205" spans="1:27" x14ac:dyDescent="0.2">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row>
    <row r="206" spans="1:27" x14ac:dyDescent="0.2">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row>
    <row r="207" spans="1:27" x14ac:dyDescent="0.2">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row>
    <row r="208" spans="1:27" x14ac:dyDescent="0.2">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row>
    <row r="209" spans="1:27" x14ac:dyDescent="0.2">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row>
    <row r="210" spans="1:27" x14ac:dyDescent="0.2">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row>
    <row r="211" spans="1:27" x14ac:dyDescent="0.2">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row>
    <row r="212" spans="1:27" x14ac:dyDescent="0.2">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row>
    <row r="213" spans="1:27" x14ac:dyDescent="0.2">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spans="1:27" x14ac:dyDescent="0.2">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spans="1:27" x14ac:dyDescent="0.2">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spans="1:27" x14ac:dyDescent="0.2">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spans="1:27" x14ac:dyDescent="0.2">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spans="1:27" x14ac:dyDescent="0.2">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spans="1:27"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spans="1:27"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spans="1:27" x14ac:dyDescent="0.2">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row>
    <row r="222" spans="1:27" x14ac:dyDescent="0.2">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row>
    <row r="223" spans="1:27" x14ac:dyDescent="0.2">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row>
    <row r="224" spans="1:27" x14ac:dyDescent="0.2">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row>
    <row r="225" spans="1:27"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row>
    <row r="226" spans="1:27" x14ac:dyDescent="0.2">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row>
    <row r="227" spans="1:27" x14ac:dyDescent="0.2">
      <c r="J227" s="96"/>
      <c r="K227" s="96"/>
      <c r="L227" s="96"/>
      <c r="M227" s="96"/>
      <c r="N227" s="96"/>
      <c r="O227" s="96"/>
      <c r="P227" s="96"/>
      <c r="Q227" s="96"/>
      <c r="R227" s="96"/>
      <c r="S227" s="96"/>
      <c r="T227" s="96"/>
      <c r="U227" s="96"/>
      <c r="V227" s="96"/>
      <c r="W227" s="96"/>
      <c r="X227" s="96"/>
      <c r="Y227" s="96"/>
      <c r="Z227" s="96"/>
      <c r="AA227" s="96"/>
    </row>
    <row r="228" spans="1:27" x14ac:dyDescent="0.2">
      <c r="J228" s="96"/>
      <c r="K228" s="96"/>
      <c r="L228" s="96"/>
      <c r="M228" s="96"/>
      <c r="N228" s="96"/>
      <c r="O228" s="96"/>
      <c r="P228" s="96"/>
      <c r="Q228" s="96"/>
      <c r="R228" s="96"/>
      <c r="S228" s="96"/>
      <c r="T228" s="96"/>
      <c r="U228" s="96"/>
      <c r="V228" s="96"/>
      <c r="W228" s="96"/>
      <c r="X228" s="96"/>
      <c r="Y228" s="96"/>
      <c r="Z228" s="96"/>
      <c r="AA228" s="96"/>
    </row>
    <row r="229" spans="1:27" x14ac:dyDescent="0.2">
      <c r="J229" s="96"/>
      <c r="K229" s="96"/>
      <c r="L229" s="96"/>
      <c r="M229" s="96"/>
      <c r="N229" s="96"/>
      <c r="O229" s="96"/>
      <c r="P229" s="96"/>
      <c r="Q229" s="96"/>
      <c r="R229" s="96"/>
      <c r="S229" s="96"/>
      <c r="T229" s="96"/>
      <c r="U229" s="96"/>
      <c r="V229" s="96"/>
      <c r="W229" s="96"/>
      <c r="X229" s="96"/>
      <c r="Y229" s="96"/>
      <c r="Z229" s="96"/>
      <c r="AA229" s="96"/>
    </row>
    <row r="230" spans="1:27" x14ac:dyDescent="0.2">
      <c r="J230" s="96"/>
      <c r="K230" s="96"/>
      <c r="L230" s="96"/>
      <c r="M230" s="96"/>
      <c r="N230" s="96"/>
      <c r="O230" s="96"/>
      <c r="P230" s="96"/>
      <c r="Q230" s="96"/>
      <c r="R230" s="96"/>
      <c r="S230" s="96"/>
      <c r="T230" s="96"/>
      <c r="U230" s="96"/>
      <c r="V230" s="96"/>
      <c r="W230" s="96"/>
      <c r="X230" s="96"/>
      <c r="Y230" s="96"/>
      <c r="Z230" s="96"/>
      <c r="AA230" s="96"/>
    </row>
    <row r="231" spans="1:27" x14ac:dyDescent="0.2">
      <c r="J231" s="96"/>
      <c r="K231" s="96"/>
      <c r="L231" s="96"/>
      <c r="M231" s="96"/>
      <c r="N231" s="96"/>
      <c r="O231" s="96"/>
      <c r="P231" s="96"/>
      <c r="Q231" s="96"/>
      <c r="R231" s="96"/>
      <c r="S231" s="96"/>
      <c r="T231" s="96"/>
      <c r="U231" s="96"/>
      <c r="V231" s="96"/>
      <c r="W231" s="96"/>
      <c r="X231" s="96"/>
      <c r="Y231" s="96"/>
      <c r="Z231" s="96"/>
      <c r="AA231" s="96"/>
    </row>
    <row r="232" spans="1:27" x14ac:dyDescent="0.2">
      <c r="J232" s="96"/>
      <c r="K232" s="96"/>
      <c r="L232" s="96"/>
      <c r="M232" s="96"/>
      <c r="N232" s="96"/>
      <c r="O232" s="96"/>
      <c r="P232" s="96"/>
      <c r="Q232" s="96"/>
      <c r="R232" s="96"/>
      <c r="S232" s="96"/>
      <c r="T232" s="96"/>
      <c r="U232" s="96"/>
      <c r="V232" s="96"/>
      <c r="W232" s="96"/>
      <c r="X232" s="96"/>
      <c r="Y232" s="96"/>
      <c r="Z232" s="96"/>
      <c r="AA232" s="96"/>
    </row>
  </sheetData>
  <autoFilter ref="A9:I9" xr:uid="{5396611C-C846-4674-88F4-DD405CF64328}"/>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800-000000000000}">
          <x14:formula1>
            <xm:f>'TABLA DE INFORMACIÓN'!$AB$4:$AB$7</xm:f>
          </x14:formula1>
          <xm:sqref>D10:D31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211"/>
      <c r="B1" s="398" t="s">
        <v>0</v>
      </c>
      <c r="C1" s="404"/>
      <c r="D1" s="231" t="s">
        <v>1</v>
      </c>
      <c r="E1" s="224"/>
      <c r="F1" s="125" t="s">
        <v>2</v>
      </c>
      <c r="G1" s="79" t="s">
        <v>3</v>
      </c>
    </row>
    <row r="2" spans="1:7" ht="15.75" thickBot="1" x14ac:dyDescent="0.3">
      <c r="A2" s="211"/>
      <c r="B2" s="405"/>
      <c r="C2" s="406"/>
      <c r="D2" s="233"/>
      <c r="E2" s="225"/>
      <c r="F2" s="125" t="s">
        <v>4</v>
      </c>
      <c r="G2" s="74">
        <v>12</v>
      </c>
    </row>
    <row r="3" spans="1:7" ht="26.25" thickBot="1" x14ac:dyDescent="0.3">
      <c r="A3" s="211"/>
      <c r="B3" s="400"/>
      <c r="C3" s="407"/>
      <c r="D3" s="235"/>
      <c r="E3" s="226"/>
      <c r="F3" s="126" t="s">
        <v>5</v>
      </c>
      <c r="G3" s="93">
        <v>43475</v>
      </c>
    </row>
    <row r="4" spans="1:7" ht="15" customHeight="1" x14ac:dyDescent="0.25">
      <c r="A4" s="211"/>
      <c r="B4" s="398" t="s">
        <v>6</v>
      </c>
      <c r="C4" s="399"/>
      <c r="D4" s="231" t="s">
        <v>14</v>
      </c>
      <c r="E4" s="224"/>
      <c r="F4" s="402" t="s">
        <v>373</v>
      </c>
      <c r="G4" s="222" t="s">
        <v>374</v>
      </c>
    </row>
    <row r="5" spans="1:7" ht="15.75" customHeight="1" thickBot="1" x14ac:dyDescent="0.3">
      <c r="A5" s="211"/>
      <c r="B5" s="400"/>
      <c r="C5" s="401"/>
      <c r="D5" s="233"/>
      <c r="E5" s="225"/>
      <c r="F5" s="403"/>
      <c r="G5" s="223"/>
    </row>
    <row r="6" spans="1:7" ht="15" customHeight="1" x14ac:dyDescent="0.25">
      <c r="A6" s="394" t="s">
        <v>375</v>
      </c>
      <c r="B6" s="394"/>
      <c r="C6" s="394"/>
      <c r="D6" s="394"/>
      <c r="E6" s="394"/>
      <c r="F6" s="75" t="s">
        <v>376</v>
      </c>
      <c r="G6" s="75" t="s">
        <v>377</v>
      </c>
    </row>
    <row r="7" spans="1:7" ht="15" customHeight="1" x14ac:dyDescent="0.25">
      <c r="A7" s="395" t="s">
        <v>378</v>
      </c>
      <c r="B7" s="396"/>
      <c r="C7" s="396"/>
      <c r="D7" s="396"/>
      <c r="E7" s="397"/>
      <c r="F7" s="76">
        <v>43130</v>
      </c>
      <c r="G7" s="77">
        <v>5</v>
      </c>
    </row>
    <row r="8" spans="1:7" ht="15" customHeight="1" x14ac:dyDescent="0.25">
      <c r="A8" s="395" t="s">
        <v>379</v>
      </c>
      <c r="B8" s="396"/>
      <c r="C8" s="396"/>
      <c r="D8" s="396"/>
      <c r="E8" s="397"/>
      <c r="F8" s="76">
        <v>43495</v>
      </c>
      <c r="G8" s="77">
        <v>6</v>
      </c>
    </row>
    <row r="9" spans="1:7" x14ac:dyDescent="0.25">
      <c r="A9" s="395" t="s">
        <v>380</v>
      </c>
      <c r="B9" s="396"/>
      <c r="C9" s="396"/>
      <c r="D9" s="396"/>
      <c r="E9" s="397"/>
      <c r="F9" s="76">
        <v>43555</v>
      </c>
      <c r="G9" s="77">
        <v>7</v>
      </c>
    </row>
    <row r="10" spans="1:7" x14ac:dyDescent="0.25">
      <c r="A10" s="395" t="s">
        <v>381</v>
      </c>
      <c r="B10" s="396"/>
      <c r="C10" s="396"/>
      <c r="D10" s="396"/>
      <c r="E10" s="397"/>
      <c r="F10" s="78">
        <v>43601</v>
      </c>
      <c r="G10" s="157">
        <v>8</v>
      </c>
    </row>
    <row r="11" spans="1:7" x14ac:dyDescent="0.25">
      <c r="A11" s="409" t="s">
        <v>382</v>
      </c>
      <c r="B11" s="409"/>
      <c r="C11" s="409"/>
      <c r="D11" s="409"/>
      <c r="E11" s="409"/>
      <c r="F11" s="78">
        <v>43689</v>
      </c>
      <c r="G11" s="90">
        <v>9</v>
      </c>
    </row>
    <row r="12" spans="1:7" ht="30" customHeight="1" x14ac:dyDescent="0.25">
      <c r="A12" s="408" t="s">
        <v>383</v>
      </c>
      <c r="B12" s="408"/>
      <c r="C12" s="408"/>
      <c r="D12" s="408"/>
      <c r="E12" s="408"/>
      <c r="F12" s="78">
        <v>43804</v>
      </c>
      <c r="G12" s="90">
        <v>10</v>
      </c>
    </row>
    <row r="13" spans="1:7" ht="30.75" customHeight="1" x14ac:dyDescent="0.25">
      <c r="A13" s="303" t="s">
        <v>384</v>
      </c>
      <c r="B13" s="303"/>
      <c r="C13" s="303"/>
      <c r="D13" s="303"/>
      <c r="E13" s="303"/>
      <c r="F13" s="78">
        <v>43860</v>
      </c>
      <c r="G13" s="90">
        <v>11</v>
      </c>
    </row>
    <row r="14" spans="1:7" ht="30.75" customHeight="1" x14ac:dyDescent="0.25">
      <c r="A14" s="303" t="s">
        <v>385</v>
      </c>
      <c r="B14" s="303"/>
      <c r="C14" s="303"/>
      <c r="D14" s="303"/>
      <c r="E14" s="303"/>
      <c r="F14" s="78">
        <v>43907</v>
      </c>
      <c r="G14" s="90">
        <v>12</v>
      </c>
    </row>
    <row r="15" spans="1:7" x14ac:dyDescent="0.25">
      <c r="A15" s="153"/>
      <c r="B15" s="153"/>
      <c r="C15" s="153"/>
      <c r="D15" s="153"/>
      <c r="E15" s="153"/>
      <c r="F15" s="94"/>
      <c r="G15" s="95"/>
    </row>
  </sheetData>
  <mergeCells count="16">
    <mergeCell ref="A14:E14"/>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BV128"/>
  <sheetViews>
    <sheetView topLeftCell="A26" zoomScale="90" zoomScaleNormal="90" workbookViewId="0">
      <selection activeCell="B34" sqref="B3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410" t="s">
        <v>386</v>
      </c>
      <c r="L2" s="411"/>
      <c r="M2" s="2"/>
      <c r="N2" s="412" t="s">
        <v>387</v>
      </c>
      <c r="O2" s="413"/>
      <c r="P2" s="2"/>
      <c r="Q2" s="14" t="s">
        <v>388</v>
      </c>
      <c r="R2" s="15" t="s">
        <v>389</v>
      </c>
      <c r="S2" s="2"/>
      <c r="T2" s="2"/>
      <c r="U2" s="2"/>
      <c r="V2" s="2"/>
      <c r="W2" s="2"/>
      <c r="X2" s="2"/>
      <c r="Y2" s="2"/>
      <c r="Z2" s="2"/>
      <c r="AA2" s="2"/>
      <c r="AB2" s="2"/>
      <c r="AC2" s="2"/>
      <c r="AD2" s="2"/>
      <c r="AE2" s="2"/>
      <c r="AF2" s="2"/>
    </row>
    <row r="3" spans="1:32" ht="65.25" customHeight="1" thickBot="1" x14ac:dyDescent="0.3">
      <c r="A3" s="2"/>
      <c r="B3" s="410" t="s">
        <v>390</v>
      </c>
      <c r="C3" s="411"/>
      <c r="D3" s="2"/>
      <c r="E3" s="410" t="s">
        <v>391</v>
      </c>
      <c r="F3" s="411"/>
      <c r="G3" s="2"/>
      <c r="H3" s="412" t="s">
        <v>392</v>
      </c>
      <c r="I3" s="413"/>
      <c r="J3" s="2"/>
      <c r="K3" s="14" t="s">
        <v>393</v>
      </c>
      <c r="L3" s="15" t="s">
        <v>389</v>
      </c>
      <c r="M3" s="2"/>
      <c r="N3" s="15" t="s">
        <v>394</v>
      </c>
      <c r="O3" s="15" t="s">
        <v>389</v>
      </c>
      <c r="P3" s="2"/>
      <c r="Q3" s="1" t="s">
        <v>395</v>
      </c>
      <c r="R3" s="40" t="s">
        <v>396</v>
      </c>
      <c r="T3" s="70" t="s">
        <v>397</v>
      </c>
      <c r="U3" s="2"/>
      <c r="V3" s="2"/>
      <c r="W3" s="2"/>
      <c r="X3" s="2"/>
      <c r="Y3" s="2"/>
      <c r="Z3" s="2"/>
      <c r="AA3" s="2"/>
      <c r="AB3" s="2"/>
      <c r="AC3" s="2"/>
      <c r="AD3" s="2"/>
      <c r="AE3" s="2"/>
      <c r="AF3" s="2"/>
    </row>
    <row r="4" spans="1:32" ht="119.25" customHeight="1" thickBot="1" x14ac:dyDescent="0.3">
      <c r="A4" s="6"/>
      <c r="B4" s="16" t="s">
        <v>398</v>
      </c>
      <c r="C4" s="16" t="s">
        <v>389</v>
      </c>
      <c r="D4" s="2"/>
      <c r="E4" s="14" t="s">
        <v>399</v>
      </c>
      <c r="F4" s="17" t="s">
        <v>389</v>
      </c>
      <c r="G4" s="2"/>
      <c r="H4" s="14" t="s">
        <v>400</v>
      </c>
      <c r="I4" s="17" t="s">
        <v>389</v>
      </c>
      <c r="J4" s="2"/>
      <c r="K4" s="19" t="s">
        <v>401</v>
      </c>
      <c r="L4" s="20" t="s">
        <v>402</v>
      </c>
      <c r="M4" s="2"/>
      <c r="N4" s="4" t="s">
        <v>319</v>
      </c>
      <c r="O4" s="21" t="s">
        <v>320</v>
      </c>
      <c r="Q4" s="4" t="s">
        <v>403</v>
      </c>
      <c r="R4" s="6" t="s">
        <v>404</v>
      </c>
      <c r="T4" s="14" t="s">
        <v>405</v>
      </c>
      <c r="U4" s="2"/>
      <c r="V4" s="54" t="s">
        <v>321</v>
      </c>
      <c r="W4" s="54" t="s">
        <v>322</v>
      </c>
      <c r="X4" s="54" t="s">
        <v>323</v>
      </c>
      <c r="Y4" s="54" t="s">
        <v>325</v>
      </c>
      <c r="Z4" s="2"/>
      <c r="AA4" s="2"/>
      <c r="AB4" s="2" t="s">
        <v>406</v>
      </c>
      <c r="AC4" s="2"/>
      <c r="AD4" s="2"/>
      <c r="AE4" s="2">
        <v>1</v>
      </c>
      <c r="AF4" s="2"/>
    </row>
    <row r="5" spans="1:32" ht="85.5" customHeight="1" thickBot="1" x14ac:dyDescent="0.3">
      <c r="A5" s="2"/>
      <c r="B5" s="22" t="s">
        <v>407</v>
      </c>
      <c r="C5" s="23" t="s">
        <v>408</v>
      </c>
      <c r="D5" s="2"/>
      <c r="E5" s="4">
        <v>5</v>
      </c>
      <c r="F5" s="6" t="s">
        <v>409</v>
      </c>
      <c r="G5" s="2"/>
      <c r="H5" s="4">
        <v>20</v>
      </c>
      <c r="I5" s="6" t="s">
        <v>410</v>
      </c>
      <c r="J5" s="2"/>
      <c r="K5" s="5" t="s">
        <v>411</v>
      </c>
      <c r="L5" s="109" t="s">
        <v>412</v>
      </c>
      <c r="M5" s="2"/>
      <c r="N5" s="19" t="s">
        <v>413</v>
      </c>
      <c r="O5" s="26" t="s">
        <v>414</v>
      </c>
      <c r="Q5" s="4" t="s">
        <v>415</v>
      </c>
      <c r="R5" s="6" t="s">
        <v>416</v>
      </c>
      <c r="T5" s="71" t="s">
        <v>326</v>
      </c>
      <c r="U5" s="2"/>
      <c r="V5" s="53" t="s">
        <v>417</v>
      </c>
      <c r="W5" s="53" t="s">
        <v>418</v>
      </c>
      <c r="X5" s="53" t="s">
        <v>419</v>
      </c>
      <c r="Y5" s="53" t="s">
        <v>420</v>
      </c>
      <c r="Z5" s="2"/>
      <c r="AA5" s="2"/>
      <c r="AB5" s="2" t="s">
        <v>318</v>
      </c>
      <c r="AC5" s="2"/>
      <c r="AD5" s="2"/>
      <c r="AE5" s="2">
        <v>2</v>
      </c>
      <c r="AF5" s="2"/>
    </row>
    <row r="6" spans="1:32" ht="102" customHeight="1" thickBot="1" x14ac:dyDescent="0.3">
      <c r="A6" s="2"/>
      <c r="B6" s="27" t="s">
        <v>421</v>
      </c>
      <c r="C6" s="28" t="s">
        <v>422</v>
      </c>
      <c r="D6" s="2"/>
      <c r="E6" s="4">
        <v>4</v>
      </c>
      <c r="F6" s="6" t="s">
        <v>423</v>
      </c>
      <c r="G6" s="2"/>
      <c r="H6" s="4">
        <v>10</v>
      </c>
      <c r="I6" s="6" t="s">
        <v>424</v>
      </c>
      <c r="J6" s="2"/>
      <c r="L6" s="2"/>
      <c r="M6" s="2"/>
      <c r="N6" s="2"/>
      <c r="O6" s="2"/>
      <c r="P6" s="2"/>
      <c r="Q6" s="4" t="s">
        <v>425</v>
      </c>
      <c r="R6" s="6" t="s">
        <v>426</v>
      </c>
      <c r="T6" s="1" t="s">
        <v>427</v>
      </c>
      <c r="U6" s="2"/>
      <c r="V6" s="2"/>
      <c r="W6" s="2"/>
      <c r="X6" s="2"/>
      <c r="Y6" s="2"/>
      <c r="Z6" s="2"/>
      <c r="AA6" s="2"/>
      <c r="AB6" s="2" t="s">
        <v>428</v>
      </c>
      <c r="AC6" s="2"/>
      <c r="AD6" s="2"/>
      <c r="AE6" s="2">
        <v>3</v>
      </c>
      <c r="AF6" s="2"/>
    </row>
    <row r="7" spans="1:32" ht="75.75" thickBot="1" x14ac:dyDescent="0.3">
      <c r="A7" s="2"/>
      <c r="B7" s="22" t="s">
        <v>429</v>
      </c>
      <c r="C7" s="23" t="s">
        <v>430</v>
      </c>
      <c r="D7" s="2"/>
      <c r="E7" s="4">
        <v>3</v>
      </c>
      <c r="F7" s="6" t="s">
        <v>431</v>
      </c>
      <c r="G7" s="2"/>
      <c r="H7" s="4">
        <v>5</v>
      </c>
      <c r="I7" s="5" t="s">
        <v>432</v>
      </c>
      <c r="J7" s="2"/>
      <c r="K7" s="29" t="s">
        <v>433</v>
      </c>
      <c r="L7" s="2"/>
      <c r="M7" s="29" t="s">
        <v>434</v>
      </c>
      <c r="N7" s="2"/>
      <c r="O7" s="2"/>
      <c r="P7" s="2"/>
      <c r="Q7" s="4" t="s">
        <v>435</v>
      </c>
      <c r="R7" s="6" t="s">
        <v>436</v>
      </c>
      <c r="T7" s="19" t="s">
        <v>437</v>
      </c>
      <c r="U7" s="2"/>
      <c r="V7" s="2"/>
      <c r="W7" s="2"/>
      <c r="X7" s="2"/>
      <c r="Y7" s="2"/>
      <c r="Z7" s="2"/>
      <c r="AA7" s="2"/>
      <c r="AB7" s="2" t="s">
        <v>438</v>
      </c>
      <c r="AC7" s="2"/>
      <c r="AD7" s="2"/>
      <c r="AE7" s="2">
        <v>4</v>
      </c>
      <c r="AF7" s="2"/>
    </row>
    <row r="8" spans="1:32" ht="75" x14ac:dyDescent="0.25">
      <c r="A8" s="2"/>
      <c r="B8" s="27" t="s">
        <v>439</v>
      </c>
      <c r="C8" s="28" t="s">
        <v>440</v>
      </c>
      <c r="D8" s="2"/>
      <c r="E8" s="4">
        <v>2</v>
      </c>
      <c r="F8" s="6" t="s">
        <v>441</v>
      </c>
      <c r="G8" s="2"/>
      <c r="H8" s="9"/>
      <c r="I8" s="2"/>
      <c r="J8" s="2"/>
      <c r="K8" s="4" t="s">
        <v>324</v>
      </c>
      <c r="L8" s="2"/>
      <c r="M8" s="4">
        <v>1</v>
      </c>
      <c r="N8" s="2"/>
      <c r="O8" s="2"/>
      <c r="P8" s="2"/>
      <c r="Q8" s="4" t="s">
        <v>442</v>
      </c>
      <c r="R8" s="6" t="s">
        <v>443</v>
      </c>
      <c r="U8" s="2"/>
      <c r="V8" s="2"/>
      <c r="W8" s="2"/>
      <c r="X8" s="2"/>
      <c r="Y8" s="2"/>
      <c r="Z8" s="2"/>
      <c r="AA8" s="2"/>
      <c r="AB8" s="2"/>
      <c r="AC8" s="2"/>
      <c r="AD8" s="2"/>
      <c r="AE8" s="2">
        <v>5</v>
      </c>
      <c r="AF8" s="2"/>
    </row>
    <row r="9" spans="1:32" ht="75.75" thickBot="1" x14ac:dyDescent="0.3">
      <c r="A9" s="2"/>
      <c r="B9" s="22" t="s">
        <v>444</v>
      </c>
      <c r="C9" s="23" t="s">
        <v>445</v>
      </c>
      <c r="D9" s="2"/>
      <c r="E9" s="5">
        <v>1</v>
      </c>
      <c r="F9" s="8" t="s">
        <v>446</v>
      </c>
      <c r="G9" s="2"/>
      <c r="H9" s="2"/>
      <c r="I9" s="2"/>
      <c r="J9" s="2"/>
      <c r="K9" s="5" t="s">
        <v>447</v>
      </c>
      <c r="L9" s="2"/>
      <c r="M9" s="4">
        <v>2</v>
      </c>
      <c r="N9" s="2"/>
      <c r="O9" s="2"/>
      <c r="P9" s="2"/>
      <c r="Q9" s="5" t="s">
        <v>448</v>
      </c>
      <c r="R9" s="8" t="s">
        <v>449</v>
      </c>
      <c r="U9" s="2"/>
      <c r="V9" s="2"/>
      <c r="W9" s="2"/>
      <c r="X9" s="2"/>
      <c r="Y9" s="2"/>
      <c r="Z9" s="2"/>
      <c r="AA9" s="2"/>
      <c r="AB9" s="2"/>
      <c r="AC9" s="2"/>
      <c r="AD9" s="2"/>
      <c r="AE9" s="2">
        <v>6</v>
      </c>
      <c r="AF9" s="2"/>
    </row>
    <row r="10" spans="1:32" ht="60.75" thickBot="1" x14ac:dyDescent="0.3">
      <c r="A10" s="2"/>
      <c r="B10" s="27" t="s">
        <v>450</v>
      </c>
      <c r="C10" s="28" t="s">
        <v>451</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452</v>
      </c>
      <c r="C11" s="23" t="s">
        <v>453</v>
      </c>
      <c r="D11" s="2"/>
      <c r="E11" s="410" t="s">
        <v>454</v>
      </c>
      <c r="F11" s="414"/>
      <c r="G11" s="414"/>
      <c r="H11" s="411"/>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455</v>
      </c>
      <c r="C12" s="28" t="s">
        <v>456</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457</v>
      </c>
      <c r="C16" s="47" t="s">
        <v>458</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106</v>
      </c>
      <c r="C17" s="48" t="s">
        <v>459</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179</v>
      </c>
      <c r="C18" s="44" t="s">
        <v>460</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127</v>
      </c>
      <c r="C19" s="44" t="s">
        <v>461</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462</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131</v>
      </c>
      <c r="C21" s="44" t="s">
        <v>463</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135</v>
      </c>
      <c r="C22" s="45" t="s">
        <v>464</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139</v>
      </c>
      <c r="C23" s="44" t="s">
        <v>465</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140</v>
      </c>
      <c r="C24" s="44" t="s">
        <v>466</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146</v>
      </c>
      <c r="C25" s="44" t="s">
        <v>467</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150</v>
      </c>
      <c r="C26" s="44" t="s">
        <v>468</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157</v>
      </c>
      <c r="C27" s="44" t="s">
        <v>469</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161</v>
      </c>
      <c r="C28" s="44" t="s">
        <v>470</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168</v>
      </c>
      <c r="C29" s="44" t="s">
        <v>471</v>
      </c>
      <c r="D29" s="2"/>
      <c r="E29" s="10"/>
      <c r="F29" s="11" t="s">
        <v>472</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473</v>
      </c>
      <c r="C30" s="44" t="s">
        <v>474</v>
      </c>
      <c r="D30" s="2"/>
      <c r="E30" s="12"/>
      <c r="F30" s="13" t="s">
        <v>475</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175</v>
      </c>
      <c r="C31" s="49" t="s">
        <v>476</v>
      </c>
      <c r="D31" s="2"/>
      <c r="E31" s="18"/>
      <c r="F31" s="13" t="s">
        <v>477</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119</v>
      </c>
      <c r="C32" s="45" t="s">
        <v>478</v>
      </c>
      <c r="D32" s="2"/>
      <c r="E32" s="24"/>
      <c r="F32" s="25" t="s">
        <v>479</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115</v>
      </c>
      <c r="C33" s="45" t="s">
        <v>478</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480</v>
      </c>
      <c r="C34" s="53" t="s">
        <v>478</v>
      </c>
      <c r="D34" s="2"/>
      <c r="E34" s="2"/>
      <c r="F34" s="2" t="s">
        <v>348</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409</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423</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431</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481</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482</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410" t="s">
        <v>483</v>
      </c>
      <c r="F40" s="411"/>
      <c r="G40" s="170">
        <v>5</v>
      </c>
      <c r="H40" s="172">
        <v>10</v>
      </c>
      <c r="I40" s="171">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410" t="s">
        <v>484</v>
      </c>
      <c r="F41" s="411"/>
      <c r="G41" s="170" t="s">
        <v>432</v>
      </c>
      <c r="H41" s="172" t="s">
        <v>424</v>
      </c>
      <c r="I41" s="171" t="s">
        <v>410</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344</v>
      </c>
      <c r="F47" s="55" t="s">
        <v>485</v>
      </c>
      <c r="G47" s="55" t="s">
        <v>486</v>
      </c>
      <c r="H47" s="55" t="s">
        <v>487</v>
      </c>
      <c r="I47" s="55" t="s">
        <v>488</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489</v>
      </c>
      <c r="F48" s="56" t="s">
        <v>490</v>
      </c>
      <c r="G48" s="9" t="s">
        <v>490</v>
      </c>
      <c r="H48" s="9">
        <v>2</v>
      </c>
      <c r="I48" s="40">
        <v>2</v>
      </c>
      <c r="J48" s="2"/>
      <c r="K48" s="170" t="s">
        <v>484</v>
      </c>
      <c r="L48" s="19" t="s">
        <v>491</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489</v>
      </c>
      <c r="F49" s="7" t="s">
        <v>490</v>
      </c>
      <c r="G49" s="2" t="s">
        <v>492</v>
      </c>
      <c r="H49" s="2">
        <v>2</v>
      </c>
      <c r="I49" s="6">
        <v>1</v>
      </c>
      <c r="J49" s="2"/>
      <c r="K49" s="54" t="s">
        <v>493</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489</v>
      </c>
      <c r="F50" s="7" t="s">
        <v>490</v>
      </c>
      <c r="G50" s="2" t="s">
        <v>494</v>
      </c>
      <c r="H50" s="2">
        <v>2</v>
      </c>
      <c r="I50" s="6">
        <v>0</v>
      </c>
      <c r="J50" s="2"/>
      <c r="K50" s="45" t="s">
        <v>495</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489</v>
      </c>
      <c r="F51" s="7" t="s">
        <v>494</v>
      </c>
      <c r="G51" s="2" t="s">
        <v>490</v>
      </c>
      <c r="H51" s="2">
        <v>0</v>
      </c>
      <c r="I51" s="6">
        <v>2</v>
      </c>
      <c r="J51" s="2"/>
      <c r="K51" s="53" t="s">
        <v>496</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497</v>
      </c>
      <c r="F52" s="7" t="s">
        <v>490</v>
      </c>
      <c r="G52" s="2" t="s">
        <v>490</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497</v>
      </c>
      <c r="F53" s="7" t="s">
        <v>490</v>
      </c>
      <c r="G53" s="2" t="s">
        <v>498</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497</v>
      </c>
      <c r="F54" s="7" t="s">
        <v>490</v>
      </c>
      <c r="G54" s="2" t="s">
        <v>494</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497</v>
      </c>
      <c r="F55" s="57" t="s">
        <v>494</v>
      </c>
      <c r="G55" s="58" t="s">
        <v>490</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499</v>
      </c>
      <c r="C56" s="68" t="s">
        <v>500</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501</v>
      </c>
      <c r="C57" s="69" t="s">
        <v>502</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503</v>
      </c>
      <c r="C58" s="69" t="s">
        <v>504</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505</v>
      </c>
      <c r="C59" s="69" t="s">
        <v>506</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507</v>
      </c>
      <c r="C60" s="65" t="s">
        <v>508</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B079-AB8E-489C-9E1B-74C5BF1DAFE5}">
  <sheetPr>
    <tabColor rgb="FFFFFF00"/>
  </sheetPr>
  <dimension ref="A1:I31"/>
  <sheetViews>
    <sheetView view="pageBreakPreview" zoomScale="80" zoomScaleNormal="60" zoomScaleSheetLayoutView="80" workbookViewId="0">
      <selection activeCell="A11" sqref="A11:I11"/>
    </sheetView>
  </sheetViews>
  <sheetFormatPr baseColWidth="10" defaultRowHeight="15" x14ac:dyDescent="0.25"/>
  <cols>
    <col min="1" max="1" width="19.85546875" customWidth="1"/>
    <col min="2" max="2" width="9.42578125" customWidth="1"/>
    <col min="3" max="3" width="36.85546875" customWidth="1"/>
    <col min="4" max="4" width="37" bestFit="1" customWidth="1"/>
    <col min="5" max="5" width="28" customWidth="1"/>
    <col min="6" max="6" width="21.85546875" customWidth="1"/>
    <col min="7" max="7" width="26" customWidth="1"/>
    <col min="8" max="8" width="16.28515625" customWidth="1"/>
    <col min="9" max="9" width="23.5703125" customWidth="1"/>
  </cols>
  <sheetData>
    <row r="1" spans="1:9" ht="15.75" customHeight="1" thickBot="1" x14ac:dyDescent="0.3">
      <c r="A1" s="211"/>
      <c r="B1" s="227" t="s">
        <v>0</v>
      </c>
      <c r="C1" s="228"/>
      <c r="D1" s="231" t="s">
        <v>1</v>
      </c>
      <c r="E1" s="232"/>
      <c r="F1" s="232"/>
      <c r="G1" s="237" t="s">
        <v>2</v>
      </c>
      <c r="H1" s="238"/>
      <c r="I1" s="91" t="s">
        <v>3</v>
      </c>
    </row>
    <row r="2" spans="1:9" ht="15.75" thickBot="1" x14ac:dyDescent="0.3">
      <c r="A2" s="211"/>
      <c r="B2" s="227"/>
      <c r="C2" s="228"/>
      <c r="D2" s="233"/>
      <c r="E2" s="234"/>
      <c r="F2" s="234"/>
      <c r="G2" s="237" t="s">
        <v>4</v>
      </c>
      <c r="H2" s="238"/>
      <c r="I2" s="92">
        <v>15</v>
      </c>
    </row>
    <row r="3" spans="1:9" ht="26.25" customHeight="1" thickBot="1" x14ac:dyDescent="0.3">
      <c r="A3" s="211"/>
      <c r="B3" s="227"/>
      <c r="C3" s="228"/>
      <c r="D3" s="235"/>
      <c r="E3" s="236"/>
      <c r="F3" s="236"/>
      <c r="G3" s="239" t="s">
        <v>5</v>
      </c>
      <c r="H3" s="240"/>
      <c r="I3" s="184">
        <v>43475</v>
      </c>
    </row>
    <row r="4" spans="1:9" ht="15" customHeight="1" x14ac:dyDescent="0.25">
      <c r="A4" s="211"/>
      <c r="B4" s="227" t="s">
        <v>6</v>
      </c>
      <c r="C4" s="228"/>
      <c r="D4" s="231" t="s">
        <v>7</v>
      </c>
      <c r="E4" s="232"/>
      <c r="F4" s="232"/>
      <c r="G4" s="241" t="s">
        <v>629</v>
      </c>
      <c r="H4" s="242"/>
      <c r="I4" s="222" t="s">
        <v>595</v>
      </c>
    </row>
    <row r="5" spans="1:9" ht="15.75" thickBot="1" x14ac:dyDescent="0.3">
      <c r="A5" s="211"/>
      <c r="B5" s="229"/>
      <c r="C5" s="230"/>
      <c r="D5" s="235"/>
      <c r="E5" s="236"/>
      <c r="F5" s="236"/>
      <c r="G5" s="243"/>
      <c r="H5" s="244"/>
      <c r="I5" s="223"/>
    </row>
    <row r="6" spans="1:9" ht="15" customHeight="1" x14ac:dyDescent="0.25">
      <c r="A6" s="249" t="s">
        <v>630</v>
      </c>
      <c r="B6" s="250"/>
      <c r="C6" s="250"/>
      <c r="D6" s="250"/>
      <c r="E6" s="250"/>
      <c r="F6" s="250"/>
      <c r="G6" s="250"/>
      <c r="H6" s="250"/>
      <c r="I6" s="250"/>
    </row>
    <row r="7" spans="1:9" ht="15" customHeight="1" x14ac:dyDescent="0.25">
      <c r="A7" s="251"/>
      <c r="B7" s="252"/>
      <c r="C7" s="252"/>
      <c r="D7" s="252"/>
      <c r="E7" s="252"/>
      <c r="F7" s="252"/>
      <c r="G7" s="252"/>
      <c r="H7" s="252"/>
      <c r="I7" s="252"/>
    </row>
    <row r="8" spans="1:9" ht="15" customHeight="1" x14ac:dyDescent="0.25">
      <c r="A8" s="251"/>
      <c r="B8" s="252"/>
      <c r="C8" s="252"/>
      <c r="D8" s="252"/>
      <c r="E8" s="252"/>
      <c r="F8" s="252"/>
      <c r="G8" s="252"/>
      <c r="H8" s="252"/>
      <c r="I8" s="252"/>
    </row>
    <row r="9" spans="1:9" ht="15" customHeight="1" thickBot="1" x14ac:dyDescent="0.3">
      <c r="A9" s="253"/>
      <c r="B9" s="254"/>
      <c r="C9" s="254"/>
      <c r="D9" s="254"/>
      <c r="E9" s="254"/>
      <c r="F9" s="254"/>
      <c r="G9" s="254"/>
      <c r="H9" s="254"/>
      <c r="I9" s="254"/>
    </row>
    <row r="10" spans="1:9" ht="18.75" x14ac:dyDescent="0.25">
      <c r="A10" s="255" t="s">
        <v>631</v>
      </c>
      <c r="B10" s="256"/>
      <c r="C10" s="256"/>
      <c r="D10" s="256"/>
      <c r="E10" s="256"/>
      <c r="F10" s="256"/>
      <c r="G10" s="256"/>
      <c r="H10" s="256"/>
      <c r="I10" s="256"/>
    </row>
    <row r="11" spans="1:9" ht="247.5" customHeight="1" x14ac:dyDescent="0.25">
      <c r="A11" s="257" t="s">
        <v>632</v>
      </c>
      <c r="B11" s="257"/>
      <c r="C11" s="257"/>
      <c r="D11" s="257"/>
      <c r="E11" s="257"/>
      <c r="F11" s="257"/>
      <c r="G11" s="257"/>
      <c r="H11" s="257"/>
      <c r="I11" s="258"/>
    </row>
    <row r="12" spans="1:9" ht="15" customHeight="1" x14ac:dyDescent="0.25">
      <c r="A12" s="245" t="s">
        <v>633</v>
      </c>
      <c r="B12" s="245"/>
      <c r="C12" s="245"/>
      <c r="D12" s="245"/>
      <c r="E12" s="245"/>
      <c r="F12" s="245"/>
      <c r="G12" s="245"/>
      <c r="H12" s="245"/>
      <c r="I12" s="245"/>
    </row>
    <row r="13" spans="1:9" ht="30" x14ac:dyDescent="0.25">
      <c r="A13" s="186" t="s">
        <v>578</v>
      </c>
      <c r="B13" s="187" t="s">
        <v>634</v>
      </c>
      <c r="C13" s="186" t="s">
        <v>635</v>
      </c>
      <c r="D13" s="188" t="s">
        <v>579</v>
      </c>
      <c r="E13" s="189" t="s">
        <v>590</v>
      </c>
      <c r="F13" s="189" t="s">
        <v>580</v>
      </c>
      <c r="G13" s="189" t="s">
        <v>581</v>
      </c>
      <c r="H13" s="187" t="s">
        <v>582</v>
      </c>
      <c r="I13" s="186" t="s">
        <v>583</v>
      </c>
    </row>
    <row r="14" spans="1:9" ht="78.75" customHeight="1" x14ac:dyDescent="0.25">
      <c r="A14" s="246" t="s">
        <v>636</v>
      </c>
      <c r="B14" s="190" t="s">
        <v>637</v>
      </c>
      <c r="C14" s="193" t="s">
        <v>638</v>
      </c>
      <c r="D14" s="193" t="s">
        <v>639</v>
      </c>
      <c r="E14" s="190" t="s">
        <v>640</v>
      </c>
      <c r="F14" s="190" t="s">
        <v>462</v>
      </c>
      <c r="G14" s="195"/>
      <c r="H14" s="190" t="s">
        <v>641</v>
      </c>
      <c r="I14" s="196">
        <v>44561</v>
      </c>
    </row>
    <row r="15" spans="1:9" ht="137.25" customHeight="1" x14ac:dyDescent="0.25">
      <c r="A15" s="247"/>
      <c r="B15" s="190" t="s">
        <v>642</v>
      </c>
      <c r="C15" s="193" t="s">
        <v>643</v>
      </c>
      <c r="D15" s="193" t="s">
        <v>644</v>
      </c>
      <c r="E15" s="190" t="s">
        <v>645</v>
      </c>
      <c r="F15" s="190" t="s">
        <v>462</v>
      </c>
      <c r="G15" s="195"/>
      <c r="H15" s="190" t="s">
        <v>641</v>
      </c>
      <c r="I15" s="196">
        <v>44561</v>
      </c>
    </row>
    <row r="16" spans="1:9" ht="60" x14ac:dyDescent="0.25">
      <c r="A16" s="246" t="s">
        <v>646</v>
      </c>
      <c r="B16" s="190" t="s">
        <v>584</v>
      </c>
      <c r="C16" s="193" t="s">
        <v>647</v>
      </c>
      <c r="D16" s="193" t="s">
        <v>648</v>
      </c>
      <c r="E16" s="190" t="s">
        <v>649</v>
      </c>
      <c r="F16" s="190" t="s">
        <v>462</v>
      </c>
      <c r="G16" s="190"/>
      <c r="H16" s="190" t="s">
        <v>641</v>
      </c>
      <c r="I16" s="196">
        <v>44227</v>
      </c>
    </row>
    <row r="17" spans="1:9" ht="90" x14ac:dyDescent="0.25">
      <c r="A17" s="248"/>
      <c r="B17" s="190" t="s">
        <v>585</v>
      </c>
      <c r="C17" s="193" t="s">
        <v>650</v>
      </c>
      <c r="D17" s="193" t="s">
        <v>651</v>
      </c>
      <c r="E17" s="190" t="s">
        <v>652</v>
      </c>
      <c r="F17" s="190" t="s">
        <v>462</v>
      </c>
      <c r="G17" s="190"/>
      <c r="H17" s="190" t="s">
        <v>641</v>
      </c>
      <c r="I17" s="196">
        <v>44540</v>
      </c>
    </row>
    <row r="18" spans="1:9" ht="75" x14ac:dyDescent="0.25">
      <c r="A18" s="247"/>
      <c r="B18" s="190" t="s">
        <v>591</v>
      </c>
      <c r="C18" s="194" t="s">
        <v>653</v>
      </c>
      <c r="D18" s="193" t="s">
        <v>654</v>
      </c>
      <c r="E18" s="190" t="s">
        <v>649</v>
      </c>
      <c r="F18" s="190" t="s">
        <v>462</v>
      </c>
      <c r="G18" s="190"/>
      <c r="H18" s="190" t="s">
        <v>592</v>
      </c>
      <c r="I18" s="196">
        <v>44561</v>
      </c>
    </row>
    <row r="19" spans="1:9" ht="93.75" customHeight="1" x14ac:dyDescent="0.25">
      <c r="A19" s="246" t="s">
        <v>655</v>
      </c>
      <c r="B19" s="190" t="s">
        <v>586</v>
      </c>
      <c r="C19" s="193" t="s">
        <v>656</v>
      </c>
      <c r="D19" s="193" t="s">
        <v>657</v>
      </c>
      <c r="E19" s="190" t="s">
        <v>658</v>
      </c>
      <c r="F19" s="190" t="s">
        <v>462</v>
      </c>
      <c r="G19" s="190"/>
      <c r="H19" s="190" t="s">
        <v>641</v>
      </c>
      <c r="I19" s="196">
        <v>44227</v>
      </c>
    </row>
    <row r="20" spans="1:9" ht="93.75" customHeight="1" x14ac:dyDescent="0.25">
      <c r="A20" s="248"/>
      <c r="B20" s="190" t="s">
        <v>587</v>
      </c>
      <c r="C20" s="193" t="s">
        <v>659</v>
      </c>
      <c r="D20" s="193" t="s">
        <v>660</v>
      </c>
      <c r="E20" s="190" t="s">
        <v>661</v>
      </c>
      <c r="F20" s="190" t="s">
        <v>462</v>
      </c>
      <c r="G20" s="190"/>
      <c r="H20" s="190" t="s">
        <v>641</v>
      </c>
      <c r="I20" s="196">
        <v>44227</v>
      </c>
    </row>
    <row r="21" spans="1:9" ht="78" customHeight="1" x14ac:dyDescent="0.25">
      <c r="A21" s="247"/>
      <c r="B21" s="190" t="s">
        <v>662</v>
      </c>
      <c r="C21" s="194" t="s">
        <v>663</v>
      </c>
      <c r="D21" s="193" t="s">
        <v>664</v>
      </c>
      <c r="E21" s="190" t="s">
        <v>665</v>
      </c>
      <c r="F21" s="190" t="s">
        <v>462</v>
      </c>
      <c r="G21" s="190"/>
      <c r="H21" s="190" t="s">
        <v>592</v>
      </c>
      <c r="I21" s="196">
        <v>44561</v>
      </c>
    </row>
    <row r="22" spans="1:9" ht="142.5" customHeight="1" x14ac:dyDescent="0.25">
      <c r="A22" s="191" t="s">
        <v>666</v>
      </c>
      <c r="B22" s="190" t="s">
        <v>588</v>
      </c>
      <c r="C22" s="193" t="s">
        <v>667</v>
      </c>
      <c r="D22" s="193" t="s">
        <v>668</v>
      </c>
      <c r="E22" s="190" t="s">
        <v>669</v>
      </c>
      <c r="F22" s="190" t="s">
        <v>462</v>
      </c>
      <c r="G22" s="190" t="s">
        <v>670</v>
      </c>
      <c r="H22" s="190" t="s">
        <v>641</v>
      </c>
      <c r="I22" s="196" t="s">
        <v>671</v>
      </c>
    </row>
    <row r="23" spans="1:9" ht="170.25" customHeight="1" x14ac:dyDescent="0.25">
      <c r="A23" s="192" t="s">
        <v>672</v>
      </c>
      <c r="B23" s="190" t="s">
        <v>589</v>
      </c>
      <c r="C23" s="193" t="s">
        <v>673</v>
      </c>
      <c r="D23" s="193" t="s">
        <v>674</v>
      </c>
      <c r="E23" s="190" t="s">
        <v>675</v>
      </c>
      <c r="F23" s="190" t="s">
        <v>476</v>
      </c>
      <c r="G23" s="190"/>
      <c r="H23" s="190" t="s">
        <v>641</v>
      </c>
      <c r="I23" s="196" t="s">
        <v>676</v>
      </c>
    </row>
    <row r="31" spans="1:9" ht="252.75" customHeight="1" x14ac:dyDescent="0.25"/>
  </sheetData>
  <mergeCells count="17">
    <mergeCell ref="A12:I12"/>
    <mergeCell ref="A14:A15"/>
    <mergeCell ref="A16:A18"/>
    <mergeCell ref="A19:A21"/>
    <mergeCell ref="A6:I9"/>
    <mergeCell ref="A10:I10"/>
    <mergeCell ref="A11:I11"/>
    <mergeCell ref="A1:A5"/>
    <mergeCell ref="B4:C5"/>
    <mergeCell ref="D1:F3"/>
    <mergeCell ref="D4:F5"/>
    <mergeCell ref="I4:I5"/>
    <mergeCell ref="B1:C3"/>
    <mergeCell ref="G1:H1"/>
    <mergeCell ref="G2:H2"/>
    <mergeCell ref="G3:H3"/>
    <mergeCell ref="G4:H5"/>
  </mergeCells>
  <pageMargins left="0.7" right="0.7" top="0.75" bottom="0.75" header="0.3" footer="0.3"/>
  <pageSetup scale="2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53"/>
  <sheetViews>
    <sheetView tabSelected="1" view="pageBreakPreview" zoomScale="70" zoomScaleNormal="70" zoomScaleSheetLayoutView="7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2" width="18.85546875" style="87" customWidth="1"/>
    <col min="3" max="3" width="26" style="87" customWidth="1"/>
    <col min="4" max="5" width="38" style="87" customWidth="1"/>
    <col min="6" max="6" width="29.85546875" style="87" customWidth="1"/>
    <col min="7" max="7" width="85.28515625" style="87" customWidth="1"/>
    <col min="8" max="8" width="22.7109375" style="87" customWidth="1"/>
    <col min="9" max="9" width="25.42578125" style="87" customWidth="1"/>
    <col min="10" max="10" width="44.42578125" style="87" customWidth="1"/>
    <col min="11" max="11" width="30.42578125" style="87" customWidth="1"/>
    <col min="12" max="12" width="29" style="87" customWidth="1"/>
    <col min="13" max="13" width="31.5703125" style="87" customWidth="1"/>
    <col min="14" max="14" width="15.85546875" style="111" customWidth="1"/>
    <col min="15" max="15" width="23.42578125" style="111" customWidth="1"/>
    <col min="16" max="16" width="13.42578125" style="111" customWidth="1"/>
    <col min="17" max="16384" width="11.42578125" style="87"/>
  </cols>
  <sheetData>
    <row r="1" spans="1:17" s="73" customFormat="1" ht="15.75" customHeight="1" thickBot="1" x14ac:dyDescent="0.3">
      <c r="A1" s="275"/>
      <c r="B1" s="275"/>
      <c r="C1" s="277" t="s">
        <v>0</v>
      </c>
      <c r="D1" s="278"/>
      <c r="E1" s="278"/>
      <c r="F1" s="278"/>
      <c r="G1" s="278"/>
      <c r="H1" s="279"/>
      <c r="I1" s="231" t="s">
        <v>1</v>
      </c>
      <c r="J1" s="232"/>
      <c r="K1" s="232"/>
      <c r="L1" s="232"/>
      <c r="M1" s="232"/>
      <c r="N1" s="224"/>
      <c r="O1" s="138" t="s">
        <v>2</v>
      </c>
      <c r="P1" s="91" t="s">
        <v>3</v>
      </c>
      <c r="Q1" s="87"/>
    </row>
    <row r="2" spans="1:17" s="73" customFormat="1" ht="15.75" customHeight="1" thickBot="1" x14ac:dyDescent="0.3">
      <c r="A2" s="275"/>
      <c r="B2" s="275"/>
      <c r="C2" s="280"/>
      <c r="D2" s="281"/>
      <c r="E2" s="281"/>
      <c r="F2" s="281"/>
      <c r="G2" s="281"/>
      <c r="H2" s="282"/>
      <c r="I2" s="233"/>
      <c r="J2" s="234"/>
      <c r="K2" s="234"/>
      <c r="L2" s="234"/>
      <c r="M2" s="234"/>
      <c r="N2" s="225"/>
      <c r="O2" s="138" t="s">
        <v>4</v>
      </c>
      <c r="P2" s="74">
        <v>15</v>
      </c>
      <c r="Q2" s="87"/>
    </row>
    <row r="3" spans="1:17" s="73" customFormat="1" ht="15.75" customHeight="1" thickBot="1" x14ac:dyDescent="0.3">
      <c r="A3" s="275"/>
      <c r="B3" s="275"/>
      <c r="C3" s="283"/>
      <c r="D3" s="284"/>
      <c r="E3" s="284"/>
      <c r="F3" s="284"/>
      <c r="G3" s="284"/>
      <c r="H3" s="285"/>
      <c r="I3" s="235"/>
      <c r="J3" s="236"/>
      <c r="K3" s="236"/>
      <c r="L3" s="236"/>
      <c r="M3" s="236"/>
      <c r="N3" s="226"/>
      <c r="O3" s="139" t="s">
        <v>5</v>
      </c>
      <c r="P3" s="93">
        <v>43475</v>
      </c>
      <c r="Q3" s="87"/>
    </row>
    <row r="4" spans="1:17" s="73" customFormat="1" ht="15" customHeight="1" x14ac:dyDescent="0.25">
      <c r="A4" s="275"/>
      <c r="B4" s="275"/>
      <c r="C4" s="277" t="s">
        <v>6</v>
      </c>
      <c r="D4" s="278"/>
      <c r="E4" s="278"/>
      <c r="F4" s="278"/>
      <c r="G4" s="278"/>
      <c r="H4" s="279"/>
      <c r="I4" s="231" t="s">
        <v>14</v>
      </c>
      <c r="J4" s="232"/>
      <c r="K4" s="232"/>
      <c r="L4" s="232"/>
      <c r="M4" s="232"/>
      <c r="N4" s="224"/>
      <c r="O4" s="220" t="s">
        <v>629</v>
      </c>
      <c r="P4" s="222" t="s">
        <v>596</v>
      </c>
      <c r="Q4" s="87"/>
    </row>
    <row r="5" spans="1:17" s="73" customFormat="1" ht="15.75" customHeight="1" thickBot="1" x14ac:dyDescent="0.3">
      <c r="A5" s="275"/>
      <c r="B5" s="275"/>
      <c r="C5" s="283"/>
      <c r="D5" s="284"/>
      <c r="E5" s="284"/>
      <c r="F5" s="284"/>
      <c r="G5" s="284"/>
      <c r="H5" s="285"/>
      <c r="I5" s="235"/>
      <c r="J5" s="236"/>
      <c r="K5" s="236"/>
      <c r="L5" s="236"/>
      <c r="M5" s="236"/>
      <c r="N5" s="226"/>
      <c r="O5" s="221"/>
      <c r="P5" s="223"/>
      <c r="Q5" s="87"/>
    </row>
    <row r="6" spans="1:17" ht="15" customHeight="1" x14ac:dyDescent="0.25">
      <c r="A6" s="275"/>
      <c r="B6" s="275"/>
      <c r="C6" s="286" t="s">
        <v>15</v>
      </c>
      <c r="D6" s="287"/>
      <c r="E6" s="287"/>
      <c r="F6" s="287"/>
      <c r="G6" s="287"/>
      <c r="H6" s="287"/>
      <c r="I6" s="288"/>
      <c r="J6" s="296" t="s">
        <v>16</v>
      </c>
      <c r="K6" s="297"/>
      <c r="L6" s="297"/>
      <c r="M6" s="297"/>
      <c r="N6" s="297"/>
      <c r="O6" s="297"/>
      <c r="P6" s="298"/>
    </row>
    <row r="7" spans="1:17" ht="15.75" customHeight="1" thickBot="1" x14ac:dyDescent="0.3">
      <c r="A7" s="276"/>
      <c r="B7" s="276"/>
      <c r="C7" s="289"/>
      <c r="D7" s="290"/>
      <c r="E7" s="290"/>
      <c r="F7" s="290"/>
      <c r="G7" s="290"/>
      <c r="H7" s="290"/>
      <c r="I7" s="291"/>
      <c r="J7" s="299"/>
      <c r="K7" s="300"/>
      <c r="L7" s="300"/>
      <c r="M7" s="300"/>
      <c r="N7" s="300"/>
      <c r="O7" s="300"/>
      <c r="P7" s="301"/>
    </row>
    <row r="8" spans="1:17" ht="38.25" thickBot="1" x14ac:dyDescent="0.3">
      <c r="A8" s="141" t="s">
        <v>17</v>
      </c>
      <c r="B8" s="141" t="s">
        <v>18</v>
      </c>
      <c r="C8" s="178" t="s">
        <v>19</v>
      </c>
      <c r="D8" s="178" t="s">
        <v>20</v>
      </c>
      <c r="E8" s="178" t="s">
        <v>21</v>
      </c>
      <c r="F8" s="177" t="s">
        <v>22</v>
      </c>
      <c r="G8" s="178" t="s">
        <v>23</v>
      </c>
      <c r="H8" s="182" t="s">
        <v>24</v>
      </c>
      <c r="I8" s="183" t="s">
        <v>25</v>
      </c>
      <c r="J8" s="181" t="s">
        <v>26</v>
      </c>
      <c r="K8" s="178" t="s">
        <v>27</v>
      </c>
      <c r="L8" s="178" t="s">
        <v>28</v>
      </c>
      <c r="M8" s="178" t="s">
        <v>29</v>
      </c>
      <c r="N8" s="178" t="s">
        <v>30</v>
      </c>
      <c r="O8" s="178" t="s">
        <v>31</v>
      </c>
      <c r="P8" s="178" t="s">
        <v>32</v>
      </c>
    </row>
    <row r="9" spans="1:17" s="88" customFormat="1" ht="204.75" customHeight="1" x14ac:dyDescent="0.25">
      <c r="A9" s="151">
        <v>1</v>
      </c>
      <c r="B9" s="161" t="str">
        <f>+'IDENTIFICACIÓN DEL RC'!B9</f>
        <v xml:space="preserve">Acceso y Fortalecimiento a la Justicia </v>
      </c>
      <c r="C9" s="151" t="str">
        <f>+VLOOKUP(A9,'IDENTIFICACIÓN DEL RC'!$A$9:$C$30,3,0)</f>
        <v>Amenaza, intimidación o persuasión a un profesional para reportar información falsa en el contenido de un informe
Prejuicio sobre un usuario y falta de reconocimiento de logros o avances.</v>
      </c>
      <c r="D9" s="159" t="str">
        <f>+'IDENTIFICACIÓN DEL RC'!D9</f>
        <v>Registrar información falsa en un informe de un proceso vinculado al PDJJR (Programa de Justicia Juvenil Restaurativa)</v>
      </c>
      <c r="E9" s="152" t="str">
        <f>+VLOOKUP(A9,'IDENTIFICACIÓN DEL RC'!$A$9:$E$30,5,0)</f>
        <v xml:space="preserve">Entrega de información falsa a las autoridades competentes. </v>
      </c>
      <c r="F9" s="180" t="str">
        <f>'ANÁLISIS DEL RC'!G9</f>
        <v>ZONA RIESGO MODERADO</v>
      </c>
      <c r="G9" s="175" t="str">
        <f>'CONTROL DEL RC'!F9</f>
        <v>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9" s="174">
        <f>'VALORACIÓN DEL RC CON CONTROL'!C10</f>
        <v>100</v>
      </c>
      <c r="I9" s="174" t="str">
        <f>'VALORACIÓN DEL RC CON CONTROL'!G10</f>
        <v>ZONA RIESGO MODERADO</v>
      </c>
      <c r="J9" s="90" t="str">
        <f>+'CONTROL DEL RC'!E9</f>
        <v>Reducir el riesgo</v>
      </c>
      <c r="K9" s="175" t="s">
        <v>523</v>
      </c>
      <c r="L9" s="175" t="s">
        <v>522</v>
      </c>
      <c r="M9" s="175" t="s">
        <v>524</v>
      </c>
      <c r="N9" s="185" t="s">
        <v>517</v>
      </c>
      <c r="O9" s="185" t="s">
        <v>518</v>
      </c>
      <c r="P9" s="185" t="s">
        <v>520</v>
      </c>
    </row>
    <row r="10" spans="1:17" s="88" customFormat="1" ht="183.75" customHeight="1" x14ac:dyDescent="0.25">
      <c r="A10" s="264">
        <v>2</v>
      </c>
      <c r="B10" s="292" t="str">
        <f>+'IDENTIFICACIÓN DEL RC'!B10</f>
        <v xml:space="preserve">Acceso y Fortalecimiento a la Justicia </v>
      </c>
      <c r="C10" s="264" t="str">
        <f>+VLOOKUP(A10,'IDENTIFICACIÓN DEL RC'!$A$9:$C$30,3,0)</f>
        <v xml:space="preserve">Desconocimiento o incumplimiento de las políticas y procedimientos de Gestión Documental. </v>
      </c>
      <c r="D10" s="268" t="str">
        <f>+'IDENTIFICACIÓN DEL RC'!D10</f>
        <v>Malas actuaciones de algunos de los Actores de Justicia Comunitaria quienes realizan cobros a los ciudadanos por fuera de los términos de ley.</v>
      </c>
      <c r="E10" s="266" t="str">
        <f>+VLOOKUP(A10,'IDENTIFICACIÓN DEL RC'!$A$9:$E$30,5,0)</f>
        <v>Desprestigio de la entidad y de los servicios de acceso a la justicia en tanto los ciudadanos no diferencian entre las atenciones realizadas por los funcionarios y los Actores Voluntarios de Convivencia.</v>
      </c>
      <c r="F10" s="305" t="str">
        <f>'ANÁLISIS DEL RC'!G10</f>
        <v>ZONA RIESGO ALTO</v>
      </c>
      <c r="G10" s="174" t="str">
        <f>'CONTROL DEL RC'!F10</f>
        <v>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H10" s="272">
        <f>'VALORACIÓN DEL RC CON CONTROL'!C11</f>
        <v>100</v>
      </c>
      <c r="I10" s="272" t="str">
        <f>'VALORACIÓN DEL RC CON CONTROL'!G11</f>
        <v>ZONA RIESGO ALTO</v>
      </c>
      <c r="J10" s="90" t="str">
        <f>+'CONTROL DEL RC'!E10</f>
        <v>Reducir el riesgo</v>
      </c>
      <c r="K10" s="176" t="s">
        <v>33</v>
      </c>
      <c r="L10" s="176" t="s">
        <v>34</v>
      </c>
      <c r="M10" s="176" t="s">
        <v>35</v>
      </c>
      <c r="N10" s="261" t="s">
        <v>509</v>
      </c>
      <c r="O10" s="261" t="s">
        <v>516</v>
      </c>
      <c r="P10" s="261" t="s">
        <v>510</v>
      </c>
    </row>
    <row r="11" spans="1:17" s="88" customFormat="1" ht="163.5" customHeight="1" x14ac:dyDescent="0.25">
      <c r="A11" s="265"/>
      <c r="B11" s="293"/>
      <c r="C11" s="265"/>
      <c r="D11" s="269"/>
      <c r="E11" s="267"/>
      <c r="F11" s="306"/>
      <c r="G11" s="174" t="str">
        <f>'CONTROL DEL RC'!F11</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 El cargue de las evidencias se realizara cuatrimestralmente.</v>
      </c>
      <c r="H11" s="272"/>
      <c r="I11" s="272"/>
      <c r="J11" s="90" t="str">
        <f>+'CONTROL DEL RC'!E11</f>
        <v>Reducir el riesgo</v>
      </c>
      <c r="K11" s="176" t="s">
        <v>36</v>
      </c>
      <c r="L11" s="176" t="s">
        <v>37</v>
      </c>
      <c r="M11" s="176" t="s">
        <v>38</v>
      </c>
      <c r="N11" s="261"/>
      <c r="O11" s="261"/>
      <c r="P11" s="261"/>
    </row>
    <row r="12" spans="1:17" s="88" customFormat="1" ht="152.25" customHeight="1" x14ac:dyDescent="0.25">
      <c r="A12" s="155">
        <v>3</v>
      </c>
      <c r="B12" s="157" t="str">
        <f>+'IDENTIFICACIÓN DEL RC'!B11</f>
        <v xml:space="preserve">Acceso y Fortalecimiento a la Justicia </v>
      </c>
      <c r="C12" s="151" t="str">
        <f>+VLOOKUP(A12,'IDENTIFICACIÓN DEL RC'!$A$9:$C$30,3,0)</f>
        <v>Con el ánimo de reportar el cumplimiento de metas trazadas en el Plan de Acción de la Dirección de Acceso a la Justicia, algunos equipos territoriales reportar información incoherente de acuerdo con las metas.</v>
      </c>
      <c r="D12" s="156" t="str">
        <f>+'IDENTIFICACIÓN DEL RC'!D11</f>
        <v>Inconsistencias en la información estadística de los reportes de los Planes de Acción Territorial de la Dirección de Acceso a la Justicia.</v>
      </c>
      <c r="E12" s="152" t="str">
        <f>+VLOOKUP(A12,'IDENTIFICACIÓN DEL RC'!$A$9:$E$30,5,0)</f>
        <v>Problemas de medición y transparencia en las políticas públicas que adelanta la Secretaría Distrital de Seguridad, Convivencia y Justicia</v>
      </c>
      <c r="F12" s="179" t="str">
        <f>'ANÁLISIS DEL RC'!G11</f>
        <v>ZONA RIESGO ALTO</v>
      </c>
      <c r="G12" s="174" t="str">
        <f>'CONTROL DEL RC'!F12</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El cargue de las evidencias se realizara cuatrimestralmente.</v>
      </c>
      <c r="H12" s="174">
        <f>'VALORACIÓN DEL RC CON CONTROL'!C12</f>
        <v>100</v>
      </c>
      <c r="I12" s="174" t="str">
        <f>'VALORACIÓN DEL RC CON CONTROL'!G12</f>
        <v>ZONA RIESGO ALTO</v>
      </c>
      <c r="J12" s="90" t="str">
        <f>+'CONTROL DEL RC'!E12</f>
        <v>Reducir el riesgo</v>
      </c>
      <c r="K12" s="176" t="s">
        <v>513</v>
      </c>
      <c r="L12" s="176" t="s">
        <v>34</v>
      </c>
      <c r="M12" s="176" t="s">
        <v>511</v>
      </c>
      <c r="N12" s="185" t="s">
        <v>517</v>
      </c>
      <c r="O12" s="185" t="s">
        <v>518</v>
      </c>
      <c r="P12" s="185" t="s">
        <v>520</v>
      </c>
    </row>
    <row r="13" spans="1:17" s="88" customFormat="1" ht="328.5" customHeight="1" x14ac:dyDescent="0.25">
      <c r="A13" s="155">
        <v>4</v>
      </c>
      <c r="B13" s="157" t="str">
        <f>+'IDENTIFICACIÓN DEL RC'!B12</f>
        <v>CD-Atención Integral para PPL</v>
      </c>
      <c r="C13" s="151" t="str">
        <f>+VLOOKUP(A13,'IDENTIFICACIÓN DEL RC'!$A$9:$C$30,3,0)</f>
        <v>Soborno a los funcionarios encargados de la oferta de estos servicios para acelerar tramites o adulterar documentación</v>
      </c>
      <c r="D13" s="156" t="str">
        <f>+'IDENTIFICACIÓN DEL RC'!D12</f>
        <v>Beneficio particular o a terceros derivados de trámites en procesos de Atención Social (alimentación, servicios de salud, dotación de elementos básicos, ingreso a programas de Atención Social).</v>
      </c>
      <c r="E13" s="152" t="str">
        <f>+VLOOKUP(A13,'IDENTIFICACIÓN DEL RC'!$A$9:$E$30,5,0)</f>
        <v>Oferta parcializada y desproporcionada de los servicios de atención social a los PPL</v>
      </c>
      <c r="F13" s="179" t="str">
        <f>'ANÁLISIS DEL RC'!G12</f>
        <v>ZONA RIESGO ALTO</v>
      </c>
      <c r="G13" s="174" t="str">
        <f>'CONTROL DEL RC'!F13</f>
        <v>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3" s="174">
        <f>'VALORACIÓN DEL RC CON CONTROL'!C13</f>
        <v>100</v>
      </c>
      <c r="I13" s="174" t="str">
        <f>'VALORACIÓN DEL RC CON CONTROL'!G13</f>
        <v>ZONA RIESGO ALTO</v>
      </c>
      <c r="J13" s="90" t="str">
        <f>+'CONTROL DEL RC'!E13</f>
        <v>Reducir el riesgo</v>
      </c>
      <c r="K13" s="176" t="s">
        <v>39</v>
      </c>
      <c r="L13" s="176" t="s">
        <v>34</v>
      </c>
      <c r="M13" s="176" t="s">
        <v>521</v>
      </c>
      <c r="N13" s="185" t="s">
        <v>517</v>
      </c>
      <c r="O13" s="185" t="s">
        <v>518</v>
      </c>
      <c r="P13" s="185" t="s">
        <v>520</v>
      </c>
    </row>
    <row r="14" spans="1:17" s="88" customFormat="1" ht="157.5" customHeight="1" x14ac:dyDescent="0.25">
      <c r="A14" s="155">
        <v>5</v>
      </c>
      <c r="B14" s="157" t="str">
        <f>+'IDENTIFICACIÓN DEL RC'!B13</f>
        <v>CD-Custodia y vigilancia para la seguridad</v>
      </c>
      <c r="C14" s="151" t="str">
        <f>+VLOOKUP(A14,'IDENTIFICACIÓN DEL RC'!$A$9:$C$30,3,0)</f>
        <v>Dadivas a los funcionarios encargados de la custodia y vigilancia en beneficio particular de las PPL en la prestación del servicio</v>
      </c>
      <c r="D14" s="156" t="str">
        <f>+'IDENTIFICACIÓN DEL RC'!D13</f>
        <v>Beneficio particular o a terceros derivados de la Custodia y Vigilancia a las PPL</v>
      </c>
      <c r="E14" s="152" t="str">
        <f>+VLOOKUP(A14,'IDENTIFICACIÓN DEL RC'!$A$9:$E$30,5,0)</f>
        <v>Oferta parcializada y desproporcionada de los servicios de Custodia y vigilancia a los PPL
Investigaciones Disciplinaria y Penal.</v>
      </c>
      <c r="F14" s="179" t="str">
        <f>'ANÁLISIS DEL RC'!G13</f>
        <v>ZONA RIESGO ALTO</v>
      </c>
      <c r="G14" s="174" t="str">
        <f>'CONTROL DEL RC'!F14</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el cual se aportara como evidencia. El cargue de las evidencias se realizara cuatrimestralmente.</v>
      </c>
      <c r="H14" s="174">
        <f>'VALORACIÓN DEL RC CON CONTROL'!C14</f>
        <v>100</v>
      </c>
      <c r="I14" s="174" t="str">
        <f>'VALORACIÓN DEL RC CON CONTROL'!G14</f>
        <v>ZONA RIESGO ALTO</v>
      </c>
      <c r="J14" s="90" t="str">
        <f>+'CONTROL DEL RC'!E14</f>
        <v>Reducir el riesgo</v>
      </c>
      <c r="K14" s="176" t="s">
        <v>40</v>
      </c>
      <c r="L14" s="176" t="s">
        <v>41</v>
      </c>
      <c r="M14" s="176" t="s">
        <v>42</v>
      </c>
      <c r="N14" s="185" t="s">
        <v>517</v>
      </c>
      <c r="O14" s="185" t="s">
        <v>518</v>
      </c>
      <c r="P14" s="185" t="s">
        <v>520</v>
      </c>
    </row>
    <row r="15" spans="1:17" s="88" customFormat="1" ht="218.25" customHeight="1" x14ac:dyDescent="0.25">
      <c r="A15" s="155">
        <v>6</v>
      </c>
      <c r="B15" s="157" t="str">
        <f>+'IDENTIFICACIÓN DEL RC'!B14</f>
        <v>CD-Tramite Juridico para PPL</v>
      </c>
      <c r="C15" s="151" t="str">
        <f>+VLOOKUP(A15,'IDENTIFICACIÓN DEL RC'!$A$9:$C$30,3,0)</f>
        <v>Dadivas a los funcionarios encargados del proceso de tramite Jurídico en beneficio particular de las PPL</v>
      </c>
      <c r="D15" s="156" t="str">
        <f>+'IDENTIFICACIÓN DEL RC'!D14</f>
        <v>Beneficio particular o a terceros derivados de los trámites Jurídicos</v>
      </c>
      <c r="E15" s="152" t="str">
        <f>+VLOOKUP(A15,'IDENTIFICACIÓN DEL RC'!$A$9:$E$30,5,0)</f>
        <v>Oferta parcializada y desproporcionada de los tramites a los PPL
Investigaciones Disciplinaria y Penal.</v>
      </c>
      <c r="F15" s="179" t="str">
        <f>'ANÁLISIS DEL RC'!G14</f>
        <v>ZONA RIESGO ALTO</v>
      </c>
      <c r="G15" s="174" t="str">
        <f>'CONTROL DEL RC'!F15</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v>
      </c>
      <c r="H15" s="174">
        <f>'VALORACIÓN DEL RC CON CONTROL'!C15</f>
        <v>100</v>
      </c>
      <c r="I15" s="174" t="str">
        <f>'VALORACIÓN DEL RC CON CONTROL'!G15</f>
        <v>ZONA RIESGO ALTO</v>
      </c>
      <c r="J15" s="90" t="str">
        <f>+'CONTROL DEL RC'!E15</f>
        <v>Reducir el riesgo</v>
      </c>
      <c r="K15" s="176" t="s">
        <v>43</v>
      </c>
      <c r="L15" s="176" t="s">
        <v>34</v>
      </c>
      <c r="M15" s="176" t="s">
        <v>42</v>
      </c>
      <c r="N15" s="185" t="s">
        <v>517</v>
      </c>
      <c r="O15" s="185" t="s">
        <v>518</v>
      </c>
      <c r="P15" s="185" t="s">
        <v>520</v>
      </c>
    </row>
    <row r="16" spans="1:17" s="88" customFormat="1" ht="219.75" customHeight="1" x14ac:dyDescent="0.25">
      <c r="A16" s="155">
        <v>7</v>
      </c>
      <c r="B16" s="157" t="str">
        <f>+'IDENTIFICACIÓN DEL RC'!B15</f>
        <v>Control Interno Disciplinario</v>
      </c>
      <c r="C16" s="151" t="str">
        <f>+VLOOKUP(A16,'IDENTIFICACIÓN DEL RC'!$A$9:$C$30,3,0)</f>
        <v xml:space="preserve">Pagos o presiones indebidas a los servidores de la oficina a fin de llevar a cabo incorrecta manipulación de los expedientes e impedir el normal desarrollo de la investigación disciplinaria </v>
      </c>
      <c r="D16" s="156" t="str">
        <f>+'IDENTIFICACIÓN DEL RC'!D15</f>
        <v>Investigaciones manipuladas sobre practicas indebidas</v>
      </c>
      <c r="E16" s="152" t="str">
        <f>+VLOOKUP(A16,'IDENTIFICACIÓN DEL RC'!$A$9:$E$30,5,0)</f>
        <v>i). indebida manipulación de las actuaciones, vencimientos de términos 
ii). irregularidades en el trámite - nulidades- caducidad- prescripción de las actuaciones disciplinarias 
iii).  evasión de la responsabilidad derivada del proceso disciplinario</v>
      </c>
      <c r="F16" s="154" t="str">
        <f>'ANÁLISIS DEL RC'!G15</f>
        <v>ZONA RIESGO ALTO</v>
      </c>
      <c r="G16" s="154" t="str">
        <f>'CONTROL DEL RC'!F16</f>
        <v>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El cargue de evidencias se realiza de manera cuatrimestral.</v>
      </c>
      <c r="H16" s="154">
        <f>'VALORACIÓN DEL RC CON CONTROL'!C16</f>
        <v>100</v>
      </c>
      <c r="I16" s="154" t="str">
        <f>'VALORACIÓN DEL RC CON CONTROL'!G16</f>
        <v>ZONA RIESGO ALTO</v>
      </c>
      <c r="J16" s="90" t="str">
        <f>+'CONTROL DEL RC'!E16</f>
        <v>Reducir el riesgo</v>
      </c>
      <c r="K16" s="155" t="s">
        <v>44</v>
      </c>
      <c r="L16" s="155" t="s">
        <v>45</v>
      </c>
      <c r="M16" s="155" t="s">
        <v>525</v>
      </c>
      <c r="N16" s="185" t="s">
        <v>529</v>
      </c>
      <c r="O16" s="185" t="s">
        <v>530</v>
      </c>
      <c r="P16" s="185" t="s">
        <v>531</v>
      </c>
    </row>
    <row r="17" spans="1:16" s="88" customFormat="1" ht="297" customHeight="1" x14ac:dyDescent="0.25">
      <c r="A17" s="304">
        <v>8</v>
      </c>
      <c r="B17" s="303" t="str">
        <f>+'IDENTIFICACIÓN DEL RC'!B16</f>
        <v>Fortalecimiento de Capacidades Operativas para la S, C y AJ</v>
      </c>
      <c r="C17" s="264" t="str">
        <f>+VLOOKUP(A17,'IDENTIFICACIÓN DEL RC'!$A$9:$C$30,3,0)</f>
        <v>Deficiencia en la ejecución del objeto y obligaciones contractuales en cuanto al abastecimiento de combustible a los vehículos pertenecientes a la Entidad, que han sido asignados a los organismos de seguridad del Distrito Capital</v>
      </c>
      <c r="D17" s="273"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E17" s="266" t="str">
        <f>+VLOOKUP(A17,'IDENTIFICACIÓN DEL RC'!$A$9:$E$30,5,0)</f>
        <v>1. Incumplimiento a las obligaciones contractuales.
2. Perdida de confianza en lo público
3. Detrimento patrimonial
4. Enriquecimiento ilícito de contratistas y/o servidores públicos</v>
      </c>
      <c r="F17" s="272" t="str">
        <f>'ANÁLISIS DEL RC'!G16</f>
        <v>ZONA RIESGO EXTREMO</v>
      </c>
      <c r="G17" s="154" t="str">
        <f>'CONTROL DEL RC'!F17</f>
        <v>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El cargue de las evidencias se realizará cuatrimestralmente.</v>
      </c>
      <c r="H17" s="262">
        <f>'VALORACIÓN DEL RC CON CONTROL'!C17</f>
        <v>100</v>
      </c>
      <c r="I17" s="262" t="str">
        <f>'VALORACIÓN DEL RC CON CONTROL'!G17</f>
        <v>ZONA RIESGO EXTREMO</v>
      </c>
      <c r="J17" s="90" t="str">
        <f>+'CONTROL DEL RC'!E17</f>
        <v>Reducir el riesgo</v>
      </c>
      <c r="K17" s="176" t="s">
        <v>46</v>
      </c>
      <c r="L17" s="176" t="s">
        <v>47</v>
      </c>
      <c r="M17" s="176" t="s">
        <v>48</v>
      </c>
      <c r="N17" s="259" t="s">
        <v>509</v>
      </c>
      <c r="O17" s="259" t="s">
        <v>516</v>
      </c>
      <c r="P17" s="259" t="s">
        <v>510</v>
      </c>
    </row>
    <row r="18" spans="1:16" ht="190.5" customHeight="1" x14ac:dyDescent="0.25">
      <c r="A18" s="304"/>
      <c r="B18" s="303"/>
      <c r="C18" s="295"/>
      <c r="D18" s="273"/>
      <c r="E18" s="294"/>
      <c r="F18" s="272"/>
      <c r="G18" s="154" t="str">
        <f>'CONTROL DEL RC'!F18</f>
        <v>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El cargue de las evidencias se realizará cuatrimestralmente.</v>
      </c>
      <c r="H18" s="270"/>
      <c r="I18" s="270"/>
      <c r="J18" s="90" t="str">
        <f>+'CONTROL DEL RC'!E18</f>
        <v>Reducir el riesgo</v>
      </c>
      <c r="K18" s="176" t="s">
        <v>49</v>
      </c>
      <c r="L18" s="176" t="s">
        <v>34</v>
      </c>
      <c r="M18" s="176" t="s">
        <v>50</v>
      </c>
      <c r="N18" s="271"/>
      <c r="O18" s="271"/>
      <c r="P18" s="271"/>
    </row>
    <row r="19" spans="1:16" ht="185.25" customHeight="1" x14ac:dyDescent="0.25">
      <c r="A19" s="304"/>
      <c r="B19" s="303"/>
      <c r="C19" s="295"/>
      <c r="D19" s="273"/>
      <c r="E19" s="294"/>
      <c r="F19" s="272"/>
      <c r="G19" s="154" t="str">
        <f>'CONTROL DEL RC'!F19</f>
        <v>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las evidencias se realizará cuatrimestralmente.</v>
      </c>
      <c r="H19" s="270"/>
      <c r="I19" s="270"/>
      <c r="J19" s="90" t="str">
        <f>+'CONTROL DEL RC'!E19</f>
        <v>Reducir el riesgo</v>
      </c>
      <c r="K19" s="176" t="s">
        <v>49</v>
      </c>
      <c r="L19" s="176" t="s">
        <v>34</v>
      </c>
      <c r="M19" s="176" t="s">
        <v>51</v>
      </c>
      <c r="N19" s="271"/>
      <c r="O19" s="271"/>
      <c r="P19" s="271"/>
    </row>
    <row r="20" spans="1:16" ht="141" customHeight="1" x14ac:dyDescent="0.25">
      <c r="A20" s="304"/>
      <c r="B20" s="303"/>
      <c r="C20" s="265"/>
      <c r="D20" s="273"/>
      <c r="E20" s="267"/>
      <c r="F20" s="272"/>
      <c r="G20" s="154" t="str">
        <f>'CONTROL DEL RC'!F20</f>
        <v>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El cargue de las evidencias se realizará cuatrimestralmente.</v>
      </c>
      <c r="H20" s="263"/>
      <c r="I20" s="263"/>
      <c r="J20" s="90" t="str">
        <f>+'CONTROL DEL RC'!E20</f>
        <v>Reducir el riesgo</v>
      </c>
      <c r="K20" s="176" t="s">
        <v>49</v>
      </c>
      <c r="L20" s="176" t="s">
        <v>34</v>
      </c>
      <c r="M20" s="176" t="s">
        <v>52</v>
      </c>
      <c r="N20" s="260"/>
      <c r="O20" s="260"/>
      <c r="P20" s="260"/>
    </row>
    <row r="21" spans="1:16" s="88" customFormat="1" ht="216.75" customHeight="1" x14ac:dyDescent="0.25">
      <c r="A21" s="264">
        <v>9</v>
      </c>
      <c r="B21" s="292" t="str">
        <f>+'IDENTIFICACIÓN DEL RC'!B17</f>
        <v>Gestión de Comunicaciones</v>
      </c>
      <c r="C21" s="264" t="str">
        <f>+VLOOKUP(A21,'IDENTIFICACIÓN DEL RC'!$A$9:$C$30,3,0)</f>
        <v>Ausencia de protocolos de Custodia de la información confidencial de la Institución.
Inoperancia de algunos funcionarios.
Incumplimiento de funciones por acción u omisión.
Falta de capacitación para los funcionarios.</v>
      </c>
      <c r="D21" s="268" t="str">
        <f>+'IDENTIFICACIÓN DEL RC'!D17</f>
        <v>Filtración inadecuada de información de la entidad.</v>
      </c>
      <c r="E21" s="266" t="str">
        <f>+VLOOKUP(A21,'IDENTIFICACIÓN DEL RC'!$A$9:$E$30,5,0)</f>
        <v>Mala Imagen.
Perdida de Credibilidad.
Detrimento de la Imagen Publica.</v>
      </c>
      <c r="F21" s="262" t="str">
        <f>'ANÁLISIS DEL RC'!G17</f>
        <v>ZONA RIESGO EXTREMO</v>
      </c>
      <c r="G21" s="154" t="str">
        <f>'CONTROL DEL RC'!F21</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21" s="154">
        <f>'VALORACIÓN DEL RC CON CONTROL'!C18</f>
        <v>100</v>
      </c>
      <c r="I21" s="262" t="str">
        <f>'VALORACIÓN DEL RC CON CONTROL'!G18</f>
        <v>ZONA RIESGO EXTREMO</v>
      </c>
      <c r="J21" s="90" t="str">
        <f>+'CONTROL DEL RC'!E21</f>
        <v>Reducir el riesgo</v>
      </c>
      <c r="K21" s="155" t="s">
        <v>53</v>
      </c>
      <c r="L21" s="155" t="s">
        <v>54</v>
      </c>
      <c r="M21" s="155" t="s">
        <v>55</v>
      </c>
      <c r="N21" s="185" t="s">
        <v>544</v>
      </c>
      <c r="O21" s="185" t="s">
        <v>545</v>
      </c>
      <c r="P21" s="185" t="s">
        <v>546</v>
      </c>
    </row>
    <row r="22" spans="1:16" s="88" customFormat="1" ht="75" x14ac:dyDescent="0.25">
      <c r="A22" s="265"/>
      <c r="B22" s="293"/>
      <c r="C22" s="265"/>
      <c r="D22" s="269"/>
      <c r="E22" s="267"/>
      <c r="F22" s="263"/>
      <c r="G22" s="154" t="str">
        <f>'CONTROL DEL RC'!F22</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22" s="154">
        <f>'VALORACIÓN DEL RC CON CONTROL'!C19</f>
        <v>100</v>
      </c>
      <c r="I22" s="263"/>
      <c r="J22" s="90" t="str">
        <f>+'CONTROL DEL RC'!E22</f>
        <v>Reducir el riesgo</v>
      </c>
      <c r="K22" s="155" t="s">
        <v>550</v>
      </c>
      <c r="L22" s="155" t="s">
        <v>57</v>
      </c>
      <c r="M22" s="155" t="s">
        <v>58</v>
      </c>
      <c r="N22" s="185" t="s">
        <v>547</v>
      </c>
      <c r="O22" s="185" t="s">
        <v>548</v>
      </c>
      <c r="P22" s="185" t="s">
        <v>549</v>
      </c>
    </row>
    <row r="23" spans="1:16" s="88" customFormat="1" ht="186" customHeight="1" x14ac:dyDescent="0.25">
      <c r="A23" s="304">
        <v>10</v>
      </c>
      <c r="B23" s="303" t="str">
        <f>+'IDENTIFICACIÓN DEL RC'!B18</f>
        <v>Gestión de Emergencias</v>
      </c>
      <c r="C23" s="264" t="str">
        <f>+VLOOKUP(A23,'IDENTIFICACIÓN DEL RC'!$A$9:$C$30,3,0)</f>
        <v>Indisponibilidad, manipulación, alteración, perdida o mal uso de la información por parte del personal del C4, Operadores externos así como terceros no vinculados al C4.
Posible pérdida de documentos o información pública</v>
      </c>
      <c r="D23" s="273" t="str">
        <f>+'IDENTIFICACIÓN DEL RC'!D18</f>
        <v>Acceso y uso de información de tipo confidencial, reservado, personal, privilegiada o sensible, por personal no autorizado.</v>
      </c>
      <c r="E23" s="266" t="str">
        <f>+VLOOKUP(A23,'IDENTIFICACIÓN DEL RC'!$A$9:$E$30,5,0)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3" s="272" t="str">
        <f>'ANÁLISIS DEL RC'!G18</f>
        <v>ZONA RIESGO EXTREMO</v>
      </c>
      <c r="G23" s="154" t="str">
        <f>'CONTROL DEL RC'!F23</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realizara cuatrimestralmente.</v>
      </c>
      <c r="H23" s="272">
        <f>'VALORACIÓN DEL RC CON CONTROL'!C19</f>
        <v>100</v>
      </c>
      <c r="I23" s="272" t="str">
        <f>'VALORACIÓN DEL RC CON CONTROL'!G19</f>
        <v>ZONA RIESGO ALTO</v>
      </c>
      <c r="J23" s="90" t="str">
        <f>+'CONTROL DEL RC'!E23</f>
        <v>Reducir el riesgo</v>
      </c>
      <c r="K23" s="155" t="s">
        <v>59</v>
      </c>
      <c r="L23" s="155" t="s">
        <v>54</v>
      </c>
      <c r="M23" s="155" t="s">
        <v>60</v>
      </c>
      <c r="N23" s="185" t="s">
        <v>517</v>
      </c>
      <c r="O23" s="185" t="s">
        <v>518</v>
      </c>
      <c r="P23" s="185" t="s">
        <v>569</v>
      </c>
    </row>
    <row r="24" spans="1:16" s="88" customFormat="1" ht="142.5" customHeight="1" x14ac:dyDescent="0.25">
      <c r="A24" s="304"/>
      <c r="B24" s="303"/>
      <c r="C24" s="295"/>
      <c r="D24" s="273"/>
      <c r="E24" s="294"/>
      <c r="F24" s="272"/>
      <c r="G24" s="154" t="str">
        <f>'CONTROL DEL RC'!F24</f>
        <v>El Operador Tecnológico (Empresa de telecomunicaciones de Bogotá-ETB), elaborará un registro de debilidades y liderará la identificación de vulnerabilidades a la infraestructura y plataformas tecnológicas del C4, las cuales se realizarán mensualmente mediante un informe que será entregado mes vencido dentro de los primeros 10 días hábiles del mes. En caso de no contar con los informes la interventoría emitirá pronunciamiento al supervisor del contrato quien procederá con las notificaciones pertinentes. Como insumo se tendrán los informes que elabora el operador tecnológico. Como evidencia se tienen los Informes mensuales del operador tecnológico (Capitulo 3, aparte 3.8 eventos de seguridad) o las notificaciones del Supervisor por posible incumplimiento. El cargue de las evidencias se realizara cuatrimestralmente.</v>
      </c>
      <c r="H24" s="272"/>
      <c r="I24" s="272"/>
      <c r="J24" s="90" t="str">
        <f>+'CONTROL DEL RC'!E24</f>
        <v>Reducir el riesgo</v>
      </c>
      <c r="K24" s="155" t="s">
        <v>61</v>
      </c>
      <c r="L24" s="155" t="s">
        <v>62</v>
      </c>
      <c r="M24" s="155" t="s">
        <v>564</v>
      </c>
      <c r="N24" s="185" t="s">
        <v>570</v>
      </c>
      <c r="O24" s="185" t="s">
        <v>571</v>
      </c>
      <c r="P24" s="185" t="s">
        <v>572</v>
      </c>
    </row>
    <row r="25" spans="1:16" s="88" customFormat="1" ht="156" customHeight="1" x14ac:dyDescent="0.25">
      <c r="A25" s="304"/>
      <c r="B25" s="303"/>
      <c r="C25" s="265"/>
      <c r="D25" s="273"/>
      <c r="E25" s="267"/>
      <c r="F25" s="272"/>
      <c r="G25" s="154" t="str">
        <f>'CONTROL DEL RC'!F25</f>
        <v>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realizará cuatrimestralmente.</v>
      </c>
      <c r="H25" s="272"/>
      <c r="I25" s="272"/>
      <c r="J25" s="90" t="str">
        <f>+'CONTROL DEL RC'!E25</f>
        <v>Reducir el riesgo</v>
      </c>
      <c r="K25" s="155" t="s">
        <v>59</v>
      </c>
      <c r="L25" s="155" t="s">
        <v>47</v>
      </c>
      <c r="M25" s="155" t="s">
        <v>83</v>
      </c>
      <c r="N25" s="185" t="s">
        <v>573</v>
      </c>
      <c r="O25" s="185" t="s">
        <v>574</v>
      </c>
      <c r="P25" s="185" t="s">
        <v>575</v>
      </c>
    </row>
    <row r="26" spans="1:16" s="88" customFormat="1" ht="111" customHeight="1" x14ac:dyDescent="0.25">
      <c r="A26" s="295">
        <v>11</v>
      </c>
      <c r="B26" s="302" t="str">
        <f>+'IDENTIFICACIÓN DEL RC'!B19</f>
        <v>Gestión de Recursos Físicos y Documental</v>
      </c>
      <c r="C26" s="264" t="str">
        <f>+VLOOKUP(A26,'IDENTIFICACIÓN DEL RC'!$A$9:$C$30,3,0)</f>
        <v xml:space="preserve">Desconocimiento o incumplimiento de las políticas y procedimientos de Gestión Documental. </v>
      </c>
      <c r="D26" s="274" t="str">
        <f>+'IDENTIFICACIÓN DEL RC'!D19</f>
        <v>Perdida o extravió documental por parte de un servidor que, aprovechando su posición frente a un recurso público, privilegia a un tercero con información para su beneficio.</v>
      </c>
      <c r="E26" s="266" t="str">
        <f>+VLOOKUP(A26,'IDENTIFICACIÓN DEL RC'!$A$9:$E$30,5,0)</f>
        <v>* Desactualización de Inventario documental.
* Reconstrucción documental.
* Fraudes, Acciones ilícitas.
* Apertura de Investigación disciplinaria.</v>
      </c>
      <c r="F26" s="270" t="str">
        <f>'ANÁLISIS DEL RC'!G19</f>
        <v>ZONA RIESGO ALTO</v>
      </c>
      <c r="G26" s="162" t="str">
        <f>'CONTROL DEL RC'!F26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reporte de las evidencias se realizara cuatrimestralmente.</v>
      </c>
      <c r="H26" s="270">
        <f>'VALORACIÓN DEL RC CON CONTROL'!C20</f>
        <v>100</v>
      </c>
      <c r="I26" s="270" t="str">
        <f>'VALORACIÓN DEL RC CON CONTROL'!G20</f>
        <v>ZONA RIESGO ALTO</v>
      </c>
      <c r="J26" s="128" t="str">
        <f>+'CONTROL DEL RC'!E26</f>
        <v>Reducir el riesgo</v>
      </c>
      <c r="K26" s="173" t="s">
        <v>63</v>
      </c>
      <c r="L26" s="173" t="s">
        <v>64</v>
      </c>
      <c r="M26" s="173" t="s">
        <v>65</v>
      </c>
      <c r="N26" s="259" t="s">
        <v>509</v>
      </c>
      <c r="O26" s="259" t="s">
        <v>516</v>
      </c>
      <c r="P26" s="259" t="s">
        <v>510</v>
      </c>
    </row>
    <row r="27" spans="1:16" s="88" customFormat="1" ht="109.5" customHeight="1" x14ac:dyDescent="0.25">
      <c r="A27" s="295"/>
      <c r="B27" s="302"/>
      <c r="C27" s="295"/>
      <c r="D27" s="274"/>
      <c r="E27" s="294"/>
      <c r="F27" s="270"/>
      <c r="G27" s="154" t="str">
        <f>'CONTROL DEL RC'!F27</f>
        <v>El líder de gestión documental verifica como mínimo una vez a año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 el informe del estado de los archivos de la entidad. El reporte de las evidencias se realizara cuatrimestralmente.</v>
      </c>
      <c r="H27" s="270"/>
      <c r="I27" s="270"/>
      <c r="J27" s="90" t="str">
        <f>+'CONTROL DEL RC'!E27</f>
        <v>Reducir el riesgo</v>
      </c>
      <c r="K27" s="173" t="s">
        <v>63</v>
      </c>
      <c r="L27" s="173" t="s">
        <v>66</v>
      </c>
      <c r="M27" s="173" t="s">
        <v>67</v>
      </c>
      <c r="N27" s="271"/>
      <c r="O27" s="271"/>
      <c r="P27" s="271"/>
    </row>
    <row r="28" spans="1:16" s="88" customFormat="1" ht="90" x14ac:dyDescent="0.25">
      <c r="A28" s="295"/>
      <c r="B28" s="302"/>
      <c r="C28" s="295"/>
      <c r="D28" s="274"/>
      <c r="E28" s="294"/>
      <c r="F28" s="270"/>
      <c r="G28" s="154" t="str">
        <f>'CONTROL DEL RC'!F28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H28" s="270"/>
      <c r="I28" s="270"/>
      <c r="J28" s="90" t="str">
        <f>+'CONTROL DEL RC'!E28</f>
        <v>Reducir el riesgo</v>
      </c>
      <c r="K28" s="173" t="s">
        <v>68</v>
      </c>
      <c r="L28" s="173" t="s">
        <v>34</v>
      </c>
      <c r="M28" s="173" t="s">
        <v>69</v>
      </c>
      <c r="N28" s="271"/>
      <c r="O28" s="271"/>
      <c r="P28" s="271"/>
    </row>
    <row r="29" spans="1:16" s="88" customFormat="1" ht="128.25" customHeight="1" x14ac:dyDescent="0.25">
      <c r="A29" s="265"/>
      <c r="B29" s="293"/>
      <c r="C29" s="265"/>
      <c r="D29" s="269"/>
      <c r="E29" s="267"/>
      <c r="F29" s="263"/>
      <c r="G29" s="154" t="str">
        <f>'CONTROL DEL RC'!F29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reporte de las evidencias se realizara cuatrimestralmente.</v>
      </c>
      <c r="H29" s="263"/>
      <c r="I29" s="263"/>
      <c r="J29" s="90" t="str">
        <f>+'CONTROL DEL RC'!E29</f>
        <v>Reducir el riesgo</v>
      </c>
      <c r="K29" s="173" t="s">
        <v>63</v>
      </c>
      <c r="L29" s="173" t="s">
        <v>34</v>
      </c>
      <c r="M29" s="173" t="s">
        <v>70</v>
      </c>
      <c r="N29" s="260"/>
      <c r="O29" s="260"/>
      <c r="P29" s="260"/>
    </row>
    <row r="30" spans="1:16" s="88" customFormat="1" ht="105" customHeight="1" x14ac:dyDescent="0.25">
      <c r="A30" s="264">
        <v>12</v>
      </c>
      <c r="B30" s="292" t="str">
        <f>+'IDENTIFICACIÓN DEL RC'!B20</f>
        <v>Gestión de Recursos Físicos y Documental</v>
      </c>
      <c r="C30" s="264" t="str">
        <f>+VLOOKUP(A30,'IDENTIFICACIÓN DEL RC'!$A$9:$C$30,3,0)</f>
        <v>Incumplimiento por parte de los servidores de lo establecido en las resoluciones, circulares, procedimientos y políticas, para la administración de bienes.</v>
      </c>
      <c r="D30" s="268" t="str">
        <f>+'IDENTIFICACIÓN DEL RC'!D20</f>
        <v>Perdida y/o desaparición de los bienes al servicio de la Entidad parte de un servidor que, aprovechando su posición frente a un recurso público, sustrae bienes de la Entidad para su beneficio personal o un tercero.</v>
      </c>
      <c r="E30" s="266" t="str">
        <f>+VLOOKUP(A30,'IDENTIFICACIÓN DEL RC'!$A$9:$E$30,5,0)</f>
        <v>* Afectación en la prestación del servicio.
* Detrimento patrimonial.
* Investigaciones disciplinarias.
* Generación de hallazgos por parte de Entes de Control.</v>
      </c>
      <c r="F30" s="262" t="str">
        <f>'ANÁLISIS DEL RC'!G20</f>
        <v>ZONA RIESGO ALTO</v>
      </c>
      <c r="G30" s="154" t="str">
        <f>'CONTROL DEL RC'!F30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H30" s="262">
        <f>'VALORACIÓN DEL RC CON CONTROL'!C21</f>
        <v>100</v>
      </c>
      <c r="I30" s="262" t="str">
        <f>'VALORACIÓN DEL RC CON CONTROL'!G21</f>
        <v>ZONA RIESGO ALTO</v>
      </c>
      <c r="J30" s="90" t="str">
        <f>+'CONTROL DEL RC'!E30</f>
        <v>Reducir el riesgo</v>
      </c>
      <c r="K30" s="173" t="s">
        <v>68</v>
      </c>
      <c r="L30" s="173" t="s">
        <v>34</v>
      </c>
      <c r="M30" s="173" t="s">
        <v>71</v>
      </c>
      <c r="N30" s="259" t="s">
        <v>509</v>
      </c>
      <c r="O30" s="259" t="s">
        <v>516</v>
      </c>
      <c r="P30" s="259" t="s">
        <v>510</v>
      </c>
    </row>
    <row r="31" spans="1:16" s="88" customFormat="1" ht="90" x14ac:dyDescent="0.25">
      <c r="A31" s="295"/>
      <c r="B31" s="302"/>
      <c r="C31" s="295"/>
      <c r="D31" s="274"/>
      <c r="E31" s="294"/>
      <c r="F31" s="270"/>
      <c r="G31" s="154" t="str">
        <f>'CONTROL DEL RC'!F31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H31" s="270"/>
      <c r="I31" s="270"/>
      <c r="J31" s="90" t="str">
        <f>+'CONTROL DEL RC'!E31</f>
        <v>Reducir el riesgo</v>
      </c>
      <c r="K31" s="173" t="s">
        <v>72</v>
      </c>
      <c r="L31" s="173" t="s">
        <v>64</v>
      </c>
      <c r="M31" s="173" t="s">
        <v>73</v>
      </c>
      <c r="N31" s="271"/>
      <c r="O31" s="271"/>
      <c r="P31" s="271"/>
    </row>
    <row r="32" spans="1:16" s="88" customFormat="1" ht="93.75" customHeight="1" x14ac:dyDescent="0.25">
      <c r="A32" s="295"/>
      <c r="B32" s="302"/>
      <c r="C32" s="295"/>
      <c r="D32" s="274"/>
      <c r="E32" s="294"/>
      <c r="F32" s="270"/>
      <c r="G32" s="154" t="str">
        <f>'CONTROL DEL RC'!F32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reporte de las evidencias se realizara cuatrimestralmente.</v>
      </c>
      <c r="H32" s="270"/>
      <c r="I32" s="270"/>
      <c r="J32" s="90" t="str">
        <f>+'CONTROL DEL RC'!E32</f>
        <v>Reducir el riesgo</v>
      </c>
      <c r="K32" s="173" t="s">
        <v>72</v>
      </c>
      <c r="L32" s="173" t="s">
        <v>66</v>
      </c>
      <c r="M32" s="173" t="s">
        <v>74</v>
      </c>
      <c r="N32" s="271"/>
      <c r="O32" s="271"/>
      <c r="P32" s="271"/>
    </row>
    <row r="33" spans="1:16" s="88" customFormat="1" ht="90" customHeight="1" x14ac:dyDescent="0.25">
      <c r="A33" s="265"/>
      <c r="B33" s="293"/>
      <c r="C33" s="265"/>
      <c r="D33" s="269"/>
      <c r="E33" s="267"/>
      <c r="F33" s="263"/>
      <c r="G33" s="154" t="str">
        <f>'CONTROL DEL RC'!F33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reporte de las evidencias se realizará cuatrimestralmente.</v>
      </c>
      <c r="H33" s="263"/>
      <c r="I33" s="263"/>
      <c r="J33" s="90" t="str">
        <f>+'CONTROL DEL RC'!E33</f>
        <v>Reducir el riesgo</v>
      </c>
      <c r="K33" s="173" t="s">
        <v>72</v>
      </c>
      <c r="L33" s="173" t="s">
        <v>66</v>
      </c>
      <c r="M33" s="173" t="s">
        <v>75</v>
      </c>
      <c r="N33" s="260"/>
      <c r="O33" s="260"/>
      <c r="P33" s="260"/>
    </row>
    <row r="34" spans="1:16" s="88" customFormat="1" ht="168.75" customHeight="1" x14ac:dyDescent="0.25">
      <c r="A34" s="155">
        <v>13</v>
      </c>
      <c r="B34" s="157" t="str">
        <f>+'IDENTIFICACIÓN DEL RC'!B21</f>
        <v>Gestión de Seguridad y Convivencia</v>
      </c>
      <c r="C34" s="151" t="str">
        <f>+VLOOKUP(A34,'IDENTIFICACIÓN DEL RC'!$A$9:$C$30,3,0)</f>
        <v>Ausencia de una cultura de la seguridad de la información que garantice que el funcionario o contratista conozca sus deberes y responsabilidades en la preservación de la confidencialidad de la información, lo que con llevaría al riesgo mencionado.</v>
      </c>
      <c r="D34" s="156" t="str">
        <f>+'IDENTIFICACIÓN DEL RC'!D21</f>
        <v>Fuga de información confidencial de la entidad por parte de contratista o funcionarios</v>
      </c>
      <c r="E34" s="152" t="str">
        <f>+VLOOKUP(A34,'IDENTIFICACIÓN DEL RC'!$A$9:$E$30,5,0)</f>
        <v>Fuga y mal manejo de la información. Posible de información pública. Posibles daños a la imagen de la entidad frente a la ciudadanía. Mala manipulación de la información.</v>
      </c>
      <c r="F34" s="154" t="str">
        <f>'ANÁLISIS DEL RC'!G21</f>
        <v>ZONA RIESGO MODERADO</v>
      </c>
      <c r="G34" s="154" t="str">
        <f>'CONTROL DEL RC'!F34</f>
        <v>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El cargue de las evidencias se realizara cuatrimestralmente.</v>
      </c>
      <c r="H34" s="154">
        <f>'VALORACIÓN DEL RC CON CONTROL'!C22</f>
        <v>100</v>
      </c>
      <c r="I34" s="154" t="str">
        <f>'VALORACIÓN DEL RC CON CONTROL'!G22</f>
        <v>ZONA RIESGO MODERADO</v>
      </c>
      <c r="J34" s="90" t="str">
        <f>+'CONTROL DEL RC'!E34</f>
        <v>Reducir el riesgo</v>
      </c>
      <c r="K34" s="155" t="s">
        <v>76</v>
      </c>
      <c r="L34" s="155" t="s">
        <v>34</v>
      </c>
      <c r="M34" s="155" t="s">
        <v>77</v>
      </c>
      <c r="N34" s="185" t="s">
        <v>517</v>
      </c>
      <c r="O34" s="185" t="s">
        <v>518</v>
      </c>
      <c r="P34" s="185" t="s">
        <v>519</v>
      </c>
    </row>
    <row r="35" spans="1:16" s="88" customFormat="1" ht="139.5" customHeight="1" x14ac:dyDescent="0.25">
      <c r="A35" s="264">
        <v>14</v>
      </c>
      <c r="B35" s="292" t="str">
        <f>+'IDENTIFICACIÓN DEL RC'!B22</f>
        <v>Gestión de Tecnología de Información</v>
      </c>
      <c r="C35" s="264" t="str">
        <f>+VLOOKUP(A35,'IDENTIFICACIÓN DEL RC'!$A$9:$C$30,3,0)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5" s="268" t="str">
        <f>+'IDENTIFICACIÓN DEL RC'!D22</f>
        <v xml:space="preserve"> Fuga de información catalogada por la entidad como clasificada o reservada</v>
      </c>
      <c r="E35" s="266" t="str">
        <f>+VLOOKUP(A35,'IDENTIFICACIÓN DEL RC'!$A$9:$E$30,5,0)</f>
        <v>Divulgación de información clasificada o reservada de la entidad. Sanciones a la entidad por inadecuada protección de datos personales. Perdida de imagen reputacional de la entidad. Vicio en los procesos de contratación.</v>
      </c>
      <c r="F35" s="262" t="str">
        <f>'ANÁLISIS DEL RC'!G22</f>
        <v>ZONA RIESGO EXTREMO</v>
      </c>
      <c r="G35" s="154" t="str">
        <f>'CONTROL DEL RC'!F35</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5" s="262">
        <f>'VALORACIÓN DEL RC CON CONTROL'!C23</f>
        <v>100</v>
      </c>
      <c r="I35" s="262" t="str">
        <f>'VALORACIÓN DEL RC CON CONTROL'!G23</f>
        <v>ZONA RIESGO EXTREMO</v>
      </c>
      <c r="J35" s="90" t="str">
        <f>+'CONTROL DEL RC'!E35</f>
        <v>Reducir el riesgo</v>
      </c>
      <c r="K35" s="155" t="s">
        <v>78</v>
      </c>
      <c r="L35" s="155" t="s">
        <v>34</v>
      </c>
      <c r="M35" s="155" t="s">
        <v>79</v>
      </c>
      <c r="N35" s="185" t="s">
        <v>551</v>
      </c>
      <c r="O35" s="185" t="s">
        <v>552</v>
      </c>
      <c r="P35" s="185" t="s">
        <v>553</v>
      </c>
    </row>
    <row r="36" spans="1:16" s="88" customFormat="1" ht="172.5" customHeight="1" x14ac:dyDescent="0.25">
      <c r="A36" s="265"/>
      <c r="B36" s="293"/>
      <c r="C36" s="265"/>
      <c r="D36" s="269"/>
      <c r="E36" s="267"/>
      <c r="F36" s="263"/>
      <c r="G36" s="154" t="str">
        <f>'CONTROL DEL RC'!F36</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El cargue de las evidencias se realizará cuatrimestralmente.</v>
      </c>
      <c r="H36" s="263">
        <f>'VALORACIÓN DEL RC CON CONTROL'!C17</f>
        <v>100</v>
      </c>
      <c r="I36" s="263"/>
      <c r="J36" s="90" t="str">
        <f>+'CONTROL DEL RC'!E36</f>
        <v>Reducir el riesgo</v>
      </c>
      <c r="K36" s="155" t="s">
        <v>80</v>
      </c>
      <c r="L36" s="155" t="s">
        <v>34</v>
      </c>
      <c r="M36" s="155" t="s">
        <v>81</v>
      </c>
      <c r="N36" s="185" t="s">
        <v>554</v>
      </c>
      <c r="O36" s="185" t="s">
        <v>555</v>
      </c>
      <c r="P36" s="185" t="s">
        <v>556</v>
      </c>
    </row>
    <row r="37" spans="1:16" s="88" customFormat="1" ht="157.5" customHeight="1" x14ac:dyDescent="0.25">
      <c r="A37" s="264">
        <v>15</v>
      </c>
      <c r="B37" s="292" t="str">
        <f>+'IDENTIFICACIÓN DEL RC'!B23</f>
        <v>Gestión de Tecnología de Información</v>
      </c>
      <c r="C37" s="264" t="str">
        <f>+VLOOKUP(A37,'IDENTIFICACIÓN DEL RC'!$A$9:$C$30,3,0)</f>
        <v>Manipulación y/o Modificación de información de la entidad por usuarios o procesos no autorizados.</v>
      </c>
      <c r="D37" s="268" t="str">
        <f>+'IDENTIFICACIÓN DEL RC'!D23</f>
        <v>Pérdida de Integridad de la información almacenada en la infraestructura tecnológica o sistemas de información de la entidad.</v>
      </c>
      <c r="E37" s="266" t="str">
        <f>+VLOOKUP(A37,'IDENTIFICACIÓN DEL RC'!$A$9:$E$30,5,0)</f>
        <v>Alteración de cifras o contenido publicado en la pagina de la entidad o la intranet. Alteración de cifras o datos generados por las áreas de la entidad. Perdida de imagen reputacional de la entidad</v>
      </c>
      <c r="F37" s="262" t="str">
        <f>'ANÁLISIS DEL RC'!G23</f>
        <v>ZONA RIESGO EXTREMO</v>
      </c>
      <c r="G37" s="154" t="str">
        <f>'CONTROL DEL RC'!F37</f>
        <v>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H37" s="262">
        <f>'VALORACIÓN DEL RC CON CONTROL'!C24</f>
        <v>100</v>
      </c>
      <c r="I37" s="262" t="str">
        <f>'VALORACIÓN DEL RC CON CONTROL'!G24</f>
        <v>ZONA RIESGO EXTREMO</v>
      </c>
      <c r="J37" s="90" t="str">
        <f>+'CONTROL DEL RC'!E37</f>
        <v>Reducir el riesgo</v>
      </c>
      <c r="K37" s="155" t="s">
        <v>82</v>
      </c>
      <c r="L37" s="155" t="s">
        <v>543</v>
      </c>
      <c r="M37" s="155" t="s">
        <v>83</v>
      </c>
      <c r="N37" s="185" t="s">
        <v>557</v>
      </c>
      <c r="O37" s="185" t="s">
        <v>558</v>
      </c>
      <c r="P37" s="185" t="s">
        <v>559</v>
      </c>
    </row>
    <row r="38" spans="1:16" s="88" customFormat="1" ht="146.25" customHeight="1" x14ac:dyDescent="0.25">
      <c r="A38" s="265"/>
      <c r="B38" s="293"/>
      <c r="C38" s="265"/>
      <c r="D38" s="269"/>
      <c r="E38" s="267"/>
      <c r="F38" s="263"/>
      <c r="G38" s="154" t="str">
        <f>'CONTROL DEL RC'!F38</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8" s="263"/>
      <c r="I38" s="263"/>
      <c r="J38" s="90" t="str">
        <f>+'CONTROL DEL RC'!E38</f>
        <v>Reducir el riesgo</v>
      </c>
      <c r="K38" s="155" t="s">
        <v>84</v>
      </c>
      <c r="L38" s="155" t="s">
        <v>37</v>
      </c>
      <c r="M38" s="155" t="s">
        <v>85</v>
      </c>
      <c r="N38" s="185" t="s">
        <v>560</v>
      </c>
      <c r="O38" s="185" t="s">
        <v>561</v>
      </c>
      <c r="P38" s="185" t="s">
        <v>562</v>
      </c>
    </row>
    <row r="39" spans="1:16" s="88" customFormat="1" ht="409.6" customHeight="1" x14ac:dyDescent="0.25">
      <c r="A39" s="264">
        <v>16</v>
      </c>
      <c r="B39" s="292" t="str">
        <f>+'IDENTIFICACIÓN DEL RC'!B24</f>
        <v>Gestión Financiera</v>
      </c>
      <c r="C39" s="264" t="str">
        <f>+VLOOKUP(A39,'IDENTIFICACIÓN DEL RC'!$A$9:$C$30,3,0)</f>
        <v>Adulteración de los documentos legales soporte de pago
Incumplimiento de funciones por acción u omisión
Falta de personal capacitado para brindar atención y servicio</v>
      </c>
      <c r="D39" s="268" t="str">
        <f>+'IDENTIFICACIÓN DEL RC'!D24</f>
        <v xml:space="preserve">Tramitar pagos sin cumplir con los requisitos establecidos   </v>
      </c>
      <c r="E39" s="266" t="str">
        <f>+VLOOKUP(A39,'IDENTIFICACIÓN DEL RC'!$A$9:$E$30,5,0)</f>
        <v>Pagos sin cumplir con los requisitos establecidos</v>
      </c>
      <c r="F39" s="262" t="str">
        <f>'ANÁLISIS DEL RC'!G24</f>
        <v>ZONA RIESGO ALTO</v>
      </c>
      <c r="G39" s="154" t="str">
        <f>'CONTROL DEL RC'!F39</f>
        <v>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informe mensual de devoluciones y relación en Excel de la radicación del sistema ORFEO al usuario DF CUENTAS CONTINGENCIA. El cargue de las evidencias se realizara cuatrimestralmente.</v>
      </c>
      <c r="H39" s="262">
        <f>'VALORACIÓN DEL RC CON CONTROL'!C25</f>
        <v>100</v>
      </c>
      <c r="I39" s="262" t="str">
        <f>'VALORACIÓN DEL RC CON CONTROL'!G25</f>
        <v>ZONA RIESGO MODERADO</v>
      </c>
      <c r="J39" s="90" t="str">
        <f>+'CONTROL DEL RC'!E39</f>
        <v>Reducir el riesgo</v>
      </c>
      <c r="K39" s="150" t="s">
        <v>86</v>
      </c>
      <c r="L39" s="155" t="s">
        <v>34</v>
      </c>
      <c r="M39" s="150" t="s">
        <v>87</v>
      </c>
      <c r="N39" s="259" t="s">
        <v>509</v>
      </c>
      <c r="O39" s="259" t="s">
        <v>516</v>
      </c>
      <c r="P39" s="259" t="s">
        <v>510</v>
      </c>
    </row>
    <row r="40" spans="1:16" s="88" customFormat="1" ht="127.5" customHeight="1" x14ac:dyDescent="0.25">
      <c r="A40" s="265"/>
      <c r="B40" s="293"/>
      <c r="C40" s="265"/>
      <c r="D40" s="269"/>
      <c r="E40" s="267"/>
      <c r="F40" s="263"/>
      <c r="G40" s="154" t="str">
        <f>'CONTROL DEL RC'!F40</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El cargue de las evidencias se realizara cuatrimestralmente.</v>
      </c>
      <c r="H40" s="263"/>
      <c r="I40" s="263"/>
      <c r="J40" s="90" t="str">
        <f>+'CONTROL DEL RC'!E40</f>
        <v>Reducir el riesgo</v>
      </c>
      <c r="K40" s="150" t="s">
        <v>88</v>
      </c>
      <c r="L40" s="155" t="s">
        <v>34</v>
      </c>
      <c r="M40" s="150" t="s">
        <v>89</v>
      </c>
      <c r="N40" s="260"/>
      <c r="O40" s="260"/>
      <c r="P40" s="260"/>
    </row>
    <row r="41" spans="1:16" s="88" customFormat="1" ht="196.5" customHeight="1" x14ac:dyDescent="0.25">
      <c r="A41" s="155">
        <v>17</v>
      </c>
      <c r="B41" s="157" t="str">
        <f>+'IDENTIFICACIÓN DEL RC'!B25</f>
        <v>Gestión Humana</v>
      </c>
      <c r="C41" s="151" t="str">
        <f>+VLOOKUP(A41,'IDENTIFICACIÓN DEL RC'!$A$9:$C$30,3,0)</f>
        <v>Posible intercambio de dadivas entre el funcionario responsable y el contratista no apto para la vacante.</v>
      </c>
      <c r="D41" s="156" t="str">
        <f>+'IDENTIFICACIÓN DEL RC'!D25</f>
        <v>Posesionar o realizar un encargo a un servidor que No cumpla con los requisitos establecidos en el Manual de Funciones de la SCJ</v>
      </c>
      <c r="E41" s="152" t="str">
        <f>+VLOOKUP(A41,'IDENTIFICACIÓN DEL RC'!$A$9:$E$30,5,0)</f>
        <v>Sanciones disciplinarias a los funcionarios implicados en la contratación viciada</v>
      </c>
      <c r="F41" s="154" t="str">
        <f>'ANÁLISIS DEL RC'!G25</f>
        <v>ZONA RIESGO EXTREMO</v>
      </c>
      <c r="G41" s="154" t="str">
        <f>'CONTROL DEL RC'!F41</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41" s="154">
        <f>'VALORACIÓN DEL RC CON CONTROL'!C26</f>
        <v>100</v>
      </c>
      <c r="I41" s="154" t="str">
        <f>'VALORACIÓN DEL RC CON CONTROL'!G26</f>
        <v>ZONA RIESGO EXTREMO</v>
      </c>
      <c r="J41" s="90" t="str">
        <f>+'CONTROL DEL RC'!E41</f>
        <v>Reducir el riesgo</v>
      </c>
      <c r="K41" s="155" t="s">
        <v>90</v>
      </c>
      <c r="L41" s="155" t="s">
        <v>34</v>
      </c>
      <c r="M41" s="155" t="s">
        <v>91</v>
      </c>
      <c r="N41" s="185" t="s">
        <v>565</v>
      </c>
      <c r="O41" s="185" t="s">
        <v>566</v>
      </c>
      <c r="P41" s="185" t="s">
        <v>576</v>
      </c>
    </row>
    <row r="42" spans="1:16" s="88" customFormat="1" ht="165" customHeight="1" x14ac:dyDescent="0.25">
      <c r="A42" s="155">
        <v>18</v>
      </c>
      <c r="B42" s="157" t="str">
        <f>+'IDENTIFICACIÓN DEL RC'!B26</f>
        <v>Gestión Humana</v>
      </c>
      <c r="C42" s="151" t="str">
        <f>+VLOOKUP(A42,'IDENTIFICACIÓN DEL RC'!$A$9:$C$30,3,0)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42" s="156" t="str">
        <f>+'IDENTIFICACIÓN DEL RC'!D26</f>
        <v>Interés indebido por un oferente en los procesos de contratación de la Dirección de Gestión Humana</v>
      </c>
      <c r="E42" s="152" t="str">
        <f>+VLOOKUP(A42,'IDENTIFICACIÓN DEL RC'!$A$9:$E$30,5,0)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42" s="154" t="str">
        <f>'ANÁLISIS DEL RC'!G26</f>
        <v>ZONA RIESGO EXTREMO</v>
      </c>
      <c r="G42" s="154" t="str">
        <f>'CONTROL DEL RC'!F42</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42" s="154">
        <f>'VALORACIÓN DEL RC CON CONTROL'!C27</f>
        <v>100</v>
      </c>
      <c r="I42" s="154" t="str">
        <f>'VALORACIÓN DEL RC CON CONTROL'!G27</f>
        <v>ZONA RIESGO EXTREMO</v>
      </c>
      <c r="J42" s="90" t="str">
        <f>+'CONTROL DEL RC'!E42</f>
        <v>Reducir el riesgo</v>
      </c>
      <c r="K42" s="155" t="s">
        <v>90</v>
      </c>
      <c r="L42" s="155" t="s">
        <v>34</v>
      </c>
      <c r="M42" s="155" t="s">
        <v>92</v>
      </c>
      <c r="N42" s="185" t="s">
        <v>567</v>
      </c>
      <c r="O42" s="185" t="s">
        <v>568</v>
      </c>
      <c r="P42" s="185" t="s">
        <v>577</v>
      </c>
    </row>
    <row r="43" spans="1:16" s="88" customFormat="1" ht="170.25" customHeight="1" x14ac:dyDescent="0.25">
      <c r="A43" s="264">
        <v>19</v>
      </c>
      <c r="B43" s="292" t="str">
        <f>+'IDENTIFICACIÓN DEL RC'!B27</f>
        <v>Gestión Jurídica y Contractual</v>
      </c>
      <c r="C43" s="264" t="str">
        <f>+VLOOKUP(A43,'IDENTIFICACIÓN DEL RC'!$A$9:$C$30,3,0)</f>
        <v xml:space="preserve"> Determinar requisitos excluyentes en el proceso que se adelanta lo cual permitiría el direccionamiento de contratos y el favorecimiento a terceros.
Falta de capacitación de los funcionarios que adelantan los procesos de contratación</v>
      </c>
      <c r="D43" s="268"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43" s="266" t="str">
        <f>+VLOOKUP(A43,'IDENTIFICACIÓN DEL RC'!$A$9:$E$30,5,0)</f>
        <v>Pérdida de recursos públicos. - Incumplimiento del objeto contractual.</v>
      </c>
      <c r="F43" s="262" t="str">
        <f>'ANÁLISIS DEL RC'!G27</f>
        <v>ZONA RIESGO EXTREMO</v>
      </c>
      <c r="G43" s="154" t="str">
        <f>'CONTROL DEL RC'!F43</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H43" s="154">
        <f>'VALORACIÓN DEL RC CON CONTROL'!C28</f>
        <v>100</v>
      </c>
      <c r="I43" s="262" t="str">
        <f>'VALORACIÓN DEL RC CON CONTROL'!G28</f>
        <v>ZONA RIESGO EXTREMO</v>
      </c>
      <c r="J43" s="90" t="str">
        <f>+'CONTROL DEL RC'!E43</f>
        <v>Reducir el riesgo</v>
      </c>
      <c r="K43" s="155" t="s">
        <v>93</v>
      </c>
      <c r="L43" s="155" t="s">
        <v>34</v>
      </c>
      <c r="M43" s="155" t="s">
        <v>94</v>
      </c>
      <c r="N43" s="185" t="s">
        <v>540</v>
      </c>
      <c r="O43" s="185" t="s">
        <v>541</v>
      </c>
      <c r="P43" s="185" t="s">
        <v>542</v>
      </c>
    </row>
    <row r="44" spans="1:16" s="88" customFormat="1" ht="133.5" customHeight="1" x14ac:dyDescent="0.25">
      <c r="A44" s="265"/>
      <c r="B44" s="293"/>
      <c r="C44" s="265"/>
      <c r="D44" s="269"/>
      <c r="E44" s="267"/>
      <c r="F44" s="263"/>
      <c r="G44" s="154" t="str">
        <f>'CONTROL DEL RC'!F44</f>
        <v>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El cargue de las evidencias se realizara cuatrimestralmente.</v>
      </c>
      <c r="H44" s="154">
        <f>'VALORACIÓN DEL RC CON CONTROL'!C29</f>
        <v>100</v>
      </c>
      <c r="I44" s="263"/>
      <c r="J44" s="90" t="str">
        <f>+'CONTROL DEL RC'!E44</f>
        <v>Reducir el riesgo</v>
      </c>
      <c r="K44" s="155" t="s">
        <v>95</v>
      </c>
      <c r="L44" s="155" t="s">
        <v>677</v>
      </c>
      <c r="M44" s="155" t="s">
        <v>96</v>
      </c>
      <c r="N44" s="185" t="s">
        <v>532</v>
      </c>
      <c r="O44" s="185" t="s">
        <v>534</v>
      </c>
      <c r="P44" s="185" t="s">
        <v>533</v>
      </c>
    </row>
    <row r="45" spans="1:16" s="88" customFormat="1" ht="138.75" customHeight="1" x14ac:dyDescent="0.25">
      <c r="A45" s="150">
        <v>20</v>
      </c>
      <c r="B45" s="160" t="str">
        <f>+'IDENTIFICACIÓN DEL RC'!B28</f>
        <v>Gestión Jurídica y Contractual</v>
      </c>
      <c r="C45" s="151" t="str">
        <f>+VLOOKUP(A45,'IDENTIFICACIÓN DEL RC'!$A$9:$C$30,3,0)</f>
        <v>Desconocimiento de la norma
Desconocimiento de funciones
Desidia</v>
      </c>
      <c r="D45" s="158" t="str">
        <f>+'IDENTIFICACIÓN DEL RC'!D28</f>
        <v xml:space="preserve">Incumplimiento de funciones por acción u omisión </v>
      </c>
      <c r="E45" s="152" t="str">
        <f>+VLOOKUP(A45,'IDENTIFICACIÓN DEL RC'!$A$9:$E$30,5,0)</f>
        <v>Sanciones por parte de entes de control internos y externos.
Procesos disciplinarios internos y externos.</v>
      </c>
      <c r="F45" s="124" t="str">
        <f>'ANÁLISIS DEL RC'!G28</f>
        <v>ZONA RIESGO EXTREMO</v>
      </c>
      <c r="G45" s="154" t="str">
        <f>'CONTROL DEL RC'!F45</f>
        <v>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El cargue de las evidencias se realizara cuatrimestralmente.</v>
      </c>
      <c r="H45" s="154">
        <f>'VALORACIÓN DEL RC CON CONTROL'!C30</f>
        <v>100</v>
      </c>
      <c r="I45" s="124" t="str">
        <f>'VALORACIÓN DEL RC CON CONTROL'!G29</f>
        <v>ZONA RIESGO EXTREMO</v>
      </c>
      <c r="J45" s="90" t="str">
        <f>+'CONTROL DEL RC'!E45</f>
        <v>Reducir el riesgo</v>
      </c>
      <c r="K45" s="155" t="s">
        <v>78</v>
      </c>
      <c r="L45" s="155" t="s">
        <v>57</v>
      </c>
      <c r="M45" s="155" t="s">
        <v>97</v>
      </c>
      <c r="N45" s="185" t="s">
        <v>537</v>
      </c>
      <c r="O45" s="185" t="s">
        <v>538</v>
      </c>
      <c r="P45" s="185" t="s">
        <v>539</v>
      </c>
    </row>
    <row r="46" spans="1:16" s="88" customFormat="1" ht="148.5" customHeight="1" x14ac:dyDescent="0.25">
      <c r="A46" s="155">
        <v>21</v>
      </c>
      <c r="B46" s="157" t="str">
        <f>+'IDENTIFICACIÓN DEL RC'!B29</f>
        <v>Seguimiento y Monitoreo al Sistema de Control Interno</v>
      </c>
      <c r="C46" s="151" t="str">
        <f>+VLOOKUP(A46,'IDENTIFICACIÓN DEL RC'!$A$9:$C$30,3,0)</f>
        <v xml:space="preserve">Desconocimiento u omisión de las normas de auditoria generalmente aceptadas o 
Impedimentos y/o conflictos de interés no comunicados. </v>
      </c>
      <c r="D46" s="156" t="str">
        <f>+'IDENTIFICACIÓN DEL RC'!D29</f>
        <v>Favorecimiento al proceso auditado o a terceros responsables a partir de auditorias, sesgadas, manipuladas o direccionadas, que no permitan evidenciar la realidad de la gestión obstruyendo la evaluación de esta.</v>
      </c>
      <c r="E46" s="152" t="str">
        <f>+VLOOKUP(A46,'IDENTIFICACIÓN DEL RC'!$A$9:$E$30,5,0)</f>
        <v>Sanciones por parte de entes de control.</v>
      </c>
      <c r="F46" s="154" t="str">
        <f>'ANÁLISIS DEL RC'!G29</f>
        <v>ZONA RIESGO EXTREMO</v>
      </c>
      <c r="G46" s="154" t="str">
        <f>'CONTROL DEL RC'!F46</f>
        <v>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6" s="154">
        <f>'VALORACIÓN DEL RC CON CONTROL'!C30</f>
        <v>100</v>
      </c>
      <c r="I46" s="154" t="str">
        <f>'VALORACIÓN DEL RC CON CONTROL'!G30</f>
        <v>ZONA RIESGO EXTREMO</v>
      </c>
      <c r="J46" s="90" t="str">
        <f>+'CONTROL DEL RC'!E46</f>
        <v>Reducir el riesgo</v>
      </c>
      <c r="K46" s="155" t="s">
        <v>98</v>
      </c>
      <c r="L46" s="155" t="s">
        <v>45</v>
      </c>
      <c r="M46" s="155" t="s">
        <v>514</v>
      </c>
      <c r="N46" s="185" t="s">
        <v>515</v>
      </c>
      <c r="O46" s="185" t="s">
        <v>536</v>
      </c>
      <c r="P46" s="185" t="s">
        <v>535</v>
      </c>
    </row>
    <row r="47" spans="1:16" s="88" customFormat="1" ht="137.25" customHeight="1" x14ac:dyDescent="0.25">
      <c r="A47" s="155">
        <v>22</v>
      </c>
      <c r="B47" s="157" t="str">
        <f>+'IDENTIFICACIÓN DEL RC'!B30</f>
        <v>Atención y Servicio al Ciudadano</v>
      </c>
      <c r="C47" s="151" t="str">
        <f>+VLOOKUP(A47,'IDENTIFICACIÓN DEL RC'!$A$9:$C$30,3,0)</f>
        <v>Falta de personal capacitado</v>
      </c>
      <c r="D47" s="156" t="str">
        <f>+'IDENTIFICACIÓN DEL RC'!D30</f>
        <v>Deficiente Atención a los Ciudadanos</v>
      </c>
      <c r="E47" s="152" t="str">
        <f>+VLOOKUP(A47,'IDENTIFICACIÓN DEL RC'!$A$9:$E$30,5,0)</f>
        <v>Percepción negativa de la Ciudadanía de la entidad. Procesos disciplinarios internos y externos.</v>
      </c>
      <c r="F47" s="154" t="str">
        <f>'ANÁLISIS DEL RC'!G30</f>
        <v>ZONA RIESGO EXTREMO</v>
      </c>
      <c r="G47" s="154" t="str">
        <f>'CONTROL DEL RC'!F47</f>
        <v>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El cargue de las evidencias se realizará cuatrimestralmente</v>
      </c>
      <c r="H47" s="154">
        <f>'VALORACIÓN DEL RC CON CONTROL'!C31</f>
        <v>100</v>
      </c>
      <c r="I47" s="154" t="str">
        <f>'VALORACIÓN DEL RC CON CONTROL'!G31</f>
        <v>ZONA RIESGO ALTO</v>
      </c>
      <c r="J47" s="90" t="str">
        <f>+'CONTROL DEL RC'!E47</f>
        <v>Reducir el riesgo</v>
      </c>
      <c r="K47" s="155" t="s">
        <v>56</v>
      </c>
      <c r="L47" s="155" t="s">
        <v>66</v>
      </c>
      <c r="M47" s="155" t="s">
        <v>99</v>
      </c>
      <c r="N47" s="185" t="s">
        <v>526</v>
      </c>
      <c r="O47" s="185" t="s">
        <v>527</v>
      </c>
      <c r="P47" s="185" t="s">
        <v>528</v>
      </c>
    </row>
    <row r="48" spans="1:16" x14ac:dyDescent="0.25">
      <c r="A48" s="137"/>
      <c r="B48" s="137"/>
      <c r="C48" s="137"/>
      <c r="D48" s="137"/>
      <c r="E48" s="137"/>
      <c r="F48" s="137"/>
      <c r="G48" s="137"/>
      <c r="H48" s="137"/>
      <c r="I48" s="137"/>
      <c r="J48" s="137"/>
      <c r="K48" s="137"/>
      <c r="L48" s="137"/>
      <c r="M48" s="137"/>
      <c r="N48" s="137"/>
      <c r="O48" s="137"/>
      <c r="P48" s="137"/>
    </row>
    <row r="49" spans="1:16" x14ac:dyDescent="0.25">
      <c r="A49" s="136"/>
      <c r="B49" s="136"/>
      <c r="C49" s="136"/>
      <c r="D49" s="136"/>
      <c r="E49" s="136"/>
      <c r="F49" s="136"/>
      <c r="G49" s="136"/>
      <c r="H49" s="136"/>
      <c r="I49" s="136"/>
      <c r="J49" s="136"/>
      <c r="K49" s="136"/>
      <c r="L49" s="136"/>
      <c r="M49" s="136"/>
      <c r="N49" s="136"/>
      <c r="O49" s="136"/>
      <c r="P49" s="136"/>
    </row>
    <row r="50" spans="1:16" x14ac:dyDescent="0.25">
      <c r="A50" s="136"/>
      <c r="B50" s="136"/>
      <c r="C50" s="136"/>
      <c r="D50" s="136"/>
      <c r="E50" s="136"/>
      <c r="F50" s="136"/>
      <c r="G50" s="136"/>
      <c r="H50" s="136"/>
      <c r="I50" s="136"/>
      <c r="J50" s="136"/>
      <c r="K50" s="136"/>
      <c r="L50" s="136"/>
      <c r="M50" s="136"/>
      <c r="N50" s="136"/>
      <c r="O50" s="136"/>
      <c r="P50" s="136"/>
    </row>
    <row r="51" spans="1:16" x14ac:dyDescent="0.25">
      <c r="A51" s="136"/>
      <c r="B51" s="136"/>
      <c r="C51" s="136"/>
      <c r="D51" s="136"/>
      <c r="E51" s="136"/>
      <c r="F51" s="136"/>
      <c r="G51" s="136"/>
      <c r="H51" s="136"/>
      <c r="I51" s="136"/>
      <c r="J51" s="136"/>
      <c r="K51" s="136"/>
      <c r="L51" s="136"/>
      <c r="M51" s="136"/>
      <c r="N51" s="136"/>
      <c r="O51" s="136"/>
      <c r="P51" s="136"/>
    </row>
    <row r="52" spans="1:16" x14ac:dyDescent="0.25">
      <c r="A52" s="136"/>
      <c r="B52" s="136"/>
      <c r="C52" s="136"/>
      <c r="D52" s="136"/>
      <c r="E52" s="136"/>
      <c r="F52" s="136"/>
      <c r="G52" s="136"/>
      <c r="H52" s="136"/>
      <c r="I52" s="136"/>
      <c r="J52" s="136"/>
      <c r="K52" s="136"/>
      <c r="L52" s="136"/>
      <c r="M52" s="136"/>
      <c r="N52" s="136"/>
      <c r="O52" s="136"/>
      <c r="P52" s="136"/>
    </row>
    <row r="53" spans="1:16" x14ac:dyDescent="0.25">
      <c r="A53" s="136"/>
      <c r="B53" s="136"/>
      <c r="C53" s="136"/>
      <c r="D53" s="136"/>
      <c r="E53" s="136"/>
      <c r="F53" s="136"/>
      <c r="G53" s="136"/>
      <c r="H53" s="136"/>
      <c r="I53" s="136"/>
      <c r="J53" s="136"/>
      <c r="K53" s="136"/>
      <c r="L53" s="136"/>
      <c r="M53" s="136"/>
      <c r="N53" s="136"/>
      <c r="O53" s="136"/>
      <c r="P53" s="136"/>
    </row>
  </sheetData>
  <autoFilter ref="A8:P47" xr:uid="{44AAA5DB-504A-43E6-B79D-5C06CBD4E3FE}"/>
  <mergeCells count="102">
    <mergeCell ref="B17:B20"/>
    <mergeCell ref="D17:D20"/>
    <mergeCell ref="A17:A20"/>
    <mergeCell ref="H17:H20"/>
    <mergeCell ref="A10:A11"/>
    <mergeCell ref="D10:D11"/>
    <mergeCell ref="B10:B11"/>
    <mergeCell ref="F10:F11"/>
    <mergeCell ref="H10:H11"/>
    <mergeCell ref="C10:C11"/>
    <mergeCell ref="B37:B38"/>
    <mergeCell ref="F37:F38"/>
    <mergeCell ref="A30:A33"/>
    <mergeCell ref="D30:D33"/>
    <mergeCell ref="B30:B33"/>
    <mergeCell ref="F30:F33"/>
    <mergeCell ref="H30:H33"/>
    <mergeCell ref="C30:C33"/>
    <mergeCell ref="E30:E33"/>
    <mergeCell ref="E35:E36"/>
    <mergeCell ref="C35:C36"/>
    <mergeCell ref="C37:C38"/>
    <mergeCell ref="E37:E38"/>
    <mergeCell ref="F35:F36"/>
    <mergeCell ref="H35:H36"/>
    <mergeCell ref="A35:A36"/>
    <mergeCell ref="D35:D36"/>
    <mergeCell ref="B35:B36"/>
    <mergeCell ref="A37:A38"/>
    <mergeCell ref="H37:H38"/>
    <mergeCell ref="B26:B29"/>
    <mergeCell ref="B23:B25"/>
    <mergeCell ref="F23:F25"/>
    <mergeCell ref="A26:A29"/>
    <mergeCell ref="H26:H29"/>
    <mergeCell ref="E26:E29"/>
    <mergeCell ref="C26:C29"/>
    <mergeCell ref="I26:I29"/>
    <mergeCell ref="N26:N29"/>
    <mergeCell ref="A23:A25"/>
    <mergeCell ref="C23:C25"/>
    <mergeCell ref="E23:E25"/>
    <mergeCell ref="P4:P5"/>
    <mergeCell ref="O4:O5"/>
    <mergeCell ref="J6:P7"/>
    <mergeCell ref="I4:N5"/>
    <mergeCell ref="O26:O29"/>
    <mergeCell ref="P26:P29"/>
    <mergeCell ref="O17:O20"/>
    <mergeCell ref="P17:P20"/>
    <mergeCell ref="I23:I25"/>
    <mergeCell ref="N17:N20"/>
    <mergeCell ref="I10:I11"/>
    <mergeCell ref="I21:I22"/>
    <mergeCell ref="A1:B7"/>
    <mergeCell ref="C1:H3"/>
    <mergeCell ref="C4:H5"/>
    <mergeCell ref="C6:I7"/>
    <mergeCell ref="I17:I20"/>
    <mergeCell ref="I1:N3"/>
    <mergeCell ref="A43:A44"/>
    <mergeCell ref="D43:D44"/>
    <mergeCell ref="B43:B44"/>
    <mergeCell ref="E10:E11"/>
    <mergeCell ref="E17:E20"/>
    <mergeCell ref="C17:C20"/>
    <mergeCell ref="I39:I40"/>
    <mergeCell ref="A39:A40"/>
    <mergeCell ref="D39:D40"/>
    <mergeCell ref="B39:B40"/>
    <mergeCell ref="F39:F40"/>
    <mergeCell ref="H39:H40"/>
    <mergeCell ref="E39:E40"/>
    <mergeCell ref="C39:C40"/>
    <mergeCell ref="A21:A22"/>
    <mergeCell ref="D21:D22"/>
    <mergeCell ref="B21:B22"/>
    <mergeCell ref="F21:F22"/>
    <mergeCell ref="O39:O40"/>
    <mergeCell ref="P39:P40"/>
    <mergeCell ref="N10:N11"/>
    <mergeCell ref="O10:O11"/>
    <mergeCell ref="P10:P11"/>
    <mergeCell ref="F43:F44"/>
    <mergeCell ref="I43:I44"/>
    <mergeCell ref="C43:C44"/>
    <mergeCell ref="E43:E44"/>
    <mergeCell ref="N39:N40"/>
    <mergeCell ref="C21:C22"/>
    <mergeCell ref="E21:E22"/>
    <mergeCell ref="D37:D38"/>
    <mergeCell ref="I37:I38"/>
    <mergeCell ref="I35:I36"/>
    <mergeCell ref="F26:F29"/>
    <mergeCell ref="N30:N33"/>
    <mergeCell ref="O30:O33"/>
    <mergeCell ref="P30:P33"/>
    <mergeCell ref="I30:I33"/>
    <mergeCell ref="F17:F20"/>
    <mergeCell ref="D23:D25"/>
    <mergeCell ref="D26:D29"/>
    <mergeCell ref="H23:H25"/>
  </mergeCells>
  <conditionalFormatting sqref="F9:F21 F46 F41:F43 F23 F26:F39">
    <cfRule type="containsText" dxfId="83" priority="84" operator="containsText" text="EXTREMO">
      <formula>NOT(ISERROR(SEARCH("EXTREMO",F9)))</formula>
    </cfRule>
    <cfRule type="containsText" dxfId="82" priority="86" operator="containsText" text="ALTO">
      <formula>NOT(ISERROR(SEARCH("ALTO",F9)))</formula>
    </cfRule>
    <cfRule type="containsText" dxfId="81" priority="87" operator="containsText" text="MODERADO">
      <formula>NOT(ISERROR(SEARCH("MODERADO",F9)))</formula>
    </cfRule>
  </conditionalFormatting>
  <conditionalFormatting sqref="I9:I21 I46 I41:I43 I23 I26:I39">
    <cfRule type="containsText" dxfId="80" priority="43" operator="containsText" text="EXTREMO">
      <formula>NOT(ISERROR(SEARCH("EXTREMO",I9)))</formula>
    </cfRule>
    <cfRule type="containsText" dxfId="79" priority="44" operator="containsText" text="ALTO">
      <formula>NOT(ISERROR(SEARCH("ALTO",I9)))</formula>
    </cfRule>
  </conditionalFormatting>
  <conditionalFormatting sqref="F47">
    <cfRule type="containsText" dxfId="78" priority="22" operator="containsText" text="EXTREMO">
      <formula>NOT(ISERROR(SEARCH("EXTREMO",F47)))</formula>
    </cfRule>
    <cfRule type="containsText" dxfId="77" priority="23" operator="containsText" text="ALTO">
      <formula>NOT(ISERROR(SEARCH("ALTO",F47)))</formula>
    </cfRule>
    <cfRule type="containsText" dxfId="76" priority="24" operator="containsText" text="MODERADO">
      <formula>NOT(ISERROR(SEARCH("MODERADO",F47)))</formula>
    </cfRule>
  </conditionalFormatting>
  <conditionalFormatting sqref="I47">
    <cfRule type="containsText" dxfId="75" priority="19" operator="containsText" text="EXTREMO">
      <formula>NOT(ISERROR(SEARCH("EXTREMO",I47)))</formula>
    </cfRule>
    <cfRule type="containsText" dxfId="74" priority="20" operator="containsText" text="ALTO">
      <formula>NOT(ISERROR(SEARCH("ALTO",I47)))</formula>
    </cfRule>
  </conditionalFormatting>
  <conditionalFormatting sqref="F45">
    <cfRule type="containsText" dxfId="73" priority="4" operator="containsText" text="EXTREMO">
      <formula>NOT(ISERROR(SEARCH("EXTREMO",F45)))</formula>
    </cfRule>
    <cfRule type="containsText" dxfId="72" priority="5" operator="containsText" text="ALTO">
      <formula>NOT(ISERROR(SEARCH("ALTO",F45)))</formula>
    </cfRule>
    <cfRule type="containsText" dxfId="71" priority="6" operator="containsText" text="MODERADO">
      <formula>NOT(ISERROR(SEARCH("MODERADO",F45)))</formula>
    </cfRule>
  </conditionalFormatting>
  <conditionalFormatting sqref="I45">
    <cfRule type="containsText" dxfId="70" priority="1" operator="containsText" text="EXTREMO">
      <formula>NOT(ISERROR(SEARCH("EXTREMO",I45)))</formula>
    </cfRule>
    <cfRule type="containsText" dxfId="69" priority="2" operator="containsText" text="ALTO">
      <formula>NOT(ISERROR(SEARCH("ALTO",I45)))</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CB33AC74-5E86-43AD-AB15-43A0A24485AA}">
            <xm:f>NOT(ISERROR(SEARCH("MODERADO",I9)))</xm:f>
            <xm:f>"MODERADO"</xm:f>
            <x14:dxf>
              <fill>
                <patternFill>
                  <bgColor rgb="FFFFFF00"/>
                </patternFill>
              </fill>
            </x14:dxf>
          </x14:cfRule>
          <xm:sqref>I9:I21 I46 I41:I43 I23 I26:I39</xm:sqref>
        </x14:conditionalFormatting>
        <x14:conditionalFormatting xmlns:xm="http://schemas.microsoft.com/office/excel/2006/main">
          <x14:cfRule type="containsText" priority="21" operator="containsText" id="{7614DDB7-39BB-4357-B29B-DF5AD9500507}">
            <xm:f>NOT(ISERROR(SEARCH("MODERADO",I47)))</xm:f>
            <xm:f>"MODERADO"</xm:f>
            <x14:dxf>
              <fill>
                <patternFill>
                  <bgColor rgb="FFFFFF00"/>
                </patternFill>
              </fill>
            </x14:dxf>
          </x14:cfRule>
          <xm:sqref>I47</xm:sqref>
        </x14:conditionalFormatting>
        <x14:conditionalFormatting xmlns:xm="http://schemas.microsoft.com/office/excel/2006/main">
          <x14:cfRule type="containsText" priority="3" operator="containsText" id="{0727894C-4CF4-4FB5-A3D1-64080DEA0A4F}">
            <xm:f>NOT(ISERROR(SEARCH("MODERADO",I45)))</xm:f>
            <xm:f>"MODERADO"</xm:f>
            <x14:dxf>
              <fill>
                <patternFill>
                  <bgColor rgb="FFFFFF00"/>
                </patternFill>
              </fill>
            </x14:dxf>
          </x14:cfRule>
          <xm:sqref>I45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DE INFORMACIÓN'!$B$17:$B$34</xm:f>
          </x14:formula1>
          <xm:sqref>B30 B37 B9:B10 B34:B35 B23 B26 B39 B12:B21 B41:B43 B45:B47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sheetPr>
  <dimension ref="A1:E30"/>
  <sheetViews>
    <sheetView view="pageBreakPreview" zoomScale="90" zoomScaleNormal="80" zoomScaleSheetLayoutView="90" workbookViewId="0">
      <pane xSplit="1" ySplit="8" topLeftCell="B9" activePane="bottomRight" state="frozen"/>
      <selection pane="topRight" sqref="A1:A5"/>
      <selection pane="bottomLeft" sqref="A1:A5"/>
      <selection pane="bottomRight" activeCell="E8" sqref="E8"/>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211"/>
      <c r="B1" s="312" t="s">
        <v>0</v>
      </c>
      <c r="C1" s="315" t="s">
        <v>1</v>
      </c>
      <c r="D1" s="138" t="s">
        <v>2</v>
      </c>
      <c r="E1" s="79" t="s">
        <v>3</v>
      </c>
    </row>
    <row r="2" spans="1:5" s="73" customFormat="1" ht="29.25" customHeight="1" thickBot="1" x14ac:dyDescent="0.3">
      <c r="A2" s="211"/>
      <c r="B2" s="314"/>
      <c r="C2" s="316"/>
      <c r="D2" s="138" t="s">
        <v>4</v>
      </c>
      <c r="E2" s="74">
        <v>15</v>
      </c>
    </row>
    <row r="3" spans="1:5" s="73" customFormat="1" ht="29.25" customHeight="1" thickBot="1" x14ac:dyDescent="0.3">
      <c r="A3" s="211"/>
      <c r="B3" s="313"/>
      <c r="C3" s="317"/>
      <c r="D3" s="139" t="s">
        <v>5</v>
      </c>
      <c r="E3" s="93">
        <v>43475</v>
      </c>
    </row>
    <row r="4" spans="1:5" s="73" customFormat="1" ht="15" customHeight="1" x14ac:dyDescent="0.25">
      <c r="A4" s="211"/>
      <c r="B4" s="312" t="s">
        <v>6</v>
      </c>
      <c r="C4" s="224" t="s">
        <v>14</v>
      </c>
      <c r="D4" s="220" t="s">
        <v>629</v>
      </c>
      <c r="E4" s="222" t="s">
        <v>597</v>
      </c>
    </row>
    <row r="5" spans="1:5" s="73" customFormat="1" ht="15.75" customHeight="1" thickBot="1" x14ac:dyDescent="0.3">
      <c r="A5" s="211"/>
      <c r="B5" s="313"/>
      <c r="C5" s="226"/>
      <c r="D5" s="221"/>
      <c r="E5" s="223"/>
    </row>
    <row r="6" spans="1:5" ht="15.75" thickTop="1" x14ac:dyDescent="0.25">
      <c r="A6" s="307" t="s">
        <v>100</v>
      </c>
      <c r="B6" s="308"/>
      <c r="C6" s="307"/>
      <c r="D6" s="307"/>
      <c r="E6" s="309"/>
    </row>
    <row r="7" spans="1:5" ht="15.75" thickBot="1" x14ac:dyDescent="0.3">
      <c r="A7" s="310"/>
      <c r="B7" s="310"/>
      <c r="C7" s="310"/>
      <c r="D7" s="310"/>
      <c r="E7" s="311"/>
    </row>
    <row r="8" spans="1:5" ht="15.75" thickBot="1" x14ac:dyDescent="0.3">
      <c r="A8" s="142" t="s">
        <v>101</v>
      </c>
      <c r="B8" s="142" t="s">
        <v>102</v>
      </c>
      <c r="C8" s="142" t="s">
        <v>103</v>
      </c>
      <c r="D8" s="142" t="s">
        <v>104</v>
      </c>
      <c r="E8" s="142" t="s">
        <v>105</v>
      </c>
    </row>
    <row r="9" spans="1:5" ht="90" x14ac:dyDescent="0.25">
      <c r="A9" s="128">
        <v>1</v>
      </c>
      <c r="B9" s="151" t="s">
        <v>106</v>
      </c>
      <c r="C9" s="151" t="s">
        <v>107</v>
      </c>
      <c r="D9" s="131" t="s">
        <v>512</v>
      </c>
      <c r="E9" s="151" t="s">
        <v>108</v>
      </c>
    </row>
    <row r="10" spans="1:5" ht="75" x14ac:dyDescent="0.25">
      <c r="A10" s="90">
        <v>2</v>
      </c>
      <c r="B10" s="155" t="s">
        <v>106</v>
      </c>
      <c r="C10" s="155" t="s">
        <v>109</v>
      </c>
      <c r="D10" s="134" t="s">
        <v>110</v>
      </c>
      <c r="E10" s="155" t="s">
        <v>111</v>
      </c>
    </row>
    <row r="11" spans="1:5" ht="105" x14ac:dyDescent="0.25">
      <c r="A11" s="90">
        <v>3</v>
      </c>
      <c r="B11" s="155" t="s">
        <v>106</v>
      </c>
      <c r="C11" s="155" t="s">
        <v>112</v>
      </c>
      <c r="D11" s="134" t="s">
        <v>113</v>
      </c>
      <c r="E11" s="155" t="s">
        <v>114</v>
      </c>
    </row>
    <row r="12" spans="1:5" ht="75" x14ac:dyDescent="0.25">
      <c r="A12" s="90">
        <v>4</v>
      </c>
      <c r="B12" s="155" t="s">
        <v>115</v>
      </c>
      <c r="C12" s="155" t="s">
        <v>116</v>
      </c>
      <c r="D12" s="134" t="s">
        <v>117</v>
      </c>
      <c r="E12" s="155" t="s">
        <v>118</v>
      </c>
    </row>
    <row r="13" spans="1:5" ht="60" x14ac:dyDescent="0.25">
      <c r="A13" s="155">
        <v>5</v>
      </c>
      <c r="B13" s="155" t="s">
        <v>119</v>
      </c>
      <c r="C13" s="155" t="s">
        <v>120</v>
      </c>
      <c r="D13" s="134" t="s">
        <v>121</v>
      </c>
      <c r="E13" s="155" t="s">
        <v>122</v>
      </c>
    </row>
    <row r="14" spans="1:5" ht="60" x14ac:dyDescent="0.25">
      <c r="A14" s="155">
        <v>6</v>
      </c>
      <c r="B14" s="155" t="s">
        <v>123</v>
      </c>
      <c r="C14" s="155" t="s">
        <v>124</v>
      </c>
      <c r="D14" s="134" t="s">
        <v>125</v>
      </c>
      <c r="E14" s="155" t="s">
        <v>126</v>
      </c>
    </row>
    <row r="15" spans="1:5" ht="105" x14ac:dyDescent="0.25">
      <c r="A15" s="155">
        <v>7</v>
      </c>
      <c r="B15" s="155" t="s">
        <v>127</v>
      </c>
      <c r="C15" s="155" t="s">
        <v>128</v>
      </c>
      <c r="D15" s="134" t="s">
        <v>129</v>
      </c>
      <c r="E15" s="155" t="s">
        <v>130</v>
      </c>
    </row>
    <row r="16" spans="1:5" ht="105" x14ac:dyDescent="0.25">
      <c r="A16" s="155">
        <v>8</v>
      </c>
      <c r="B16" s="155" t="s">
        <v>131</v>
      </c>
      <c r="C16" s="155" t="s">
        <v>132</v>
      </c>
      <c r="D16" s="134" t="s">
        <v>133</v>
      </c>
      <c r="E16" s="155" t="s">
        <v>134</v>
      </c>
    </row>
    <row r="17" spans="1:5" ht="120" x14ac:dyDescent="0.25">
      <c r="A17" s="155">
        <v>9</v>
      </c>
      <c r="B17" s="155" t="s">
        <v>135</v>
      </c>
      <c r="C17" s="155" t="s">
        <v>136</v>
      </c>
      <c r="D17" s="134" t="s">
        <v>137</v>
      </c>
      <c r="E17" s="155" t="s">
        <v>138</v>
      </c>
    </row>
    <row r="18" spans="1:5" ht="165" x14ac:dyDescent="0.25">
      <c r="A18" s="155">
        <v>10</v>
      </c>
      <c r="B18" s="155" t="s">
        <v>139</v>
      </c>
      <c r="C18" s="155" t="s">
        <v>625</v>
      </c>
      <c r="D18" s="134" t="s">
        <v>626</v>
      </c>
      <c r="E18" s="155" t="s">
        <v>627</v>
      </c>
    </row>
    <row r="19" spans="1:5" ht="60" x14ac:dyDescent="0.25">
      <c r="A19" s="155">
        <v>11</v>
      </c>
      <c r="B19" s="155" t="s">
        <v>140</v>
      </c>
      <c r="C19" s="155" t="s">
        <v>109</v>
      </c>
      <c r="D19" s="134" t="s">
        <v>141</v>
      </c>
      <c r="E19" s="155" t="s">
        <v>142</v>
      </c>
    </row>
    <row r="20" spans="1:5" ht="75" x14ac:dyDescent="0.25">
      <c r="A20" s="155">
        <v>12</v>
      </c>
      <c r="B20" s="155" t="s">
        <v>140</v>
      </c>
      <c r="C20" s="155" t="s">
        <v>143</v>
      </c>
      <c r="D20" s="134" t="s">
        <v>144</v>
      </c>
      <c r="E20" s="155" t="s">
        <v>145</v>
      </c>
    </row>
    <row r="21" spans="1:5" ht="120" x14ac:dyDescent="0.25">
      <c r="A21" s="155">
        <v>13</v>
      </c>
      <c r="B21" s="155" t="s">
        <v>146</v>
      </c>
      <c r="C21" s="155" t="s">
        <v>147</v>
      </c>
      <c r="D21" s="134" t="s">
        <v>148</v>
      </c>
      <c r="E21" s="155" t="s">
        <v>149</v>
      </c>
    </row>
    <row r="22" spans="1:5" ht="120" x14ac:dyDescent="0.25">
      <c r="A22" s="155">
        <v>14</v>
      </c>
      <c r="B22" s="155" t="s">
        <v>150</v>
      </c>
      <c r="C22" s="155" t="s">
        <v>151</v>
      </c>
      <c r="D22" s="134" t="s">
        <v>152</v>
      </c>
      <c r="E22" s="155" t="s">
        <v>153</v>
      </c>
    </row>
    <row r="23" spans="1:5" ht="75" x14ac:dyDescent="0.25">
      <c r="A23" s="155">
        <v>15</v>
      </c>
      <c r="B23" s="150" t="s">
        <v>150</v>
      </c>
      <c r="C23" s="150" t="s">
        <v>154</v>
      </c>
      <c r="D23" s="135" t="s">
        <v>155</v>
      </c>
      <c r="E23" s="150" t="s">
        <v>156</v>
      </c>
    </row>
    <row r="24" spans="1:5" ht="90" x14ac:dyDescent="0.25">
      <c r="A24" s="155">
        <v>16</v>
      </c>
      <c r="B24" s="150" t="s">
        <v>157</v>
      </c>
      <c r="C24" s="155" t="s">
        <v>158</v>
      </c>
      <c r="D24" s="134" t="s">
        <v>159</v>
      </c>
      <c r="E24" s="155" t="s">
        <v>160</v>
      </c>
    </row>
    <row r="25" spans="1:5" ht="45" x14ac:dyDescent="0.25">
      <c r="A25" s="155">
        <v>17</v>
      </c>
      <c r="B25" s="150" t="s">
        <v>161</v>
      </c>
      <c r="C25" s="155" t="s">
        <v>162</v>
      </c>
      <c r="D25" s="134" t="s">
        <v>163</v>
      </c>
      <c r="E25" s="155" t="s">
        <v>164</v>
      </c>
    </row>
    <row r="26" spans="1:5" ht="240" x14ac:dyDescent="0.25">
      <c r="A26" s="155">
        <v>18</v>
      </c>
      <c r="B26" s="150" t="s">
        <v>161</v>
      </c>
      <c r="C26" s="155" t="s">
        <v>165</v>
      </c>
      <c r="D26" s="134" t="s">
        <v>166</v>
      </c>
      <c r="E26" s="155" t="s">
        <v>167</v>
      </c>
    </row>
    <row r="27" spans="1:5" ht="138.75" customHeight="1" x14ac:dyDescent="0.25">
      <c r="A27" s="155">
        <v>19</v>
      </c>
      <c r="B27" s="150" t="s">
        <v>168</v>
      </c>
      <c r="C27" s="155" t="s">
        <v>169</v>
      </c>
      <c r="D27" s="134" t="s">
        <v>170</v>
      </c>
      <c r="E27" s="155" t="s">
        <v>171</v>
      </c>
    </row>
    <row r="28" spans="1:5" ht="138.75" customHeight="1" x14ac:dyDescent="0.25">
      <c r="A28" s="155">
        <v>20</v>
      </c>
      <c r="B28" s="150" t="s">
        <v>168</v>
      </c>
      <c r="C28" s="155" t="s">
        <v>172</v>
      </c>
      <c r="D28" s="134" t="s">
        <v>173</v>
      </c>
      <c r="E28" s="155" t="s">
        <v>174</v>
      </c>
    </row>
    <row r="29" spans="1:5" ht="75" x14ac:dyDescent="0.25">
      <c r="A29" s="155">
        <v>21</v>
      </c>
      <c r="B29" s="155" t="s">
        <v>175</v>
      </c>
      <c r="C29" s="155" t="s">
        <v>176</v>
      </c>
      <c r="D29" s="134" t="s">
        <v>177</v>
      </c>
      <c r="E29" s="155" t="s">
        <v>178</v>
      </c>
    </row>
    <row r="30" spans="1:5" ht="45" x14ac:dyDescent="0.25">
      <c r="A30" s="155">
        <v>22</v>
      </c>
      <c r="B30" s="155" t="s">
        <v>179</v>
      </c>
      <c r="C30" s="155" t="s">
        <v>180</v>
      </c>
      <c r="D30" s="134" t="s">
        <v>181</v>
      </c>
      <c r="E30" s="155" t="s">
        <v>182</v>
      </c>
    </row>
  </sheetData>
  <autoFilter ref="A8:E30" xr:uid="{F5CB820C-819A-400C-9052-BDDBD82C39D5}"/>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'TABLA DE INFORMACIÓN'!$B$17:$B$34</xm:f>
          </x14:formula1>
          <xm:sqref>B9:B30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92D050"/>
  </sheetPr>
  <dimension ref="A1:G30"/>
  <sheetViews>
    <sheetView view="pageBreakPreview" zoomScale="80" zoomScaleNormal="100" zoomScaleSheetLayoutView="80" workbookViewId="0">
      <pane xSplit="1" ySplit="8" topLeftCell="B9" activePane="bottomRight" state="frozen"/>
      <selection pane="topRight" activeCell="B1" sqref="B1:B2"/>
      <selection pane="bottomLeft" activeCell="B1" sqref="B1:B2"/>
      <selection pane="bottomRight" activeCell="B9" sqref="B9"/>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211"/>
      <c r="B1" s="312" t="s">
        <v>0</v>
      </c>
      <c r="C1" s="231" t="s">
        <v>1</v>
      </c>
      <c r="D1" s="232"/>
      <c r="E1" s="224"/>
      <c r="F1" s="138" t="s">
        <v>2</v>
      </c>
      <c r="G1" s="79" t="s">
        <v>3</v>
      </c>
    </row>
    <row r="2" spans="1:7" s="73" customFormat="1" ht="15.75" thickBot="1" x14ac:dyDescent="0.3">
      <c r="A2" s="211"/>
      <c r="B2" s="314"/>
      <c r="C2" s="233"/>
      <c r="D2" s="234"/>
      <c r="E2" s="225"/>
      <c r="F2" s="138" t="s">
        <v>4</v>
      </c>
      <c r="G2" s="74">
        <v>15</v>
      </c>
    </row>
    <row r="3" spans="1:7" s="73" customFormat="1" ht="15.75" thickBot="1" x14ac:dyDescent="0.3">
      <c r="A3" s="211"/>
      <c r="B3" s="313"/>
      <c r="C3" s="235"/>
      <c r="D3" s="236"/>
      <c r="E3" s="226"/>
      <c r="F3" s="139" t="s">
        <v>5</v>
      </c>
      <c r="G3" s="93">
        <v>43475</v>
      </c>
    </row>
    <row r="4" spans="1:7" s="73" customFormat="1" ht="15" customHeight="1" x14ac:dyDescent="0.25">
      <c r="A4" s="211"/>
      <c r="B4" s="277" t="s">
        <v>6</v>
      </c>
      <c r="C4" s="325" t="s">
        <v>14</v>
      </c>
      <c r="D4" s="325"/>
      <c r="E4" s="225"/>
      <c r="F4" s="220" t="s">
        <v>629</v>
      </c>
      <c r="G4" s="222" t="s">
        <v>598</v>
      </c>
    </row>
    <row r="5" spans="1:7" s="73" customFormat="1" ht="15.75" customHeight="1" thickBot="1" x14ac:dyDescent="0.3">
      <c r="A5" s="211"/>
      <c r="B5" s="280"/>
      <c r="C5" s="234"/>
      <c r="D5" s="234"/>
      <c r="E5" s="225"/>
      <c r="F5" s="221"/>
      <c r="G5" s="324"/>
    </row>
    <row r="6" spans="1:7" ht="15" customHeight="1" x14ac:dyDescent="0.25">
      <c r="A6" s="318" t="s">
        <v>183</v>
      </c>
      <c r="B6" s="319"/>
      <c r="C6" s="319"/>
      <c r="D6" s="319"/>
      <c r="E6" s="319"/>
      <c r="F6" s="319"/>
      <c r="G6" s="320"/>
    </row>
    <row r="7" spans="1:7" ht="15" customHeight="1" thickBot="1" x14ac:dyDescent="0.3">
      <c r="A7" s="321"/>
      <c r="B7" s="322"/>
      <c r="C7" s="322"/>
      <c r="D7" s="322"/>
      <c r="E7" s="322"/>
      <c r="F7" s="322"/>
      <c r="G7" s="323"/>
    </row>
    <row r="8" spans="1:7" x14ac:dyDescent="0.25">
      <c r="A8" s="167" t="s">
        <v>101</v>
      </c>
      <c r="B8" s="167" t="s">
        <v>102</v>
      </c>
      <c r="C8" s="167" t="s">
        <v>104</v>
      </c>
      <c r="D8" s="167" t="s">
        <v>184</v>
      </c>
      <c r="E8" s="167" t="s">
        <v>185</v>
      </c>
      <c r="F8" s="167" t="s">
        <v>186</v>
      </c>
      <c r="G8" s="167" t="s">
        <v>187</v>
      </c>
    </row>
    <row r="9" spans="1:7" ht="67.5" customHeight="1" x14ac:dyDescent="0.25">
      <c r="A9" s="90">
        <v>1</v>
      </c>
      <c r="B9" s="155" t="str">
        <f>+VLOOKUP(A9,'IDENTIFICACIÓN DEL RC'!$A$9:$E$29,2,0)</f>
        <v xml:space="preserve">Acceso y Fortalecimiento a la Justicia </v>
      </c>
      <c r="C9" s="156" t="str">
        <f>'IDENTIFICACIÓN DEL RC'!D9</f>
        <v>Registrar información falsa en un informe de un proceso vinculado al PDJJR (Programa de Justicia Juvenil Restaurativa)</v>
      </c>
      <c r="D9" s="155" t="s">
        <v>188</v>
      </c>
      <c r="E9" s="155" t="s">
        <v>189</v>
      </c>
      <c r="F9" s="155" t="s">
        <v>190</v>
      </c>
      <c r="G9" s="155" t="s">
        <v>191</v>
      </c>
    </row>
    <row r="10" spans="1:7" ht="165" x14ac:dyDescent="0.25">
      <c r="A10" s="90">
        <v>2</v>
      </c>
      <c r="B10" s="155" t="str">
        <f>+VLOOKUP(A10,'IDENTIFICACIÓN DEL RC'!$A$9:$E$29,2,0)</f>
        <v xml:space="preserve">Acceso y Fortalecimiento a la Justicia </v>
      </c>
      <c r="C10" s="156" t="str">
        <f>'IDENTIFICACIÓN DEL RC'!D10</f>
        <v>Malas actuaciones de algunos de los Actores de Justicia Comunitaria quienes realizan cobros a los ciudadanos por fuera de los términos de ley.</v>
      </c>
      <c r="D10" s="155" t="s">
        <v>192</v>
      </c>
      <c r="E10" s="155" t="s">
        <v>193</v>
      </c>
      <c r="F10" s="155" t="s">
        <v>194</v>
      </c>
      <c r="G10" s="155" t="s">
        <v>195</v>
      </c>
    </row>
    <row r="11" spans="1:7" ht="95.25" customHeight="1" x14ac:dyDescent="0.25">
      <c r="A11" s="90">
        <v>3</v>
      </c>
      <c r="B11" s="155" t="str">
        <f>+VLOOKUP(A11,'IDENTIFICACIÓN DEL RC'!$A$9:$E$29,2,0)</f>
        <v xml:space="preserve">Acceso y Fortalecimiento a la Justicia </v>
      </c>
      <c r="C11" s="156" t="str">
        <f>'IDENTIFICACIÓN DEL RC'!D11</f>
        <v>Inconsistencias en la información estadística de los reportes de los Planes de Acción Territorial de la Dirección de Acceso a la Justicia.</v>
      </c>
      <c r="D11" s="155" t="s">
        <v>196</v>
      </c>
      <c r="E11" s="155" t="s">
        <v>197</v>
      </c>
      <c r="F11" s="155" t="s">
        <v>198</v>
      </c>
      <c r="G11" s="155" t="s">
        <v>199</v>
      </c>
    </row>
    <row r="12" spans="1:7" ht="90" x14ac:dyDescent="0.25">
      <c r="A12" s="90">
        <v>4</v>
      </c>
      <c r="B12" s="155" t="str">
        <f>+VLOOKUP(A12,'IDENTIFICACIÓN DEL RC'!$A$9:$E$29,2,0)</f>
        <v>CD-Atención Integral para PPL</v>
      </c>
      <c r="C12" s="156" t="str">
        <f>'IDENTIFICACIÓN DEL RC'!D12</f>
        <v>Beneficio particular o a terceros derivados de trámites en procesos de Atención Social (alimentación, servicios de salud, dotación de elementos básicos, ingreso a programas de Atención Social).</v>
      </c>
      <c r="D12" s="155" t="s">
        <v>200</v>
      </c>
      <c r="E12" s="155" t="s">
        <v>622</v>
      </c>
      <c r="F12" s="155" t="s">
        <v>201</v>
      </c>
      <c r="G12" s="155" t="s">
        <v>202</v>
      </c>
    </row>
    <row r="13" spans="1:7" ht="75" x14ac:dyDescent="0.25">
      <c r="A13" s="90">
        <v>5</v>
      </c>
      <c r="B13" s="155" t="str">
        <f>+VLOOKUP(A13,'IDENTIFICACIÓN DEL RC'!$A$9:$E$29,2,0)</f>
        <v>CD-Custodia y vigilancia para la seguridad</v>
      </c>
      <c r="C13" s="156" t="str">
        <f>'IDENTIFICACIÓN DEL RC'!D13</f>
        <v>Beneficio particular o a terceros derivados de la Custodia y Vigilancia a las PPL</v>
      </c>
      <c r="D13" s="155" t="s">
        <v>203</v>
      </c>
      <c r="E13" s="155" t="s">
        <v>204</v>
      </c>
      <c r="F13" s="155" t="s">
        <v>205</v>
      </c>
      <c r="G13" s="155" t="s">
        <v>206</v>
      </c>
    </row>
    <row r="14" spans="1:7" ht="86.25" customHeight="1" x14ac:dyDescent="0.25">
      <c r="A14" s="90">
        <v>6</v>
      </c>
      <c r="B14" s="155" t="str">
        <f>+VLOOKUP(A14,'IDENTIFICACIÓN DEL RC'!$A$9:$E$29,2,0)</f>
        <v>CD-Tramite Juridico para PPL</v>
      </c>
      <c r="C14" s="156" t="str">
        <f>'IDENTIFICACIÓN DEL RC'!D14</f>
        <v>Beneficio particular o a terceros derivados de los trámites Jurídicos</v>
      </c>
      <c r="D14" s="155" t="s">
        <v>207</v>
      </c>
      <c r="E14" s="155" t="s">
        <v>208</v>
      </c>
      <c r="F14" s="155" t="s">
        <v>209</v>
      </c>
      <c r="G14" s="155" t="s">
        <v>210</v>
      </c>
    </row>
    <row r="15" spans="1:7" ht="95.25" customHeight="1" x14ac:dyDescent="0.25">
      <c r="A15" s="90">
        <v>7</v>
      </c>
      <c r="B15" s="155" t="str">
        <f>+VLOOKUP(A15,'IDENTIFICACIÓN DEL RC'!$A$9:$E$29,2,0)</f>
        <v>Control Interno Disciplinario</v>
      </c>
      <c r="C15" s="156" t="str">
        <f>'IDENTIFICACIÓN DEL RC'!D15</f>
        <v>Investigaciones manipuladas sobre practicas indebidas</v>
      </c>
      <c r="D15" s="155" t="s">
        <v>129</v>
      </c>
      <c r="E15" s="155" t="s">
        <v>211</v>
      </c>
      <c r="F15" s="155" t="s">
        <v>212</v>
      </c>
      <c r="G15" s="155" t="s">
        <v>213</v>
      </c>
    </row>
    <row r="16" spans="1:7" ht="134.25" customHeight="1" x14ac:dyDescent="0.25">
      <c r="A16" s="90">
        <v>8</v>
      </c>
      <c r="B16" s="155" t="str">
        <f>+VLOOKUP(A16,'IDENTIFICACIÓN DEL RC'!$A$9:$E$29,2,0)</f>
        <v>Fortalecimiento de Capacidades Operativas para la S, C y AJ</v>
      </c>
      <c r="C16" s="156"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D16" s="155" t="s">
        <v>214</v>
      </c>
      <c r="E16" s="155" t="s">
        <v>215</v>
      </c>
      <c r="F16" s="155" t="s">
        <v>623</v>
      </c>
      <c r="G16" s="155" t="s">
        <v>216</v>
      </c>
    </row>
    <row r="17" spans="1:7" ht="60" x14ac:dyDescent="0.25">
      <c r="A17" s="90">
        <v>9</v>
      </c>
      <c r="B17" s="155" t="str">
        <f>+VLOOKUP(A17,'IDENTIFICACIÓN DEL RC'!$A$9:$E$29,2,0)</f>
        <v>Gestión de Comunicaciones</v>
      </c>
      <c r="C17" s="156" t="str">
        <f>'IDENTIFICACIÓN DEL RC'!D17</f>
        <v>Filtración inadecuada de información de la entidad.</v>
      </c>
      <c r="D17" s="155" t="s">
        <v>217</v>
      </c>
      <c r="E17" s="155" t="s">
        <v>218</v>
      </c>
      <c r="F17" s="155" t="s">
        <v>219</v>
      </c>
      <c r="G17" s="155" t="s">
        <v>220</v>
      </c>
    </row>
    <row r="18" spans="1:7" ht="135" x14ac:dyDescent="0.25">
      <c r="A18" s="90">
        <v>10</v>
      </c>
      <c r="B18" s="155" t="str">
        <f>+VLOOKUP(A18,'IDENTIFICACIÓN DEL RC'!$A$9:$E$29,2,0)</f>
        <v>Gestión de Emergencias</v>
      </c>
      <c r="C18" s="156" t="str">
        <f>'IDENTIFICACIÓN DEL RC'!D18</f>
        <v>Acceso y uso de información de tipo confidencial, reservado, personal, privilegiada o sensible, por personal no autorizado.</v>
      </c>
      <c r="D18" s="155" t="s">
        <v>221</v>
      </c>
      <c r="E18" s="155" t="s">
        <v>222</v>
      </c>
      <c r="F18" s="155" t="s">
        <v>223</v>
      </c>
      <c r="G18" s="155" t="s">
        <v>224</v>
      </c>
    </row>
    <row r="19" spans="1:7" ht="75" x14ac:dyDescent="0.25">
      <c r="A19" s="90">
        <v>11</v>
      </c>
      <c r="B19" s="155" t="str">
        <f>+VLOOKUP(A19,'IDENTIFICACIÓN DEL RC'!$A$9:$E$29,2,0)</f>
        <v>Gestión de Recursos Físicos y Documental</v>
      </c>
      <c r="C19" s="156" t="str">
        <f>'IDENTIFICACIÓN DEL RC'!D19</f>
        <v>Perdida o extravió documental por parte de un servidor que, aprovechando su posición frente a un recurso público, privilegia a un tercero con información para su beneficio.</v>
      </c>
      <c r="D19" s="155" t="s">
        <v>225</v>
      </c>
      <c r="E19" s="155" t="s">
        <v>215</v>
      </c>
      <c r="F19" s="155" t="s">
        <v>226</v>
      </c>
      <c r="G19" s="155" t="s">
        <v>227</v>
      </c>
    </row>
    <row r="20" spans="1:7" ht="75" x14ac:dyDescent="0.25">
      <c r="A20" s="90">
        <v>12</v>
      </c>
      <c r="B20" s="155" t="str">
        <f>+VLOOKUP(A20,'IDENTIFICACIÓN DEL RC'!$A$9:$E$29,2,0)</f>
        <v>Gestión de Recursos Físicos y Documental</v>
      </c>
      <c r="C20" s="156" t="str">
        <f>'IDENTIFICACIÓN DEL RC'!D20</f>
        <v>Perdida y/o desaparición de los bienes al servicio de la Entidad parte de un servidor que, aprovechando su posición frente a un recurso público, sustrae bienes de la Entidad para su beneficio personal o un tercero.</v>
      </c>
      <c r="D20" s="155" t="s">
        <v>228</v>
      </c>
      <c r="E20" s="155" t="s">
        <v>215</v>
      </c>
      <c r="F20" s="155" t="s">
        <v>229</v>
      </c>
      <c r="G20" s="155" t="s">
        <v>230</v>
      </c>
    </row>
    <row r="21" spans="1:7" ht="68.25" customHeight="1" x14ac:dyDescent="0.25">
      <c r="A21" s="90">
        <v>13</v>
      </c>
      <c r="B21" s="155" t="str">
        <f>+VLOOKUP(A21,'IDENTIFICACIÓN DEL RC'!$A$9:$E$29,2,0)</f>
        <v>Gestión de Seguridad y Convivencia</v>
      </c>
      <c r="C21" s="156" t="str">
        <f>'IDENTIFICACIÓN DEL RC'!D21</f>
        <v>Fuga de información confidencial de la entidad por parte de contratista o funcionarios</v>
      </c>
      <c r="D21" s="155" t="s">
        <v>231</v>
      </c>
      <c r="E21" s="155" t="s">
        <v>232</v>
      </c>
      <c r="F21" s="155" t="s">
        <v>233</v>
      </c>
      <c r="G21" s="155" t="s">
        <v>234</v>
      </c>
    </row>
    <row r="22" spans="1:7" ht="75" customHeight="1" x14ac:dyDescent="0.25">
      <c r="A22" s="90">
        <v>14</v>
      </c>
      <c r="B22" s="155" t="str">
        <f>+VLOOKUP(A22,'IDENTIFICACIÓN DEL RC'!$A$9:$E$29,2,0)</f>
        <v>Gestión de Tecnología de Información</v>
      </c>
      <c r="C22" s="156" t="str">
        <f>'IDENTIFICACIÓN DEL RC'!D22</f>
        <v xml:space="preserve"> Fuga de información catalogada por la entidad como clasificada o reservada</v>
      </c>
      <c r="D22" s="155" t="s">
        <v>235</v>
      </c>
      <c r="E22" s="155" t="s">
        <v>236</v>
      </c>
      <c r="F22" s="155" t="s">
        <v>237</v>
      </c>
      <c r="G22" s="155" t="s">
        <v>238</v>
      </c>
    </row>
    <row r="23" spans="1:7" ht="60" x14ac:dyDescent="0.25">
      <c r="A23" s="90">
        <v>15</v>
      </c>
      <c r="B23" s="155" t="str">
        <f>+VLOOKUP(A23,'IDENTIFICACIÓN DEL RC'!$A$9:$E$29,2,0)</f>
        <v>Gestión de Tecnología de Información</v>
      </c>
      <c r="C23" s="156" t="str">
        <f>'IDENTIFICACIÓN DEL RC'!D23</f>
        <v>Pérdida de Integridad de la información almacenada en la infraestructura tecnológica o sistemas de información de la entidad.</v>
      </c>
      <c r="D23" s="155" t="s">
        <v>239</v>
      </c>
      <c r="E23" s="155" t="s">
        <v>236</v>
      </c>
      <c r="F23" s="155" t="s">
        <v>190</v>
      </c>
      <c r="G23" s="155" t="s">
        <v>240</v>
      </c>
    </row>
    <row r="24" spans="1:7" ht="105" x14ac:dyDescent="0.25">
      <c r="A24" s="90">
        <v>16</v>
      </c>
      <c r="B24" s="155" t="str">
        <f>+VLOOKUP(A24,'IDENTIFICACIÓN DEL RC'!$A$9:$E$29,2,0)</f>
        <v>Gestión Financiera</v>
      </c>
      <c r="C24" s="156" t="str">
        <f>'IDENTIFICACIÓN DEL RC'!D24</f>
        <v xml:space="preserve">Tramitar pagos sin cumplir con los requisitos establecidos   </v>
      </c>
      <c r="D24" s="155" t="s">
        <v>241</v>
      </c>
      <c r="E24" s="155" t="s">
        <v>242</v>
      </c>
      <c r="F24" s="155" t="s">
        <v>243</v>
      </c>
      <c r="G24" s="155" t="s">
        <v>244</v>
      </c>
    </row>
    <row r="25" spans="1:7" ht="62.25" customHeight="1" x14ac:dyDescent="0.25">
      <c r="A25" s="90">
        <v>17</v>
      </c>
      <c r="B25" s="155" t="str">
        <f>+VLOOKUP(A25,'IDENTIFICACIÓN DEL RC'!$A$9:$E$29,2,0)</f>
        <v>Gestión Humana</v>
      </c>
      <c r="C25" s="156" t="str">
        <f>'IDENTIFICACIÓN DEL RC'!D25</f>
        <v>Posesionar o realizar un encargo a un servidor que No cumpla con los requisitos establecidos en el Manual de Funciones de la SCJ</v>
      </c>
      <c r="D25" s="155" t="s">
        <v>245</v>
      </c>
      <c r="E25" s="155" t="s">
        <v>246</v>
      </c>
      <c r="F25" s="155" t="s">
        <v>247</v>
      </c>
      <c r="G25" s="155" t="s">
        <v>248</v>
      </c>
    </row>
    <row r="26" spans="1:7" ht="82.5" customHeight="1" x14ac:dyDescent="0.25">
      <c r="A26" s="90">
        <v>18</v>
      </c>
      <c r="B26" s="155" t="str">
        <f>+VLOOKUP(A26,'IDENTIFICACIÓN DEL RC'!$A$9:$E$29,2,0)</f>
        <v>Gestión Humana</v>
      </c>
      <c r="C26" s="156" t="str">
        <f>'IDENTIFICACIÓN DEL RC'!D26</f>
        <v>Interés indebido por un oferente en los procesos de contratación de la Dirección de Gestión Humana</v>
      </c>
      <c r="D26" s="155" t="s">
        <v>249</v>
      </c>
      <c r="E26" s="155" t="s">
        <v>250</v>
      </c>
      <c r="F26" s="155" t="s">
        <v>251</v>
      </c>
      <c r="G26" s="155" t="s">
        <v>252</v>
      </c>
    </row>
    <row r="27" spans="1:7" ht="105" x14ac:dyDescent="0.25">
      <c r="A27" s="90">
        <v>19</v>
      </c>
      <c r="B27" s="155" t="str">
        <f>+VLOOKUP(A27,'IDENTIFICACIÓN DEL RC'!$A$9:$E$29,2,0)</f>
        <v>Gestión Jurídica y Contractual</v>
      </c>
      <c r="C27" s="156"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155" t="s">
        <v>249</v>
      </c>
      <c r="E27" s="155" t="s">
        <v>246</v>
      </c>
      <c r="F27" s="155" t="s">
        <v>253</v>
      </c>
      <c r="G27" s="155" t="s">
        <v>254</v>
      </c>
    </row>
    <row r="28" spans="1:7" x14ac:dyDescent="0.25">
      <c r="A28" s="90">
        <v>20</v>
      </c>
      <c r="B28" s="155" t="str">
        <f>+VLOOKUP(A28,'IDENTIFICACIÓN DEL RC'!$A$9:$E$29,2,0)</f>
        <v>Gestión Jurídica y Contractual</v>
      </c>
      <c r="C28" s="156" t="str">
        <f>'IDENTIFICACIÓN DEL RC'!D28</f>
        <v xml:space="preserve">Incumplimiento de funciones por acción u omisión </v>
      </c>
      <c r="D28" s="155" t="s">
        <v>255</v>
      </c>
      <c r="E28" s="155" t="s">
        <v>256</v>
      </c>
      <c r="F28" s="155" t="s">
        <v>257</v>
      </c>
      <c r="G28" s="155" t="s">
        <v>258</v>
      </c>
    </row>
    <row r="29" spans="1:7" ht="75" x14ac:dyDescent="0.25">
      <c r="A29" s="90">
        <v>21</v>
      </c>
      <c r="B29" s="155" t="str">
        <f>+VLOOKUP(A29,'IDENTIFICACIÓN DEL RC'!$A$9:$E$29,2,0)</f>
        <v>Seguimiento y Monitoreo al Sistema de Control Interno</v>
      </c>
      <c r="C29" s="156" t="str">
        <f>'IDENTIFICACIÓN DEL RC'!D29</f>
        <v>Favorecimiento al proceso auditado o a terceros responsables a partir de auditorias, sesgadas, manipuladas o direccionadas, que no permitan evidenciar la realidad de la gestión obstruyendo la evaluación de esta.</v>
      </c>
      <c r="D29" s="155" t="s">
        <v>259</v>
      </c>
      <c r="E29" s="155" t="s">
        <v>624</v>
      </c>
      <c r="F29" s="155" t="s">
        <v>260</v>
      </c>
      <c r="G29" s="155" t="s">
        <v>234</v>
      </c>
    </row>
    <row r="30" spans="1:7" ht="18.75" customHeight="1" x14ac:dyDescent="0.25">
      <c r="A30" s="90">
        <v>22</v>
      </c>
      <c r="B30" s="155" t="str">
        <f>+VLOOKUP(A30,'IDENTIFICACIÓN DEL RC'!$A$9:$E$30,2,0)</f>
        <v>Atención y Servicio al Ciudadano</v>
      </c>
      <c r="C30" s="156" t="str">
        <f>'IDENTIFICACIÓN DEL RC'!D30</f>
        <v>Deficiente Atención a los Ciudadanos</v>
      </c>
      <c r="D30" s="155" t="s">
        <v>255</v>
      </c>
      <c r="E30" s="155" t="s">
        <v>256</v>
      </c>
      <c r="F30" s="155" t="s">
        <v>257</v>
      </c>
      <c r="G30" s="155" t="s">
        <v>258</v>
      </c>
    </row>
  </sheetData>
  <autoFilter ref="A8:G8" xr:uid="{ECDBC98A-2A34-41CB-95FE-827C8D96A38F}"/>
  <mergeCells count="8">
    <mergeCell ref="A6:G7"/>
    <mergeCell ref="G4:G5"/>
    <mergeCell ref="A1:A5"/>
    <mergeCell ref="B4:B5"/>
    <mergeCell ref="F4:F5"/>
    <mergeCell ref="B1:B3"/>
    <mergeCell ref="C1:E3"/>
    <mergeCell ref="C4:E5"/>
  </mergeCells>
  <pageMargins left="0.7" right="0.7" top="0.75" bottom="0.75" header="0.3" footer="0.3"/>
  <pageSetup scale="35"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J36"/>
  <sheetViews>
    <sheetView view="pageBreakPreview" zoomScale="90" zoomScaleNormal="85" zoomScaleSheetLayoutView="90" workbookViewId="0">
      <selection sqref="A1:A7"/>
    </sheetView>
  </sheetViews>
  <sheetFormatPr baseColWidth="10" defaultColWidth="11.42578125" defaultRowHeight="15" x14ac:dyDescent="0.25"/>
  <cols>
    <col min="1" max="1" width="21.28515625" style="73" customWidth="1"/>
    <col min="2" max="5" width="23.7109375" style="73" customWidth="1"/>
    <col min="6" max="7" width="17.7109375" style="73" customWidth="1"/>
    <col min="8" max="16384" width="11.42578125" style="73"/>
  </cols>
  <sheetData>
    <row r="1" spans="1:10" ht="24.95" customHeight="1" thickBot="1" x14ac:dyDescent="0.3">
      <c r="A1" s="361"/>
      <c r="B1" s="277" t="s">
        <v>0</v>
      </c>
      <c r="C1" s="279"/>
      <c r="D1" s="231" t="s">
        <v>1</v>
      </c>
      <c r="E1" s="224"/>
      <c r="F1" s="138" t="s">
        <v>2</v>
      </c>
      <c r="G1" s="92" t="s">
        <v>3</v>
      </c>
    </row>
    <row r="2" spans="1:10" ht="24.95" customHeight="1" thickBot="1" x14ac:dyDescent="0.3">
      <c r="A2" s="362"/>
      <c r="B2" s="280"/>
      <c r="C2" s="282"/>
      <c r="D2" s="233"/>
      <c r="E2" s="225"/>
      <c r="F2" s="138" t="s">
        <v>4</v>
      </c>
      <c r="G2" s="92">
        <v>15</v>
      </c>
    </row>
    <row r="3" spans="1:10" ht="24.95" customHeight="1" thickBot="1" x14ac:dyDescent="0.3">
      <c r="A3" s="362"/>
      <c r="B3" s="283"/>
      <c r="C3" s="285"/>
      <c r="D3" s="235"/>
      <c r="E3" s="226"/>
      <c r="F3" s="139" t="s">
        <v>5</v>
      </c>
      <c r="G3" s="93">
        <v>43475</v>
      </c>
    </row>
    <row r="4" spans="1:10" ht="15" customHeight="1" x14ac:dyDescent="0.25">
      <c r="A4" s="362"/>
      <c r="B4" s="277" t="s">
        <v>6</v>
      </c>
      <c r="C4" s="279"/>
      <c r="D4" s="231" t="s">
        <v>14</v>
      </c>
      <c r="E4" s="224"/>
      <c r="F4" s="220" t="s">
        <v>629</v>
      </c>
      <c r="G4" s="222" t="s">
        <v>599</v>
      </c>
    </row>
    <row r="5" spans="1:10" ht="15.75" customHeight="1" thickBot="1" x14ac:dyDescent="0.3">
      <c r="A5" s="362"/>
      <c r="B5" s="283"/>
      <c r="C5" s="285"/>
      <c r="D5" s="235"/>
      <c r="E5" s="226"/>
      <c r="F5" s="221"/>
      <c r="G5" s="223"/>
    </row>
    <row r="6" spans="1:10" ht="15.75" customHeight="1" x14ac:dyDescent="0.25">
      <c r="A6" s="362"/>
      <c r="B6" s="357" t="s">
        <v>261</v>
      </c>
      <c r="C6" s="358"/>
      <c r="D6" s="358"/>
      <c r="E6" s="358"/>
      <c r="F6" s="358"/>
      <c r="G6" s="359"/>
    </row>
    <row r="7" spans="1:10" ht="15.75" customHeight="1" thickBot="1" x14ac:dyDescent="0.3">
      <c r="A7" s="363"/>
      <c r="B7" s="360"/>
      <c r="C7" s="308"/>
      <c r="D7" s="308"/>
      <c r="E7" s="308"/>
      <c r="F7" s="308"/>
      <c r="G7" s="311"/>
    </row>
    <row r="8" spans="1:10" x14ac:dyDescent="0.25">
      <c r="A8" s="343" t="s">
        <v>262</v>
      </c>
      <c r="B8" s="336"/>
      <c r="C8" s="336"/>
      <c r="D8" s="336"/>
      <c r="E8" s="336"/>
      <c r="F8" s="336"/>
      <c r="G8" s="337"/>
    </row>
    <row r="9" spans="1:10" x14ac:dyDescent="0.25">
      <c r="A9" s="344" t="s">
        <v>263</v>
      </c>
      <c r="B9" s="340"/>
      <c r="C9" s="340"/>
      <c r="D9" s="340"/>
      <c r="E9" s="340"/>
      <c r="F9" s="340"/>
      <c r="G9" s="341"/>
    </row>
    <row r="10" spans="1:10" ht="15.75" thickBot="1" x14ac:dyDescent="0.3">
      <c r="A10" s="345" t="s">
        <v>264</v>
      </c>
      <c r="B10" s="328"/>
      <c r="C10" s="328"/>
      <c r="D10" s="328"/>
      <c r="E10" s="328"/>
      <c r="F10" s="328"/>
      <c r="G10" s="329"/>
      <c r="H10" s="112"/>
      <c r="I10" s="112"/>
      <c r="J10" s="112"/>
    </row>
    <row r="11" spans="1:10" ht="15.75" thickBot="1" x14ac:dyDescent="0.3">
      <c r="A11" s="346" t="s">
        <v>265</v>
      </c>
      <c r="B11" s="348" t="s">
        <v>266</v>
      </c>
      <c r="C11" s="349"/>
      <c r="D11" s="349"/>
      <c r="E11" s="350"/>
      <c r="F11" s="351" t="s">
        <v>267</v>
      </c>
      <c r="G11" s="352"/>
    </row>
    <row r="12" spans="1:10" ht="15" customHeight="1" thickBot="1" x14ac:dyDescent="0.3">
      <c r="A12" s="347"/>
      <c r="B12" s="353" t="s">
        <v>268</v>
      </c>
      <c r="C12" s="354"/>
      <c r="D12" s="354"/>
      <c r="E12" s="355"/>
      <c r="F12" s="168" t="s">
        <v>269</v>
      </c>
      <c r="G12" s="166" t="s">
        <v>270</v>
      </c>
    </row>
    <row r="13" spans="1:10" x14ac:dyDescent="0.25">
      <c r="A13" s="113">
        <v>1</v>
      </c>
      <c r="B13" s="356" t="s">
        <v>271</v>
      </c>
      <c r="C13" s="356"/>
      <c r="D13" s="356"/>
      <c r="E13" s="356"/>
      <c r="F13" s="163"/>
      <c r="G13" s="114"/>
    </row>
    <row r="14" spans="1:10" x14ac:dyDescent="0.25">
      <c r="A14" s="115">
        <v>2</v>
      </c>
      <c r="B14" s="342" t="s">
        <v>272</v>
      </c>
      <c r="C14" s="342"/>
      <c r="D14" s="342"/>
      <c r="E14" s="342"/>
      <c r="F14" s="164"/>
      <c r="G14" s="116"/>
    </row>
    <row r="15" spans="1:10" x14ac:dyDescent="0.25">
      <c r="A15" s="115">
        <v>3</v>
      </c>
      <c r="B15" s="342" t="s">
        <v>273</v>
      </c>
      <c r="C15" s="342"/>
      <c r="D15" s="342"/>
      <c r="E15" s="342"/>
      <c r="F15" s="164"/>
      <c r="G15" s="116"/>
    </row>
    <row r="16" spans="1:10" x14ac:dyDescent="0.25">
      <c r="A16" s="115">
        <v>4</v>
      </c>
      <c r="B16" s="342" t="s">
        <v>274</v>
      </c>
      <c r="C16" s="342"/>
      <c r="D16" s="342"/>
      <c r="E16" s="342"/>
      <c r="F16" s="164"/>
      <c r="G16" s="116"/>
    </row>
    <row r="17" spans="1:7" x14ac:dyDescent="0.25">
      <c r="A17" s="115">
        <v>5</v>
      </c>
      <c r="B17" s="342" t="s">
        <v>275</v>
      </c>
      <c r="C17" s="342"/>
      <c r="D17" s="342"/>
      <c r="E17" s="342"/>
      <c r="F17" s="164"/>
      <c r="G17" s="116"/>
    </row>
    <row r="18" spans="1:7" x14ac:dyDescent="0.25">
      <c r="A18" s="115">
        <v>6</v>
      </c>
      <c r="B18" s="342" t="s">
        <v>276</v>
      </c>
      <c r="C18" s="342"/>
      <c r="D18" s="342"/>
      <c r="E18" s="342"/>
      <c r="F18" s="164"/>
      <c r="G18" s="116"/>
    </row>
    <row r="19" spans="1:7" x14ac:dyDescent="0.25">
      <c r="A19" s="115">
        <v>7</v>
      </c>
      <c r="B19" s="342" t="s">
        <v>277</v>
      </c>
      <c r="C19" s="342"/>
      <c r="D19" s="342"/>
      <c r="E19" s="342"/>
      <c r="F19" s="164"/>
      <c r="G19" s="116"/>
    </row>
    <row r="20" spans="1:7" x14ac:dyDescent="0.25">
      <c r="A20" s="115">
        <v>8</v>
      </c>
      <c r="B20" s="342" t="s">
        <v>278</v>
      </c>
      <c r="C20" s="342"/>
      <c r="D20" s="342"/>
      <c r="E20" s="342"/>
      <c r="F20" s="164"/>
      <c r="G20" s="116"/>
    </row>
    <row r="21" spans="1:7" x14ac:dyDescent="0.25">
      <c r="A21" s="115">
        <v>9</v>
      </c>
      <c r="B21" s="342" t="s">
        <v>279</v>
      </c>
      <c r="C21" s="342"/>
      <c r="D21" s="342"/>
      <c r="E21" s="342"/>
      <c r="F21" s="164"/>
      <c r="G21" s="116"/>
    </row>
    <row r="22" spans="1:7" x14ac:dyDescent="0.25">
      <c r="A22" s="115">
        <v>10</v>
      </c>
      <c r="B22" s="342" t="s">
        <v>280</v>
      </c>
      <c r="C22" s="342"/>
      <c r="D22" s="342"/>
      <c r="E22" s="342"/>
      <c r="F22" s="164"/>
      <c r="G22" s="116"/>
    </row>
    <row r="23" spans="1:7" x14ac:dyDescent="0.25">
      <c r="A23" s="115">
        <v>11</v>
      </c>
      <c r="B23" s="342" t="s">
        <v>281</v>
      </c>
      <c r="C23" s="342"/>
      <c r="D23" s="342"/>
      <c r="E23" s="342"/>
      <c r="F23" s="164"/>
      <c r="G23" s="116"/>
    </row>
    <row r="24" spans="1:7" x14ac:dyDescent="0.25">
      <c r="A24" s="115">
        <v>12</v>
      </c>
      <c r="B24" s="342" t="s">
        <v>282</v>
      </c>
      <c r="C24" s="342"/>
      <c r="D24" s="342"/>
      <c r="E24" s="342"/>
      <c r="F24" s="164"/>
      <c r="G24" s="116"/>
    </row>
    <row r="25" spans="1:7" x14ac:dyDescent="0.25">
      <c r="A25" s="115">
        <v>13</v>
      </c>
      <c r="B25" s="342" t="s">
        <v>283</v>
      </c>
      <c r="C25" s="342"/>
      <c r="D25" s="342"/>
      <c r="E25" s="342"/>
      <c r="F25" s="164"/>
      <c r="G25" s="116"/>
    </row>
    <row r="26" spans="1:7" x14ac:dyDescent="0.25">
      <c r="A26" s="115">
        <v>14</v>
      </c>
      <c r="B26" s="342" t="s">
        <v>284</v>
      </c>
      <c r="C26" s="342"/>
      <c r="D26" s="342"/>
      <c r="E26" s="342"/>
      <c r="F26" s="164"/>
      <c r="G26" s="116"/>
    </row>
    <row r="27" spans="1:7" x14ac:dyDescent="0.25">
      <c r="A27" s="115">
        <v>15</v>
      </c>
      <c r="B27" s="342" t="s">
        <v>285</v>
      </c>
      <c r="C27" s="342"/>
      <c r="D27" s="342"/>
      <c r="E27" s="342"/>
      <c r="F27" s="164"/>
      <c r="G27" s="116"/>
    </row>
    <row r="28" spans="1:7" x14ac:dyDescent="0.25">
      <c r="A28" s="115">
        <v>16</v>
      </c>
      <c r="B28" s="342" t="s">
        <v>286</v>
      </c>
      <c r="C28" s="342"/>
      <c r="D28" s="342"/>
      <c r="E28" s="342"/>
      <c r="F28" s="164"/>
      <c r="G28" s="116"/>
    </row>
    <row r="29" spans="1:7" x14ac:dyDescent="0.25">
      <c r="A29" s="115">
        <v>17</v>
      </c>
      <c r="B29" s="342" t="s">
        <v>287</v>
      </c>
      <c r="C29" s="342"/>
      <c r="D29" s="342"/>
      <c r="E29" s="342"/>
      <c r="F29" s="164"/>
      <c r="G29" s="116"/>
    </row>
    <row r="30" spans="1:7" x14ac:dyDescent="0.25">
      <c r="A30" s="115">
        <v>18</v>
      </c>
      <c r="B30" s="342" t="s">
        <v>288</v>
      </c>
      <c r="C30" s="342"/>
      <c r="D30" s="342"/>
      <c r="E30" s="342"/>
      <c r="F30" s="164"/>
      <c r="G30" s="116"/>
    </row>
    <row r="31" spans="1:7" ht="15.75" thickBot="1" x14ac:dyDescent="0.3">
      <c r="A31" s="117">
        <v>19</v>
      </c>
      <c r="B31" s="330" t="s">
        <v>289</v>
      </c>
      <c r="C31" s="330"/>
      <c r="D31" s="330"/>
      <c r="E31" s="330"/>
      <c r="F31" s="165"/>
      <c r="G31" s="118"/>
    </row>
    <row r="32" spans="1:7" ht="15.75" thickBot="1" x14ac:dyDescent="0.3">
      <c r="A32" s="331" t="s">
        <v>290</v>
      </c>
      <c r="B32" s="332"/>
      <c r="C32" s="332"/>
      <c r="D32" s="332"/>
      <c r="E32" s="333"/>
      <c r="F32" s="119">
        <f>+COUNTIF(F13:F31,"*")</f>
        <v>0</v>
      </c>
      <c r="G32" s="120" t="str">
        <f>IF(AND(F32&gt;=1,F32&lt;=5),"MODERADO",IF(AND(F32&gt;=6,F32&lt;=11),"MAYOR",IF(AND(F32&gt;=12,F32&lt;=19),"CATASTROFICO","SIN IMPACTO")))</f>
        <v>SIN IMPACTO</v>
      </c>
    </row>
    <row r="33" spans="1:7" ht="15.75" thickBot="1" x14ac:dyDescent="0.3">
      <c r="A33" s="153"/>
      <c r="B33" s="121"/>
      <c r="C33" s="121"/>
      <c r="D33" s="121"/>
      <c r="E33" s="121"/>
      <c r="F33" s="122"/>
      <c r="G33" s="123"/>
    </row>
    <row r="34" spans="1:7" ht="15" customHeight="1" x14ac:dyDescent="0.25">
      <c r="B34" s="334" t="s">
        <v>291</v>
      </c>
      <c r="C34" s="335"/>
      <c r="D34" s="336" t="s">
        <v>292</v>
      </c>
      <c r="E34" s="336"/>
      <c r="F34" s="337"/>
    </row>
    <row r="35" spans="1:7" ht="15" customHeight="1" x14ac:dyDescent="0.25">
      <c r="B35" s="338" t="s">
        <v>293</v>
      </c>
      <c r="C35" s="339"/>
      <c r="D35" s="340" t="s">
        <v>294</v>
      </c>
      <c r="E35" s="340"/>
      <c r="F35" s="341"/>
    </row>
    <row r="36" spans="1:7" ht="15" customHeight="1" thickBot="1" x14ac:dyDescent="0.3">
      <c r="B36" s="326" t="s">
        <v>295</v>
      </c>
      <c r="C36" s="327"/>
      <c r="D36" s="328" t="s">
        <v>296</v>
      </c>
      <c r="E36" s="328"/>
      <c r="F36" s="329"/>
    </row>
  </sheetData>
  <mergeCells count="41">
    <mergeCell ref="G4:G5"/>
    <mergeCell ref="B6:G7"/>
    <mergeCell ref="A1:A7"/>
    <mergeCell ref="B4:C5"/>
    <mergeCell ref="D4:E5"/>
    <mergeCell ref="F4:F5"/>
    <mergeCell ref="D1:E3"/>
    <mergeCell ref="B1:C3"/>
    <mergeCell ref="B18:E18"/>
    <mergeCell ref="A8:G8"/>
    <mergeCell ref="A9:G9"/>
    <mergeCell ref="A10:G10"/>
    <mergeCell ref="A11:A12"/>
    <mergeCell ref="B11:E11"/>
    <mergeCell ref="F11:G11"/>
    <mergeCell ref="B12:E12"/>
    <mergeCell ref="B13:E13"/>
    <mergeCell ref="B14:E14"/>
    <mergeCell ref="B15:E15"/>
    <mergeCell ref="B16:E16"/>
    <mergeCell ref="B17:E17"/>
    <mergeCell ref="B30:E30"/>
    <mergeCell ref="B19:E19"/>
    <mergeCell ref="B20:E20"/>
    <mergeCell ref="B21:E21"/>
    <mergeCell ref="B22:E22"/>
    <mergeCell ref="B23:E23"/>
    <mergeCell ref="B24:E24"/>
    <mergeCell ref="B25:E25"/>
    <mergeCell ref="B26:E26"/>
    <mergeCell ref="B27:E27"/>
    <mergeCell ref="B28:E28"/>
    <mergeCell ref="B29:E29"/>
    <mergeCell ref="B36:C36"/>
    <mergeCell ref="D36:F36"/>
    <mergeCell ref="B31:E31"/>
    <mergeCell ref="A32:E32"/>
    <mergeCell ref="B34:C34"/>
    <mergeCell ref="D34:F34"/>
    <mergeCell ref="B35:C35"/>
    <mergeCell ref="D35:F35"/>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92D050"/>
  </sheetPr>
  <dimension ref="A1:G30"/>
  <sheetViews>
    <sheetView view="pageBreakPreview" zoomScale="90" zoomScaleNormal="100" zoomScaleSheetLayoutView="9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1" width="19.28515625" style="73" customWidth="1"/>
    <col min="2" max="2" width="54.140625" style="73" bestFit="1" customWidth="1"/>
    <col min="3" max="3" width="54.140625" style="73" customWidth="1"/>
    <col min="4" max="4" width="29.5703125" style="73" bestFit="1" customWidth="1"/>
    <col min="5" max="5" width="24" style="73" bestFit="1" customWidth="1"/>
    <col min="6" max="6" width="20.5703125" style="73" bestFit="1" customWidth="1"/>
    <col min="7" max="7" width="26.5703125" style="73" bestFit="1" customWidth="1"/>
    <col min="8" max="16384" width="11.42578125" style="73"/>
  </cols>
  <sheetData>
    <row r="1" spans="1:7" ht="19.5" customHeight="1" thickBot="1" x14ac:dyDescent="0.3">
      <c r="A1" s="211"/>
      <c r="B1" s="277" t="s">
        <v>0</v>
      </c>
      <c r="C1" s="279"/>
      <c r="D1" s="231" t="s">
        <v>1</v>
      </c>
      <c r="E1" s="224"/>
      <c r="F1" s="138" t="s">
        <v>2</v>
      </c>
      <c r="G1" s="92" t="s">
        <v>3</v>
      </c>
    </row>
    <row r="2" spans="1:7" ht="39" customHeight="1" thickBot="1" x14ac:dyDescent="0.3">
      <c r="A2" s="211"/>
      <c r="B2" s="280"/>
      <c r="C2" s="282"/>
      <c r="D2" s="233"/>
      <c r="E2" s="225"/>
      <c r="F2" s="138" t="s">
        <v>4</v>
      </c>
      <c r="G2" s="92">
        <v>15</v>
      </c>
    </row>
    <row r="3" spans="1:7" ht="39" customHeight="1" thickBot="1" x14ac:dyDescent="0.3">
      <c r="A3" s="211"/>
      <c r="B3" s="283"/>
      <c r="C3" s="285"/>
      <c r="D3" s="235"/>
      <c r="E3" s="226"/>
      <c r="F3" s="139" t="s">
        <v>5</v>
      </c>
      <c r="G3" s="93">
        <v>43475</v>
      </c>
    </row>
    <row r="4" spans="1:7" ht="15" customHeight="1" x14ac:dyDescent="0.25">
      <c r="A4" s="211"/>
      <c r="B4" s="277" t="s">
        <v>6</v>
      </c>
      <c r="C4" s="279"/>
      <c r="D4" s="231" t="s">
        <v>14</v>
      </c>
      <c r="E4" s="224"/>
      <c r="F4" s="220" t="s">
        <v>629</v>
      </c>
      <c r="G4" s="222" t="s">
        <v>600</v>
      </c>
    </row>
    <row r="5" spans="1:7" ht="15.75" customHeight="1" thickBot="1" x14ac:dyDescent="0.3">
      <c r="A5" s="211"/>
      <c r="B5" s="283"/>
      <c r="C5" s="285"/>
      <c r="D5" s="233"/>
      <c r="E5" s="225"/>
      <c r="F5" s="221"/>
      <c r="G5" s="324"/>
    </row>
    <row r="6" spans="1:7" ht="15" customHeight="1" x14ac:dyDescent="0.25">
      <c r="A6" s="318" t="s">
        <v>297</v>
      </c>
      <c r="B6" s="319"/>
      <c r="C6" s="319"/>
      <c r="D6" s="319"/>
      <c r="E6" s="319"/>
      <c r="F6" s="319"/>
      <c r="G6" s="320"/>
    </row>
    <row r="7" spans="1:7" ht="15" customHeight="1" thickBot="1" x14ac:dyDescent="0.3">
      <c r="A7" s="321"/>
      <c r="B7" s="322"/>
      <c r="C7" s="322"/>
      <c r="D7" s="322"/>
      <c r="E7" s="322"/>
      <c r="F7" s="322"/>
      <c r="G7" s="323"/>
    </row>
    <row r="8" spans="1:7" ht="15.75" thickBot="1" x14ac:dyDescent="0.3">
      <c r="A8" s="142" t="s">
        <v>101</v>
      </c>
      <c r="B8" s="142" t="s">
        <v>102</v>
      </c>
      <c r="C8" s="143" t="s">
        <v>104</v>
      </c>
      <c r="D8" s="142" t="s">
        <v>298</v>
      </c>
      <c r="E8" s="142" t="s">
        <v>299</v>
      </c>
      <c r="F8" s="142" t="s">
        <v>300</v>
      </c>
      <c r="G8" s="142" t="s">
        <v>301</v>
      </c>
    </row>
    <row r="9" spans="1:7" ht="60" x14ac:dyDescent="0.25">
      <c r="A9" s="128">
        <v>1</v>
      </c>
      <c r="B9" s="132" t="str">
        <f>+VLOOKUP(A9,'IDENTIFICACIÓN DEL RC'!$A$8:$E$30,2,0)</f>
        <v xml:space="preserve">Acceso y Fortalecimiento a la Justicia </v>
      </c>
      <c r="C9" s="131" t="str">
        <f>+VLOOKUP(A9,'IDENTIFICACIÓN DEL RC'!$A$8:$E$30,3,0)</f>
        <v>Amenaza, intimidación o persuasión a un profesional para reportar información falsa en el contenido de un informe
Prejuicio sobre un usuario y falta de reconocimiento de logros o avances.</v>
      </c>
      <c r="D9" s="128">
        <v>1</v>
      </c>
      <c r="E9" s="128">
        <v>5</v>
      </c>
      <c r="F9" s="83" t="str">
        <f t="shared" ref="F9:F29" si="0">IF(AND(E9&lt;=5),"MODERADO",IF(AND(E9&gt;=6,E9&lt;=11),"MAYOR",IF(AND(E9&gt;=12),"CATASTROFICO")))</f>
        <v>MODERADO</v>
      </c>
      <c r="G9" s="162" t="str">
        <f t="shared" ref="G9:G29" si="1">IF(OR(AND(D9=1,F9="MODERADO"),AND(D9=2,F9="MODERADO")),"ZONA RIESGO MODERADO",IF(OR(AND(D9=4,F9="MODERADO"),AND(D9=3,F9="MODERADO"),AND(D9=2,F9="MAYOR"),AND(D9=1,F9="MAYOR")),"ZONA RIESGO ALTO",IF(OR(AND(D9=5,F9="MODERADO"),AND(D9=5,F9="MAYOR"),AND(D9=4,F9="MAYOR"),AND(D9=3,F9="MAYOR"),AND(D9&lt;=5,F9="CATASTROFICO")),"ZONA RIESGO EXTREMO",0)))</f>
        <v>ZONA RIESGO MODERADO</v>
      </c>
    </row>
    <row r="10" spans="1:7" ht="30" x14ac:dyDescent="0.25">
      <c r="A10" s="90">
        <v>2</v>
      </c>
      <c r="B10" s="133" t="str">
        <f>+VLOOKUP(A10,'IDENTIFICACIÓN DEL RC'!$A$8:$E$30,2,0)</f>
        <v xml:space="preserve">Acceso y Fortalecimiento a la Justicia </v>
      </c>
      <c r="C10" s="131" t="str">
        <f>+VLOOKUP(A10,'IDENTIFICACIÓN DEL RC'!$A$8:$E$30,3,0)</f>
        <v xml:space="preserve">Desconocimiento o incumplimiento de las políticas y procedimientos de Gestión Documental. </v>
      </c>
      <c r="D10" s="90">
        <v>2</v>
      </c>
      <c r="E10" s="90">
        <v>9</v>
      </c>
      <c r="F10" s="82" t="str">
        <f t="shared" si="0"/>
        <v>MAYOR</v>
      </c>
      <c r="G10" s="154" t="str">
        <f t="shared" si="1"/>
        <v>ZONA RIESGO ALTO</v>
      </c>
    </row>
    <row r="11" spans="1:7" ht="60" x14ac:dyDescent="0.25">
      <c r="A11" s="90">
        <v>3</v>
      </c>
      <c r="B11" s="133" t="str">
        <f>+VLOOKUP(A11,'IDENTIFICACIÓN DEL RC'!$A$8:$E$30,2,0)</f>
        <v xml:space="preserve">Acceso y Fortalecimiento a la Justicia </v>
      </c>
      <c r="C11" s="131" t="str">
        <f>+VLOOKUP(A11,'IDENTIFICACIÓN DEL RC'!$A$8:$E$30,3,0)</f>
        <v>Con el ánimo de reportar el cumplimiento de metas trazadas en el Plan de Acción de la Dirección de Acceso a la Justicia, algunos equipos territoriales reportar información incoherente de acuerdo con las metas.</v>
      </c>
      <c r="D11" s="90">
        <v>2</v>
      </c>
      <c r="E11" s="90">
        <v>10</v>
      </c>
      <c r="F11" s="82" t="str">
        <f t="shared" si="0"/>
        <v>MAYOR</v>
      </c>
      <c r="G11" s="154" t="str">
        <f t="shared" si="1"/>
        <v>ZONA RIESGO ALTO</v>
      </c>
    </row>
    <row r="12" spans="1:7" ht="45" x14ac:dyDescent="0.25">
      <c r="A12" s="90">
        <v>4</v>
      </c>
      <c r="B12" s="133" t="str">
        <f>+VLOOKUP(A12,'IDENTIFICACIÓN DEL RC'!$A$8:$E$30,2,0)</f>
        <v>CD-Atención Integral para PPL</v>
      </c>
      <c r="C12" s="131" t="str">
        <f>+VLOOKUP(A12,'IDENTIFICACIÓN DEL RC'!$A$8:$E$30,3,0)</f>
        <v>Soborno a los funcionarios encargados de la oferta de estos servicios para acelerar tramites o adulterar documentación</v>
      </c>
      <c r="D12" s="90">
        <v>2</v>
      </c>
      <c r="E12" s="90">
        <v>11</v>
      </c>
      <c r="F12" s="82" t="str">
        <f t="shared" si="0"/>
        <v>MAYOR</v>
      </c>
      <c r="G12" s="154" t="str">
        <f t="shared" si="1"/>
        <v>ZONA RIESGO ALTO</v>
      </c>
    </row>
    <row r="13" spans="1:7" ht="45" x14ac:dyDescent="0.25">
      <c r="A13" s="90">
        <v>5</v>
      </c>
      <c r="B13" s="133" t="str">
        <f>+VLOOKUP(A13,'IDENTIFICACIÓN DEL RC'!$A$8:$E$30,2,0)</f>
        <v>CD-Custodia y vigilancia para la seguridad</v>
      </c>
      <c r="C13" s="131" t="str">
        <f>+VLOOKUP(A13,'IDENTIFICACIÓN DEL RC'!$A$8:$E$30,3,0)</f>
        <v>Dadivas a los funcionarios encargados de la custodia y vigilancia en beneficio particular de las PPL en la prestación del servicio</v>
      </c>
      <c r="D13" s="90">
        <v>2</v>
      </c>
      <c r="E13" s="90">
        <v>11</v>
      </c>
      <c r="F13" s="82" t="str">
        <f t="shared" si="0"/>
        <v>MAYOR</v>
      </c>
      <c r="G13" s="154" t="str">
        <f t="shared" ref="G13:G14" si="2">IF(OR(AND(D13=1,F13="MODERADO"),AND(D13=2,F13="MODERADO")),"ZONA RIESGO MODERADO",IF(OR(AND(D13=4,F13="MODERADO"),AND(D13=3,F13="MODERADO"),AND(D13=2,F13="MAYOR"),AND(D13=1,F13="MAYOR")),"ZONA RIESGO ALTO",IF(OR(AND(D13=5,F13="MODERADO"),AND(D13=5,F13="MAYOR"),AND(D13=4,F13="MAYOR"),AND(D13=3,F13="MAYOR"),AND(D13&lt;=5,F13="CATASTROFICO")),"ZONA RIESGO EXTREMO",0)))</f>
        <v>ZONA RIESGO ALTO</v>
      </c>
    </row>
    <row r="14" spans="1:7" ht="30" x14ac:dyDescent="0.25">
      <c r="A14" s="90">
        <v>6</v>
      </c>
      <c r="B14" s="133" t="str">
        <f>+VLOOKUP(A14,'IDENTIFICACIÓN DEL RC'!$A$8:$E$30,2,0)</f>
        <v>CD-Tramite Juridico para PPL</v>
      </c>
      <c r="C14" s="131" t="str">
        <f>+VLOOKUP(A14,'IDENTIFICACIÓN DEL RC'!$A$8:$E$30,3,0)</f>
        <v>Dadivas a los funcionarios encargados del proceso de tramite Jurídico en beneficio particular de las PPL</v>
      </c>
      <c r="D14" s="90">
        <v>1</v>
      </c>
      <c r="E14" s="90">
        <v>9</v>
      </c>
      <c r="F14" s="82" t="str">
        <f t="shared" si="0"/>
        <v>MAYOR</v>
      </c>
      <c r="G14" s="154" t="str">
        <f t="shared" si="2"/>
        <v>ZONA RIESGO ALTO</v>
      </c>
    </row>
    <row r="15" spans="1:7" ht="60" x14ac:dyDescent="0.25">
      <c r="A15" s="90">
        <v>7</v>
      </c>
      <c r="B15" s="133" t="str">
        <f>+VLOOKUP(A15,'IDENTIFICACIÓN DEL RC'!$A$8:$E$30,2,0)</f>
        <v>Control Interno Disciplinario</v>
      </c>
      <c r="C15" s="131" t="str">
        <f>+VLOOKUP(A15,'IDENTIFICACIÓN DEL RC'!$A$8:$E$30,3,0)</f>
        <v xml:space="preserve">Pagos o presiones indebidas a los servidores de la oficina a fin de llevar a cabo incorrecta manipulación de los expedientes e impedir el normal desarrollo de la investigación disciplinaria </v>
      </c>
      <c r="D15" s="90">
        <v>1</v>
      </c>
      <c r="E15" s="90">
        <v>10</v>
      </c>
      <c r="F15" s="82" t="str">
        <f t="shared" si="0"/>
        <v>MAYOR</v>
      </c>
      <c r="G15" s="154" t="str">
        <f t="shared" si="1"/>
        <v>ZONA RIESGO ALTO</v>
      </c>
    </row>
    <row r="16" spans="1:7" ht="75" x14ac:dyDescent="0.25">
      <c r="A16" s="90">
        <v>8</v>
      </c>
      <c r="B16" s="133" t="str">
        <f>+VLOOKUP(A16,'IDENTIFICACIÓN DEL RC'!$A$8:$E$30,2,0)</f>
        <v>Fortalecimiento de Capacidades Operativas para la S, C y AJ</v>
      </c>
      <c r="C16" s="131" t="str">
        <f>+VLOOKUP(A16,'IDENTIFICACIÓN DEL RC'!$A$8:$E$30,3,0)</f>
        <v>Deficiencia en la ejecución del objeto y obligaciones contractuales en cuanto al abastecimiento de combustible a los vehículos pertenecientes a la Entidad, que han sido asignados a los organismos de seguridad del Distrito Capital</v>
      </c>
      <c r="D16" s="90">
        <v>2</v>
      </c>
      <c r="E16" s="90">
        <v>16</v>
      </c>
      <c r="F16" s="82" t="str">
        <f t="shared" si="0"/>
        <v>CATASTROFICO</v>
      </c>
      <c r="G16" s="154" t="str">
        <f t="shared" si="1"/>
        <v>ZONA RIESGO EXTREMO</v>
      </c>
    </row>
    <row r="17" spans="1:7" ht="75" x14ac:dyDescent="0.25">
      <c r="A17" s="90">
        <v>9</v>
      </c>
      <c r="B17" s="133" t="str">
        <f>+VLOOKUP(A17,'IDENTIFICACIÓN DEL RC'!$A$8:$E$30,2,0)</f>
        <v>Gestión de Comunicaciones</v>
      </c>
      <c r="C17" s="131" t="str">
        <f>+VLOOKUP(A17,'IDENTIFICACIÓN DEL RC'!$A$8:$E$30,3,0)</f>
        <v>Ausencia de protocolos de Custodia de la información confidencial de la Institución.
Inoperancia de algunos funcionarios.
Incumplimiento de funciones por acción u omisión.
Falta de capacitación para los funcionarios.</v>
      </c>
      <c r="D17" s="90">
        <v>1</v>
      </c>
      <c r="E17" s="90">
        <v>13</v>
      </c>
      <c r="F17" s="82" t="str">
        <f t="shared" si="0"/>
        <v>CATASTROFICO</v>
      </c>
      <c r="G17" s="154" t="str">
        <f t="shared" si="1"/>
        <v>ZONA RIESGO EXTREMO</v>
      </c>
    </row>
    <row r="18" spans="1:7" ht="90" x14ac:dyDescent="0.25">
      <c r="A18" s="90">
        <v>10</v>
      </c>
      <c r="B18" s="133" t="str">
        <f>+VLOOKUP(A18,'IDENTIFICACIÓN DEL RC'!$A$8:$E$30,2,0)</f>
        <v>Gestión de Emergencias</v>
      </c>
      <c r="C18" s="131" t="str">
        <f>+VLOOKUP(A18,'IDENTIFICACIÓN DEL RC'!$A$8:$E$30,3,0)</f>
        <v>Indisponibilidad, manipulación, alteración, perdida o mal uso de la información por parte del personal del C4, Operadores externos así como terceros no vinculados al C4.
Posible pérdida de documentos o información pública</v>
      </c>
      <c r="D18" s="90">
        <v>3</v>
      </c>
      <c r="E18" s="90">
        <v>6</v>
      </c>
      <c r="F18" s="82" t="str">
        <f t="shared" si="0"/>
        <v>MAYOR</v>
      </c>
      <c r="G18" s="154" t="str">
        <f t="shared" si="1"/>
        <v>ZONA RIESGO EXTREMO</v>
      </c>
    </row>
    <row r="19" spans="1:7" ht="30" x14ac:dyDescent="0.25">
      <c r="A19" s="90">
        <v>11</v>
      </c>
      <c r="B19" s="133" t="str">
        <f>+VLOOKUP(A19,'IDENTIFICACIÓN DEL RC'!$A$8:$E$30,2,0)</f>
        <v>Gestión de Recursos Físicos y Documental</v>
      </c>
      <c r="C19" s="131" t="str">
        <f>+VLOOKUP(A19,'IDENTIFICACIÓN DEL RC'!$A$8:$E$30,3,0)</f>
        <v xml:space="preserve">Desconocimiento o incumplimiento de las políticas y procedimientos de Gestión Documental. </v>
      </c>
      <c r="D19" s="90">
        <v>1</v>
      </c>
      <c r="E19" s="90">
        <v>9</v>
      </c>
      <c r="F19" s="82" t="str">
        <f t="shared" si="0"/>
        <v>MAYOR</v>
      </c>
      <c r="G19" s="154" t="str">
        <f t="shared" si="1"/>
        <v>ZONA RIESGO ALTO</v>
      </c>
    </row>
    <row r="20" spans="1:7" ht="45" x14ac:dyDescent="0.25">
      <c r="A20" s="90">
        <v>12</v>
      </c>
      <c r="B20" s="133" t="str">
        <f>+VLOOKUP(A20,'IDENTIFICACIÓN DEL RC'!$A$8:$E$30,2,0)</f>
        <v>Gestión de Recursos Físicos y Documental</v>
      </c>
      <c r="C20" s="131" t="str">
        <f>+VLOOKUP(A20,'IDENTIFICACIÓN DEL RC'!$A$8:$E$30,3,0)</f>
        <v>Incumplimiento por parte de los servidores de lo establecido en las resoluciones, circulares, procedimientos y políticas, para la administración de bienes.</v>
      </c>
      <c r="D20" s="90">
        <v>1</v>
      </c>
      <c r="E20" s="90">
        <v>8</v>
      </c>
      <c r="F20" s="82" t="str">
        <f t="shared" si="0"/>
        <v>MAYOR</v>
      </c>
      <c r="G20" s="154" t="str">
        <f t="shared" si="1"/>
        <v>ZONA RIESGO ALTO</v>
      </c>
    </row>
    <row r="21" spans="1:7" ht="75" x14ac:dyDescent="0.25">
      <c r="A21" s="90">
        <v>13</v>
      </c>
      <c r="B21" s="133" t="str">
        <f>+VLOOKUP(A21,'IDENTIFICACIÓN DEL RC'!$A$8:$E$30,2,0)</f>
        <v>Gestión de Seguridad y Convivencia</v>
      </c>
      <c r="C21" s="131" t="str">
        <f>+VLOOKUP(A21,'IDENTIFICACIÓN DEL RC'!$A$8:$E$30,3,0)</f>
        <v>Ausencia de una cultura de la seguridad de la información que garantice que el funcionario o contratista conozca sus deberes y responsabilidades en la preservación de la confidencialidad de la información, lo que con llevaría al riesgo mencionado.</v>
      </c>
      <c r="D21" s="90">
        <v>1</v>
      </c>
      <c r="E21" s="90">
        <v>3</v>
      </c>
      <c r="F21" s="82" t="str">
        <f t="shared" si="0"/>
        <v>MODERADO</v>
      </c>
      <c r="G21" s="154" t="str">
        <f t="shared" si="1"/>
        <v>ZONA RIESGO MODERADO</v>
      </c>
    </row>
    <row r="22" spans="1:7" ht="90" x14ac:dyDescent="0.25">
      <c r="A22" s="90">
        <v>14</v>
      </c>
      <c r="B22" s="133" t="str">
        <f>+VLOOKUP(A22,'IDENTIFICACIÓN DEL RC'!$A$8:$E$30,2,0)</f>
        <v>Gestión de Tecnología de Información</v>
      </c>
      <c r="C22" s="131" t="str">
        <f>+VLOOKUP(A22,'IDENTIFICACIÓN DEL RC'!$A$8:$E$30,3,0)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2" s="90">
        <v>2</v>
      </c>
      <c r="E22" s="90">
        <v>17</v>
      </c>
      <c r="F22" s="82" t="str">
        <f t="shared" si="0"/>
        <v>CATASTROFICO</v>
      </c>
      <c r="G22" s="154" t="str">
        <f t="shared" si="1"/>
        <v>ZONA RIESGO EXTREMO</v>
      </c>
    </row>
    <row r="23" spans="1:7" ht="30" x14ac:dyDescent="0.25">
      <c r="A23" s="90">
        <v>15</v>
      </c>
      <c r="B23" s="133" t="str">
        <f>+VLOOKUP(A23,'IDENTIFICACIÓN DEL RC'!$A$8:$E$30,2,0)</f>
        <v>Gestión de Tecnología de Información</v>
      </c>
      <c r="C23" s="131" t="str">
        <f>+VLOOKUP(A23,'IDENTIFICACIÓN DEL RC'!$A$8:$E$30,3,0)</f>
        <v>Manipulación y/o Modificación de información de la entidad por usuarios o procesos no autorizados.</v>
      </c>
      <c r="D23" s="90">
        <v>2</v>
      </c>
      <c r="E23" s="90">
        <v>17</v>
      </c>
      <c r="F23" s="82" t="str">
        <f t="shared" si="0"/>
        <v>CATASTROFICO</v>
      </c>
      <c r="G23" s="154" t="str">
        <f t="shared" si="1"/>
        <v>ZONA RIESGO EXTREMO</v>
      </c>
    </row>
    <row r="24" spans="1:7" ht="60" x14ac:dyDescent="0.25">
      <c r="A24" s="90">
        <v>16</v>
      </c>
      <c r="B24" s="133" t="str">
        <f>+VLOOKUP(A24,'IDENTIFICACIÓN DEL RC'!$A$8:$E$30,2,0)</f>
        <v>Gestión Financiera</v>
      </c>
      <c r="C24" s="131" t="str">
        <f>+VLOOKUP(A24,'IDENTIFICACIÓN DEL RC'!$A$8:$E$30,3,0)</f>
        <v>Adulteración de los documentos legales soporte de pago
Incumplimiento de funciones por acción u omisión
Falta de personal capacitado para brindar atención y servicio</v>
      </c>
      <c r="D24" s="90">
        <v>4</v>
      </c>
      <c r="E24" s="90">
        <v>5</v>
      </c>
      <c r="F24" s="82" t="str">
        <f t="shared" si="0"/>
        <v>MODERADO</v>
      </c>
      <c r="G24" s="154" t="str">
        <f t="shared" si="1"/>
        <v>ZONA RIESGO ALTO</v>
      </c>
    </row>
    <row r="25" spans="1:7" ht="30" x14ac:dyDescent="0.25">
      <c r="A25" s="90">
        <v>17</v>
      </c>
      <c r="B25" s="133" t="str">
        <f>+VLOOKUP(A25,'IDENTIFICACIÓN DEL RC'!$A$8:$E$30,2,0)</f>
        <v>Gestión Humana</v>
      </c>
      <c r="C25" s="131" t="str">
        <f>+VLOOKUP(A25,'IDENTIFICACIÓN DEL RC'!$A$8:$E$30,3,0)</f>
        <v>Posible intercambio de dadivas entre el funcionario responsable y el contratista no apto para la vacante.</v>
      </c>
      <c r="D25" s="90">
        <v>2</v>
      </c>
      <c r="E25" s="90">
        <v>12</v>
      </c>
      <c r="F25" s="82" t="str">
        <f t="shared" si="0"/>
        <v>CATASTROFICO</v>
      </c>
      <c r="G25" s="154" t="str">
        <f t="shared" si="1"/>
        <v>ZONA RIESGO EXTREMO</v>
      </c>
    </row>
    <row r="26" spans="1:7" ht="135" x14ac:dyDescent="0.25">
      <c r="A26" s="90">
        <v>18</v>
      </c>
      <c r="B26" s="133" t="str">
        <f>+VLOOKUP(A26,'IDENTIFICACIÓN DEL RC'!$A$8:$E$30,2,0)</f>
        <v>Gestión Humana</v>
      </c>
      <c r="C26" s="131" t="str">
        <f>+VLOOKUP(A26,'IDENTIFICACIÓN DEL RC'!$A$8:$E$30,3,0)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6" s="90">
        <v>3</v>
      </c>
      <c r="E26" s="90">
        <v>12</v>
      </c>
      <c r="F26" s="82" t="str">
        <f t="shared" si="0"/>
        <v>CATASTROFICO</v>
      </c>
      <c r="G26" s="154" t="str">
        <f t="shared" si="1"/>
        <v>ZONA RIESGO EXTREMO</v>
      </c>
    </row>
    <row r="27" spans="1:7" ht="90" x14ac:dyDescent="0.25">
      <c r="A27" s="90">
        <v>19</v>
      </c>
      <c r="B27" s="133" t="str">
        <f>+VLOOKUP(A27,'IDENTIFICACIÓN DEL RC'!$A$8:$E$30,2,0)</f>
        <v>Gestión Jurídica y Contractual</v>
      </c>
      <c r="C27" s="131" t="str">
        <f>+VLOOKUP(A27,'IDENTIFICACIÓN DEL RC'!$A$8:$E$30,3,0)</f>
        <v xml:space="preserve"> Determinar requisitos excluyentes en el proceso que se adelanta lo cual permitiría el direccionamiento de contratos y el favorecimiento a terceros.
Falta de capacitación de los funcionarios que adelantan los procesos de contratación</v>
      </c>
      <c r="D27" s="90">
        <v>2</v>
      </c>
      <c r="E27" s="90">
        <v>16</v>
      </c>
      <c r="F27" s="82" t="str">
        <f t="shared" si="0"/>
        <v>CATASTROFICO</v>
      </c>
      <c r="G27" s="154" t="str">
        <f t="shared" si="1"/>
        <v>ZONA RIESGO EXTREMO</v>
      </c>
    </row>
    <row r="28" spans="1:7" ht="45" x14ac:dyDescent="0.25">
      <c r="A28" s="90">
        <v>20</v>
      </c>
      <c r="B28" s="133" t="str">
        <f>+VLOOKUP(A28,'IDENTIFICACIÓN DEL RC'!$A$8:$E$30,2,0)</f>
        <v>Gestión Jurídica y Contractual</v>
      </c>
      <c r="C28" s="131" t="str">
        <f>+VLOOKUP(A28,'IDENTIFICACIÓN DEL RC'!$A$8:$E$30,3,0)</f>
        <v>Desconocimiento de la norma
Desconocimiento de funciones
Desidia</v>
      </c>
      <c r="D28" s="90">
        <v>1</v>
      </c>
      <c r="E28" s="90">
        <v>13</v>
      </c>
      <c r="F28" s="82" t="str">
        <f t="shared" ref="F28" si="3">IF(AND(E28&lt;=5),"MODERADO",IF(AND(E28&gt;=6,E28&lt;=11),"MAYOR",IF(AND(E28&gt;=12),"CATASTROFICO")))</f>
        <v>CATASTROFICO</v>
      </c>
      <c r="G28" s="154" t="str">
        <f t="shared" ref="G28" si="4">IF(OR(AND(D28=1,F28="MODERADO"),AND(D28=2,F28="MODERADO")),"ZONA RIESGO MODERADO",IF(OR(AND(D28=4,F28="MODERADO"),AND(D28=3,F28="MODERADO"),AND(D28=2,F28="MAYOR"),AND(D28=1,F28="MAYOR")),"ZONA RIESGO ALTO",IF(OR(AND(D28=5,F28="MODERADO"),AND(D28=5,F28="MAYOR"),AND(D28=4,F28="MAYOR"),AND(D28=3,F28="MAYOR"),AND(D28&lt;=5,F28="CATASTROFICO")),"ZONA RIESGO EXTREMO",0)))</f>
        <v>ZONA RIESGO EXTREMO</v>
      </c>
    </row>
    <row r="29" spans="1:7" ht="45" x14ac:dyDescent="0.25">
      <c r="A29" s="90">
        <v>21</v>
      </c>
      <c r="B29" s="133" t="str">
        <f>+VLOOKUP(A29,'IDENTIFICACIÓN DEL RC'!$A$8:$E$30,2,0)</f>
        <v>Seguimiento y Monitoreo al Sistema de Control Interno</v>
      </c>
      <c r="C29" s="131" t="str">
        <f>+VLOOKUP(A29,'IDENTIFICACIÓN DEL RC'!$A$8:$E$30,3,0)</f>
        <v xml:space="preserve">Desconocimiento u omisión de las normas de auditoria generalmente aceptadas o 
Impedimentos y/o conflictos de interés no comunicados. </v>
      </c>
      <c r="D29" s="90">
        <v>1</v>
      </c>
      <c r="E29" s="90">
        <v>12</v>
      </c>
      <c r="F29" s="82" t="str">
        <f t="shared" si="0"/>
        <v>CATASTROFICO</v>
      </c>
      <c r="G29" s="154" t="str">
        <f t="shared" si="1"/>
        <v>ZONA RIESGO EXTREMO</v>
      </c>
    </row>
    <row r="30" spans="1:7" x14ac:dyDescent="0.25">
      <c r="A30" s="90">
        <v>22</v>
      </c>
      <c r="B30" s="133" t="str">
        <f>+VLOOKUP(A30,'IDENTIFICACIÓN DEL RC'!$A$8:$E$30,2,0)</f>
        <v>Atención y Servicio al Ciudadano</v>
      </c>
      <c r="C30" s="131" t="str">
        <f>+VLOOKUP(A30,'IDENTIFICACIÓN DEL RC'!$A$8:$E$30,3,0)</f>
        <v>Falta de personal capacitado</v>
      </c>
      <c r="D30" s="90">
        <v>3</v>
      </c>
      <c r="E30" s="90">
        <v>11</v>
      </c>
      <c r="F30" s="82" t="str">
        <f t="shared" ref="F30" si="5">IF(AND(E30&lt;=5),"MODERADO",IF(AND(E30&gt;=6,E30&lt;=11),"MAYOR",IF(AND(E30&gt;=12),"CATASTROFICO")))</f>
        <v>MAYOR</v>
      </c>
      <c r="G30" s="154" t="str">
        <f t="shared" ref="G30" si="6">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sheetData>
  <autoFilter ref="A8:G8" xr:uid="{49264252-D0D6-4A83-817F-FF2A6A2B574C}"/>
  <mergeCells count="8">
    <mergeCell ref="A6:G7"/>
    <mergeCell ref="A1:A5"/>
    <mergeCell ref="F4:F5"/>
    <mergeCell ref="G4:G5"/>
    <mergeCell ref="D1:E3"/>
    <mergeCell ref="D4:E5"/>
    <mergeCell ref="B1:C3"/>
    <mergeCell ref="B4:C5"/>
  </mergeCells>
  <conditionalFormatting sqref="F9:F12 F19:F27 F15:F17 F29">
    <cfRule type="containsText" dxfId="59" priority="35" operator="containsText" text="MAYOR">
      <formula>NOT(ISERROR(SEARCH("MAYOR",F9)))</formula>
    </cfRule>
    <cfRule type="containsText" dxfId="58" priority="37" operator="containsText" text="MODERADO">
      <formula>NOT(ISERROR(SEARCH("MODERADO",F9)))</formula>
    </cfRule>
    <cfRule type="containsText" dxfId="57" priority="38" operator="containsText" text="CATASTROFICO">
      <formula>NOT(ISERROR(SEARCH("CATASTROFICO",F9)))</formula>
    </cfRule>
  </conditionalFormatting>
  <conditionalFormatting sqref="G9:G12 G19:G27 G15:G17 G29">
    <cfRule type="containsText" dxfId="56" priority="32" operator="containsText" text="ZONA RIESGO MODERADO">
      <formula>NOT(ISERROR(SEARCH("ZONA RIESGO MODERADO",G9)))</formula>
    </cfRule>
    <cfRule type="containsText" dxfId="55" priority="33" operator="containsText" text="ZONA RIESGO ALTO">
      <formula>NOT(ISERROR(SEARCH("ZONA RIESGO ALTO",G9)))</formula>
    </cfRule>
    <cfRule type="containsText" dxfId="54" priority="34" operator="containsText" text="ZONA RIESGO EXTREMO">
      <formula>NOT(ISERROR(SEARCH("ZONA RIESGO EXTREMO",G9)))</formula>
    </cfRule>
  </conditionalFormatting>
  <conditionalFormatting sqref="F18">
    <cfRule type="containsText" dxfId="53" priority="28" operator="containsText" text="MAYOR">
      <formula>NOT(ISERROR(SEARCH("MAYOR",F18)))</formula>
    </cfRule>
    <cfRule type="containsText" dxfId="52" priority="29" operator="containsText" text="MODERADO">
      <formula>NOT(ISERROR(SEARCH("MODERADO",F18)))</formula>
    </cfRule>
    <cfRule type="containsText" dxfId="51" priority="30" operator="containsText" text="CATASTROFICO">
      <formula>NOT(ISERROR(SEARCH("CATASTROFICO",F18)))</formula>
    </cfRule>
  </conditionalFormatting>
  <conditionalFormatting sqref="G18">
    <cfRule type="containsText" dxfId="50" priority="25" operator="containsText" text="ZONA RIESGO MODERADO">
      <formula>NOT(ISERROR(SEARCH("ZONA RIESGO MODERADO",G18)))</formula>
    </cfRule>
    <cfRule type="containsText" dxfId="49" priority="26" operator="containsText" text="ZONA RIESGO ALTO">
      <formula>NOT(ISERROR(SEARCH("ZONA RIESGO ALTO",G18)))</formula>
    </cfRule>
    <cfRule type="containsText" dxfId="48" priority="27" operator="containsText" text="ZONA RIESGO EXTREMO">
      <formula>NOT(ISERROR(SEARCH("ZONA RIESGO EXTREMO",G18)))</formula>
    </cfRule>
  </conditionalFormatting>
  <conditionalFormatting sqref="F13:F14">
    <cfRule type="containsText" dxfId="47" priority="22" operator="containsText" text="MAYOR">
      <formula>NOT(ISERROR(SEARCH("MAYOR",F13)))</formula>
    </cfRule>
    <cfRule type="containsText" dxfId="46" priority="23" operator="containsText" text="MODERADO">
      <formula>NOT(ISERROR(SEARCH("MODERADO",F13)))</formula>
    </cfRule>
    <cfRule type="containsText" dxfId="45" priority="24" operator="containsText" text="CATASTROFICO">
      <formula>NOT(ISERROR(SEARCH("CATASTROFICO",F13)))</formula>
    </cfRule>
  </conditionalFormatting>
  <conditionalFormatting sqref="G13:G14">
    <cfRule type="containsText" dxfId="44" priority="19" operator="containsText" text="ZONA RIESGO MODERADO">
      <formula>NOT(ISERROR(SEARCH("ZONA RIESGO MODERADO",G13)))</formula>
    </cfRule>
    <cfRule type="containsText" dxfId="43" priority="20" operator="containsText" text="ZONA RIESGO ALTO">
      <formula>NOT(ISERROR(SEARCH("ZONA RIESGO ALTO",G13)))</formula>
    </cfRule>
    <cfRule type="containsText" dxfId="42" priority="21" operator="containsText" text="ZONA RIESGO EXTREMO">
      <formula>NOT(ISERROR(SEARCH("ZONA RIESGO EXTREMO",G13)))</formula>
    </cfRule>
  </conditionalFormatting>
  <conditionalFormatting sqref="F28">
    <cfRule type="containsText" dxfId="41" priority="10" operator="containsText" text="MAYOR">
      <formula>NOT(ISERROR(SEARCH("MAYOR",F28)))</formula>
    </cfRule>
    <cfRule type="containsText" dxfId="40" priority="11" operator="containsText" text="MODERADO">
      <formula>NOT(ISERROR(SEARCH("MODERADO",F28)))</formula>
    </cfRule>
    <cfRule type="containsText" dxfId="39" priority="12" operator="containsText" text="CATASTROFICO">
      <formula>NOT(ISERROR(SEARCH("CATASTROFICO",F28)))</formula>
    </cfRule>
  </conditionalFormatting>
  <conditionalFormatting sqref="G28">
    <cfRule type="containsText" dxfId="38" priority="7" operator="containsText" text="ZONA RIESGO MODERADO">
      <formula>NOT(ISERROR(SEARCH("ZONA RIESGO MODERADO",G28)))</formula>
    </cfRule>
    <cfRule type="containsText" dxfId="37" priority="8" operator="containsText" text="ZONA RIESGO ALTO">
      <formula>NOT(ISERROR(SEARCH("ZONA RIESGO ALTO",G28)))</formula>
    </cfRule>
    <cfRule type="containsText" dxfId="36" priority="9" operator="containsText" text="ZONA RIESGO EXTREMO">
      <formula>NOT(ISERROR(SEARCH("ZONA RIESGO EXTREMO",G28)))</formula>
    </cfRule>
  </conditionalFormatting>
  <conditionalFormatting sqref="F30">
    <cfRule type="containsText" dxfId="35" priority="4" operator="containsText" text="MAYOR">
      <formula>NOT(ISERROR(SEARCH("MAYOR",F30)))</formula>
    </cfRule>
    <cfRule type="containsText" dxfId="34" priority="5" operator="containsText" text="MODERADO">
      <formula>NOT(ISERROR(SEARCH("MODERADO",F30)))</formula>
    </cfRule>
    <cfRule type="containsText" dxfId="33" priority="6" operator="containsText" text="CATASTROFICO">
      <formula>NOT(ISERROR(SEARCH("CATASTROFICO",F30)))</formula>
    </cfRule>
  </conditionalFormatting>
  <conditionalFormatting sqref="G30">
    <cfRule type="containsText" dxfId="32" priority="1" operator="containsText" text="ZONA RIESGO MODERADO">
      <formula>NOT(ISERROR(SEARCH("ZONA RIESGO MODERADO",G30)))</formula>
    </cfRule>
    <cfRule type="containsText" dxfId="31" priority="2" operator="containsText" text="ZONA RIESGO ALTO">
      <formula>NOT(ISERROR(SEARCH("ZONA RIESGO ALTO",G30)))</formula>
    </cfRule>
    <cfRule type="containsText" dxfId="30" priority="3" operator="containsText" text="ZONA RIESGO EXTREMO">
      <formula>NOT(ISERROR(SEARCH("ZONA RIESGO EXTREMO",G30)))</formula>
    </cfRule>
  </conditionalFormatting>
  <pageMargins left="0.7" right="0.7" top="0.75" bottom="0.75" header="0.3" footer="0.3"/>
  <pageSetup paperSize="9" scale="38"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'TABLA DE INFORMACIÓN'!$E$5:$E$9</xm:f>
          </x14:formula1>
          <xm:sqref>D9:D30</xm:sqref>
        </x14:dataValidation>
        <x14:dataValidation type="list" allowBlank="1" showInputMessage="1" showErrorMessage="1" xr:uid="{00000000-0002-0000-0500-000001000000}">
          <x14:formula1>
            <xm:f>'TABLA DE INFORMACIÓN'!$AE$4:$AE$22</xm:f>
          </x14:formula1>
          <xm:sqref>E9:E30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92D050"/>
  </sheetPr>
  <dimension ref="A1:T47"/>
  <sheetViews>
    <sheetView view="pageBreakPreview" zoomScale="80" zoomScaleNormal="70" zoomScaleSheetLayoutView="8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2" width="20.28515625" style="73" customWidth="1"/>
    <col min="3" max="3" width="41.42578125" style="73" customWidth="1"/>
    <col min="4" max="4" width="11.140625" style="73" customWidth="1"/>
    <col min="5" max="5" width="13.5703125" style="73" customWidth="1"/>
    <col min="6" max="6" width="110.42578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6.42578125" style="73" customWidth="1"/>
    <col min="15" max="15" width="17.42578125" style="73" customWidth="1"/>
    <col min="16" max="16" width="23.5703125" style="73" customWidth="1"/>
    <col min="17" max="17" width="24.85546875" style="73" customWidth="1"/>
    <col min="18" max="18" width="13.140625" style="73" customWidth="1"/>
    <col min="19" max="16384" width="11.42578125" style="73"/>
  </cols>
  <sheetData>
    <row r="1" spans="1:18" ht="15.75" thickBot="1" x14ac:dyDescent="0.3">
      <c r="A1" s="211"/>
      <c r="B1" s="277" t="s">
        <v>0</v>
      </c>
      <c r="C1" s="278"/>
      <c r="D1" s="278"/>
      <c r="E1" s="278"/>
      <c r="F1" s="278"/>
      <c r="G1" s="278"/>
      <c r="H1" s="278"/>
      <c r="I1" s="278"/>
      <c r="J1" s="279"/>
      <c r="K1" s="231" t="s">
        <v>1</v>
      </c>
      <c r="L1" s="232"/>
      <c r="M1" s="232"/>
      <c r="N1" s="232"/>
      <c r="O1" s="232"/>
      <c r="P1" s="224"/>
      <c r="Q1" s="138" t="s">
        <v>2</v>
      </c>
      <c r="R1" s="79" t="s">
        <v>3</v>
      </c>
    </row>
    <row r="2" spans="1:18" ht="15.75" thickBot="1" x14ac:dyDescent="0.3">
      <c r="A2" s="211"/>
      <c r="B2" s="280"/>
      <c r="C2" s="281"/>
      <c r="D2" s="281"/>
      <c r="E2" s="281"/>
      <c r="F2" s="281"/>
      <c r="G2" s="281"/>
      <c r="H2" s="281"/>
      <c r="I2" s="281"/>
      <c r="J2" s="282"/>
      <c r="K2" s="233"/>
      <c r="L2" s="234"/>
      <c r="M2" s="234"/>
      <c r="N2" s="234"/>
      <c r="O2" s="234"/>
      <c r="P2" s="225"/>
      <c r="Q2" s="138" t="s">
        <v>4</v>
      </c>
      <c r="R2" s="74">
        <v>15</v>
      </c>
    </row>
    <row r="3" spans="1:18" ht="15.75" thickBot="1" x14ac:dyDescent="0.3">
      <c r="A3" s="211"/>
      <c r="B3" s="283"/>
      <c r="C3" s="284"/>
      <c r="D3" s="284"/>
      <c r="E3" s="284"/>
      <c r="F3" s="284"/>
      <c r="G3" s="284"/>
      <c r="H3" s="284"/>
      <c r="I3" s="284"/>
      <c r="J3" s="285"/>
      <c r="K3" s="235"/>
      <c r="L3" s="236"/>
      <c r="M3" s="236"/>
      <c r="N3" s="236"/>
      <c r="O3" s="236"/>
      <c r="P3" s="226"/>
      <c r="Q3" s="139" t="s">
        <v>5</v>
      </c>
      <c r="R3" s="93">
        <v>43475</v>
      </c>
    </row>
    <row r="4" spans="1:18" ht="15" customHeight="1" x14ac:dyDescent="0.25">
      <c r="A4" s="211"/>
      <c r="B4" s="277" t="s">
        <v>6</v>
      </c>
      <c r="C4" s="278"/>
      <c r="D4" s="278"/>
      <c r="E4" s="278"/>
      <c r="F4" s="278"/>
      <c r="G4" s="278"/>
      <c r="H4" s="278"/>
      <c r="I4" s="278"/>
      <c r="J4" s="279"/>
      <c r="K4" s="231" t="s">
        <v>14</v>
      </c>
      <c r="L4" s="232"/>
      <c r="M4" s="232"/>
      <c r="N4" s="232"/>
      <c r="O4" s="232"/>
      <c r="P4" s="224"/>
      <c r="Q4" s="220" t="s">
        <v>629</v>
      </c>
      <c r="R4" s="222" t="s">
        <v>601</v>
      </c>
    </row>
    <row r="5" spans="1:18" ht="15.75" thickBot="1" x14ac:dyDescent="0.3">
      <c r="A5" s="211"/>
      <c r="B5" s="283"/>
      <c r="C5" s="284"/>
      <c r="D5" s="284"/>
      <c r="E5" s="284"/>
      <c r="F5" s="284"/>
      <c r="G5" s="284"/>
      <c r="H5" s="284"/>
      <c r="I5" s="284"/>
      <c r="J5" s="285"/>
      <c r="K5" s="235"/>
      <c r="L5" s="236"/>
      <c r="M5" s="236"/>
      <c r="N5" s="236"/>
      <c r="O5" s="236"/>
      <c r="P5" s="226"/>
      <c r="Q5" s="221"/>
      <c r="R5" s="223"/>
    </row>
    <row r="6" spans="1:18" x14ac:dyDescent="0.25">
      <c r="A6" s="308" t="s">
        <v>302</v>
      </c>
      <c r="B6" s="308"/>
      <c r="C6" s="308"/>
      <c r="D6" s="308"/>
      <c r="E6" s="308"/>
      <c r="F6" s="308"/>
      <c r="G6" s="308"/>
      <c r="H6" s="308"/>
      <c r="I6" s="308"/>
      <c r="J6" s="308"/>
      <c r="K6" s="308"/>
      <c r="L6" s="308"/>
      <c r="M6" s="308"/>
      <c r="N6" s="308"/>
      <c r="O6" s="308"/>
      <c r="P6" s="308"/>
      <c r="Q6" s="308"/>
      <c r="R6" s="311"/>
    </row>
    <row r="7" spans="1:18" ht="15.75" thickBot="1" x14ac:dyDescent="0.3">
      <c r="A7" s="364"/>
      <c r="B7" s="364"/>
      <c r="C7" s="364"/>
      <c r="D7" s="364"/>
      <c r="E7" s="364"/>
      <c r="F7" s="364"/>
      <c r="G7" s="364"/>
      <c r="H7" s="364"/>
      <c r="I7" s="364"/>
      <c r="J7" s="364"/>
      <c r="K7" s="364"/>
      <c r="L7" s="364"/>
      <c r="M7" s="364"/>
      <c r="N7" s="364"/>
      <c r="O7" s="364"/>
      <c r="P7" s="364"/>
      <c r="Q7" s="364"/>
      <c r="R7" s="365"/>
    </row>
    <row r="8" spans="1:18" ht="39" thickBot="1" x14ac:dyDescent="0.3">
      <c r="A8" s="144" t="s">
        <v>101</v>
      </c>
      <c r="B8" s="143" t="s">
        <v>102</v>
      </c>
      <c r="C8" s="143" t="s">
        <v>104</v>
      </c>
      <c r="D8" s="145" t="s">
        <v>303</v>
      </c>
      <c r="E8" s="145" t="s">
        <v>304</v>
      </c>
      <c r="F8" s="145" t="s">
        <v>305</v>
      </c>
      <c r="G8" s="145" t="s">
        <v>306</v>
      </c>
      <c r="H8" s="145" t="s">
        <v>307</v>
      </c>
      <c r="I8" s="146" t="s">
        <v>308</v>
      </c>
      <c r="J8" s="145" t="s">
        <v>309</v>
      </c>
      <c r="K8" s="146" t="s">
        <v>310</v>
      </c>
      <c r="L8" s="146" t="s">
        <v>311</v>
      </c>
      <c r="M8" s="146" t="s">
        <v>312</v>
      </c>
      <c r="N8" s="146" t="s">
        <v>313</v>
      </c>
      <c r="O8" s="146" t="s">
        <v>314</v>
      </c>
      <c r="P8" s="146" t="s">
        <v>315</v>
      </c>
      <c r="Q8" s="146" t="s">
        <v>316</v>
      </c>
      <c r="R8" s="147" t="s">
        <v>317</v>
      </c>
    </row>
    <row r="9" spans="1:18" ht="165.75" customHeight="1" x14ac:dyDescent="0.25">
      <c r="A9" s="90">
        <v>1</v>
      </c>
      <c r="B9" s="155" t="str">
        <f>+VLOOKUP(A9,'IDENTIFICACIÓN DEL RC'!$A$8:$E$30,2,0)</f>
        <v xml:space="preserve">Acceso y Fortalecimiento a la Justicia </v>
      </c>
      <c r="C9" s="131" t="str">
        <f>+VLOOKUP('CONTROL DEL RC'!A9,'IDENTIFICACIÓN DEL RC'!$A$8:$E$30,4,0)</f>
        <v>Registrar información falsa en un informe de un proceso vinculado al PDJJR (Programa de Justicia Juvenil Restaurativa)</v>
      </c>
      <c r="D9" s="155">
        <v>1</v>
      </c>
      <c r="E9" s="151" t="s">
        <v>318</v>
      </c>
      <c r="F9" s="197" t="s">
        <v>681</v>
      </c>
      <c r="G9" s="90" t="s">
        <v>319</v>
      </c>
      <c r="H9" s="90" t="s">
        <v>320</v>
      </c>
      <c r="I9" s="90" t="s">
        <v>321</v>
      </c>
      <c r="J9" s="155" t="s">
        <v>322</v>
      </c>
      <c r="K9" s="90" t="s">
        <v>323</v>
      </c>
      <c r="L9" s="90" t="s">
        <v>324</v>
      </c>
      <c r="M9" s="90" t="s">
        <v>325</v>
      </c>
      <c r="N9" s="82">
        <f t="shared" ref="N9:N12" si="0">SUM(IF(G9="Preventivo",15,IF(G9="Detectivo",10,0)),
IF(H9="Asignado",15,0),
IF(I9="Adecuado",15,0),
IF(J9="Completa",10,IF(J9="Incompleta",5,0)),
IF(K9="Confiable",15,0),
IF(L9="SI",15,0),
IF(M9="Oportuna",15,0))</f>
        <v>100</v>
      </c>
      <c r="O9" s="82" t="str">
        <f t="shared" ref="O9:O12" si="1">IF(N9&gt;=96,"Fuerte",IF(AND(N9&gt;=85,N9&lt;96),"Moderado",IF(AND(N9&lt;=84,N9&gt;=0),"Debil","")))</f>
        <v>Fuerte</v>
      </c>
      <c r="P9" s="86" t="s">
        <v>326</v>
      </c>
      <c r="Q9" s="154" t="str">
        <f t="shared" ref="Q9:Q12" si="2">IF(AND(O9="Fuerte",P9="Fuerte"),"Fuerte",IF(AND(O9="Fuerte",P9="Moderado"),"Moderado",IF(AND(O9="Fuerte",P9="Debil"),"Debil",IF(AND(O9="Moderado",P9="Fuerte"),"Moderado",IF(AND(O9="Moderado",P9="Moderado"),"Moderado",IF(AND(O9="Moderado",P9="Debil"),"Debil",IF(AND(O9="Debil",P9="Fuerte"),"Debil",IF(AND(O9="Debil",P9="Moderado"),"Debil",IF(AND(O9="Debil",P9="Debil"),"Debil","SELECCIONAR CALIFICACION")))))))))</f>
        <v>Fuerte</v>
      </c>
      <c r="R9" s="77" t="str">
        <f t="shared" ref="R9:R12" si="3">IF(Q9="Fuerte","No","SI")</f>
        <v>No</v>
      </c>
    </row>
    <row r="10" spans="1:18" ht="124.5" customHeight="1" x14ac:dyDescent="0.25">
      <c r="A10" s="90">
        <v>2</v>
      </c>
      <c r="B10" s="155" t="str">
        <f>+VLOOKUP(A10,'IDENTIFICACIÓN DEL RC'!$A$8:$E$30,2,0)</f>
        <v xml:space="preserve">Acceso y Fortalecimiento a la Justicia </v>
      </c>
      <c r="C10" s="131" t="str">
        <f>+VLOOKUP('CONTROL DEL RC'!A10,'IDENTIFICACIÓN DEL RC'!$A$8:$E$30,4,0)</f>
        <v>Malas actuaciones de algunos de los Actores de Justicia Comunitaria quienes realizan cobros a los ciudadanos por fuera de los términos de ley.</v>
      </c>
      <c r="D10" s="155">
        <v>1</v>
      </c>
      <c r="E10" s="151" t="s">
        <v>318</v>
      </c>
      <c r="F10" s="197" t="s">
        <v>327</v>
      </c>
      <c r="G10" s="90" t="s">
        <v>319</v>
      </c>
      <c r="H10" s="90" t="s">
        <v>320</v>
      </c>
      <c r="I10" s="90" t="s">
        <v>321</v>
      </c>
      <c r="J10" s="155" t="s">
        <v>322</v>
      </c>
      <c r="K10" s="90" t="s">
        <v>323</v>
      </c>
      <c r="L10" s="90" t="s">
        <v>324</v>
      </c>
      <c r="M10" s="90" t="s">
        <v>325</v>
      </c>
      <c r="N10" s="82">
        <f t="shared" si="0"/>
        <v>100</v>
      </c>
      <c r="O10" s="82" t="str">
        <f t="shared" si="1"/>
        <v>Fuerte</v>
      </c>
      <c r="P10" s="86" t="s">
        <v>326</v>
      </c>
      <c r="Q10" s="154" t="str">
        <f t="shared" si="2"/>
        <v>Fuerte</v>
      </c>
      <c r="R10" s="77" t="str">
        <f t="shared" si="3"/>
        <v>No</v>
      </c>
    </row>
    <row r="11" spans="1:18" ht="106.5" customHeight="1" x14ac:dyDescent="0.25">
      <c r="A11" s="90">
        <v>2</v>
      </c>
      <c r="B11" s="155" t="str">
        <f>+VLOOKUP(A11,'IDENTIFICACIÓN DEL RC'!$A$8:$E$30,2,0)</f>
        <v xml:space="preserve">Acceso y Fortalecimiento a la Justicia </v>
      </c>
      <c r="C11" s="131" t="str">
        <f>+VLOOKUP('CONTROL DEL RC'!A11,'IDENTIFICACIÓN DEL RC'!$A$8:$E$30,4,0)</f>
        <v>Malas actuaciones de algunos de los Actores de Justicia Comunitaria quienes realizan cobros a los ciudadanos por fuera de los términos de ley.</v>
      </c>
      <c r="D11" s="155">
        <v>2</v>
      </c>
      <c r="E11" s="151" t="s">
        <v>318</v>
      </c>
      <c r="F11" s="197" t="s">
        <v>328</v>
      </c>
      <c r="G11" s="90" t="s">
        <v>319</v>
      </c>
      <c r="H11" s="90" t="s">
        <v>320</v>
      </c>
      <c r="I11" s="90" t="s">
        <v>321</v>
      </c>
      <c r="J11" s="155" t="s">
        <v>322</v>
      </c>
      <c r="K11" s="90" t="s">
        <v>323</v>
      </c>
      <c r="L11" s="90" t="s">
        <v>324</v>
      </c>
      <c r="M11" s="90" t="s">
        <v>325</v>
      </c>
      <c r="N11" s="82">
        <f t="shared" ref="N11" si="4">SUM(IF(G11="Preventivo",15,IF(G11="Detectivo",10,0)),
IF(H11="Asignado",15,0),
IF(I11="Adecuado",15,0),
IF(J11="Completa",10,IF(J11="Incompleta",5,0)),
IF(K11="Confiable",15,0),
IF(L11="SI",15,0),
IF(M11="Oportuna",15,0))</f>
        <v>100</v>
      </c>
      <c r="O11" s="82" t="str">
        <f t="shared" ref="O11" si="5">IF(N11&gt;=96,"Fuerte",IF(AND(N11&gt;=85,N11&lt;96),"Moderado",IF(AND(N11&lt;=84,N11&gt;=0),"Debil","")))</f>
        <v>Fuerte</v>
      </c>
      <c r="P11" s="86" t="s">
        <v>326</v>
      </c>
      <c r="Q11" s="154" t="str">
        <f t="shared" ref="Q11" si="6">IF(AND(O11="Fuerte",P11="Fuerte"),"Fuerte",IF(AND(O11="Fuerte",P11="Moderado"),"Moderado",IF(AND(O11="Fuerte",P11="Debil"),"Debil",IF(AND(O11="Moderado",P11="Fuerte"),"Moderado",IF(AND(O11="Moderado",P11="Moderado"),"Moderado",IF(AND(O11="Moderado",P11="Debil"),"Debil",IF(AND(O11="Debil",P11="Fuerte"),"Debil",IF(AND(O11="Debil",P11="Moderado"),"Debil",IF(AND(O11="Debil",P11="Debil"),"Debil","SELECCIONAR CALIFICACION")))))))))</f>
        <v>Fuerte</v>
      </c>
      <c r="R11" s="77" t="str">
        <f t="shared" ref="R11" si="7">IF(Q11="Fuerte","No","SI")</f>
        <v>No</v>
      </c>
    </row>
    <row r="12" spans="1:18" ht="115.5" customHeight="1" x14ac:dyDescent="0.25">
      <c r="A12" s="90">
        <v>3</v>
      </c>
      <c r="B12" s="155" t="str">
        <f>+VLOOKUP(A12,'IDENTIFICACIÓN DEL RC'!$A$8:$E$30,2,0)</f>
        <v xml:space="preserve">Acceso y Fortalecimiento a la Justicia </v>
      </c>
      <c r="C12" s="131" t="str">
        <f>+VLOOKUP('CONTROL DEL RC'!A12,'IDENTIFICACIÓN DEL RC'!$A$8:$E$30,4,0)</f>
        <v>Inconsistencias en la información estadística de los reportes de los Planes de Acción Territorial de la Dirección de Acceso a la Justicia.</v>
      </c>
      <c r="D12" s="155">
        <v>1</v>
      </c>
      <c r="E12" s="151" t="s">
        <v>318</v>
      </c>
      <c r="F12" s="197" t="s">
        <v>605</v>
      </c>
      <c r="G12" s="90" t="s">
        <v>319</v>
      </c>
      <c r="H12" s="90" t="s">
        <v>320</v>
      </c>
      <c r="I12" s="90" t="s">
        <v>321</v>
      </c>
      <c r="J12" s="155" t="s">
        <v>322</v>
      </c>
      <c r="K12" s="90" t="s">
        <v>323</v>
      </c>
      <c r="L12" s="90" t="s">
        <v>324</v>
      </c>
      <c r="M12" s="90" t="s">
        <v>325</v>
      </c>
      <c r="N12" s="82">
        <f t="shared" si="0"/>
        <v>100</v>
      </c>
      <c r="O12" s="82" t="str">
        <f t="shared" si="1"/>
        <v>Fuerte</v>
      </c>
      <c r="P12" s="86" t="s">
        <v>326</v>
      </c>
      <c r="Q12" s="154" t="str">
        <f t="shared" si="2"/>
        <v>Fuerte</v>
      </c>
      <c r="R12" s="77" t="str">
        <f t="shared" si="3"/>
        <v>No</v>
      </c>
    </row>
    <row r="13" spans="1:18" ht="222.75" customHeight="1" x14ac:dyDescent="0.25">
      <c r="A13" s="90">
        <v>6</v>
      </c>
      <c r="B13" s="155" t="str">
        <f>+VLOOKUP(A13,'IDENTIFICACIÓN DEL RC'!$A$8:$E$30,2,0)</f>
        <v>CD-Tramite Juridico para PPL</v>
      </c>
      <c r="C13" s="131" t="str">
        <f>+VLOOKUP('CONTROL DEL RC'!A15,'IDENTIFICACIÓN DEL RC'!$A$8:$E$30,4,0)</f>
        <v>Beneficio particular o a terceros derivados de trámites en procesos de Atención Social (alimentación, servicios de salud, dotación de elementos básicos, ingreso a programas de Atención Social).</v>
      </c>
      <c r="D13" s="155">
        <v>1</v>
      </c>
      <c r="E13" s="151" t="s">
        <v>318</v>
      </c>
      <c r="F13" s="197" t="s">
        <v>329</v>
      </c>
      <c r="G13" s="90" t="s">
        <v>319</v>
      </c>
      <c r="H13" s="90" t="s">
        <v>320</v>
      </c>
      <c r="I13" s="90" t="s">
        <v>321</v>
      </c>
      <c r="J13" s="155" t="s">
        <v>322</v>
      </c>
      <c r="K13" s="90" t="s">
        <v>323</v>
      </c>
      <c r="L13" s="90" t="s">
        <v>324</v>
      </c>
      <c r="M13" s="90" t="s">
        <v>325</v>
      </c>
      <c r="N13" s="82">
        <f>SUM(IF(G13="Preventivo",15,IF(G13="Detectivo",10,0)),
IF(H13="Asignado",15,0),
IF(I13="Adecuado",15,0),
IF(J13="Completa",10,IF(J13="Incompleta",5,0)),
IF(K13="Confiable",15,0),
IF(L13="SI",15,0),
IF(M13="Oportuna",15,0))</f>
        <v>100</v>
      </c>
      <c r="O13" s="82" t="str">
        <f>IF(N13&gt;=96,"Fuerte",IF(AND(N13&gt;=85,N13&lt;96),"Moderado",IF(AND(N13&lt;=84,N13&gt;=0),"Debil","")))</f>
        <v>Fuerte</v>
      </c>
      <c r="P13" s="86" t="s">
        <v>326</v>
      </c>
      <c r="Q13" s="154" t="str">
        <f>IF(AND(O13="Fuerte",P13="Fuerte"),"Fuerte",IF(AND(O13="Fuerte",P13="Moderado"),"Moderado",IF(AND(O13="Fuerte",P13="Debil"),"Debil",IF(AND(O13="Moderado",P13="Fuerte"),"Moderado",IF(AND(O13="Moderado",P13="Moderado"),"Moderado",IF(AND(O13="Moderado",P13="Debil"),"Debil",IF(AND(O13="Debil",P13="Fuerte"),"Debil",IF(AND(O13="Debil",P13="Moderado"),"Debil",IF(AND(O13="Debil",P13="Debil"),"Debil","SELECCIONAR CALIFICACION")))))))))</f>
        <v>Fuerte</v>
      </c>
      <c r="R13" s="77" t="str">
        <f>IF(Q13="Fuerte","No","SI")</f>
        <v>No</v>
      </c>
    </row>
    <row r="14" spans="1:18" ht="106.5" customHeight="1" x14ac:dyDescent="0.25">
      <c r="A14" s="90">
        <v>5</v>
      </c>
      <c r="B14" s="155" t="str">
        <f>+VLOOKUP(A14,'IDENTIFICACIÓN DEL RC'!$A$8:$E$30,2,0)</f>
        <v>CD-Custodia y vigilancia para la seguridad</v>
      </c>
      <c r="C14" s="131" t="str">
        <f>+VLOOKUP('CONTROL DEL RC'!A14,'IDENTIFICACIÓN DEL RC'!$A$8:$E$30,4,0)</f>
        <v>Beneficio particular o a terceros derivados de la Custodia y Vigilancia a las PPL</v>
      </c>
      <c r="D14" s="155">
        <v>1</v>
      </c>
      <c r="E14" s="151" t="s">
        <v>318</v>
      </c>
      <c r="F14" s="197" t="s">
        <v>678</v>
      </c>
      <c r="G14" s="90" t="s">
        <v>319</v>
      </c>
      <c r="H14" s="90" t="s">
        <v>320</v>
      </c>
      <c r="I14" s="90" t="s">
        <v>321</v>
      </c>
      <c r="J14" s="155" t="s">
        <v>322</v>
      </c>
      <c r="K14" s="90" t="s">
        <v>323</v>
      </c>
      <c r="L14" s="90" t="s">
        <v>324</v>
      </c>
      <c r="M14" s="90" t="s">
        <v>325</v>
      </c>
      <c r="N14" s="82">
        <f>SUM(IF(G14="Preventivo",15,IF(G14="Detectivo",10,0)),
IF(H14="Asignado",15,0),
IF(I14="Adecuado",15,0),
IF(J14="Completa",10,IF(J14="Incompleta",5,0)),
IF(K14="Confiable",15,0),
IF(L14="SI",15,0),
IF(M14="Oportuna",15,0))</f>
        <v>100</v>
      </c>
      <c r="O14" s="82" t="str">
        <f>IF(N14&gt;=96,"Fuerte",IF(AND(N14&gt;=85,N14&lt;96),"Moderado",IF(AND(N14&lt;=84,N14&gt;=0),"Debil","")))</f>
        <v>Fuerte</v>
      </c>
      <c r="P14" s="86" t="s">
        <v>326</v>
      </c>
      <c r="Q14" s="154" t="str">
        <f>IF(AND(O14="Fuerte",P14="Fuerte"),"Fuerte",IF(AND(O14="Fuerte",P14="Moderado"),"Moderado",IF(AND(O14="Fuerte",P14="Debil"),"Debil",IF(AND(O14="Moderado",P14="Fuerte"),"Moderado",IF(AND(O14="Moderado",P14="Moderado"),"Moderado",IF(AND(O14="Moderado",P14="Debil"),"Debil",IF(AND(O14="Debil",P14="Fuerte"),"Debil",IF(AND(O14="Debil",P14="Moderado"),"Debil",IF(AND(O14="Debil",P14="Debil"),"Debil","SELECCIONAR CALIFICACION")))))))))</f>
        <v>Fuerte</v>
      </c>
      <c r="R14" s="77" t="str">
        <f>IF(Q14="Fuerte","No","SI")</f>
        <v>No</v>
      </c>
    </row>
    <row r="15" spans="1:18" ht="230.25" customHeight="1" x14ac:dyDescent="0.25">
      <c r="A15" s="90">
        <v>4</v>
      </c>
      <c r="B15" s="155" t="str">
        <f>+VLOOKUP(A15,'IDENTIFICACIÓN DEL RC'!$A$8:$E$30,2,0)</f>
        <v>CD-Atención Integral para PPL</v>
      </c>
      <c r="C15" s="131" t="str">
        <f>+VLOOKUP('CONTROL DEL RC'!A13,'IDENTIFICACIÓN DEL RC'!$A$8:$E$30,4,0)</f>
        <v>Beneficio particular o a terceros derivados de los trámites Jurídicos</v>
      </c>
      <c r="D15" s="155">
        <v>1</v>
      </c>
      <c r="E15" s="151" t="s">
        <v>318</v>
      </c>
      <c r="F15" s="197" t="s">
        <v>606</v>
      </c>
      <c r="G15" s="90" t="s">
        <v>319</v>
      </c>
      <c r="H15" s="90" t="s">
        <v>320</v>
      </c>
      <c r="I15" s="90" t="s">
        <v>321</v>
      </c>
      <c r="J15" s="155" t="s">
        <v>322</v>
      </c>
      <c r="K15" s="90" t="s">
        <v>323</v>
      </c>
      <c r="L15" s="90" t="s">
        <v>324</v>
      </c>
      <c r="M15" s="90" t="s">
        <v>325</v>
      </c>
      <c r="N15" s="82">
        <f>SUM(IF(G15="Preventivo",15,IF(G15="Detectivo",10,0)),
IF(H15="Asignado",15,0),
IF(I15="Adecuado",15,0),
IF(J15="Completa",10,IF(J15="Incompleta",5,0)),
IF(K15="Confiable",15,0),
IF(L15="SI",15,0),
IF(M15="Oportuna",15,0))</f>
        <v>100</v>
      </c>
      <c r="O15" s="82" t="str">
        <f>IF(N15&gt;=96,"Fuerte",IF(AND(N15&gt;=85,N15&lt;96),"Moderado",IF(AND(N15&lt;=84,N15&gt;=0),"Debil","")))</f>
        <v>Fuerte</v>
      </c>
      <c r="P15" s="86" t="s">
        <v>326</v>
      </c>
      <c r="Q15" s="154" t="str">
        <f>IF(AND(O15="Fuerte",P15="Fuerte"),"Fuerte",IF(AND(O15="Fuerte",P15="Moderado"),"Moderado",IF(AND(O15="Fuerte",P15="Debil"),"Debil",IF(AND(O15="Moderado",P15="Fuerte"),"Moderado",IF(AND(O15="Moderado",P15="Moderado"),"Moderado",IF(AND(O15="Moderado",P15="Debil"),"Debil",IF(AND(O15="Debil",P15="Fuerte"),"Debil",IF(AND(O15="Debil",P15="Moderado"),"Debil",IF(AND(O15="Debil",P15="Debil"),"Debil","SELECCIONAR CALIFICACION")))))))))</f>
        <v>Fuerte</v>
      </c>
      <c r="R15" s="77" t="str">
        <f>IF(Q15="Fuerte","No","SI")</f>
        <v>No</v>
      </c>
    </row>
    <row r="16" spans="1:18" ht="171.75" customHeight="1" x14ac:dyDescent="0.25">
      <c r="A16" s="90">
        <v>7</v>
      </c>
      <c r="B16" s="155" t="str">
        <f>+VLOOKUP(A16,'IDENTIFICACIÓN DEL RC'!$A$8:$E$30,2,0)</f>
        <v>Control Interno Disciplinario</v>
      </c>
      <c r="C16" s="131" t="str">
        <f>+VLOOKUP('CONTROL DEL RC'!A16,'IDENTIFICACIÓN DEL RC'!$A$8:$E$30,4,0)</f>
        <v>Investigaciones manipuladas sobre practicas indebidas</v>
      </c>
      <c r="D16" s="155">
        <v>1</v>
      </c>
      <c r="E16" s="151" t="s">
        <v>318</v>
      </c>
      <c r="F16" s="197" t="s">
        <v>607</v>
      </c>
      <c r="G16" s="90" t="s">
        <v>319</v>
      </c>
      <c r="H16" s="90" t="s">
        <v>320</v>
      </c>
      <c r="I16" s="90" t="s">
        <v>321</v>
      </c>
      <c r="J16" s="155" t="s">
        <v>322</v>
      </c>
      <c r="K16" s="90" t="s">
        <v>323</v>
      </c>
      <c r="L16" s="90" t="s">
        <v>324</v>
      </c>
      <c r="M16" s="90" t="s">
        <v>325</v>
      </c>
      <c r="N16" s="82">
        <f t="shared" ref="N16:N26" si="8">SUM(IF(G16="Preventivo",15,IF(G16="Detectivo",10,0)),
IF(H16="Asignado",15,0),
IF(I16="Adecuado",15,0),
IF(J16="Completa",10,IF(J16="Incompleta",5,0)),
IF(K16="Confiable",15,0),
IF(L16="SI",15,0),
IF(M16="Oportuna",15,0))</f>
        <v>100</v>
      </c>
      <c r="O16" s="82" t="str">
        <f t="shared" ref="O16:O26" si="9">IF(N16&gt;=96,"Fuerte",IF(AND(N16&gt;=85,N16&lt;96),"Moderado",IF(AND(N16&lt;=84,N16&gt;=0),"Debil","")))</f>
        <v>Fuerte</v>
      </c>
      <c r="P16" s="86" t="s">
        <v>326</v>
      </c>
      <c r="Q16" s="154" t="str">
        <f t="shared" ref="Q16:Q26" si="10">IF(AND(O16="Fuerte",P16="Fuerte"),"Fuerte",IF(AND(O16="Fuerte",P16="Moderado"),"Moderado",IF(AND(O16="Fuerte",P16="Debil"),"Debil",IF(AND(O16="Moderado",P16="Fuerte"),"Moderado",IF(AND(O16="Moderado",P16="Moderado"),"Moderado",IF(AND(O16="Moderado",P16="Debil"),"Debil",IF(AND(O16="Debil",P16="Fuerte"),"Debil",IF(AND(O16="Debil",P16="Moderado"),"Debil",IF(AND(O16="Debil",P16="Debil"),"Debil","SELECCIONAR CALIFICACION")))))))))</f>
        <v>Fuerte</v>
      </c>
      <c r="R16" s="77" t="str">
        <f t="shared" ref="R16:R26" si="11">IF(Q16="Fuerte","No","SI")</f>
        <v>No</v>
      </c>
    </row>
    <row r="17" spans="1:18" ht="198.75" customHeight="1" x14ac:dyDescent="0.25">
      <c r="A17" s="90">
        <v>8</v>
      </c>
      <c r="B17" s="155" t="str">
        <f>+VLOOKUP(A17,'IDENTIFICACIÓN DEL RC'!$A$8:$E$30,2,0)</f>
        <v>Fortalecimiento de Capacidades Operativas para la S, C y AJ</v>
      </c>
      <c r="C17" s="131" t="str">
        <f>+VLOOKUP('CONTROL DEL RC'!A17,'IDENTIFICACIÓN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7" s="155">
        <v>1</v>
      </c>
      <c r="E17" s="151" t="s">
        <v>318</v>
      </c>
      <c r="F17" s="197" t="s">
        <v>619</v>
      </c>
      <c r="G17" s="90" t="s">
        <v>319</v>
      </c>
      <c r="H17" s="90" t="s">
        <v>320</v>
      </c>
      <c r="I17" s="90" t="s">
        <v>321</v>
      </c>
      <c r="J17" s="155" t="s">
        <v>322</v>
      </c>
      <c r="K17" s="90" t="s">
        <v>323</v>
      </c>
      <c r="L17" s="90" t="s">
        <v>324</v>
      </c>
      <c r="M17" s="90" t="s">
        <v>325</v>
      </c>
      <c r="N17" s="82">
        <f t="shared" si="8"/>
        <v>100</v>
      </c>
      <c r="O17" s="82" t="str">
        <f t="shared" si="9"/>
        <v>Fuerte</v>
      </c>
      <c r="P17" s="86" t="s">
        <v>326</v>
      </c>
      <c r="Q17" s="154" t="str">
        <f t="shared" si="10"/>
        <v>Fuerte</v>
      </c>
      <c r="R17" s="77" t="str">
        <f t="shared" si="11"/>
        <v>No</v>
      </c>
    </row>
    <row r="18" spans="1:18" ht="150.75" customHeight="1" x14ac:dyDescent="0.25">
      <c r="A18" s="90">
        <v>8</v>
      </c>
      <c r="B18" s="155" t="str">
        <f>+VLOOKUP(A18,'IDENTIFICACIÓN DEL RC'!$A$8:$E$30,2,0)</f>
        <v>Fortalecimiento de Capacidades Operativas para la S, C y AJ</v>
      </c>
      <c r="C18" s="131" t="str">
        <f>+VLOOKUP('CONTROL DEL RC'!A18,'IDENTIFICACIÓN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8" s="155">
        <v>2</v>
      </c>
      <c r="E18" s="151" t="s">
        <v>318</v>
      </c>
      <c r="F18" s="197" t="s">
        <v>330</v>
      </c>
      <c r="G18" s="90" t="s">
        <v>319</v>
      </c>
      <c r="H18" s="90" t="s">
        <v>320</v>
      </c>
      <c r="I18" s="90" t="s">
        <v>321</v>
      </c>
      <c r="J18" s="155" t="s">
        <v>322</v>
      </c>
      <c r="K18" s="90" t="s">
        <v>323</v>
      </c>
      <c r="L18" s="90" t="s">
        <v>324</v>
      </c>
      <c r="M18" s="90" t="s">
        <v>325</v>
      </c>
      <c r="N18" s="82">
        <f t="shared" si="8"/>
        <v>100</v>
      </c>
      <c r="O18" s="82" t="str">
        <f t="shared" si="9"/>
        <v>Fuerte</v>
      </c>
      <c r="P18" s="86" t="s">
        <v>326</v>
      </c>
      <c r="Q18" s="154" t="str">
        <f t="shared" si="10"/>
        <v>Fuerte</v>
      </c>
      <c r="R18" s="77" t="str">
        <f t="shared" si="11"/>
        <v>No</v>
      </c>
    </row>
    <row r="19" spans="1:18" ht="147" customHeight="1" x14ac:dyDescent="0.25">
      <c r="A19" s="90">
        <v>8</v>
      </c>
      <c r="B19" s="155" t="str">
        <f>+VLOOKUP(A19,'IDENTIFICACIÓN DEL RC'!$A$8:$E$30,2,0)</f>
        <v>Fortalecimiento de Capacidades Operativas para la S, C y AJ</v>
      </c>
      <c r="C19" s="131" t="str">
        <f>+VLOOKUP('CONTROL DEL RC'!A19,'IDENTIFICACIÓN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9" s="155">
        <v>3</v>
      </c>
      <c r="E19" s="151" t="s">
        <v>318</v>
      </c>
      <c r="F19" s="197" t="s">
        <v>609</v>
      </c>
      <c r="G19" s="90" t="s">
        <v>319</v>
      </c>
      <c r="H19" s="90" t="s">
        <v>320</v>
      </c>
      <c r="I19" s="90" t="s">
        <v>321</v>
      </c>
      <c r="J19" s="155" t="s">
        <v>322</v>
      </c>
      <c r="K19" s="90" t="s">
        <v>323</v>
      </c>
      <c r="L19" s="90" t="s">
        <v>324</v>
      </c>
      <c r="M19" s="90" t="s">
        <v>325</v>
      </c>
      <c r="N19" s="82">
        <f t="shared" si="8"/>
        <v>100</v>
      </c>
      <c r="O19" s="82" t="str">
        <f t="shared" si="9"/>
        <v>Fuerte</v>
      </c>
      <c r="P19" s="86" t="s">
        <v>326</v>
      </c>
      <c r="Q19" s="154" t="str">
        <f t="shared" si="10"/>
        <v>Fuerte</v>
      </c>
      <c r="R19" s="77" t="str">
        <f t="shared" si="11"/>
        <v>No</v>
      </c>
    </row>
    <row r="20" spans="1:18" ht="160.5" customHeight="1" x14ac:dyDescent="0.25">
      <c r="A20" s="90">
        <v>8</v>
      </c>
      <c r="B20" s="155" t="str">
        <f>+VLOOKUP(A20,'IDENTIFICACIÓN DEL RC'!$A$8:$E$30,2,0)</f>
        <v>Fortalecimiento de Capacidades Operativas para la S, C y AJ</v>
      </c>
      <c r="C20" s="131" t="str">
        <f>+VLOOKUP('CONTROL DEL RC'!A20,'IDENTIFICACIÓN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20" s="155">
        <v>4</v>
      </c>
      <c r="E20" s="151" t="s">
        <v>318</v>
      </c>
      <c r="F20" s="197" t="s">
        <v>610</v>
      </c>
      <c r="G20" s="90" t="s">
        <v>319</v>
      </c>
      <c r="H20" s="90" t="s">
        <v>320</v>
      </c>
      <c r="I20" s="90" t="s">
        <v>321</v>
      </c>
      <c r="J20" s="155" t="s">
        <v>322</v>
      </c>
      <c r="K20" s="90" t="s">
        <v>323</v>
      </c>
      <c r="L20" s="90" t="s">
        <v>324</v>
      </c>
      <c r="M20" s="90" t="s">
        <v>325</v>
      </c>
      <c r="N20" s="82">
        <f t="shared" si="8"/>
        <v>100</v>
      </c>
      <c r="O20" s="82" t="str">
        <f t="shared" si="9"/>
        <v>Fuerte</v>
      </c>
      <c r="P20" s="86" t="s">
        <v>326</v>
      </c>
      <c r="Q20" s="154" t="str">
        <f t="shared" si="10"/>
        <v>Fuerte</v>
      </c>
      <c r="R20" s="77" t="str">
        <f t="shared" si="11"/>
        <v>No</v>
      </c>
    </row>
    <row r="21" spans="1:18" ht="120" x14ac:dyDescent="0.25">
      <c r="A21" s="90">
        <v>9</v>
      </c>
      <c r="B21" s="155" t="str">
        <f>+VLOOKUP(A21,'IDENTIFICACIÓN DEL RC'!$A$8:$E$30,2,0)</f>
        <v>Gestión de Comunicaciones</v>
      </c>
      <c r="C21" s="131" t="str">
        <f>+VLOOKUP('CONTROL DEL RC'!A21,'IDENTIFICACIÓN DEL RC'!$A$8:$E$30,4,0)</f>
        <v>Filtración inadecuada de información de la entidad.</v>
      </c>
      <c r="D21" s="155">
        <v>1</v>
      </c>
      <c r="E21" s="151" t="s">
        <v>318</v>
      </c>
      <c r="F21" s="197" t="s">
        <v>331</v>
      </c>
      <c r="G21" s="90" t="s">
        <v>319</v>
      </c>
      <c r="H21" s="90" t="s">
        <v>320</v>
      </c>
      <c r="I21" s="90" t="s">
        <v>321</v>
      </c>
      <c r="J21" s="155" t="s">
        <v>322</v>
      </c>
      <c r="K21" s="90" t="s">
        <v>323</v>
      </c>
      <c r="L21" s="90" t="s">
        <v>324</v>
      </c>
      <c r="M21" s="90" t="s">
        <v>325</v>
      </c>
      <c r="N21" s="82">
        <f t="shared" si="8"/>
        <v>100</v>
      </c>
      <c r="O21" s="82" t="str">
        <f t="shared" si="9"/>
        <v>Fuerte</v>
      </c>
      <c r="P21" s="86" t="s">
        <v>326</v>
      </c>
      <c r="Q21" s="154" t="str">
        <f t="shared" si="10"/>
        <v>Fuerte</v>
      </c>
      <c r="R21" s="77" t="str">
        <f t="shared" si="11"/>
        <v>No</v>
      </c>
    </row>
    <row r="22" spans="1:18" ht="60" x14ac:dyDescent="0.25">
      <c r="A22" s="90">
        <v>9</v>
      </c>
      <c r="B22" s="155" t="str">
        <f>+VLOOKUP(A22,'IDENTIFICACIÓN DEL RC'!$A$8:$E$30,2,0)</f>
        <v>Gestión de Comunicaciones</v>
      </c>
      <c r="C22" s="131" t="str">
        <f>+VLOOKUP('CONTROL DEL RC'!A22,'IDENTIFICACIÓN DEL RC'!$A$8:$E$30,4,0)</f>
        <v>Filtración inadecuada de información de la entidad.</v>
      </c>
      <c r="D22" s="155">
        <v>2</v>
      </c>
      <c r="E22" s="151" t="s">
        <v>318</v>
      </c>
      <c r="F22" s="197" t="s">
        <v>611</v>
      </c>
      <c r="G22" s="90" t="s">
        <v>319</v>
      </c>
      <c r="H22" s="90" t="s">
        <v>320</v>
      </c>
      <c r="I22" s="90" t="s">
        <v>321</v>
      </c>
      <c r="J22" s="155" t="s">
        <v>322</v>
      </c>
      <c r="K22" s="90" t="s">
        <v>323</v>
      </c>
      <c r="L22" s="90" t="s">
        <v>324</v>
      </c>
      <c r="M22" s="90" t="s">
        <v>325</v>
      </c>
      <c r="N22" s="82">
        <f t="shared" ref="N22" si="12">SUM(IF(G22="Preventivo",15,IF(G22="Detectivo",10,0)),
IF(H22="Asignado",15,0),
IF(I22="Adecuado",15,0),
IF(J22="Completa",10,IF(J22="Incompleta",5,0)),
IF(K22="Confiable",15,0),
IF(L22="SI",15,0),
IF(M22="Oportuna",15,0))</f>
        <v>100</v>
      </c>
      <c r="O22" s="82" t="str">
        <f t="shared" ref="O22" si="13">IF(N22&gt;=96,"Fuerte",IF(AND(N22&gt;=85,N22&lt;96),"Moderado",IF(AND(N22&lt;=84,N22&gt;=0),"Debil","")))</f>
        <v>Fuerte</v>
      </c>
      <c r="P22" s="86" t="s">
        <v>326</v>
      </c>
      <c r="Q22" s="154" t="str">
        <f t="shared" ref="Q22" si="14">IF(AND(O22="Fuerte",P22="Fuerte"),"Fuerte",IF(AND(O22="Fuerte",P22="Moderado"),"Moderado",IF(AND(O22="Fuerte",P22="Debil"),"Debil",IF(AND(O22="Moderado",P22="Fuerte"),"Moderado",IF(AND(O22="Moderado",P22="Moderado"),"Moderado",IF(AND(O22="Moderado",P22="Debil"),"Debil",IF(AND(O22="Debil",P22="Fuerte"),"Debil",IF(AND(O22="Debil",P22="Moderado"),"Debil",IF(AND(O22="Debil",P22="Debil"),"Debil","SELECCIONAR CALIFICACION")))))))))</f>
        <v>Fuerte</v>
      </c>
      <c r="R22" s="77" t="str">
        <f t="shared" ref="R22" si="15">IF(Q22="Fuerte","No","SI")</f>
        <v>No</v>
      </c>
    </row>
    <row r="23" spans="1:18" ht="120" x14ac:dyDescent="0.25">
      <c r="A23" s="128">
        <v>10</v>
      </c>
      <c r="B23" s="155" t="str">
        <f>+VLOOKUP(A23,'IDENTIFICACIÓN DEL RC'!$A$8:$E$30,2,0)</f>
        <v>Gestión de Emergencias</v>
      </c>
      <c r="C23" s="131" t="str">
        <f>+VLOOKUP('CONTROL DEL RC'!A23,'IDENTIFICACIÓN DEL RC'!$A$8:$E$30,4,0)</f>
        <v>Acceso y uso de información de tipo confidencial, reservado, personal, privilegiada o sensible, por personal no autorizado.</v>
      </c>
      <c r="D23" s="151">
        <v>1</v>
      </c>
      <c r="E23" s="151" t="s">
        <v>318</v>
      </c>
      <c r="F23" s="198" t="s">
        <v>563</v>
      </c>
      <c r="G23" s="128" t="s">
        <v>319</v>
      </c>
      <c r="H23" s="128" t="s">
        <v>320</v>
      </c>
      <c r="I23" s="128" t="s">
        <v>321</v>
      </c>
      <c r="J23" s="151" t="s">
        <v>322</v>
      </c>
      <c r="K23" s="128" t="s">
        <v>323</v>
      </c>
      <c r="L23" s="128" t="s">
        <v>324</v>
      </c>
      <c r="M23" s="128" t="s">
        <v>325</v>
      </c>
      <c r="N23" s="82">
        <f t="shared" si="8"/>
        <v>100</v>
      </c>
      <c r="O23" s="82" t="str">
        <f t="shared" si="9"/>
        <v>Fuerte</v>
      </c>
      <c r="P23" s="86" t="s">
        <v>326</v>
      </c>
      <c r="Q23" s="154" t="str">
        <f t="shared" si="10"/>
        <v>Fuerte</v>
      </c>
      <c r="R23" s="77" t="str">
        <f t="shared" si="11"/>
        <v>No</v>
      </c>
    </row>
    <row r="24" spans="1:18" ht="105" x14ac:dyDescent="0.25">
      <c r="A24" s="128">
        <v>10</v>
      </c>
      <c r="B24" s="155" t="str">
        <f>+VLOOKUP(A24,'IDENTIFICACIÓN DEL RC'!$A$8:$E$30,2,0)</f>
        <v>Gestión de Emergencias</v>
      </c>
      <c r="C24" s="131" t="str">
        <f>+VLOOKUP('CONTROL DEL RC'!A24,'IDENTIFICACIÓN DEL RC'!$A$8:$E$30,4,0)</f>
        <v>Acceso y uso de información de tipo confidencial, reservado, personal, privilegiada o sensible, por personal no autorizado.</v>
      </c>
      <c r="D24" s="151">
        <v>2</v>
      </c>
      <c r="E24" s="151" t="s">
        <v>318</v>
      </c>
      <c r="F24" s="198" t="s">
        <v>682</v>
      </c>
      <c r="G24" s="128" t="s">
        <v>319</v>
      </c>
      <c r="H24" s="128" t="s">
        <v>320</v>
      </c>
      <c r="I24" s="128" t="s">
        <v>321</v>
      </c>
      <c r="J24" s="151" t="s">
        <v>322</v>
      </c>
      <c r="K24" s="128" t="s">
        <v>323</v>
      </c>
      <c r="L24" s="128" t="s">
        <v>324</v>
      </c>
      <c r="M24" s="128" t="s">
        <v>325</v>
      </c>
      <c r="N24" s="82">
        <f t="shared" si="8"/>
        <v>100</v>
      </c>
      <c r="O24" s="82" t="str">
        <f t="shared" si="9"/>
        <v>Fuerte</v>
      </c>
      <c r="P24" s="86" t="s">
        <v>326</v>
      </c>
      <c r="Q24" s="154" t="str">
        <f t="shared" si="10"/>
        <v>Fuerte</v>
      </c>
      <c r="R24" s="77" t="str">
        <f t="shared" si="11"/>
        <v>No</v>
      </c>
    </row>
    <row r="25" spans="1:18" ht="110.25" customHeight="1" x14ac:dyDescent="0.25">
      <c r="A25" s="128">
        <v>10</v>
      </c>
      <c r="B25" s="155" t="str">
        <f>+VLOOKUP(A25,'IDENTIFICACIÓN DEL RC'!$A$8:$E$30,2,0)</f>
        <v>Gestión de Emergencias</v>
      </c>
      <c r="C25" s="131" t="str">
        <f>+VLOOKUP('CONTROL DEL RC'!A25,'IDENTIFICACIÓN DEL RC'!$A$8:$E$30,4,0)</f>
        <v>Acceso y uso de información de tipo confidencial, reservado, personal, privilegiada o sensible, por personal no autorizado.</v>
      </c>
      <c r="D25" s="151">
        <v>3</v>
      </c>
      <c r="E25" s="151" t="s">
        <v>318</v>
      </c>
      <c r="F25" s="198" t="s">
        <v>604</v>
      </c>
      <c r="G25" s="128" t="s">
        <v>319</v>
      </c>
      <c r="H25" s="128" t="s">
        <v>320</v>
      </c>
      <c r="I25" s="128" t="s">
        <v>321</v>
      </c>
      <c r="J25" s="151" t="s">
        <v>322</v>
      </c>
      <c r="K25" s="128" t="s">
        <v>323</v>
      </c>
      <c r="L25" s="128" t="s">
        <v>324</v>
      </c>
      <c r="M25" s="128" t="s">
        <v>325</v>
      </c>
      <c r="N25" s="82">
        <f t="shared" ref="N25" si="16">SUM(IF(G25="Preventivo",15,IF(G25="Detectivo",10,0)),
IF(H25="Asignado",15,0),
IF(I25="Adecuado",15,0),
IF(J25="Completa",10,IF(J25="Incompleta",5,0)),
IF(K25="Confiable",15,0),
IF(L25="SI",15,0),
IF(M25="Oportuna",15,0))</f>
        <v>100</v>
      </c>
      <c r="O25" s="82" t="str">
        <f t="shared" ref="O25" si="17">IF(N25&gt;=96,"Fuerte",IF(AND(N25&gt;=85,N25&lt;96),"Moderado",IF(AND(N25&lt;=84,N25&gt;=0),"Debil","")))</f>
        <v>Fuerte</v>
      </c>
      <c r="P25" s="86" t="s">
        <v>326</v>
      </c>
      <c r="Q25" s="154" t="str">
        <f t="shared" ref="Q25" si="18">IF(AND(O25="Fuerte",P25="Fuerte"),"Fuerte",IF(AND(O25="Fuerte",P25="Moderado"),"Moderado",IF(AND(O25="Fuerte",P25="Debil"),"Debil",IF(AND(O25="Moderado",P25="Fuerte"),"Moderado",IF(AND(O25="Moderado",P25="Moderado"),"Moderado",IF(AND(O25="Moderado",P25="Debil"),"Debil",IF(AND(O25="Debil",P25="Fuerte"),"Debil",IF(AND(O25="Debil",P25="Moderado"),"Debil",IF(AND(O25="Debil",P25="Debil"),"Debil","SELECCIONAR CALIFICACION")))))))))</f>
        <v>Fuerte</v>
      </c>
      <c r="R25" s="77" t="str">
        <f t="shared" ref="R25" si="19">IF(Q25="Fuerte","No","SI")</f>
        <v>No</v>
      </c>
    </row>
    <row r="26" spans="1:18" ht="93" customHeight="1" x14ac:dyDescent="0.25">
      <c r="A26" s="128">
        <v>11</v>
      </c>
      <c r="B26" s="155" t="str">
        <f>+VLOOKUP(A26,'IDENTIFICACIÓN DEL RC'!$A$8:$E$30,2,0)</f>
        <v>Gestión de Recursos Físicos y Documental</v>
      </c>
      <c r="C26" s="131" t="str">
        <f>+VLOOKUP('CONTROL DEL RC'!A26,'IDENTIFICACIÓN DEL RC'!$A$8:$E$30,4,0)</f>
        <v>Perdida o extravió documental por parte de un servidor que, aprovechando su posición frente a un recurso público, privilegia a un tercero con información para su beneficio.</v>
      </c>
      <c r="D26" s="151">
        <v>1</v>
      </c>
      <c r="E26" s="151" t="s">
        <v>318</v>
      </c>
      <c r="F26" s="198" t="s">
        <v>612</v>
      </c>
      <c r="G26" s="128" t="s">
        <v>319</v>
      </c>
      <c r="H26" s="128" t="s">
        <v>320</v>
      </c>
      <c r="I26" s="128" t="s">
        <v>321</v>
      </c>
      <c r="J26" s="151" t="s">
        <v>322</v>
      </c>
      <c r="K26" s="128" t="s">
        <v>323</v>
      </c>
      <c r="L26" s="128" t="s">
        <v>324</v>
      </c>
      <c r="M26" s="128" t="s">
        <v>325</v>
      </c>
      <c r="N26" s="83">
        <f t="shared" si="8"/>
        <v>100</v>
      </c>
      <c r="O26" s="83" t="str">
        <f t="shared" si="9"/>
        <v>Fuerte</v>
      </c>
      <c r="P26" s="84" t="s">
        <v>326</v>
      </c>
      <c r="Q26" s="162" t="str">
        <f t="shared" si="10"/>
        <v>Fuerte</v>
      </c>
      <c r="R26" s="85" t="str">
        <f t="shared" si="11"/>
        <v>No</v>
      </c>
    </row>
    <row r="27" spans="1:18" ht="94.5" customHeight="1" x14ac:dyDescent="0.25">
      <c r="A27" s="90">
        <v>11</v>
      </c>
      <c r="B27" s="155" t="str">
        <f>+VLOOKUP(A27,'IDENTIFICACIÓN DEL RC'!$A$8:$E$30,2,0)</f>
        <v>Gestión de Recursos Físicos y Documental</v>
      </c>
      <c r="C27" s="131" t="str">
        <f>+VLOOKUP('CONTROL DEL RC'!A27,'IDENTIFICACIÓN DEL RC'!$A$8:$E$30,4,0)</f>
        <v>Perdida o extravió documental por parte de un servidor que, aprovechando su posición frente a un recurso público, privilegia a un tercero con información para su beneficio.</v>
      </c>
      <c r="D27" s="155">
        <v>2</v>
      </c>
      <c r="E27" s="151" t="s">
        <v>318</v>
      </c>
      <c r="F27" s="197" t="s">
        <v>679</v>
      </c>
      <c r="G27" s="90" t="s">
        <v>319</v>
      </c>
      <c r="H27" s="90" t="s">
        <v>320</v>
      </c>
      <c r="I27" s="90" t="s">
        <v>321</v>
      </c>
      <c r="J27" s="155" t="s">
        <v>322</v>
      </c>
      <c r="K27" s="90" t="s">
        <v>323</v>
      </c>
      <c r="L27" s="90" t="s">
        <v>324</v>
      </c>
      <c r="M27" s="90" t="s">
        <v>325</v>
      </c>
      <c r="N27" s="82">
        <f t="shared" ref="N27:N43" si="20">SUM(IF(G27="Preventivo",15,IF(G27="Detectivo",10,0)),
IF(H27="Asignado",15,0),
IF(I27="Adecuado",15,0),
IF(J27="Completa",10,IF(J27="Incompleta",5,0)),
IF(K27="Confiable",15,0),
IF(L27="SI",15,0),
IF(M27="Oportuna",15,0))</f>
        <v>100</v>
      </c>
      <c r="O27" s="82" t="str">
        <f t="shared" ref="O27:O46" si="21">IF(N27&gt;=96,"Fuerte",IF(AND(N27&gt;=85,N27&lt;96),"Moderado",IF(AND(N27&lt;=84,N27&gt;=0),"Debil","")))</f>
        <v>Fuerte</v>
      </c>
      <c r="P27" s="86" t="s">
        <v>326</v>
      </c>
      <c r="Q27" s="154" t="str">
        <f t="shared" ref="Q27:Q29" si="22">IF(AND(O27="Fuerte",P27="Fuerte"),"Fuerte",IF(AND(O27="Fuerte",P27="Moderado"),"Moderado",IF(AND(O27="Fuerte",P27="Debil"),"Debil",IF(AND(O27="Moderado",P27="Fuerte"),"Moderado",IF(AND(O27="Moderado",P27="Moderado"),"Moderado",IF(AND(O27="Moderado",P27="Debil"),"Debil",IF(AND(O27="Debil",P27="Fuerte"),"Debil",IF(AND(O27="Debil",P27="Moderado"),"Debil",IF(AND(O27="Debil",P27="Debil"),"Debil","SELECCIONAR CALIFICACION")))))))))</f>
        <v>Fuerte</v>
      </c>
      <c r="R27" s="77" t="str">
        <f t="shared" ref="R27:R43" si="23">IF(Q27="Fuerte","No","SI")</f>
        <v>No</v>
      </c>
    </row>
    <row r="28" spans="1:18" ht="85.5" customHeight="1" x14ac:dyDescent="0.25">
      <c r="A28" s="90">
        <v>11</v>
      </c>
      <c r="B28" s="155" t="str">
        <f>+VLOOKUP(A28,'IDENTIFICACIÓN DEL RC'!$A$8:$E$30,2,0)</f>
        <v>Gestión de Recursos Físicos y Documental</v>
      </c>
      <c r="C28" s="131" t="str">
        <f>+VLOOKUP('CONTROL DEL RC'!A28,'IDENTIFICACIÓN DEL RC'!$A$8:$E$30,4,0)</f>
        <v>Perdida o extravió documental por parte de un servidor que, aprovechando su posición frente a un recurso público, privilegia a un tercero con información para su beneficio.</v>
      </c>
      <c r="D28" s="155">
        <v>3</v>
      </c>
      <c r="E28" s="151" t="s">
        <v>318</v>
      </c>
      <c r="F28" s="197" t="s">
        <v>332</v>
      </c>
      <c r="G28" s="90" t="s">
        <v>319</v>
      </c>
      <c r="H28" s="90" t="s">
        <v>320</v>
      </c>
      <c r="I28" s="90" t="s">
        <v>321</v>
      </c>
      <c r="J28" s="155" t="s">
        <v>322</v>
      </c>
      <c r="K28" s="90" t="s">
        <v>323</v>
      </c>
      <c r="L28" s="90" t="s">
        <v>324</v>
      </c>
      <c r="M28" s="90" t="s">
        <v>325</v>
      </c>
      <c r="N28" s="82">
        <f t="shared" si="20"/>
        <v>100</v>
      </c>
      <c r="O28" s="82" t="str">
        <f t="shared" si="21"/>
        <v>Fuerte</v>
      </c>
      <c r="P28" s="86" t="s">
        <v>326</v>
      </c>
      <c r="Q28" s="154" t="str">
        <f t="shared" si="22"/>
        <v>Fuerte</v>
      </c>
      <c r="R28" s="77" t="str">
        <f t="shared" si="23"/>
        <v>No</v>
      </c>
    </row>
    <row r="29" spans="1:18" ht="105.75" customHeight="1" x14ac:dyDescent="0.25">
      <c r="A29" s="90">
        <v>11</v>
      </c>
      <c r="B29" s="155" t="str">
        <f>+VLOOKUP(A29,'IDENTIFICACIÓN DEL RC'!$A$8:$E$30,2,0)</f>
        <v>Gestión de Recursos Físicos y Documental</v>
      </c>
      <c r="C29" s="131" t="str">
        <f>+VLOOKUP('CONTROL DEL RC'!A29,'IDENTIFICACIÓN DEL RC'!$A$8:$E$30,4,0)</f>
        <v>Perdida o extravió documental por parte de un servidor que, aprovechando su posición frente a un recurso público, privilegia a un tercero con información para su beneficio.</v>
      </c>
      <c r="D29" s="155">
        <v>4</v>
      </c>
      <c r="E29" s="151" t="s">
        <v>318</v>
      </c>
      <c r="F29" s="197" t="s">
        <v>613</v>
      </c>
      <c r="G29" s="90" t="s">
        <v>319</v>
      </c>
      <c r="H29" s="90" t="s">
        <v>320</v>
      </c>
      <c r="I29" s="90" t="s">
        <v>321</v>
      </c>
      <c r="J29" s="155" t="s">
        <v>322</v>
      </c>
      <c r="K29" s="90" t="s">
        <v>323</v>
      </c>
      <c r="L29" s="90" t="s">
        <v>324</v>
      </c>
      <c r="M29" s="90" t="s">
        <v>325</v>
      </c>
      <c r="N29" s="82">
        <f t="shared" si="20"/>
        <v>100</v>
      </c>
      <c r="O29" s="82" t="str">
        <f t="shared" si="21"/>
        <v>Fuerte</v>
      </c>
      <c r="P29" s="86" t="s">
        <v>326</v>
      </c>
      <c r="Q29" s="154" t="str">
        <f t="shared" si="22"/>
        <v>Fuerte</v>
      </c>
      <c r="R29" s="77" t="str">
        <f t="shared" si="23"/>
        <v>No</v>
      </c>
    </row>
    <row r="30" spans="1:18" ht="102.75" customHeight="1" x14ac:dyDescent="0.25">
      <c r="A30" s="90">
        <v>12</v>
      </c>
      <c r="B30" s="155" t="str">
        <f>+VLOOKUP(A30,'IDENTIFICACIÓN DEL RC'!$A$8:$E$30,2,0)</f>
        <v>Gestión de Recursos Físicos y Documental</v>
      </c>
      <c r="C30" s="131" t="str">
        <f>+VLOOKUP('CONTROL DEL RC'!A30,'IDENTIFICACIÓN DEL RC'!$A$8:$E$30,4,0)</f>
        <v>Perdida y/o desaparición de los bienes al servicio de la Entidad parte de un servidor que, aprovechando su posición frente a un recurso público, sustrae bienes de la Entidad para su beneficio personal o un tercero.</v>
      </c>
      <c r="D30" s="155">
        <v>1</v>
      </c>
      <c r="E30" s="151" t="s">
        <v>318</v>
      </c>
      <c r="F30" s="197" t="s">
        <v>333</v>
      </c>
      <c r="G30" s="90" t="s">
        <v>319</v>
      </c>
      <c r="H30" s="90" t="s">
        <v>320</v>
      </c>
      <c r="I30" s="90" t="s">
        <v>321</v>
      </c>
      <c r="J30" s="155" t="s">
        <v>322</v>
      </c>
      <c r="K30" s="90" t="s">
        <v>323</v>
      </c>
      <c r="L30" s="90" t="s">
        <v>324</v>
      </c>
      <c r="M30" s="90" t="s">
        <v>325</v>
      </c>
      <c r="N30" s="82">
        <f t="shared" si="20"/>
        <v>100</v>
      </c>
      <c r="O30" s="82" t="str">
        <f t="shared" si="21"/>
        <v>Fuerte</v>
      </c>
      <c r="P30" s="86" t="s">
        <v>326</v>
      </c>
      <c r="Q30" s="154" t="str">
        <f t="shared" ref="Q30:Q43" si="24">IF(AND(O30="Fuerte",P30="Fuerte"),"Fuerte",IF(AND(O30="Fuerte",P30="Moderado"),"Moderado",IF(AND(O30="Fuerte",P30="Debil"),"Debil",IF(AND(O30="Moderado",P30="Fuerte"),"Moderado",IF(AND(O30="Moderado",P30="Moderado"),"Moderado",IF(AND(O30="Moderado",P30="Debil"),"Debil",IF(AND(O30="Debil",P30="Fuerte"),"Debil",IF(AND(O30="Debil",P30="Moderado"),"Debil",IF(AND(O30="Debil",P30="Debil"),"Debil","SELECCIONAR CALIFICACION")))))))))</f>
        <v>Fuerte</v>
      </c>
      <c r="R30" s="77" t="str">
        <f t="shared" si="23"/>
        <v>No</v>
      </c>
    </row>
    <row r="31" spans="1:18" ht="102.75" customHeight="1" x14ac:dyDescent="0.25">
      <c r="A31" s="90">
        <v>12</v>
      </c>
      <c r="B31" s="155" t="str">
        <f>+VLOOKUP(A31,'IDENTIFICACIÓN DEL RC'!$A$8:$E$30,2,0)</f>
        <v>Gestión de Recursos Físicos y Documental</v>
      </c>
      <c r="C31" s="131" t="str">
        <f>+VLOOKUP('CONTROL DEL RC'!A31,'IDENTIFICACIÓN DEL RC'!$A$8:$E$30,4,0)</f>
        <v>Perdida y/o desaparición de los bienes al servicio de la Entidad parte de un servidor que, aprovechando su posición frente a un recurso público, sustrae bienes de la Entidad para su beneficio personal o un tercero.</v>
      </c>
      <c r="D31" s="155">
        <v>2</v>
      </c>
      <c r="E31" s="151" t="s">
        <v>318</v>
      </c>
      <c r="F31" s="197" t="s">
        <v>334</v>
      </c>
      <c r="G31" s="90" t="s">
        <v>319</v>
      </c>
      <c r="H31" s="90" t="s">
        <v>320</v>
      </c>
      <c r="I31" s="90" t="s">
        <v>321</v>
      </c>
      <c r="J31" s="155" t="s">
        <v>322</v>
      </c>
      <c r="K31" s="90" t="s">
        <v>323</v>
      </c>
      <c r="L31" s="90" t="s">
        <v>324</v>
      </c>
      <c r="M31" s="90" t="s">
        <v>325</v>
      </c>
      <c r="N31" s="82">
        <f t="shared" si="20"/>
        <v>100</v>
      </c>
      <c r="O31" s="82" t="str">
        <f t="shared" si="21"/>
        <v>Fuerte</v>
      </c>
      <c r="P31" s="86" t="s">
        <v>326</v>
      </c>
      <c r="Q31" s="154" t="str">
        <f t="shared" si="24"/>
        <v>Fuerte</v>
      </c>
      <c r="R31" s="77" t="str">
        <f t="shared" si="23"/>
        <v>No</v>
      </c>
    </row>
    <row r="32" spans="1:18" ht="102.75" customHeight="1" x14ac:dyDescent="0.25">
      <c r="A32" s="90">
        <v>12</v>
      </c>
      <c r="B32" s="155" t="str">
        <f>+VLOOKUP(A32,'IDENTIFICACIÓN DEL RC'!$A$8:$E$30,2,0)</f>
        <v>Gestión de Recursos Físicos y Documental</v>
      </c>
      <c r="C32" s="131" t="str">
        <f>+VLOOKUP('CONTROL DEL RC'!A32,'IDENTIFICACIÓN DEL RC'!$A$8:$E$30,4,0)</f>
        <v>Perdida y/o desaparición de los bienes al servicio de la Entidad parte de un servidor que, aprovechando su posición frente a un recurso público, sustrae bienes de la Entidad para su beneficio personal o un tercero.</v>
      </c>
      <c r="D32" s="155">
        <v>3</v>
      </c>
      <c r="E32" s="151" t="s">
        <v>318</v>
      </c>
      <c r="F32" s="197" t="s">
        <v>608</v>
      </c>
      <c r="G32" s="90" t="s">
        <v>319</v>
      </c>
      <c r="H32" s="90" t="s">
        <v>320</v>
      </c>
      <c r="I32" s="90" t="s">
        <v>321</v>
      </c>
      <c r="J32" s="155" t="s">
        <v>322</v>
      </c>
      <c r="K32" s="90" t="s">
        <v>323</v>
      </c>
      <c r="L32" s="90" t="s">
        <v>324</v>
      </c>
      <c r="M32" s="90" t="s">
        <v>325</v>
      </c>
      <c r="N32" s="82">
        <f t="shared" si="20"/>
        <v>100</v>
      </c>
      <c r="O32" s="82" t="str">
        <f t="shared" si="21"/>
        <v>Fuerte</v>
      </c>
      <c r="P32" s="86" t="s">
        <v>326</v>
      </c>
      <c r="Q32" s="154" t="str">
        <f t="shared" si="24"/>
        <v>Fuerte</v>
      </c>
      <c r="R32" s="77" t="str">
        <f t="shared" si="23"/>
        <v>No</v>
      </c>
    </row>
    <row r="33" spans="1:20" ht="112.5" customHeight="1" x14ac:dyDescent="0.25">
      <c r="A33" s="90">
        <v>12</v>
      </c>
      <c r="B33" s="155" t="str">
        <f>+VLOOKUP(A33,'IDENTIFICACIÓN DEL RC'!$A$8:$E$30,2,0)</f>
        <v>Gestión de Recursos Físicos y Documental</v>
      </c>
      <c r="C33" s="131" t="str">
        <f>+VLOOKUP('CONTROL DEL RC'!A33,'IDENTIFICACIÓN DEL RC'!$A$8:$E$30,4,0)</f>
        <v>Perdida y/o desaparición de los bienes al servicio de la Entidad parte de un servidor que, aprovechando su posición frente a un recurso público, sustrae bienes de la Entidad para su beneficio personal o un tercero.</v>
      </c>
      <c r="D33" s="155">
        <v>4</v>
      </c>
      <c r="E33" s="151" t="s">
        <v>318</v>
      </c>
      <c r="F33" s="197" t="s">
        <v>335</v>
      </c>
      <c r="G33" s="90" t="s">
        <v>319</v>
      </c>
      <c r="H33" s="90" t="s">
        <v>320</v>
      </c>
      <c r="I33" s="90" t="s">
        <v>321</v>
      </c>
      <c r="J33" s="155" t="s">
        <v>322</v>
      </c>
      <c r="K33" s="90" t="s">
        <v>323</v>
      </c>
      <c r="L33" s="90" t="s">
        <v>324</v>
      </c>
      <c r="M33" s="90" t="s">
        <v>325</v>
      </c>
      <c r="N33" s="82">
        <f t="shared" si="20"/>
        <v>100</v>
      </c>
      <c r="O33" s="82" t="str">
        <f t="shared" si="21"/>
        <v>Fuerte</v>
      </c>
      <c r="P33" s="86" t="s">
        <v>326</v>
      </c>
      <c r="Q33" s="154" t="str">
        <f t="shared" si="24"/>
        <v>Fuerte</v>
      </c>
      <c r="R33" s="77" t="str">
        <f t="shared" si="23"/>
        <v>No</v>
      </c>
    </row>
    <row r="34" spans="1:20" ht="109.5" customHeight="1" x14ac:dyDescent="0.25">
      <c r="A34" s="90">
        <v>13</v>
      </c>
      <c r="B34" s="155" t="str">
        <f>+VLOOKUP(A34,'IDENTIFICACIÓN DEL RC'!$A$8:$E$30,2,0)</f>
        <v>Gestión de Seguridad y Convivencia</v>
      </c>
      <c r="C34" s="131" t="str">
        <f>+VLOOKUP('CONTROL DEL RC'!A34,'IDENTIFICACIÓN DEL RC'!$A$8:$E$30,4,0)</f>
        <v>Fuga de información confidencial de la entidad por parte de contratista o funcionarios</v>
      </c>
      <c r="D34" s="155">
        <v>1</v>
      </c>
      <c r="E34" s="151" t="s">
        <v>318</v>
      </c>
      <c r="F34" s="197" t="s">
        <v>614</v>
      </c>
      <c r="G34" s="90" t="s">
        <v>319</v>
      </c>
      <c r="H34" s="90" t="s">
        <v>320</v>
      </c>
      <c r="I34" s="90" t="s">
        <v>321</v>
      </c>
      <c r="J34" s="155" t="s">
        <v>322</v>
      </c>
      <c r="K34" s="90" t="s">
        <v>323</v>
      </c>
      <c r="L34" s="90" t="s">
        <v>324</v>
      </c>
      <c r="M34" s="90" t="s">
        <v>325</v>
      </c>
      <c r="N34" s="82">
        <f>SUM(IF(G34="Preventivo",15,IF(G34="Detectivo",10,0)),
IF(H34="Asignado",15,0),
IF(I34="Adecuado",15,0),
IF(J34="Completa",10,IF(J34="Incompleta",5,0)),
IF(K34="Confiable",15,0),
IF(L34="SI",15,0),
IF(M34="Oportuna",15,0))</f>
        <v>100</v>
      </c>
      <c r="O34" s="82" t="str">
        <f>IF(N34&gt;=96,"Fuerte",IF(AND(N34&gt;=85,N34&lt;96),"Moderado",IF(AND(N34&lt;=84,N34&gt;=0),"Debil","")))</f>
        <v>Fuerte</v>
      </c>
      <c r="P34" s="86" t="s">
        <v>326</v>
      </c>
      <c r="Q34" s="154" t="str">
        <f>IF(AND(O34="Fuerte",P34="Fuerte"),"Fuerte",IF(AND(O34="Fuerte",P34="Moderado"),"Moderado",IF(AND(O34="Fuerte",P34="Debil"),"Debil",IF(AND(O34="Moderado",P34="Fuerte"),"Moderado",IF(AND(O34="Moderado",P34="Moderado"),"Moderado",IF(AND(O34="Moderado",P34="Debil"),"Debil",IF(AND(O34="Debil",P34="Fuerte"),"Debil",IF(AND(O34="Debil",P34="Moderado"),"Debil",IF(AND(O34="Debil",P34="Debil"),"Debil","SELECCIONAR CALIFICACION")))))))))</f>
        <v>Fuerte</v>
      </c>
      <c r="R34" s="77" t="str">
        <f>IF(Q34="Fuerte","No","SI")</f>
        <v>No</v>
      </c>
    </row>
    <row r="35" spans="1:20" ht="101.25" customHeight="1" x14ac:dyDescent="0.25">
      <c r="A35" s="90">
        <v>14</v>
      </c>
      <c r="B35" s="155" t="str">
        <f>+VLOOKUP(A35,'IDENTIFICACIÓN DEL RC'!$A$8:$E$30,2,0)</f>
        <v>Gestión de Tecnología de Información</v>
      </c>
      <c r="C35" s="131" t="str">
        <f>+VLOOKUP('CONTROL DEL RC'!A35,'IDENTIFICACIÓN DEL RC'!$A$8:$E$30,4,0)</f>
        <v xml:space="preserve"> Fuga de información catalogada por la entidad como clasificada o reservada</v>
      </c>
      <c r="D35" s="155">
        <v>1</v>
      </c>
      <c r="E35" s="151" t="s">
        <v>318</v>
      </c>
      <c r="F35" s="197" t="s">
        <v>615</v>
      </c>
      <c r="G35" s="90" t="s">
        <v>319</v>
      </c>
      <c r="H35" s="90" t="s">
        <v>320</v>
      </c>
      <c r="I35" s="90" t="s">
        <v>321</v>
      </c>
      <c r="J35" s="155" t="s">
        <v>322</v>
      </c>
      <c r="K35" s="90" t="s">
        <v>323</v>
      </c>
      <c r="L35" s="90" t="s">
        <v>324</v>
      </c>
      <c r="M35" s="90" t="s">
        <v>325</v>
      </c>
      <c r="N35" s="82">
        <f>SUM(IF(G35="Preventivo",15,IF(G35="Detectivo",10,0)),
IF(H35="Asignado",15,0),
IF(I35="Adecuado",15,0),
IF(J35="Completa",10,IF(J35="Incompleta",5,0)),
IF(K35="Confiable",15,0),
IF(L35="SI",15,0),
IF(M35="Oportuna",15,0))</f>
        <v>100</v>
      </c>
      <c r="O35" s="82" t="str">
        <f>IF(N35&gt;=96,"Fuerte",IF(AND(N35&gt;=85,N35&lt;96),"Moderado",IF(AND(N35&lt;=84,N35&gt;=0),"Debil","")))</f>
        <v>Fuerte</v>
      </c>
      <c r="P35" s="86" t="s">
        <v>326</v>
      </c>
      <c r="Q35" s="154" t="str">
        <f>IF(AND(O35="Fuerte",P35="Fuerte"),"Fuerte",IF(AND(O35="Fuerte",P35="Moderado"),"Moderado",IF(AND(O35="Fuerte",P35="Debil"),"Debil",IF(AND(O35="Moderado",P35="Fuerte"),"Moderado",IF(AND(O35="Moderado",P35="Moderado"),"Moderado",IF(AND(O35="Moderado",P35="Debil"),"Debil",IF(AND(O35="Debil",P35="Fuerte"),"Debil",IF(AND(O35="Debil",P35="Moderado"),"Debil",IF(AND(O35="Debil",P35="Debil"),"Debil","SELECCIONAR CALIFICACION")))))))))</f>
        <v>Fuerte</v>
      </c>
      <c r="R35" s="77" t="str">
        <f>IF(Q35="Fuerte","No","SI")</f>
        <v>No</v>
      </c>
    </row>
    <row r="36" spans="1:20" ht="111.75" customHeight="1" x14ac:dyDescent="0.25">
      <c r="A36" s="90">
        <v>14</v>
      </c>
      <c r="B36" s="155" t="str">
        <f>+VLOOKUP(A36,'IDENTIFICACIÓN DEL RC'!$A$8:$E$30,2,0)</f>
        <v>Gestión de Tecnología de Información</v>
      </c>
      <c r="C36" s="131" t="str">
        <f>+VLOOKUP('CONTROL DEL RC'!A36,'IDENTIFICACIÓN DEL RC'!$A$8:$E$30,4,0)</f>
        <v xml:space="preserve"> Fuga de información catalogada por la entidad como clasificada o reservada</v>
      </c>
      <c r="D36" s="155">
        <v>2</v>
      </c>
      <c r="E36" s="151" t="s">
        <v>318</v>
      </c>
      <c r="F36" s="197" t="s">
        <v>336</v>
      </c>
      <c r="G36" s="90" t="s">
        <v>319</v>
      </c>
      <c r="H36" s="90" t="s">
        <v>320</v>
      </c>
      <c r="I36" s="90" t="s">
        <v>321</v>
      </c>
      <c r="J36" s="155" t="s">
        <v>322</v>
      </c>
      <c r="K36" s="90" t="s">
        <v>323</v>
      </c>
      <c r="L36" s="90" t="s">
        <v>324</v>
      </c>
      <c r="M36" s="90" t="s">
        <v>325</v>
      </c>
      <c r="N36" s="82">
        <f t="shared" ref="N36" si="25">SUM(IF(G36="Preventivo",15,IF(G36="Detectivo",10,0)),
IF(H36="Asignado",15,0),
IF(I36="Adecuado",15,0),
IF(J36="Completa",10,IF(J36="Incompleta",5,0)),
IF(K36="Confiable",15,0),
IF(L36="SI",15,0),
IF(M36="Oportuna",15,0))</f>
        <v>100</v>
      </c>
      <c r="O36" s="82" t="str">
        <f t="shared" ref="O36" si="26">IF(N36&gt;=96,"Fuerte",IF(AND(N36&gt;=85,N36&lt;96),"Moderado",IF(AND(N36&lt;=84,N36&gt;=0),"Debil","")))</f>
        <v>Fuerte</v>
      </c>
      <c r="P36" s="86" t="s">
        <v>326</v>
      </c>
      <c r="Q36" s="154" t="str">
        <f t="shared" ref="Q36" si="27">IF(AND(O36="Fuerte",P36="Fuerte"),"Fuerte",IF(AND(O36="Fuerte",P36="Moderado"),"Moderado",IF(AND(O36="Fuerte",P36="Debil"),"Debil",IF(AND(O36="Moderado",P36="Fuerte"),"Moderado",IF(AND(O36="Moderado",P36="Moderado"),"Moderado",IF(AND(O36="Moderado",P36="Debil"),"Debil",IF(AND(O36="Debil",P36="Fuerte"),"Debil",IF(AND(O36="Debil",P36="Moderado"),"Debil",IF(AND(O36="Debil",P36="Debil"),"Debil","SELECCIONAR CALIFICACION")))))))))</f>
        <v>Fuerte</v>
      </c>
      <c r="R36" s="77" t="str">
        <f t="shared" ref="R36" si="28">IF(Q36="Fuerte","No","SI")</f>
        <v>No</v>
      </c>
    </row>
    <row r="37" spans="1:20" ht="90" x14ac:dyDescent="0.25">
      <c r="A37" s="90">
        <v>15</v>
      </c>
      <c r="B37" s="155" t="str">
        <f>+VLOOKUP(A37,'IDENTIFICACIÓN DEL RC'!$A$8:$E$30,2,0)</f>
        <v>Gestión de Tecnología de Información</v>
      </c>
      <c r="C37" s="131" t="str">
        <f>+VLOOKUP('CONTROL DEL RC'!A37,'IDENTIFICACIÓN DEL RC'!$A$8:$E$30,4,0)</f>
        <v>Pérdida de Integridad de la información almacenada en la infraestructura tecnológica o sistemas de información de la entidad.</v>
      </c>
      <c r="D37" s="155">
        <v>1</v>
      </c>
      <c r="E37" s="151" t="s">
        <v>318</v>
      </c>
      <c r="F37" s="197" t="s">
        <v>620</v>
      </c>
      <c r="G37" s="90" t="s">
        <v>319</v>
      </c>
      <c r="H37" s="90" t="s">
        <v>320</v>
      </c>
      <c r="I37" s="90" t="s">
        <v>321</v>
      </c>
      <c r="J37" s="155" t="s">
        <v>322</v>
      </c>
      <c r="K37" s="90" t="s">
        <v>323</v>
      </c>
      <c r="L37" s="90" t="s">
        <v>324</v>
      </c>
      <c r="M37" s="90" t="s">
        <v>325</v>
      </c>
      <c r="N37" s="82">
        <f>SUM(IF(G37="Preventivo",15,IF(G37="Detectivo",10,0)),
IF(H37="Asignado",15,0),
IF(I37="Adecuado",15,0),
IF(J37="Completa",10,IF(J37="Incompleta",5,0)),
IF(K37="Confiable",15,0),
IF(L37="SI",15,0),
IF(M37="Oportuna",15,0))</f>
        <v>100</v>
      </c>
      <c r="O37" s="82" t="str">
        <f>IF(N37&gt;=96,"Fuerte",IF(AND(N37&gt;=85,N37&lt;96),"Moderado",IF(AND(N37&lt;=84,N37&gt;=0),"Debil","")))</f>
        <v>Fuerte</v>
      </c>
      <c r="P37" s="86" t="s">
        <v>326</v>
      </c>
      <c r="Q37" s="154" t="str">
        <f>IF(AND(O37="Fuerte",P37="Fuerte"),"Fuerte",IF(AND(O37="Fuerte",P37="Moderado"),"Moderado",IF(AND(O37="Fuerte",P37="Debil"),"Debil",IF(AND(O37="Moderado",P37="Fuerte"),"Moderado",IF(AND(O37="Moderado",P37="Moderado"),"Moderado",IF(AND(O37="Moderado",P37="Debil"),"Debil",IF(AND(O37="Debil",P37="Fuerte"),"Debil",IF(AND(O37="Debil",P37="Moderado"),"Debil",IF(AND(O37="Debil",P37="Debil"),"Debil","SELECCIONAR CALIFICACION")))))))))</f>
        <v>Fuerte</v>
      </c>
      <c r="R37" s="77" t="str">
        <f>IF(Q37="Fuerte","No","SI")</f>
        <v>No</v>
      </c>
    </row>
    <row r="38" spans="1:20" ht="87.75" customHeight="1" x14ac:dyDescent="0.25">
      <c r="A38" s="90">
        <v>15</v>
      </c>
      <c r="B38" s="155" t="str">
        <f>+VLOOKUP(A38,'IDENTIFICACIÓN DEL RC'!$A$8:$E$30,2,0)</f>
        <v>Gestión de Tecnología de Información</v>
      </c>
      <c r="C38" s="131" t="str">
        <f>+VLOOKUP('CONTROL DEL RC'!A38,'IDENTIFICACIÓN DEL RC'!$A$8:$E$30,4,0)</f>
        <v>Pérdida de Integridad de la información almacenada en la infraestructura tecnológica o sistemas de información de la entidad.</v>
      </c>
      <c r="D38" s="155">
        <v>2</v>
      </c>
      <c r="E38" s="151" t="s">
        <v>318</v>
      </c>
      <c r="F38" s="197" t="s">
        <v>616</v>
      </c>
      <c r="G38" s="90" t="s">
        <v>319</v>
      </c>
      <c r="H38" s="90" t="s">
        <v>320</v>
      </c>
      <c r="I38" s="90" t="s">
        <v>321</v>
      </c>
      <c r="J38" s="155" t="s">
        <v>322</v>
      </c>
      <c r="K38" s="90" t="s">
        <v>323</v>
      </c>
      <c r="L38" s="90" t="s">
        <v>324</v>
      </c>
      <c r="M38" s="90" t="s">
        <v>325</v>
      </c>
      <c r="N38" s="82">
        <f t="shared" ref="N38" si="29">SUM(IF(G38="Preventivo",15,IF(G38="Detectivo",10,0)),
IF(H38="Asignado",15,0),
IF(I38="Adecuado",15,0),
IF(J38="Completa",10,IF(J38="Incompleta",5,0)),
IF(K38="Confiable",15,0),
IF(L38="SI",15,0),
IF(M38="Oportuna",15,0))</f>
        <v>100</v>
      </c>
      <c r="O38" s="82" t="str">
        <f t="shared" ref="O38" si="30">IF(N38&gt;=96,"Fuerte",IF(AND(N38&gt;=85,N38&lt;96),"Moderado",IF(AND(N38&lt;=84,N38&gt;=0),"Debil","")))</f>
        <v>Fuerte</v>
      </c>
      <c r="P38" s="86" t="s">
        <v>326</v>
      </c>
      <c r="Q38" s="154" t="str">
        <f t="shared" ref="Q38" si="31">IF(AND(O38="Fuerte",P38="Fuerte"),"Fuerte",IF(AND(O38="Fuerte",P38="Moderado"),"Moderado",IF(AND(O38="Fuerte",P38="Debil"),"Debil",IF(AND(O38="Moderado",P38="Fuerte"),"Moderado",IF(AND(O38="Moderado",P38="Moderado"),"Moderado",IF(AND(O38="Moderado",P38="Debil"),"Debil",IF(AND(O38="Debil",P38="Fuerte"),"Debil",IF(AND(O38="Debil",P38="Moderado"),"Debil",IF(AND(O38="Debil",P38="Debil"),"Debil","SELECCIONAR CALIFICACION")))))))))</f>
        <v>Fuerte</v>
      </c>
      <c r="R38" s="77" t="str">
        <f t="shared" ref="R38" si="32">IF(Q38="Fuerte","No","SI")</f>
        <v>No</v>
      </c>
    </row>
    <row r="39" spans="1:20" ht="355.5" customHeight="1" x14ac:dyDescent="0.25">
      <c r="A39" s="90">
        <v>16</v>
      </c>
      <c r="B39" s="155" t="str">
        <f>+VLOOKUP(A39,'IDENTIFICACIÓN DEL RC'!$A$8:$E$30,2,0)</f>
        <v>Gestión Financiera</v>
      </c>
      <c r="C39" s="131" t="str">
        <f>+VLOOKUP('CONTROL DEL RC'!A39,'IDENTIFICACIÓN DEL RC'!$A$8:$E$30,4,0)</f>
        <v xml:space="preserve">Tramitar pagos sin cumplir con los requisitos establecidos   </v>
      </c>
      <c r="D39" s="155">
        <v>1</v>
      </c>
      <c r="E39" s="151" t="s">
        <v>318</v>
      </c>
      <c r="F39" s="197" t="s">
        <v>680</v>
      </c>
      <c r="G39" s="90" t="s">
        <v>319</v>
      </c>
      <c r="H39" s="90" t="s">
        <v>320</v>
      </c>
      <c r="I39" s="90" t="s">
        <v>321</v>
      </c>
      <c r="J39" s="155" t="s">
        <v>322</v>
      </c>
      <c r="K39" s="90" t="s">
        <v>323</v>
      </c>
      <c r="L39" s="90" t="s">
        <v>324</v>
      </c>
      <c r="M39" s="90" t="s">
        <v>325</v>
      </c>
      <c r="N39" s="82">
        <f>SUM(IF(G39="Preventivo",15,IF(G39="Detectivo",10,0)),
IF(H39="Asignado",15,0),
IF(I39="Adecuado",15,0),
IF(J39="Completa",10,IF(J39="Incompleta",5,0)),
IF(K39="Confiable",15,0),
IF(L39="SI",15,0),
IF(M39="Oportuna",15,0))</f>
        <v>100</v>
      </c>
      <c r="O39" s="82" t="str">
        <f>IF(N39&gt;=96,"Fuerte",IF(AND(N39&gt;=85,N39&lt;96),"Moderado",IF(AND(N39&lt;=84,N39&gt;=0),"Debil","")))</f>
        <v>Fuerte</v>
      </c>
      <c r="P39" s="86" t="s">
        <v>326</v>
      </c>
      <c r="Q39" s="154" t="str">
        <f>IF(AND(O39="Fuerte",P39="Fuerte"),"Fuerte",IF(AND(O39="Fuerte",P39="Moderado"),"Moderado",IF(AND(O39="Fuerte",P39="Debil"),"Debil",IF(AND(O39="Moderado",P39="Fuerte"),"Moderado",IF(AND(O39="Moderado",P39="Moderado"),"Moderado",IF(AND(O39="Moderado",P39="Debil"),"Debil",IF(AND(O39="Debil",P39="Fuerte"),"Debil",IF(AND(O39="Debil",P39="Moderado"),"Debil",IF(AND(O39="Debil",P39="Debil"),"Debil","SELECCIONAR CALIFICACION")))))))))</f>
        <v>Fuerte</v>
      </c>
      <c r="R39" s="77" t="str">
        <f>IF(Q39="Fuerte","No","SI")</f>
        <v>No</v>
      </c>
    </row>
    <row r="40" spans="1:20" ht="75" x14ac:dyDescent="0.25">
      <c r="A40" s="90">
        <v>16</v>
      </c>
      <c r="B40" s="155" t="str">
        <f>+VLOOKUP(A40,'IDENTIFICACIÓN DEL RC'!$A$8:$E$30,2,0)</f>
        <v>Gestión Financiera</v>
      </c>
      <c r="C40" s="131" t="str">
        <f>+VLOOKUP('CONTROL DEL RC'!A40,'IDENTIFICACIÓN DEL RC'!$A$8:$E$30,4,0)</f>
        <v xml:space="preserve">Tramitar pagos sin cumplir con los requisitos establecidos   </v>
      </c>
      <c r="D40" s="155">
        <v>2</v>
      </c>
      <c r="E40" s="151" t="s">
        <v>318</v>
      </c>
      <c r="F40" s="197" t="s">
        <v>617</v>
      </c>
      <c r="G40" s="90" t="s">
        <v>319</v>
      </c>
      <c r="H40" s="90" t="s">
        <v>320</v>
      </c>
      <c r="I40" s="90" t="s">
        <v>321</v>
      </c>
      <c r="J40" s="155" t="s">
        <v>322</v>
      </c>
      <c r="K40" s="90" t="s">
        <v>323</v>
      </c>
      <c r="L40" s="90" t="s">
        <v>324</v>
      </c>
      <c r="M40" s="90" t="s">
        <v>325</v>
      </c>
      <c r="N40" s="82">
        <f>SUM(IF(G40="Preventivo",15,IF(G40="Detectivo",10,0)),
IF(H40="Asignado",15,0),
IF(I40="Adecuado",15,0),
IF(J40="Completa",10,IF(J40="Incompleta",5,0)),
IF(K40="Confiable",15,0),
IF(L40="SI",15,0),
IF(M40="Oportuna",15,0))</f>
        <v>100</v>
      </c>
      <c r="O40" s="82" t="str">
        <f>IF(N40&gt;=96,"Fuerte",IF(AND(N40&gt;=85,N40&lt;96),"Moderado",IF(AND(N40&lt;=84,N40&gt;=0),"Debil","")))</f>
        <v>Fuerte</v>
      </c>
      <c r="P40" s="86" t="s">
        <v>326</v>
      </c>
      <c r="Q40" s="154" t="str">
        <f>IF(AND(O40="Fuerte",P40="Fuerte"),"Fuerte",IF(AND(O40="Fuerte",P40="Moderado"),"Moderado",IF(AND(O40="Fuerte",P40="Debil"),"Debil",IF(AND(O40="Moderado",P40="Fuerte"),"Moderado",IF(AND(O40="Moderado",P40="Moderado"),"Moderado",IF(AND(O40="Moderado",P40="Debil"),"Debil",IF(AND(O40="Debil",P40="Fuerte"),"Debil",IF(AND(O40="Debil",P40="Moderado"),"Debil",IF(AND(O40="Debil",P40="Debil"),"Debil","SELECCIONAR CALIFICACION")))))))))</f>
        <v>Fuerte</v>
      </c>
      <c r="R40" s="77" t="str">
        <f>IF(Q40="Fuerte","No","SI")</f>
        <v>No</v>
      </c>
    </row>
    <row r="41" spans="1:20" ht="120" x14ac:dyDescent="0.25">
      <c r="A41" s="90">
        <v>17</v>
      </c>
      <c r="B41" s="155" t="str">
        <f>+VLOOKUP(A41,'IDENTIFICACIÓN DEL RC'!$A$8:$E$30,2,0)</f>
        <v>Gestión Humana</v>
      </c>
      <c r="C41" s="131" t="str">
        <f>+VLOOKUP('CONTROL DEL RC'!A41,'IDENTIFICACIÓN DEL RC'!$A$8:$E$30,4,0)</f>
        <v>Posesionar o realizar un encargo a un servidor que No cumpla con los requisitos establecidos en el Manual de Funciones de la SCJ</v>
      </c>
      <c r="D41" s="155">
        <v>1</v>
      </c>
      <c r="E41" s="151" t="s">
        <v>318</v>
      </c>
      <c r="F41" s="197" t="s">
        <v>337</v>
      </c>
      <c r="G41" s="90" t="s">
        <v>319</v>
      </c>
      <c r="H41" s="90" t="s">
        <v>320</v>
      </c>
      <c r="I41" s="90" t="s">
        <v>321</v>
      </c>
      <c r="J41" s="155" t="s">
        <v>322</v>
      </c>
      <c r="K41" s="90" t="s">
        <v>323</v>
      </c>
      <c r="L41" s="90" t="s">
        <v>324</v>
      </c>
      <c r="M41" s="90" t="s">
        <v>325</v>
      </c>
      <c r="N41" s="82">
        <f t="shared" si="20"/>
        <v>100</v>
      </c>
      <c r="O41" s="82" t="str">
        <f t="shared" si="21"/>
        <v>Fuerte</v>
      </c>
      <c r="P41" s="86" t="s">
        <v>326</v>
      </c>
      <c r="Q41" s="154" t="str">
        <f t="shared" si="24"/>
        <v>Fuerte</v>
      </c>
      <c r="R41" s="77" t="str">
        <f t="shared" si="23"/>
        <v>No</v>
      </c>
    </row>
    <row r="42" spans="1:20" ht="105" x14ac:dyDescent="0.25">
      <c r="A42" s="90">
        <v>18</v>
      </c>
      <c r="B42" s="155" t="str">
        <f>+VLOOKUP(A42,'IDENTIFICACIÓN DEL RC'!$A$8:$E$30,2,0)</f>
        <v>Gestión Humana</v>
      </c>
      <c r="C42" s="131" t="str">
        <f>+VLOOKUP('CONTROL DEL RC'!A42,'IDENTIFICACIÓN DEL RC'!$A$8:$E$30,4,0)</f>
        <v>Interés indebido por un oferente en los procesos de contratación de la Dirección de Gestión Humana</v>
      </c>
      <c r="D42" s="155">
        <v>1</v>
      </c>
      <c r="E42" s="151" t="s">
        <v>318</v>
      </c>
      <c r="F42" s="197" t="s">
        <v>338</v>
      </c>
      <c r="G42" s="90" t="s">
        <v>319</v>
      </c>
      <c r="H42" s="90" t="s">
        <v>320</v>
      </c>
      <c r="I42" s="90" t="s">
        <v>321</v>
      </c>
      <c r="J42" s="155" t="s">
        <v>322</v>
      </c>
      <c r="K42" s="90" t="s">
        <v>323</v>
      </c>
      <c r="L42" s="90" t="s">
        <v>324</v>
      </c>
      <c r="M42" s="90" t="s">
        <v>325</v>
      </c>
      <c r="N42" s="82">
        <f t="shared" ref="N42" si="33">SUM(IF(G42="Preventivo",15,IF(G42="Detectivo",10,0)),
IF(H42="Asignado",15,0),
IF(I42="Adecuado",15,0),
IF(J42="Completa",10,IF(J42="Incompleta",5,0)),
IF(K42="Confiable",15,0),
IF(L42="SI",15,0),
IF(M42="Oportuna",15,0))</f>
        <v>100</v>
      </c>
      <c r="O42" s="82" t="str">
        <f t="shared" ref="O42" si="34">IF(N42&gt;=96,"Fuerte",IF(AND(N42&gt;=85,N42&lt;96),"Moderado",IF(AND(N42&lt;=84,N42&gt;=0),"Debil","")))</f>
        <v>Fuerte</v>
      </c>
      <c r="P42" s="86" t="s">
        <v>326</v>
      </c>
      <c r="Q42" s="154" t="str">
        <f t="shared" ref="Q42" si="35">IF(AND(O42="Fuerte",P42="Fuerte"),"Fuerte",IF(AND(O42="Fuerte",P42="Moderado"),"Moderado",IF(AND(O42="Fuerte",P42="Debil"),"Debil",IF(AND(O42="Moderado",P42="Fuerte"),"Moderado",IF(AND(O42="Moderado",P42="Moderado"),"Moderado",IF(AND(O42="Moderado",P42="Debil"),"Debil",IF(AND(O42="Debil",P42="Fuerte"),"Debil",IF(AND(O42="Debil",P42="Moderado"),"Debil",IF(AND(O42="Debil",P42="Debil"),"Debil","SELECCIONAR CALIFICACION")))))))))</f>
        <v>Fuerte</v>
      </c>
      <c r="R42" s="77" t="str">
        <f t="shared" ref="R42" si="36">IF(Q42="Fuerte","No","SI")</f>
        <v>No</v>
      </c>
    </row>
    <row r="43" spans="1:20" ht="157.5" customHeight="1" x14ac:dyDescent="0.25">
      <c r="A43" s="90">
        <v>19</v>
      </c>
      <c r="B43" s="155" t="str">
        <f>+VLOOKUP(A43,'IDENTIFICACIÓN DEL RC'!$A$8:$E$30,2,0)</f>
        <v>Gestión Jurídica y Contractual</v>
      </c>
      <c r="C43" s="131" t="str">
        <f>+VLOOKUP('CONTROL DEL RC'!A43,'IDENTIFICACIÓN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3" s="155">
        <v>1</v>
      </c>
      <c r="E43" s="151" t="s">
        <v>318</v>
      </c>
      <c r="F43" s="197" t="s">
        <v>339</v>
      </c>
      <c r="G43" s="90" t="s">
        <v>319</v>
      </c>
      <c r="H43" s="90" t="s">
        <v>320</v>
      </c>
      <c r="I43" s="90" t="s">
        <v>321</v>
      </c>
      <c r="J43" s="155" t="s">
        <v>322</v>
      </c>
      <c r="K43" s="90" t="s">
        <v>323</v>
      </c>
      <c r="L43" s="90" t="s">
        <v>324</v>
      </c>
      <c r="M43" s="90" t="s">
        <v>325</v>
      </c>
      <c r="N43" s="82">
        <f t="shared" si="20"/>
        <v>100</v>
      </c>
      <c r="O43" s="82" t="str">
        <f t="shared" si="21"/>
        <v>Fuerte</v>
      </c>
      <c r="P43" s="86" t="s">
        <v>326</v>
      </c>
      <c r="Q43" s="154" t="str">
        <f t="shared" si="24"/>
        <v>Fuerte</v>
      </c>
      <c r="R43" s="77" t="str">
        <f t="shared" si="23"/>
        <v>No</v>
      </c>
    </row>
    <row r="44" spans="1:20" s="110" customFormat="1" ht="171.75" customHeight="1" x14ac:dyDescent="0.25">
      <c r="A44" s="90">
        <v>19</v>
      </c>
      <c r="B44" s="155" t="str">
        <f>+VLOOKUP(A44,'IDENTIFICACIÓN DEL RC'!$A$8:$E$30,2,0)</f>
        <v>Gestión Jurídica y Contractual</v>
      </c>
      <c r="C44" s="131" t="str">
        <f>+VLOOKUP('CONTROL DEL RC'!A44,'IDENTIFICACIÓN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4" s="155">
        <v>2</v>
      </c>
      <c r="E44" s="151" t="s">
        <v>318</v>
      </c>
      <c r="F44" s="197" t="s">
        <v>603</v>
      </c>
      <c r="G44" s="90" t="s">
        <v>319</v>
      </c>
      <c r="H44" s="90" t="s">
        <v>320</v>
      </c>
      <c r="I44" s="90" t="s">
        <v>321</v>
      </c>
      <c r="J44" s="155" t="s">
        <v>322</v>
      </c>
      <c r="K44" s="90" t="s">
        <v>323</v>
      </c>
      <c r="L44" s="90" t="s">
        <v>324</v>
      </c>
      <c r="M44" s="90" t="s">
        <v>325</v>
      </c>
      <c r="N44" s="82">
        <f t="shared" ref="N44" si="37">SUM(IF(G44="Preventivo",15,IF(G44="Detectivo",10,0)),
IF(H44="Asignado",15,0),
IF(I44="Adecuado",15,0),
IF(J44="Completa",10,IF(J44="Incompleta",5,0)),
IF(K44="Confiable",15,0),
IF(L44="SI",15,0),
IF(M44="Oportuna",15,0))</f>
        <v>100</v>
      </c>
      <c r="O44" s="82" t="str">
        <f t="shared" ref="O44" si="38">IF(N44&gt;=96,"Fuerte",IF(AND(N44&gt;=85,N44&lt;96),"Moderado",IF(AND(N44&lt;=84,N44&gt;=0),"Debil","")))</f>
        <v>Fuerte</v>
      </c>
      <c r="P44" s="86" t="s">
        <v>326</v>
      </c>
      <c r="Q44" s="154" t="str">
        <f t="shared" ref="Q44" si="39">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77" t="str">
        <f t="shared" ref="R44" si="40">IF(Q44="Fuerte","No","SI")</f>
        <v>No</v>
      </c>
      <c r="S44" s="127"/>
      <c r="T44" s="127"/>
    </row>
    <row r="45" spans="1:20" s="110" customFormat="1" ht="75" x14ac:dyDescent="0.25">
      <c r="A45" s="90">
        <v>20</v>
      </c>
      <c r="B45" s="155" t="str">
        <f>+VLOOKUP(A45,'IDENTIFICACIÓN DEL RC'!$A$8:$E$30,2,0)</f>
        <v>Gestión Jurídica y Contractual</v>
      </c>
      <c r="C45" s="131" t="str">
        <f>+VLOOKUP('CONTROL DEL RC'!A45,'IDENTIFICACIÓN DEL RC'!$A$8:$E$30,4,0)</f>
        <v xml:space="preserve">Incumplimiento de funciones por acción u omisión </v>
      </c>
      <c r="D45" s="155">
        <v>1</v>
      </c>
      <c r="E45" s="151" t="s">
        <v>318</v>
      </c>
      <c r="F45" s="197" t="s">
        <v>340</v>
      </c>
      <c r="G45" s="90" t="s">
        <v>319</v>
      </c>
      <c r="H45" s="90" t="s">
        <v>320</v>
      </c>
      <c r="I45" s="90" t="s">
        <v>321</v>
      </c>
      <c r="J45" s="155" t="s">
        <v>322</v>
      </c>
      <c r="K45" s="90" t="s">
        <v>323</v>
      </c>
      <c r="L45" s="90" t="s">
        <v>324</v>
      </c>
      <c r="M45" s="90" t="s">
        <v>325</v>
      </c>
      <c r="N45" s="82">
        <f t="shared" ref="N45" si="41">SUM(IF(G45="Preventivo",15,IF(G45="Detectivo",10,0)),
IF(H45="Asignado",15,0),
IF(I45="Adecuado",15,0),
IF(J45="Completa",10,IF(J45="Incompleta",5,0)),
IF(K45="Confiable",15,0),
IF(L45="SI",15,0),
IF(M45="Oportuna",15,0))</f>
        <v>100</v>
      </c>
      <c r="O45" s="82" t="str">
        <f t="shared" ref="O45" si="42">IF(N45&gt;=96,"Fuerte",IF(AND(N45&gt;=85,N45&lt;96),"Moderado",IF(AND(N45&lt;=84,N45&gt;=0),"Debil","")))</f>
        <v>Fuerte</v>
      </c>
      <c r="P45" s="86" t="s">
        <v>326</v>
      </c>
      <c r="Q45" s="154" t="str">
        <f t="shared" ref="Q45" si="43">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7" t="str">
        <f t="shared" ref="R45" si="44">IF(Q45="Fuerte","No","SI")</f>
        <v>No</v>
      </c>
      <c r="S45" s="127"/>
      <c r="T45" s="127"/>
    </row>
    <row r="46" spans="1:20" ht="146.25" customHeight="1" x14ac:dyDescent="0.25">
      <c r="A46" s="90">
        <v>21</v>
      </c>
      <c r="B46" s="155" t="str">
        <f>+VLOOKUP(A46,'IDENTIFICACIÓN DEL RC'!$A$8:$E$30,2,0)</f>
        <v>Seguimiento y Monitoreo al Sistema de Control Interno</v>
      </c>
      <c r="C46" s="131" t="str">
        <f>+VLOOKUP('CONTROL DEL RC'!A46,'IDENTIFICACIÓN DEL RC'!$A$8:$E$30,4,0)</f>
        <v>Favorecimiento al proceso auditado o a terceros responsables a partir de auditorias, sesgadas, manipuladas o direccionadas, que no permitan evidenciar la realidad de la gestión obstruyendo la evaluación de esta.</v>
      </c>
      <c r="D46" s="155">
        <v>1</v>
      </c>
      <c r="E46" s="151" t="s">
        <v>318</v>
      </c>
      <c r="F46" s="197" t="s">
        <v>621</v>
      </c>
      <c r="G46" s="90" t="s">
        <v>319</v>
      </c>
      <c r="H46" s="90" t="s">
        <v>320</v>
      </c>
      <c r="I46" s="90" t="s">
        <v>321</v>
      </c>
      <c r="J46" s="155" t="s">
        <v>322</v>
      </c>
      <c r="K46" s="90" t="s">
        <v>323</v>
      </c>
      <c r="L46" s="90" t="s">
        <v>324</v>
      </c>
      <c r="M46" s="90" t="s">
        <v>325</v>
      </c>
      <c r="N46" s="82">
        <f t="shared" ref="N46" si="45">SUM(IF(G46="Preventivo",15,IF(G46="Detectivo",10,0)),
IF(H46="Asignado",15,0),
IF(I46="Adecuado",15,0),
IF(J46="Completa",10,IF(J46="Incompleta",5,0)),
IF(K46="Confiable",15,0),
IF(L46="SI",15,0),
IF(M46="Oportuna",15,0))</f>
        <v>100</v>
      </c>
      <c r="O46" s="82" t="str">
        <f t="shared" si="21"/>
        <v>Fuerte</v>
      </c>
      <c r="P46" s="86" t="s">
        <v>326</v>
      </c>
      <c r="Q46" s="154" t="str">
        <f t="shared" ref="Q46" si="46">IF(AND(O46="Fuerte",P46="Fuerte"),"Fuerte",IF(AND(O46="Fuerte",P46="Moderado"),"Moderado",IF(AND(O46="Fuerte",P46="Debil"),"Debil",IF(AND(O46="Moderado",P46="Fuerte"),"Moderado",IF(AND(O46="Moderado",P46="Moderado"),"Moderado",IF(AND(O46="Moderado",P46="Debil"),"Debil",IF(AND(O46="Debil",P46="Fuerte"),"Debil",IF(AND(O46="Debil",P46="Moderado"),"Debil",IF(AND(O46="Debil",P46="Debil"),"Debil","SELECCIONAR CALIFICACION")))))))))</f>
        <v>Fuerte</v>
      </c>
      <c r="R46" s="77" t="str">
        <f t="shared" ref="R46" si="47">IF(Q46="Fuerte","No","SI")</f>
        <v>No</v>
      </c>
    </row>
    <row r="47" spans="1:20" ht="75" x14ac:dyDescent="0.25">
      <c r="A47" s="90">
        <v>22</v>
      </c>
      <c r="B47" s="155" t="str">
        <f>+VLOOKUP(A47,'IDENTIFICACIÓN DEL RC'!$A$8:$E$30,2,0)</f>
        <v>Atención y Servicio al Ciudadano</v>
      </c>
      <c r="C47" s="131" t="str">
        <f>+VLOOKUP('CONTROL DEL RC'!A47,'IDENTIFICACIÓN DEL RC'!$A$8:$E$30,4,0)</f>
        <v>Deficiente Atención a los Ciudadanos</v>
      </c>
      <c r="D47" s="155">
        <v>1</v>
      </c>
      <c r="E47" s="151" t="s">
        <v>318</v>
      </c>
      <c r="F47" s="197" t="s">
        <v>618</v>
      </c>
      <c r="G47" s="90" t="s">
        <v>319</v>
      </c>
      <c r="H47" s="90" t="s">
        <v>320</v>
      </c>
      <c r="I47" s="90" t="s">
        <v>321</v>
      </c>
      <c r="J47" s="155" t="s">
        <v>322</v>
      </c>
      <c r="K47" s="90" t="s">
        <v>323</v>
      </c>
      <c r="L47" s="90" t="s">
        <v>324</v>
      </c>
      <c r="M47" s="90" t="s">
        <v>325</v>
      </c>
      <c r="N47" s="82">
        <f t="shared" ref="N47" si="48">SUM(IF(G47="Preventivo",15,IF(G47="Detectivo",10,0)),
IF(H47="Asignado",15,0),
IF(I47="Adecuado",15,0),
IF(J47="Completa",10,IF(J47="Incompleta",5,0)),
IF(K47="Confiable",15,0),
IF(L47="SI",15,0),
IF(M47="Oportuna",15,0))</f>
        <v>100</v>
      </c>
      <c r="O47" s="82" t="str">
        <f t="shared" ref="O47" si="49">IF(N47&gt;=96,"Fuerte",IF(AND(N47&gt;=85,N47&lt;96),"Moderado",IF(AND(N47&lt;=84,N47&gt;=0),"Debil","")))</f>
        <v>Fuerte</v>
      </c>
      <c r="P47" s="86" t="s">
        <v>326</v>
      </c>
      <c r="Q47" s="154" t="str">
        <f t="shared" ref="Q47" si="50">IF(AND(O47="Fuerte",P47="Fuerte"),"Fuerte",IF(AND(O47="Fuerte",P47="Moderado"),"Moderado",IF(AND(O47="Fuerte",P47="Debil"),"Debil",IF(AND(O47="Moderado",P47="Fuerte"),"Moderado",IF(AND(O47="Moderado",P47="Moderado"),"Moderado",IF(AND(O47="Moderado",P47="Debil"),"Debil",IF(AND(O47="Debil",P47="Fuerte"),"Debil",IF(AND(O47="Debil",P47="Moderado"),"Debil",IF(AND(O47="Debil",P47="Debil"),"Debil","SELECCIONAR CALIFICACION")))))))))</f>
        <v>Fuerte</v>
      </c>
      <c r="R47" s="77" t="str">
        <f t="shared" ref="R47" si="51">IF(Q47="Fuerte","No","SI")</f>
        <v>No</v>
      </c>
    </row>
  </sheetData>
  <autoFilter ref="A8:R47" xr:uid="{E0EA27E6-727F-43F9-8C86-80CF91FF7103}">
    <sortState xmlns:xlrd2="http://schemas.microsoft.com/office/spreadsheetml/2017/richdata2" ref="A13:R15">
      <sortCondition descending="1" ref="B8:B47"/>
    </sortState>
  </autoFilter>
  <mergeCells count="8">
    <mergeCell ref="A6:R7"/>
    <mergeCell ref="R4:R5"/>
    <mergeCell ref="K4:P5"/>
    <mergeCell ref="A1:A5"/>
    <mergeCell ref="Q4:Q5"/>
    <mergeCell ref="K1:P3"/>
    <mergeCell ref="B1:J3"/>
    <mergeCell ref="B4:J5"/>
  </mergeCells>
  <pageMargins left="0.7" right="0.7"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'TABLA DE INFORMACIÓN'!$Y$4:$Y$5</xm:f>
          </x14:formula1>
          <xm:sqref>M9:M47</xm:sqref>
        </x14:dataValidation>
        <x14:dataValidation type="list" allowBlank="1" showInputMessage="1" showErrorMessage="1" xr:uid="{00000000-0002-0000-0600-000001000000}">
          <x14:formula1>
            <xm:f>'TABLA DE INFORMACIÓN'!$T$5:$T$7</xm:f>
          </x14:formula1>
          <xm:sqref>P9:P47</xm:sqref>
        </x14:dataValidation>
        <x14:dataValidation type="list" allowBlank="1" showInputMessage="1" showErrorMessage="1" xr:uid="{00000000-0002-0000-0600-000002000000}">
          <x14:formula1>
            <xm:f>'TABLA DE INFORMACIÓN'!$N$4:$N$5</xm:f>
          </x14:formula1>
          <xm:sqref>G9:G47</xm:sqref>
        </x14:dataValidation>
        <x14:dataValidation type="list" allowBlank="1" showInputMessage="1" showErrorMessage="1" xr:uid="{00000000-0002-0000-0600-000003000000}">
          <x14:formula1>
            <xm:f>'TABLA DE INFORMACIÓN'!$O$4:$O$5</xm:f>
          </x14:formula1>
          <xm:sqref>H9:H47</xm:sqref>
        </x14:dataValidation>
        <x14:dataValidation type="list" allowBlank="1" showInputMessage="1" showErrorMessage="1" xr:uid="{00000000-0002-0000-0600-000004000000}">
          <x14:formula1>
            <xm:f>'TABLA DE INFORMACIÓN'!$K$8:$K$9</xm:f>
          </x14:formula1>
          <xm:sqref>L9:L47</xm:sqref>
        </x14:dataValidation>
        <x14:dataValidation type="list" allowBlank="1" showInputMessage="1" showErrorMessage="1" xr:uid="{00000000-0002-0000-0600-000005000000}">
          <x14:formula1>
            <xm:f>'TABLA DE INFORMACIÓN'!$V$4:$V$5</xm:f>
          </x14:formula1>
          <xm:sqref>I9:I47</xm:sqref>
        </x14:dataValidation>
        <x14:dataValidation type="list" allowBlank="1" showInputMessage="1" showErrorMessage="1" xr:uid="{00000000-0002-0000-0600-000006000000}">
          <x14:formula1>
            <xm:f>'TABLA DE INFORMACIÓN'!$W$4:$W$5</xm:f>
          </x14:formula1>
          <xm:sqref>J9:J47</xm:sqref>
        </x14:dataValidation>
        <x14:dataValidation type="list" allowBlank="1" showInputMessage="1" showErrorMessage="1" xr:uid="{00000000-0002-0000-0600-000007000000}">
          <x14:formula1>
            <xm:f>'TABLA DE INFORMACIÓN'!$X$4:$X$5</xm:f>
          </x14:formula1>
          <xm:sqref>K9:K47</xm:sqref>
        </x14:dataValidation>
        <x14:dataValidation type="list" allowBlank="1" showInputMessage="1" showErrorMessage="1" errorTitle="Seleccion no valida" error="Recordar que los Riesgos de corrupcion no se pueden Aceptar" promptTitle="Seleccionar tipo de accion" xr:uid="{00000000-0002-0000-0600-000008000000}">
          <x14:formula1>
            <xm:f>'TABLA DE INFORMACIÓN'!$AB$4:$AB$7</xm:f>
          </x14:formula1>
          <xm:sqref>E9:E47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FFFF00"/>
  </sheetPr>
  <dimension ref="A1:G31"/>
  <sheetViews>
    <sheetView view="pageBreakPreview" zoomScale="90" zoomScaleNormal="100" zoomScaleSheetLayoutView="90" workbookViewId="0">
      <pane xSplit="1" ySplit="9" topLeftCell="B10" activePane="bottomRight" state="frozen"/>
      <selection pane="topRight" activeCell="B1" sqref="B1"/>
      <selection pane="bottomLeft" activeCell="A10" sqref="A10"/>
      <selection pane="bottomRight" activeCell="B9" sqref="B9"/>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211"/>
      <c r="B1" s="277" t="s">
        <v>0</v>
      </c>
      <c r="C1" s="279"/>
      <c r="D1" s="231" t="s">
        <v>1</v>
      </c>
      <c r="E1" s="224"/>
      <c r="F1" s="138" t="s">
        <v>2</v>
      </c>
      <c r="G1" s="79" t="s">
        <v>3</v>
      </c>
    </row>
    <row r="2" spans="1:7" s="73" customFormat="1" ht="15.75" thickBot="1" x14ac:dyDescent="0.3">
      <c r="A2" s="211"/>
      <c r="B2" s="280"/>
      <c r="C2" s="282"/>
      <c r="D2" s="233"/>
      <c r="E2" s="225"/>
      <c r="F2" s="138" t="s">
        <v>4</v>
      </c>
      <c r="G2" s="74">
        <v>15</v>
      </c>
    </row>
    <row r="3" spans="1:7" s="73" customFormat="1" ht="15.75" thickBot="1" x14ac:dyDescent="0.3">
      <c r="A3" s="211"/>
      <c r="B3" s="283"/>
      <c r="C3" s="285"/>
      <c r="D3" s="235"/>
      <c r="E3" s="226"/>
      <c r="F3" s="139" t="s">
        <v>5</v>
      </c>
      <c r="G3" s="93">
        <v>43475</v>
      </c>
    </row>
    <row r="4" spans="1:7" s="73" customFormat="1" ht="15" customHeight="1" x14ac:dyDescent="0.25">
      <c r="A4" s="211"/>
      <c r="B4" s="277" t="s">
        <v>6</v>
      </c>
      <c r="C4" s="279"/>
      <c r="D4" s="231" t="s">
        <v>14</v>
      </c>
      <c r="E4" s="224"/>
      <c r="F4" s="220" t="s">
        <v>629</v>
      </c>
      <c r="G4" s="222" t="s">
        <v>602</v>
      </c>
    </row>
    <row r="5" spans="1:7" s="73" customFormat="1" ht="15.75" customHeight="1" thickBot="1" x14ac:dyDescent="0.3">
      <c r="A5" s="211"/>
      <c r="B5" s="283"/>
      <c r="C5" s="285"/>
      <c r="D5" s="235"/>
      <c r="E5" s="226"/>
      <c r="F5" s="221"/>
      <c r="G5" s="223"/>
    </row>
    <row r="6" spans="1:7" ht="15.75" customHeight="1" x14ac:dyDescent="0.25">
      <c r="A6" s="80"/>
      <c r="B6" s="357" t="s">
        <v>341</v>
      </c>
      <c r="C6" s="358"/>
      <c r="D6" s="358"/>
      <c r="E6" s="358"/>
      <c r="F6" s="358"/>
      <c r="G6" s="359"/>
    </row>
    <row r="7" spans="1:7" ht="15.75" customHeight="1" thickBot="1" x14ac:dyDescent="0.3">
      <c r="A7" s="80"/>
      <c r="B7" s="360"/>
      <c r="C7" s="310"/>
      <c r="D7" s="310"/>
      <c r="E7" s="310"/>
      <c r="F7" s="310"/>
      <c r="G7" s="311"/>
    </row>
    <row r="8" spans="1:7" x14ac:dyDescent="0.25">
      <c r="A8" s="366" t="s">
        <v>101</v>
      </c>
      <c r="B8" s="148" t="s">
        <v>342</v>
      </c>
      <c r="C8" s="368" t="s">
        <v>343</v>
      </c>
      <c r="D8" s="372" t="s">
        <v>344</v>
      </c>
      <c r="E8" s="370" t="s">
        <v>345</v>
      </c>
      <c r="F8" s="370" t="s">
        <v>346</v>
      </c>
      <c r="G8" s="370" t="s">
        <v>347</v>
      </c>
    </row>
    <row r="9" spans="1:7" x14ac:dyDescent="0.25">
      <c r="A9" s="367"/>
      <c r="B9" s="149" t="s">
        <v>348</v>
      </c>
      <c r="C9" s="369"/>
      <c r="D9" s="371"/>
      <c r="E9" s="371"/>
      <c r="F9" s="371"/>
      <c r="G9" s="371"/>
    </row>
    <row r="10" spans="1:7" x14ac:dyDescent="0.25">
      <c r="A10" s="90">
        <v>1</v>
      </c>
      <c r="B10" s="130" t="s">
        <v>324</v>
      </c>
      <c r="C10" s="82">
        <f>(SUMIF('CONTROL DEL RC'!$A$9:$A$100,A10,'CONTROL DEL RC'!$N$9:$N$100))/(COUNTIF('CONTROL DEL RC'!$A$9:$A$100,A10))</f>
        <v>100</v>
      </c>
      <c r="D10" s="82" t="str">
        <f>IF(C10=100,"Fuerte",IF(AND(C10&lt;99,C10&gt;=50),"Moderado",IF(AND(C10&lt;49,C10&gt;0),"Debil")))</f>
        <v>Fuerte</v>
      </c>
      <c r="E10" s="82">
        <f>IF(AND(B10="SI",D10="Fuerte",'ANÁLISIS DEL RC'!D9&gt;=3),'ANÁLISIS DEL RC'!D9-2,IF(AND(B10="SI",D10="Fuerte",'ANÁLISIS DEL RC'!D9=2),'ANÁLISIS DEL RC'!D9-1,IF(AND(B10="SI",D10="Moderado",'ANÁLISIS DEL RC'!D9&gt;=2),'ANÁLISIS DEL RC'!D9-1,'ANÁLISIS DEL RC'!D9)))</f>
        <v>1</v>
      </c>
      <c r="F10" s="82" t="str">
        <f>+'ANÁLISIS DEL RC'!F9</f>
        <v>MODERADO</v>
      </c>
      <c r="G10" s="154" t="str">
        <f>IF(OR(AND(E10=1,F10="MODERADO"),AND(E10=2,F10="MODERADO")),"ZONA RIESGO MODERADO",IF(OR(AND(E10=4,F10="MODERADO"),AND(E10=3,F10="MODERADO"),AND(E10=2,F10="MAYOR"),AND(E10=1,F10="MAYOR")),"ZONA RIESGO ALTO",IF(OR(AND(E10=5,F10="MODERADO"),AND(E10=5,F10="MAYOR"),AND(E10=4,F10="MAYOR"),AND(E10=3,F10="MAYOR"),AND(E10&lt;=5,F10="CATASTROFICO")),"ZONA RIESGO EXTREMO",0)))</f>
        <v>ZONA RIESGO MODERADO</v>
      </c>
    </row>
    <row r="11" spans="1:7" x14ac:dyDescent="0.25">
      <c r="A11" s="90">
        <v>2</v>
      </c>
      <c r="B11" s="130" t="s">
        <v>324</v>
      </c>
      <c r="C11" s="82">
        <f>(SUMIF('CONTROL DEL RC'!$A$9:$A$100,A11,'CONTROL DEL RC'!$N$9:$N$100))/(COUNTIF('CONTROL DEL RC'!$A$9:$A$100,A11))</f>
        <v>100</v>
      </c>
      <c r="D11" s="82" t="str">
        <f t="shared" ref="D11:D30" si="0">IF(C11=100,"Fuerte",IF(AND(C11&lt;99,C11&gt;=50),"Moderado",IF(AND(C11&lt;49,C11&gt;0),"Debil")))</f>
        <v>Fuerte</v>
      </c>
      <c r="E11" s="82">
        <f>IF(AND(B11="SI",D11="Fuerte",'ANÁLISIS DEL RC'!D10&gt;=3),'ANÁLISIS DEL RC'!D10-2,IF(AND(B11="SI",D11="Fuerte",'ANÁLISIS DEL RC'!D10=2),'ANÁLISIS DEL RC'!D10-1,IF(AND(B11="SI",D11="Moderado",'ANÁLISIS DEL RC'!D10&gt;=2),'ANÁLISIS DEL RC'!D10-1,'ANÁLISIS DEL RC'!D10)))</f>
        <v>1</v>
      </c>
      <c r="F11" s="82" t="str">
        <f>+'ANÁLISIS DEL RC'!F10</f>
        <v>MAYOR</v>
      </c>
      <c r="G11" s="154" t="str">
        <f t="shared" ref="G11:G30" si="1">IF(OR(AND(E11=1,F11="MODERADO"),AND(E11=2,F11="MODERADO")),"ZONA RIESGO MODERADO",IF(OR(AND(E11=4,F11="MODERADO"),AND(E11=3,F11="MODERADO"),AND(E11=2,F11="MAYOR"),AND(E11=1,F11="MAYOR")),"ZONA RIESGO ALTO",IF(OR(AND(E11=5,F11="MODERADO"),AND(E11=5,F11="MAYOR"),AND(E11=4,F11="MAYOR"),AND(E11=3,F11="MAYOR"),AND(E11&lt;=5,F11="CATASTROFICO")),"ZONA RIESGO EXTREMO",0)))</f>
        <v>ZONA RIESGO ALTO</v>
      </c>
    </row>
    <row r="12" spans="1:7" x14ac:dyDescent="0.25">
      <c r="A12" s="90">
        <v>3</v>
      </c>
      <c r="B12" s="130" t="s">
        <v>324</v>
      </c>
      <c r="C12" s="82">
        <f>(SUMIF('CONTROL DEL RC'!$A$9:$A$100,A12,'CONTROL DEL RC'!$N$9:$N$100))/(COUNTIF('CONTROL DEL RC'!$A$9:$A$100,A12))</f>
        <v>100</v>
      </c>
      <c r="D12" s="82" t="str">
        <f t="shared" si="0"/>
        <v>Fuerte</v>
      </c>
      <c r="E12" s="82">
        <f>IF(AND(B12="SI",D12="Fuerte",'ANÁLISIS DEL RC'!D11&gt;=3),'ANÁLISIS DEL RC'!D11-2,IF(AND(B12="SI",D12="Fuerte",'ANÁLISIS DEL RC'!D11=2),'ANÁLISIS DEL RC'!D11-1,IF(AND(B12="SI",D12="Moderado",'ANÁLISIS DEL RC'!D11&gt;=2),'ANÁLISIS DEL RC'!D11-1,'ANÁLISIS DEL RC'!D11)))</f>
        <v>1</v>
      </c>
      <c r="F12" s="82" t="str">
        <f>+'ANÁLISIS DEL RC'!F11</f>
        <v>MAYOR</v>
      </c>
      <c r="G12" s="154" t="str">
        <f t="shared" si="1"/>
        <v>ZONA RIESGO ALTO</v>
      </c>
    </row>
    <row r="13" spans="1:7" x14ac:dyDescent="0.25">
      <c r="A13" s="90">
        <v>4</v>
      </c>
      <c r="B13" s="130" t="s">
        <v>324</v>
      </c>
      <c r="C13" s="82">
        <f>(SUMIF('CONTROL DEL RC'!$A$9:$A$100,A13,'CONTROL DEL RC'!$N$9:$N$100))/(COUNTIF('CONTROL DEL RC'!$A$9:$A$100,A13))</f>
        <v>100</v>
      </c>
      <c r="D13" s="82" t="str">
        <f t="shared" si="0"/>
        <v>Fuerte</v>
      </c>
      <c r="E13" s="82">
        <f>IF(AND(B13="SI",D13="Fuerte",'ANÁLISIS DEL RC'!D12&gt;=3),'ANÁLISIS DEL RC'!D12-2,IF(AND(B13="SI",D13="Fuerte",'ANÁLISIS DEL RC'!D12=2),'ANÁLISIS DEL RC'!D12-1,IF(AND(B13="SI",D13="Moderado",'ANÁLISIS DEL RC'!D12&gt;=2),'ANÁLISIS DEL RC'!D12-1,'ANÁLISIS DEL RC'!D12)))</f>
        <v>1</v>
      </c>
      <c r="F13" s="82" t="str">
        <f>+'ANÁLISIS DEL RC'!F12</f>
        <v>MAYOR</v>
      </c>
      <c r="G13" s="154" t="str">
        <f t="shared" si="1"/>
        <v>ZONA RIESGO ALTO</v>
      </c>
    </row>
    <row r="14" spans="1:7" x14ac:dyDescent="0.25">
      <c r="A14" s="90">
        <v>5</v>
      </c>
      <c r="B14" s="130" t="s">
        <v>324</v>
      </c>
      <c r="C14" s="82">
        <f>(SUMIF('CONTROL DEL RC'!$A$9:$A$100,A14,'CONTROL DEL RC'!$N$9:$N$100))/(COUNTIF('CONTROL DEL RC'!$A$9:$A$100,A14))</f>
        <v>100</v>
      </c>
      <c r="D14" s="82" t="str">
        <f t="shared" ref="D14:D15" si="2">IF(C14=100,"Fuerte",IF(AND(C14&lt;99,C14&gt;=50),"Moderado",IF(AND(C14&lt;49,C14&gt;0),"Debil")))</f>
        <v>Fuerte</v>
      </c>
      <c r="E14" s="82">
        <f>IF(AND(B14="SI",D14="Fuerte",'ANÁLISIS DEL RC'!D13&gt;=3),'ANÁLISIS DEL RC'!D13-2,IF(AND(B14="SI",D14="Fuerte",'ANÁLISIS DEL RC'!D13=2),'ANÁLISIS DEL RC'!D13-1,IF(AND(B14="SI",D14="Moderado",'ANÁLISIS DEL RC'!D13&gt;=2),'ANÁLISIS DEL RC'!D13-1,'ANÁLISIS DEL RC'!D13)))</f>
        <v>1</v>
      </c>
      <c r="F14" s="82" t="str">
        <f>+'ANÁLISIS DEL RC'!F13</f>
        <v>MAYOR</v>
      </c>
      <c r="G14" s="154" t="str">
        <f t="shared" ref="G14:G15" si="3">IF(OR(AND(E14=1,F14="MODERADO"),AND(E14=2,F14="MODERADO")),"ZONA RIESGO MODERADO",IF(OR(AND(E14=4,F14="MODERADO"),AND(E14=3,F14="MODERADO"),AND(E14=2,F14="MAYOR"),AND(E14=1,F14="MAYOR")),"ZONA RIESGO ALTO",IF(OR(AND(E14=5,F14="MODERADO"),AND(E14=5,F14="MAYOR"),AND(E14=4,F14="MAYOR"),AND(E14=3,F14="MAYOR"),AND(E14&lt;=5,F14="CATASTROFICO")),"ZONA RIESGO EXTREMO",0)))</f>
        <v>ZONA RIESGO ALTO</v>
      </c>
    </row>
    <row r="15" spans="1:7" x14ac:dyDescent="0.25">
      <c r="A15" s="90">
        <v>6</v>
      </c>
      <c r="B15" s="130" t="s">
        <v>324</v>
      </c>
      <c r="C15" s="82">
        <f>(SUMIF('CONTROL DEL RC'!$A$9:$A$100,A15,'CONTROL DEL RC'!$N$9:$N$100))/(COUNTIF('CONTROL DEL RC'!$A$9:$A$100,A15))</f>
        <v>100</v>
      </c>
      <c r="D15" s="82" t="str">
        <f t="shared" si="2"/>
        <v>Fuerte</v>
      </c>
      <c r="E15" s="82">
        <f>IF(AND(B15="SI",D15="Fuerte",'ANÁLISIS DEL RC'!D14&gt;=3),'ANÁLISIS DEL RC'!D14-2,IF(AND(B15="SI",D15="Fuerte",'ANÁLISIS DEL RC'!D14=2),'ANÁLISIS DEL RC'!D14-1,IF(AND(B15="SI",D15="Moderado",'ANÁLISIS DEL RC'!D14&gt;=2),'ANÁLISIS DEL RC'!D14-1,'ANÁLISIS DEL RC'!D14)))</f>
        <v>1</v>
      </c>
      <c r="F15" s="82" t="str">
        <f>+'ANÁLISIS DEL RC'!F14</f>
        <v>MAYOR</v>
      </c>
      <c r="G15" s="154" t="str">
        <f t="shared" si="3"/>
        <v>ZONA RIESGO ALTO</v>
      </c>
    </row>
    <row r="16" spans="1:7" x14ac:dyDescent="0.25">
      <c r="A16" s="90">
        <v>7</v>
      </c>
      <c r="B16" s="130" t="s">
        <v>324</v>
      </c>
      <c r="C16" s="82">
        <f>(SUMIF('CONTROL DEL RC'!$A$9:$A$100,A16,'CONTROL DEL RC'!$N$9:$N$100))/(COUNTIF('CONTROL DEL RC'!$A$9:$A$100,A16))</f>
        <v>100</v>
      </c>
      <c r="D16" s="82" t="str">
        <f t="shared" si="0"/>
        <v>Fuerte</v>
      </c>
      <c r="E16" s="82">
        <f>IF(AND(B16="SI",D16="Fuerte",'ANÁLISIS DEL RC'!D15&gt;=3),'ANÁLISIS DEL RC'!D15-2,IF(AND(B16="SI",D16="Fuerte",'ANÁLISIS DEL RC'!D15=2),'ANÁLISIS DEL RC'!D15-1,IF(AND(B16="SI",D16="Moderado",'ANÁLISIS DEL RC'!D15&gt;=2),'ANÁLISIS DEL RC'!D15-1,'ANÁLISIS DEL RC'!D15)))</f>
        <v>1</v>
      </c>
      <c r="F16" s="82" t="str">
        <f>+'ANÁLISIS DEL RC'!F15</f>
        <v>MAYOR</v>
      </c>
      <c r="G16" s="154" t="str">
        <f t="shared" si="1"/>
        <v>ZONA RIESGO ALTO</v>
      </c>
    </row>
    <row r="17" spans="1:7" x14ac:dyDescent="0.25">
      <c r="A17" s="90">
        <v>8</v>
      </c>
      <c r="B17" s="130" t="s">
        <v>324</v>
      </c>
      <c r="C17" s="82">
        <f>(SUMIF('CONTROL DEL RC'!$A$9:$A$100,A17,'CONTROL DEL RC'!$N$9:$N$100))/(COUNTIF('CONTROL DEL RC'!$A$9:$A$100,A17))</f>
        <v>100</v>
      </c>
      <c r="D17" s="82" t="str">
        <f t="shared" si="0"/>
        <v>Fuerte</v>
      </c>
      <c r="E17" s="82">
        <f>IF(AND(B17="SI",D17="Fuerte",'ANÁLISIS DEL RC'!D16&gt;=3),'ANÁLISIS DEL RC'!D16-2,IF(AND(B17="SI",D17="Fuerte",'ANÁLISIS DEL RC'!D16=2),'ANÁLISIS DEL RC'!D16-1,IF(AND(B17="SI",D17="Moderado",'ANÁLISIS DEL RC'!D16&gt;=2),'ANÁLISIS DEL RC'!D16-1,'ANÁLISIS DEL RC'!D16)))</f>
        <v>1</v>
      </c>
      <c r="F17" s="82" t="str">
        <f>+'ANÁLISIS DEL RC'!F16</f>
        <v>CATASTROFICO</v>
      </c>
      <c r="G17" s="154" t="str">
        <f t="shared" si="1"/>
        <v>ZONA RIESGO EXTREMO</v>
      </c>
    </row>
    <row r="18" spans="1:7" x14ac:dyDescent="0.25">
      <c r="A18" s="90">
        <v>9</v>
      </c>
      <c r="B18" s="130" t="s">
        <v>324</v>
      </c>
      <c r="C18" s="82">
        <f>(SUMIF('CONTROL DEL RC'!$A$9:$A$100,A18,'CONTROL DEL RC'!$N$9:$N$100))/(COUNTIF('CONTROL DEL RC'!$A$9:$A$100,A18))</f>
        <v>100</v>
      </c>
      <c r="D18" s="82" t="str">
        <f t="shared" si="0"/>
        <v>Fuerte</v>
      </c>
      <c r="E18" s="82">
        <f>IF(AND(B18="SI",D18="Fuerte",'ANÁLISIS DEL RC'!D17&gt;=3),'ANÁLISIS DEL RC'!D17-2,IF(AND(B18="SI",D18="Fuerte",'ANÁLISIS DEL RC'!D17=2),'ANÁLISIS DEL RC'!D17-1,IF(AND(B18="SI",D18="Moderado",'ANÁLISIS DEL RC'!D17&gt;=2),'ANÁLISIS DEL RC'!D17-1,'ANÁLISIS DEL RC'!D17)))</f>
        <v>1</v>
      </c>
      <c r="F18" s="82" t="str">
        <f>+'ANÁLISIS DEL RC'!F17</f>
        <v>CATASTROFICO</v>
      </c>
      <c r="G18" s="154" t="str">
        <f t="shared" si="1"/>
        <v>ZONA RIESGO EXTREMO</v>
      </c>
    </row>
    <row r="19" spans="1:7" x14ac:dyDescent="0.25">
      <c r="A19" s="90">
        <v>10</v>
      </c>
      <c r="B19" s="130" t="s">
        <v>324</v>
      </c>
      <c r="C19" s="82">
        <f>(SUMIF('CONTROL DEL RC'!$A$9:$A$100,A19,'CONTROL DEL RC'!$N$9:$N$100))/(COUNTIF('CONTROL DEL RC'!$A$9:$A$100,A19))</f>
        <v>100</v>
      </c>
      <c r="D19" s="82" t="str">
        <f t="shared" ref="D19" si="4">IF(C19=100,"Fuerte",IF(AND(C19&lt;99,C19&gt;=50),"Moderado",IF(AND(C19&lt;49,C19&gt;0),"Debil")))</f>
        <v>Fuerte</v>
      </c>
      <c r="E19" s="82">
        <f>IF(AND(B19="SI",D19="Fuerte",'ANÁLISIS DEL RC'!D18&gt;=3),'ANÁLISIS DEL RC'!D18-2,IF(AND(B19="SI",D19="Fuerte",'ANÁLISIS DEL RC'!D18=2),'ANÁLISIS DEL RC'!D18-1,IF(AND(B19="SI",D19="Moderado",'ANÁLISIS DEL RC'!D18&gt;=2),'ANÁLISIS DEL RC'!D18-1,'ANÁLISIS DEL RC'!D18)))</f>
        <v>1</v>
      </c>
      <c r="F19" s="82" t="str">
        <f>+'ANÁLISIS DEL RC'!F18</f>
        <v>MAYOR</v>
      </c>
      <c r="G19" s="154" t="str">
        <f t="shared" ref="G19" si="5">IF(OR(AND(E19=1,F19="MODERADO"),AND(E19=2,F19="MODERADO")),"ZONA RIESGO MODERADO",IF(OR(AND(E19=4,F19="MODERADO"),AND(E19=3,F19="MODERADO"),AND(E19=2,F19="MAYOR"),AND(E19=1,F19="MAYOR")),"ZONA RIESGO ALTO",IF(OR(AND(E19=5,F19="MODERADO"),AND(E19=5,F19="MAYOR"),AND(E19=4,F19="MAYOR"),AND(E19=3,F19="MAYOR"),AND(E19&lt;=5,F19="CATASTROFICO")),"ZONA RIESGO EXTREMO",0)))</f>
        <v>ZONA RIESGO ALTO</v>
      </c>
    </row>
    <row r="20" spans="1:7" x14ac:dyDescent="0.25">
      <c r="A20" s="90">
        <v>11</v>
      </c>
      <c r="B20" s="130" t="s">
        <v>324</v>
      </c>
      <c r="C20" s="82">
        <f>(SUMIF('CONTROL DEL RC'!$A$9:$A$100,A20,'CONTROL DEL RC'!$N$9:$N$100))/(COUNTIF('CONTROL DEL RC'!$A$9:$A$100,A20))</f>
        <v>100</v>
      </c>
      <c r="D20" s="82" t="str">
        <f t="shared" si="0"/>
        <v>Fuerte</v>
      </c>
      <c r="E20" s="82">
        <f>IF(AND(B20="SI",D20="Fuerte",'ANÁLISIS DEL RC'!D19&gt;=3),'ANÁLISIS DEL RC'!D19-2,IF(AND(B20="SI",D20="Fuerte",'ANÁLISIS DEL RC'!D19=2),'ANÁLISIS DEL RC'!D19-1,IF(AND(B20="SI",D20="Moderado",'ANÁLISIS DEL RC'!D19&gt;=2),'ANÁLISIS DEL RC'!D19-1,'ANÁLISIS DEL RC'!D19)))</f>
        <v>1</v>
      </c>
      <c r="F20" s="82" t="str">
        <f>+'ANÁLISIS DEL RC'!F19</f>
        <v>MAYOR</v>
      </c>
      <c r="G20" s="154" t="str">
        <f t="shared" si="1"/>
        <v>ZONA RIESGO ALTO</v>
      </c>
    </row>
    <row r="21" spans="1:7" x14ac:dyDescent="0.25">
      <c r="A21" s="90">
        <v>12</v>
      </c>
      <c r="B21" s="130" t="s">
        <v>324</v>
      </c>
      <c r="C21" s="82">
        <f>(SUMIF('CONTROL DEL RC'!$A$9:$A$100,A21,'CONTROL DEL RC'!$N$9:$N$100))/(COUNTIF('CONTROL DEL RC'!$A$9:$A$100,A21))</f>
        <v>100</v>
      </c>
      <c r="D21" s="82" t="str">
        <f t="shared" si="0"/>
        <v>Fuerte</v>
      </c>
      <c r="E21" s="82">
        <f>IF(AND(B21="SI",D21="Fuerte",'ANÁLISIS DEL RC'!D20&gt;=3),'ANÁLISIS DEL RC'!D20-2,IF(AND(B21="SI",D21="Fuerte",'ANÁLISIS DEL RC'!D20=2),'ANÁLISIS DEL RC'!D20-1,IF(AND(B21="SI",D21="Moderado",'ANÁLISIS DEL RC'!D20&gt;=2),'ANÁLISIS DEL RC'!D20-1,'ANÁLISIS DEL RC'!D20)))</f>
        <v>1</v>
      </c>
      <c r="F21" s="82" t="str">
        <f>+'ANÁLISIS DEL RC'!F20</f>
        <v>MAYOR</v>
      </c>
      <c r="G21" s="154" t="str">
        <f t="shared" si="1"/>
        <v>ZONA RIESGO ALTO</v>
      </c>
    </row>
    <row r="22" spans="1:7" x14ac:dyDescent="0.25">
      <c r="A22" s="90">
        <v>13</v>
      </c>
      <c r="B22" s="130" t="s">
        <v>324</v>
      </c>
      <c r="C22" s="82">
        <f>(SUMIF('CONTROL DEL RC'!$A$9:$A$100,A22,'CONTROL DEL RC'!$N$9:$N$100))/(COUNTIF('CONTROL DEL RC'!$A$9:$A$100,A22))</f>
        <v>100</v>
      </c>
      <c r="D22" s="82" t="str">
        <f t="shared" si="0"/>
        <v>Fuerte</v>
      </c>
      <c r="E22" s="82">
        <f>IF(AND(B22="SI",D22="Fuerte",'ANÁLISIS DEL RC'!D21&gt;=3),'ANÁLISIS DEL RC'!D21-2,IF(AND(B22="SI",D22="Fuerte",'ANÁLISIS DEL RC'!D21=2),'ANÁLISIS DEL RC'!D21-1,IF(AND(B22="SI",D22="Moderado",'ANÁLISIS DEL RC'!D21&gt;=2),'ANÁLISIS DEL RC'!D21-1,'ANÁLISIS DEL RC'!D21)))</f>
        <v>1</v>
      </c>
      <c r="F22" s="82" t="str">
        <f>+'ANÁLISIS DEL RC'!F21</f>
        <v>MODERADO</v>
      </c>
      <c r="G22" s="154" t="str">
        <f t="shared" si="1"/>
        <v>ZONA RIESGO MODERADO</v>
      </c>
    </row>
    <row r="23" spans="1:7" x14ac:dyDescent="0.25">
      <c r="A23" s="90">
        <v>14</v>
      </c>
      <c r="B23" s="130" t="s">
        <v>324</v>
      </c>
      <c r="C23" s="82">
        <f>(SUMIF('CONTROL DEL RC'!$A$9:$A$100,A23,'CONTROL DEL RC'!$N$9:$N$100))/(COUNTIF('CONTROL DEL RC'!$A$9:$A$100,A23))</f>
        <v>100</v>
      </c>
      <c r="D23" s="82" t="str">
        <f t="shared" si="0"/>
        <v>Fuerte</v>
      </c>
      <c r="E23" s="82">
        <f>IF(AND(B23="SI",D23="Fuerte",'ANÁLISIS DEL RC'!D22&gt;=3),'ANÁLISIS DEL RC'!D22-2,IF(AND(B23="SI",D23="Fuerte",'ANÁLISIS DEL RC'!D22=2),'ANÁLISIS DEL RC'!D22-1,IF(AND(B23="SI",D23="Moderado",'ANÁLISIS DEL RC'!D22&gt;=2),'ANÁLISIS DEL RC'!D22-1,'ANÁLISIS DEL RC'!D22)))</f>
        <v>1</v>
      </c>
      <c r="F23" s="82" t="str">
        <f>+'ANÁLISIS DEL RC'!F22</f>
        <v>CATASTROFICO</v>
      </c>
      <c r="G23" s="154" t="str">
        <f t="shared" si="1"/>
        <v>ZONA RIESGO EXTREMO</v>
      </c>
    </row>
    <row r="24" spans="1:7" x14ac:dyDescent="0.25">
      <c r="A24" s="90">
        <v>15</v>
      </c>
      <c r="B24" s="130" t="s">
        <v>324</v>
      </c>
      <c r="C24" s="82">
        <f>(SUMIF('CONTROL DEL RC'!$A$9:$A$100,A24,'CONTROL DEL RC'!$N$9:$N$100))/(COUNTIF('CONTROL DEL RC'!$A$9:$A$100,A24))</f>
        <v>100</v>
      </c>
      <c r="D24" s="82" t="str">
        <f t="shared" si="0"/>
        <v>Fuerte</v>
      </c>
      <c r="E24" s="82">
        <f>IF(AND(B24="SI",D24="Fuerte",'ANÁLISIS DEL RC'!D23&gt;=3),'ANÁLISIS DEL RC'!D23-2,IF(AND(B24="SI",D24="Fuerte",'ANÁLISIS DEL RC'!D23=2),'ANÁLISIS DEL RC'!D23-1,IF(AND(B24="SI",D24="Moderado",'ANÁLISIS DEL RC'!D23&gt;=2),'ANÁLISIS DEL RC'!D23-1,'ANÁLISIS DEL RC'!D23)))</f>
        <v>1</v>
      </c>
      <c r="F24" s="82" t="str">
        <f>+'ANÁLISIS DEL RC'!F23</f>
        <v>CATASTROFICO</v>
      </c>
      <c r="G24" s="154" t="str">
        <f t="shared" si="1"/>
        <v>ZONA RIESGO EXTREMO</v>
      </c>
    </row>
    <row r="25" spans="1:7" x14ac:dyDescent="0.25">
      <c r="A25" s="90">
        <v>16</v>
      </c>
      <c r="B25" s="130" t="s">
        <v>324</v>
      </c>
      <c r="C25" s="82">
        <f>(SUMIF('CONTROL DEL RC'!$A$9:$A$100,A25,'CONTROL DEL RC'!$N$9:$N$100))/(COUNTIF('CONTROL DEL RC'!$A$9:$A$100,A25))</f>
        <v>100</v>
      </c>
      <c r="D25" s="82" t="str">
        <f t="shared" si="0"/>
        <v>Fuerte</v>
      </c>
      <c r="E25" s="82">
        <f>IF(AND(B25="SI",D25="Fuerte",'ANÁLISIS DEL RC'!D24&gt;=3),'ANÁLISIS DEL RC'!D24-2,IF(AND(B25="SI",D25="Fuerte",'ANÁLISIS DEL RC'!D24=2),'ANÁLISIS DEL RC'!D24-1,IF(AND(B25="SI",D25="Moderado",'ANÁLISIS DEL RC'!D24&gt;=2),'ANÁLISIS DEL RC'!D24-1,'ANÁLISIS DEL RC'!D24)))</f>
        <v>2</v>
      </c>
      <c r="F25" s="82" t="str">
        <f>+'ANÁLISIS DEL RC'!F24</f>
        <v>MODERADO</v>
      </c>
      <c r="G25" s="154" t="str">
        <f t="shared" si="1"/>
        <v>ZONA RIESGO MODERADO</v>
      </c>
    </row>
    <row r="26" spans="1:7" x14ac:dyDescent="0.25">
      <c r="A26" s="90">
        <v>17</v>
      </c>
      <c r="B26" s="130" t="s">
        <v>324</v>
      </c>
      <c r="C26" s="82">
        <f>(SUMIF('CONTROL DEL RC'!$A$9:$A$100,A26,'CONTROL DEL RC'!$N$9:$N$100))/(COUNTIF('CONTROL DEL RC'!$A$9:$A$100,A26))</f>
        <v>100</v>
      </c>
      <c r="D26" s="82" t="str">
        <f t="shared" si="0"/>
        <v>Fuerte</v>
      </c>
      <c r="E26" s="82">
        <f>IF(AND(B26="SI",D26="Fuerte",'ANÁLISIS DEL RC'!D25&gt;=3),'ANÁLISIS DEL RC'!D25-2,IF(AND(B26="SI",D26="Fuerte",'ANÁLISIS DEL RC'!D25=2),'ANÁLISIS DEL RC'!D25-1,IF(AND(B26="SI",D26="Moderado",'ANÁLISIS DEL RC'!D25&gt;=2),'ANÁLISIS DEL RC'!D25-1,'ANÁLISIS DEL RC'!D25)))</f>
        <v>1</v>
      </c>
      <c r="F26" s="82" t="str">
        <f>+'ANÁLISIS DEL RC'!F25</f>
        <v>CATASTROFICO</v>
      </c>
      <c r="G26" s="154" t="str">
        <f t="shared" si="1"/>
        <v>ZONA RIESGO EXTREMO</v>
      </c>
    </row>
    <row r="27" spans="1:7" x14ac:dyDescent="0.25">
      <c r="A27" s="90">
        <v>18</v>
      </c>
      <c r="B27" s="130" t="s">
        <v>324</v>
      </c>
      <c r="C27" s="82">
        <f>(SUMIF('CONTROL DEL RC'!$A$9:$A$100,A27,'CONTROL DEL RC'!$N$9:$N$100))/(COUNTIF('CONTROL DEL RC'!$A$9:$A$100,A27))</f>
        <v>100</v>
      </c>
      <c r="D27" s="82" t="str">
        <f t="shared" si="0"/>
        <v>Fuerte</v>
      </c>
      <c r="E27" s="82">
        <f>IF(AND(B27="SI",D27="Fuerte",'ANÁLISIS DEL RC'!D26&gt;=3),'ANÁLISIS DEL RC'!D26-2,IF(AND(B27="SI",D27="Fuerte",'ANÁLISIS DEL RC'!D26=2),'ANÁLISIS DEL RC'!D26-1,IF(AND(B27="SI",D27="Moderado",'ANÁLISIS DEL RC'!D26&gt;=2),'ANÁLISIS DEL RC'!D26-1,'ANÁLISIS DEL RC'!D26)))</f>
        <v>1</v>
      </c>
      <c r="F27" s="82" t="str">
        <f>+'ANÁLISIS DEL RC'!F26</f>
        <v>CATASTROFICO</v>
      </c>
      <c r="G27" s="154" t="str">
        <f t="shared" si="1"/>
        <v>ZONA RIESGO EXTREMO</v>
      </c>
    </row>
    <row r="28" spans="1:7" x14ac:dyDescent="0.25">
      <c r="A28" s="90">
        <v>19</v>
      </c>
      <c r="B28" s="130" t="s">
        <v>324</v>
      </c>
      <c r="C28" s="82">
        <f>(SUMIF('CONTROL DEL RC'!$A$9:$A$100,A28,'CONTROL DEL RC'!$N$9:$N$100))/(COUNTIF('CONTROL DEL RC'!$A$9:$A$100,A28))</f>
        <v>100</v>
      </c>
      <c r="D28" s="82" t="str">
        <f t="shared" si="0"/>
        <v>Fuerte</v>
      </c>
      <c r="E28" s="82">
        <f>IF(AND(B28="SI",D28="Fuerte",'ANÁLISIS DEL RC'!D27&gt;=3),'ANÁLISIS DEL RC'!D27-2,IF(AND(B28="SI",D28="Fuerte",'ANÁLISIS DEL RC'!D27=2),'ANÁLISIS DEL RC'!D27-1,IF(AND(B28="SI",D28="Moderado",'ANÁLISIS DEL RC'!D27&gt;=2),'ANÁLISIS DEL RC'!D27-1,'ANÁLISIS DEL RC'!D27)))</f>
        <v>1</v>
      </c>
      <c r="F28" s="82" t="str">
        <f>+'ANÁLISIS DEL RC'!F27</f>
        <v>CATASTROFICO</v>
      </c>
      <c r="G28" s="154" t="str">
        <f t="shared" si="1"/>
        <v>ZONA RIESGO EXTREMO</v>
      </c>
    </row>
    <row r="29" spans="1:7" x14ac:dyDescent="0.25">
      <c r="A29" s="90">
        <v>20</v>
      </c>
      <c r="B29" s="130" t="s">
        <v>324</v>
      </c>
      <c r="C29" s="82">
        <f>(SUMIF('CONTROL DEL RC'!$A$9:$A$100,A29,'CONTROL DEL RC'!$N$9:$N$100))/(COUNTIF('CONTROL DEL RC'!$A$9:$A$100,A29))</f>
        <v>100</v>
      </c>
      <c r="D29" s="82" t="str">
        <f t="shared" ref="D29" si="6">IF(C29=100,"Fuerte",IF(AND(C29&lt;99,C29&gt;=50),"Moderado",IF(AND(C29&lt;49,C29&gt;0),"Debil")))</f>
        <v>Fuerte</v>
      </c>
      <c r="E29" s="82">
        <f>IF(AND(B29="SI",D29="Fuerte",'ANÁLISIS DEL RC'!D28&gt;=3),'ANÁLISIS DEL RC'!D28-2,IF(AND(B29="SI",D29="Fuerte",'ANÁLISIS DEL RC'!D28=2),'ANÁLISIS DEL RC'!D28-1,IF(AND(B29="SI",D29="Moderado",'ANÁLISIS DEL RC'!D28&gt;=2),'ANÁLISIS DEL RC'!D28-1,'ANÁLISIS DEL RC'!D28)))</f>
        <v>1</v>
      </c>
      <c r="F29" s="82" t="str">
        <f>+'ANÁLISIS DEL RC'!F28</f>
        <v>CATASTROFICO</v>
      </c>
      <c r="G29" s="154" t="str">
        <f t="shared" ref="G29" si="7">IF(OR(AND(E29=1,F29="MODERADO"),AND(E29=2,F29="MODERADO")),"ZONA RIESGO MODERADO",IF(OR(AND(E29=4,F29="MODERADO"),AND(E29=3,F29="MODERADO"),AND(E29=2,F29="MAYOR"),AND(E29=1,F29="MAYOR")),"ZONA RIESGO ALTO",IF(OR(AND(E29=5,F29="MODERADO"),AND(E29=5,F29="MAYOR"),AND(E29=4,F29="MAYOR"),AND(E29=3,F29="MAYOR"),AND(E29&lt;=5,F29="CATASTROFICO")),"ZONA RIESGO EXTREMO",0)))</f>
        <v>ZONA RIESGO EXTREMO</v>
      </c>
    </row>
    <row r="30" spans="1:7" x14ac:dyDescent="0.25">
      <c r="A30" s="90">
        <v>21</v>
      </c>
      <c r="B30" s="130" t="s">
        <v>324</v>
      </c>
      <c r="C30" s="82">
        <f>(SUMIF('CONTROL DEL RC'!$A$9:$A$100,A30,'CONTROL DEL RC'!$N$9:$N$100))/(COUNTIF('CONTROL DEL RC'!$A$9:$A$100,A30))</f>
        <v>100</v>
      </c>
      <c r="D30" s="82" t="str">
        <f t="shared" si="0"/>
        <v>Fuerte</v>
      </c>
      <c r="E30" s="82">
        <f>IF(AND(B30="SI",D30="Fuerte",'ANÁLISIS DEL RC'!D29&gt;=3),'ANÁLISIS DEL RC'!D29-2,IF(AND(B30="SI",D30="Fuerte",'ANÁLISIS DEL RC'!D29=2),'ANÁLISIS DEL RC'!D29-1,IF(AND(B30="SI",D30="Moderado",'ANÁLISIS DEL RC'!D29&gt;=2),'ANÁLISIS DEL RC'!D29-1,'ANÁLISIS DEL RC'!D29)))</f>
        <v>1</v>
      </c>
      <c r="F30" s="82" t="str">
        <f>+'ANÁLISIS DEL RC'!F29</f>
        <v>CATASTROFICO</v>
      </c>
      <c r="G30" s="154" t="str">
        <f t="shared" si="1"/>
        <v>ZONA RIESGO EXTREMO</v>
      </c>
    </row>
    <row r="31" spans="1:7" x14ac:dyDescent="0.25">
      <c r="A31" s="90">
        <v>22</v>
      </c>
      <c r="B31" s="130" t="s">
        <v>324</v>
      </c>
      <c r="C31" s="82">
        <f>(SUMIF('CONTROL DEL RC'!$A$9:$A$100,A31,'CONTROL DEL RC'!$N$9:$N$100))/(COUNTIF('CONTROL DEL RC'!$A$9:$A$100,A31))</f>
        <v>100</v>
      </c>
      <c r="D31" s="82" t="str">
        <f t="shared" ref="D31" si="8">IF(C31=100,"Fuerte",IF(AND(C31&lt;99,C31&gt;=50),"Moderado",IF(AND(C31&lt;49,C31&gt;0),"Debil")))</f>
        <v>Fuerte</v>
      </c>
      <c r="E31" s="82">
        <f>IF(AND(B31="SI",D31="Fuerte",'ANÁLISIS DEL RC'!D30&gt;=3),'ANÁLISIS DEL RC'!D30-2,IF(AND(B31="SI",D31="Fuerte",'ANÁLISIS DEL RC'!D30=2),'ANÁLISIS DEL RC'!D30-1,IF(AND(B31="SI",D31="Moderado",'ANÁLISIS DEL RC'!D30&gt;=2),'ANÁLISIS DEL RC'!D30-1,'ANÁLISIS DEL RC'!D30)))</f>
        <v>1</v>
      </c>
      <c r="F31" s="82" t="str">
        <f>+'ANÁLISIS DEL RC'!F30</f>
        <v>MAYOR</v>
      </c>
      <c r="G31" s="154" t="str">
        <f t="shared" ref="G31" si="9">IF(OR(AND(E31=1,F31="MODERADO"),AND(E31=2,F31="MODERADO")),"ZONA RIESGO MODERADO",IF(OR(AND(E31=4,F31="MODERADO"),AND(E31=3,F31="MODERADO"),AND(E31=2,F31="MAYOR"),AND(E31=1,F31="MAYOR")),"ZONA RIESGO ALTO",IF(OR(AND(E31=5,F31="MODERADO"),AND(E31=5,F31="MAYOR"),AND(E31=4,F31="MAYOR"),AND(E31=3,F31="MAYOR"),AND(E31&lt;=5,F31="CATASTROFICO")),"ZONA RIESGO EXTREMO",0)))</f>
        <v>ZONA RIESGO ALTO</v>
      </c>
    </row>
  </sheetData>
  <autoFilter ref="A8:G9" xr:uid="{FE3473A6-E15F-4DAA-BA07-57D9ED409424}"/>
  <mergeCells count="14">
    <mergeCell ref="G8:G9"/>
    <mergeCell ref="B6:G7"/>
    <mergeCell ref="G4:G5"/>
    <mergeCell ref="D8:D9"/>
    <mergeCell ref="D4:E5"/>
    <mergeCell ref="D1:E3"/>
    <mergeCell ref="B4:C5"/>
    <mergeCell ref="A1:A5"/>
    <mergeCell ref="F4:F5"/>
    <mergeCell ref="A8:A9"/>
    <mergeCell ref="C8:C9"/>
    <mergeCell ref="E8:E9"/>
    <mergeCell ref="F8:F9"/>
    <mergeCell ref="B1:C3"/>
  </mergeCells>
  <conditionalFormatting sqref="F10:F13 F20:F28 F16:F18 F30">
    <cfRule type="containsText" dxfId="29" priority="243" operator="containsText" text="mayor">
      <formula>NOT(ISERROR(SEARCH("mayor",F10)))</formula>
    </cfRule>
    <cfRule type="containsText" dxfId="28" priority="245" operator="containsText" text="MODERADO">
      <formula>NOT(ISERROR(SEARCH("MODERADO",F10)))</formula>
    </cfRule>
    <cfRule type="containsText" dxfId="27" priority="246" operator="containsText" text="CATASTROFICO">
      <formula>NOT(ISERROR(SEARCH("CATASTROFICO",F10)))</formula>
    </cfRule>
  </conditionalFormatting>
  <conditionalFormatting sqref="G10:G13 G20:G28 G16:G18 G30">
    <cfRule type="containsText" dxfId="26" priority="25" operator="containsText" text="ZONA RIESGO MODERADO">
      <formula>NOT(ISERROR(SEARCH("ZONA RIESGO MODERADO",G10)))</formula>
    </cfRule>
    <cfRule type="containsText" dxfId="25" priority="26" operator="containsText" text="ZONA RIESGO ALTO">
      <formula>NOT(ISERROR(SEARCH("ZONA RIESGO ALTO",G10)))</formula>
    </cfRule>
    <cfRule type="containsText" dxfId="24" priority="27" operator="containsText" text="ZONA RIESGO EXTREMO">
      <formula>NOT(ISERROR(SEARCH("ZONA RIESGO EXTREMO",G10)))</formula>
    </cfRule>
  </conditionalFormatting>
  <conditionalFormatting sqref="F19">
    <cfRule type="containsText" dxfId="23" priority="22" operator="containsText" text="mayor">
      <formula>NOT(ISERROR(SEARCH("mayor",F19)))</formula>
    </cfRule>
    <cfRule type="containsText" dxfId="22" priority="23" operator="containsText" text="MODERADO">
      <formula>NOT(ISERROR(SEARCH("MODERADO",F19)))</formula>
    </cfRule>
    <cfRule type="containsText" dxfId="21" priority="24" operator="containsText" text="CATASTROFICO">
      <formula>NOT(ISERROR(SEARCH("CATASTROFICO",F19)))</formula>
    </cfRule>
  </conditionalFormatting>
  <conditionalFormatting sqref="G19">
    <cfRule type="containsText" dxfId="20" priority="19" operator="containsText" text="ZONA RIESGO MODERADO">
      <formula>NOT(ISERROR(SEARCH("ZONA RIESGO MODERADO",G19)))</formula>
    </cfRule>
    <cfRule type="containsText" dxfId="19" priority="20" operator="containsText" text="ZONA RIESGO ALTO">
      <formula>NOT(ISERROR(SEARCH("ZONA RIESGO ALTO",G19)))</formula>
    </cfRule>
    <cfRule type="containsText" dxfId="18" priority="21" operator="containsText" text="ZONA RIESGO EXTREMO">
      <formula>NOT(ISERROR(SEARCH("ZONA RIESGO EXTREMO",G19)))</formula>
    </cfRule>
  </conditionalFormatting>
  <conditionalFormatting sqref="F14:F15">
    <cfRule type="containsText" dxfId="17" priority="16" operator="containsText" text="mayor">
      <formula>NOT(ISERROR(SEARCH("mayor",F14)))</formula>
    </cfRule>
    <cfRule type="containsText" dxfId="16" priority="17" operator="containsText" text="MODERADO">
      <formula>NOT(ISERROR(SEARCH("MODERADO",F14)))</formula>
    </cfRule>
    <cfRule type="containsText" dxfId="15" priority="18" operator="containsText" text="CATASTROFICO">
      <formula>NOT(ISERROR(SEARCH("CATASTROFICO",F14)))</formula>
    </cfRule>
  </conditionalFormatting>
  <conditionalFormatting sqref="G14:G15">
    <cfRule type="containsText" dxfId="14" priority="13" operator="containsText" text="ZONA RIESGO MODERADO">
      <formula>NOT(ISERROR(SEARCH("ZONA RIESGO MODERADO",G14)))</formula>
    </cfRule>
    <cfRule type="containsText" dxfId="13" priority="14" operator="containsText" text="ZONA RIESGO ALTO">
      <formula>NOT(ISERROR(SEARCH("ZONA RIESGO ALTO",G14)))</formula>
    </cfRule>
    <cfRule type="containsText" dxfId="12" priority="15" operator="containsText" text="ZONA RIESGO EXTREMO">
      <formula>NOT(ISERROR(SEARCH("ZONA RIESGO EXTREMO",G14)))</formula>
    </cfRule>
  </conditionalFormatting>
  <conditionalFormatting sqref="F29">
    <cfRule type="containsText" dxfId="11" priority="10" operator="containsText" text="mayor">
      <formula>NOT(ISERROR(SEARCH("mayor",F29)))</formula>
    </cfRule>
    <cfRule type="containsText" dxfId="10" priority="11" operator="containsText" text="MODERADO">
      <formula>NOT(ISERROR(SEARCH("MODERADO",F29)))</formula>
    </cfRule>
    <cfRule type="containsText" dxfId="9" priority="12" operator="containsText" text="CATASTROFICO">
      <formula>NOT(ISERROR(SEARCH("CATASTROFICO",F29)))</formula>
    </cfRule>
  </conditionalFormatting>
  <conditionalFormatting sqref="G29">
    <cfRule type="containsText" dxfId="8" priority="7" operator="containsText" text="ZONA RIESGO MODERADO">
      <formula>NOT(ISERROR(SEARCH("ZONA RIESGO MODERADO",G29)))</formula>
    </cfRule>
    <cfRule type="containsText" dxfId="7" priority="8" operator="containsText" text="ZONA RIESGO ALTO">
      <formula>NOT(ISERROR(SEARCH("ZONA RIESGO ALTO",G29)))</formula>
    </cfRule>
    <cfRule type="containsText" dxfId="6" priority="9" operator="containsText" text="ZONA RIESGO EXTREMO">
      <formula>NOT(ISERROR(SEARCH("ZONA RIESGO EXTREMO",G29)))</formula>
    </cfRule>
  </conditionalFormatting>
  <conditionalFormatting sqref="F31">
    <cfRule type="containsText" dxfId="5" priority="4" operator="containsText" text="mayor">
      <formula>NOT(ISERROR(SEARCH("mayor",F31)))</formula>
    </cfRule>
    <cfRule type="containsText" dxfId="4" priority="5" operator="containsText" text="MODERADO">
      <formula>NOT(ISERROR(SEARCH("MODERADO",F31)))</formula>
    </cfRule>
    <cfRule type="containsText" dxfId="3" priority="6" operator="containsText" text="CATASTROFICO">
      <formula>NOT(ISERROR(SEARCH("CATASTROFICO",F31)))</formula>
    </cfRule>
  </conditionalFormatting>
  <conditionalFormatting sqref="G31">
    <cfRule type="containsText" dxfId="2" priority="1" operator="containsText" text="ZONA RIESGO MODERADO">
      <formula>NOT(ISERROR(SEARCH("ZONA RIESGO MODERADO",G31)))</formula>
    </cfRule>
    <cfRule type="containsText" dxfId="1" priority="2" operator="containsText" text="ZONA RIESGO ALTO">
      <formula>NOT(ISERROR(SEARCH("ZONA RIESGO ALTO",G31)))</formula>
    </cfRule>
    <cfRule type="containsText" dxfId="0" priority="3" operator="containsText" text="ZONA RIESGO EXTREMO">
      <formula>NOT(ISERROR(SEARCH("ZONA RIESGO EXTREMO",G31)))</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DE INFORMACIÓN'!$K$8:$K$9</xm:f>
          </x14:formula1>
          <xm:sqref>B10:B31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SDSCJ</vt:lpstr>
      <vt:lpstr>Componente PAAC</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2021-08-25T21:17:23Z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