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rrupcion/"/>
    </mc:Choice>
  </mc:AlternateContent>
  <xr:revisionPtr revIDLastSave="51" documentId="8_{C44EBDEE-D77B-4260-9400-E4BBC473144D}" xr6:coauthVersionLast="47" xr6:coauthVersionMax="47" xr10:uidLastSave="{662B5CB4-C46B-466B-A5F1-D685A7306C77}"/>
  <bookViews>
    <workbookView xWindow="-120" yWindow="-120" windowWidth="20730" windowHeight="11160" xr2:uid="{00000000-000D-0000-FFFF-FFFF00000000}"/>
  </bookViews>
  <sheets>
    <sheet name="SDSCJ" sheetId="11" r:id="rId1"/>
    <sheet name="C 1. Riesgos de Corrupción" sheetId="15" r:id="rId2"/>
    <sheet name="MAPA RESUMEN OAP" sheetId="9" r:id="rId3"/>
    <sheet name="IDENTIFICACIÓN DEL RC" sheetId="4" r:id="rId4"/>
    <sheet name="DEFINICIÓN DEL RC" sheetId="1" r:id="rId5"/>
    <sheet name="CALIFICACION DE IMPACTO" sheetId="12" r:id="rId6"/>
    <sheet name="ANÁLISIS DEL RC" sheetId="5" r:id="rId7"/>
    <sheet name="CONTROL DEL RC" sheetId="7" r:id="rId8"/>
    <sheet name="VALORACIÓN DEL RC CON CONTROL" sheetId="8" r:id="rId9"/>
    <sheet name="TRATAMIENTO DE RIESGO RESIDUAL " sheetId="13" r:id="rId10"/>
    <sheet name="CONTROL DE CAMBIOS" sheetId="10" state="hidden" r:id="rId11"/>
    <sheet name="TABLA DE INFORMACIÓN" sheetId="2" state="hidden" r:id="rId12"/>
  </sheets>
  <definedNames>
    <definedName name="_xlnm._FilterDatabase" localSheetId="6" hidden="1">'ANÁLISIS DEL RC'!$A$8:$G$8</definedName>
    <definedName name="_xlnm._FilterDatabase" localSheetId="1" hidden="1">'C 1. Riesgos de Corrupción'!$B$7:$J$16</definedName>
    <definedName name="_xlnm._FilterDatabase" localSheetId="7" hidden="1">'CONTROL DEL RC'!$A$8:$R$47</definedName>
    <definedName name="_xlnm._FilterDatabase" localSheetId="4" hidden="1">'DEFINICIÓN DEL RC'!$A$8:$G$33</definedName>
    <definedName name="_xlnm._FilterDatabase" localSheetId="3" hidden="1">'IDENTIFICACIÓN DEL RC'!$A$8:$E$33</definedName>
    <definedName name="_xlnm._FilterDatabase" localSheetId="2" hidden="1">'MAPA RESUMEN OAP'!$A$8:$P$44</definedName>
    <definedName name="_xlnm._FilterDatabase" localSheetId="9" hidden="1">'TRATAMIENTO DE RIESGO RESIDUAL '!$A$9:$I$9</definedName>
    <definedName name="_xlnm._FilterDatabase" localSheetId="8" hidden="1">'VALORACIÓN DEL RC CON CONTROL'!$A$8:$G$9</definedName>
    <definedName name="_xlnm.Print_Area" localSheetId="6">'ANÁLISIS DEL RC'!$A$1:$G$38</definedName>
    <definedName name="_xlnm.Print_Area" localSheetId="1">'C 1. Riesgos de Corrupción'!$B$1:$O$27</definedName>
    <definedName name="_xlnm.Print_Area" localSheetId="4">'DEFINICIÓN DEL RC'!$A$1:$G$38</definedName>
    <definedName name="_xlnm.Print_Area" localSheetId="2">'MAPA RESUMEN OAP'!$A$1:$P$53</definedName>
    <definedName name="_xlnm.Print_Area" localSheetId="9">'TRATAMIENTO DE RIESGO RESIDUAL '!$A$1:$I$40</definedName>
    <definedName name="_xlnm.Print_Titles" localSheetId="9">'TRATAMIENTO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5" l="1"/>
  <c r="C11" i="5"/>
  <c r="C12" i="5"/>
  <c r="C13" i="5"/>
  <c r="C14" i="5"/>
  <c r="C15" i="5"/>
  <c r="C16" i="5"/>
  <c r="C17" i="5"/>
  <c r="C18" i="5"/>
  <c r="C19" i="5"/>
  <c r="C20" i="5"/>
  <c r="C21" i="5"/>
  <c r="C22" i="5"/>
  <c r="C23" i="5"/>
  <c r="C24" i="5"/>
  <c r="C25" i="5"/>
  <c r="C26" i="5"/>
  <c r="C27" i="5"/>
  <c r="C28" i="5"/>
  <c r="C29" i="5"/>
  <c r="C30" i="5"/>
  <c r="C31" i="5"/>
  <c r="C32" i="5"/>
  <c r="C33" i="5"/>
  <c r="C9" i="5"/>
  <c r="F47" i="9" l="1"/>
  <c r="D47" i="9"/>
  <c r="B47" i="9"/>
  <c r="J47" i="9"/>
  <c r="G47" i="9"/>
  <c r="E47" i="9"/>
  <c r="C47" i="9"/>
  <c r="E45" i="9"/>
  <c r="C45" i="9"/>
  <c r="J46" i="9"/>
  <c r="G46" i="9"/>
  <c r="J45" i="9"/>
  <c r="G45" i="9"/>
  <c r="F45" i="9"/>
  <c r="D45" i="9"/>
  <c r="B45" i="9"/>
  <c r="B11" i="13"/>
  <c r="B12" i="13"/>
  <c r="B13" i="13"/>
  <c r="B14" i="13"/>
  <c r="B15" i="13"/>
  <c r="B16" i="13"/>
  <c r="B17" i="13"/>
  <c r="B18" i="13"/>
  <c r="B19" i="13"/>
  <c r="B20" i="13"/>
  <c r="B21" i="13"/>
  <c r="B22" i="13"/>
  <c r="B23" i="13"/>
  <c r="B24" i="13"/>
  <c r="B25" i="13"/>
  <c r="B26" i="13"/>
  <c r="B27" i="13"/>
  <c r="B28" i="13"/>
  <c r="B29" i="13"/>
  <c r="B30" i="13"/>
  <c r="B31" i="13"/>
  <c r="B32" i="13"/>
  <c r="B33" i="13"/>
  <c r="B34" i="13"/>
  <c r="B10" i="13"/>
  <c r="C33" i="13"/>
  <c r="C32" i="13"/>
  <c r="F31" i="8"/>
  <c r="F32" i="8"/>
  <c r="F33" i="8"/>
  <c r="F34" i="8"/>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9" i="7"/>
  <c r="B10" i="5"/>
  <c r="B11" i="5"/>
  <c r="B12" i="5"/>
  <c r="B13" i="5"/>
  <c r="B14" i="5"/>
  <c r="B15" i="5"/>
  <c r="B16" i="5"/>
  <c r="B17" i="5"/>
  <c r="B18" i="5"/>
  <c r="B19" i="5"/>
  <c r="B20" i="5"/>
  <c r="B21" i="5"/>
  <c r="B22" i="5"/>
  <c r="B23" i="5"/>
  <c r="B24" i="5"/>
  <c r="B25" i="5"/>
  <c r="B26" i="5"/>
  <c r="B27" i="5"/>
  <c r="B28" i="5"/>
  <c r="B29" i="5"/>
  <c r="B30" i="5"/>
  <c r="B31" i="5"/>
  <c r="B32" i="5"/>
  <c r="B33" i="5"/>
  <c r="B9" i="5"/>
  <c r="N46" i="7" l="1"/>
  <c r="O46" i="7" s="1"/>
  <c r="Q46" i="7" s="1"/>
  <c r="R46" i="7" s="1"/>
  <c r="N47" i="7"/>
  <c r="O47" i="7" s="1"/>
  <c r="Q47" i="7" s="1"/>
  <c r="R47" i="7" s="1"/>
  <c r="N45" i="7"/>
  <c r="F33" i="5"/>
  <c r="G33" i="5" s="1"/>
  <c r="F32" i="5"/>
  <c r="G32" i="5" s="1"/>
  <c r="B10" i="1"/>
  <c r="B11" i="1"/>
  <c r="B12" i="1"/>
  <c r="B13" i="1"/>
  <c r="B14" i="1"/>
  <c r="B15" i="1"/>
  <c r="B16" i="1"/>
  <c r="B17" i="1"/>
  <c r="B18" i="1"/>
  <c r="B19" i="1"/>
  <c r="B20" i="1"/>
  <c r="B21" i="1"/>
  <c r="B22" i="1"/>
  <c r="B23" i="1"/>
  <c r="B24" i="1"/>
  <c r="B25" i="1"/>
  <c r="B26" i="1"/>
  <c r="B27" i="1"/>
  <c r="B28" i="1"/>
  <c r="B29" i="1"/>
  <c r="B30" i="1"/>
  <c r="B31" i="1"/>
  <c r="B32" i="1"/>
  <c r="B33" i="1"/>
  <c r="B9" i="1"/>
  <c r="C33" i="1"/>
  <c r="C32" i="1"/>
  <c r="O45" i="7" l="1"/>
  <c r="Q45" i="7" s="1"/>
  <c r="R45" i="7" s="1"/>
  <c r="C33" i="8"/>
  <c r="H45" i="9" s="1"/>
  <c r="C34" i="13"/>
  <c r="C31" i="13"/>
  <c r="C30" i="13"/>
  <c r="C29" i="13"/>
  <c r="C28" i="13"/>
  <c r="C27" i="13"/>
  <c r="C26" i="13"/>
  <c r="C25" i="13"/>
  <c r="C24" i="13"/>
  <c r="C23" i="13"/>
  <c r="C22" i="13"/>
  <c r="C21" i="13"/>
  <c r="C20" i="13"/>
  <c r="C19" i="13"/>
  <c r="C18" i="13"/>
  <c r="C17" i="13"/>
  <c r="C16" i="13"/>
  <c r="C15" i="13"/>
  <c r="C14" i="13"/>
  <c r="C13" i="13"/>
  <c r="C12" i="13"/>
  <c r="C11" i="13"/>
  <c r="C10" i="13"/>
  <c r="N44" i="7"/>
  <c r="C32" i="8" s="1"/>
  <c r="H44" i="9" s="1"/>
  <c r="N43" i="7"/>
  <c r="N42" i="7"/>
  <c r="N41" i="7"/>
  <c r="N40" i="7"/>
  <c r="O40" i="7" s="1"/>
  <c r="Q40" i="7" s="1"/>
  <c r="R40" i="7" s="1"/>
  <c r="N39" i="7"/>
  <c r="N38" i="7"/>
  <c r="N37" i="7"/>
  <c r="N36" i="7"/>
  <c r="N35" i="7"/>
  <c r="O35" i="7" s="1"/>
  <c r="Q35" i="7" s="1"/>
  <c r="R35" i="7" s="1"/>
  <c r="N34" i="7"/>
  <c r="N33" i="7"/>
  <c r="O33" i="7" s="1"/>
  <c r="Q33" i="7" s="1"/>
  <c r="R33" i="7" s="1"/>
  <c r="N32" i="7"/>
  <c r="N31" i="7"/>
  <c r="N30" i="7"/>
  <c r="O30" i="7" s="1"/>
  <c r="Q30" i="7" s="1"/>
  <c r="R30" i="7" s="1"/>
  <c r="N29" i="7"/>
  <c r="O29" i="7" s="1"/>
  <c r="Q29" i="7" s="1"/>
  <c r="R29" i="7" s="1"/>
  <c r="N28" i="7"/>
  <c r="N27" i="7"/>
  <c r="O27" i="7" s="1"/>
  <c r="Q27" i="7" s="1"/>
  <c r="R27" i="7" s="1"/>
  <c r="N26" i="7"/>
  <c r="O26" i="7" s="1"/>
  <c r="Q26" i="7" s="1"/>
  <c r="R26" i="7" s="1"/>
  <c r="N25" i="7"/>
  <c r="N24" i="7"/>
  <c r="O24" i="7" s="1"/>
  <c r="Q24" i="7" s="1"/>
  <c r="R24" i="7" s="1"/>
  <c r="N23" i="7"/>
  <c r="O23" i="7" s="1"/>
  <c r="Q23" i="7" s="1"/>
  <c r="R23" i="7" s="1"/>
  <c r="N22" i="7"/>
  <c r="N21" i="7"/>
  <c r="O21" i="7" s="1"/>
  <c r="Q21" i="7" s="1"/>
  <c r="R21" i="7" s="1"/>
  <c r="N20" i="7"/>
  <c r="N19" i="7"/>
  <c r="O19" i="7" s="1"/>
  <c r="Q19" i="7" s="1"/>
  <c r="R19" i="7" s="1"/>
  <c r="N18" i="7"/>
  <c r="O18" i="7" s="1"/>
  <c r="Q18" i="7" s="1"/>
  <c r="R18" i="7" s="1"/>
  <c r="N17" i="7"/>
  <c r="N16" i="7"/>
  <c r="N15" i="7"/>
  <c r="N14" i="7"/>
  <c r="N13" i="7"/>
  <c r="N12" i="7"/>
  <c r="N11" i="7"/>
  <c r="O11" i="7" s="1"/>
  <c r="Q11" i="7" s="1"/>
  <c r="R11" i="7" s="1"/>
  <c r="N10" i="7"/>
  <c r="N9" i="7"/>
  <c r="F31" i="5"/>
  <c r="F30" i="5"/>
  <c r="F29" i="5"/>
  <c r="F28" i="5"/>
  <c r="F27" i="5"/>
  <c r="F26" i="5"/>
  <c r="F25" i="5"/>
  <c r="F24" i="5"/>
  <c r="F23" i="5"/>
  <c r="F22" i="5"/>
  <c r="F21" i="5"/>
  <c r="F20" i="5"/>
  <c r="F19" i="5"/>
  <c r="F18" i="5"/>
  <c r="F17" i="5"/>
  <c r="F16" i="5"/>
  <c r="F15" i="5"/>
  <c r="F14" i="5"/>
  <c r="F13" i="5"/>
  <c r="F12" i="5"/>
  <c r="F11" i="5"/>
  <c r="F10" i="5"/>
  <c r="F9" i="5"/>
  <c r="F32" i="12"/>
  <c r="G32" i="12" s="1"/>
  <c r="C31" i="1"/>
  <c r="C30" i="1"/>
  <c r="C29" i="1"/>
  <c r="C28" i="1"/>
  <c r="C27" i="1"/>
  <c r="C26" i="1"/>
  <c r="C25" i="1"/>
  <c r="C24" i="1"/>
  <c r="C23" i="1"/>
  <c r="C22" i="1"/>
  <c r="C21" i="1"/>
  <c r="C20" i="1"/>
  <c r="C19" i="1"/>
  <c r="C18" i="1"/>
  <c r="C17" i="1"/>
  <c r="C16" i="1"/>
  <c r="C15" i="1"/>
  <c r="C14" i="1"/>
  <c r="C13" i="1"/>
  <c r="C12" i="1"/>
  <c r="C11" i="1"/>
  <c r="C10" i="1"/>
  <c r="C9" i="1"/>
  <c r="J44" i="9"/>
  <c r="G44" i="9"/>
  <c r="E44" i="9"/>
  <c r="D44" i="9"/>
  <c r="C44" i="9"/>
  <c r="B44" i="9"/>
  <c r="J43" i="9"/>
  <c r="G43" i="9"/>
  <c r="E43" i="9"/>
  <c r="D43" i="9"/>
  <c r="C43" i="9"/>
  <c r="B43" i="9"/>
  <c r="J42" i="9"/>
  <c r="G42" i="9"/>
  <c r="E42" i="9"/>
  <c r="D42" i="9"/>
  <c r="C42" i="9"/>
  <c r="B42" i="9"/>
  <c r="J41" i="9"/>
  <c r="G41" i="9"/>
  <c r="E41" i="9"/>
  <c r="D41" i="9"/>
  <c r="C41" i="9"/>
  <c r="B41" i="9"/>
  <c r="J40" i="9"/>
  <c r="G40" i="9"/>
  <c r="J39" i="9"/>
  <c r="G39" i="9"/>
  <c r="E39" i="9"/>
  <c r="D39" i="9"/>
  <c r="C39" i="9"/>
  <c r="B39" i="9"/>
  <c r="J38" i="9"/>
  <c r="G38" i="9"/>
  <c r="E38" i="9"/>
  <c r="D38" i="9"/>
  <c r="C38" i="9"/>
  <c r="B38" i="9"/>
  <c r="J37" i="9"/>
  <c r="G37" i="9"/>
  <c r="E37" i="9"/>
  <c r="D37" i="9"/>
  <c r="C37" i="9"/>
  <c r="B37" i="9"/>
  <c r="J36" i="9"/>
  <c r="G36" i="9"/>
  <c r="E36" i="9"/>
  <c r="D36" i="9"/>
  <c r="C36" i="9"/>
  <c r="B36" i="9"/>
  <c r="J35" i="9"/>
  <c r="G35" i="9"/>
  <c r="J34" i="9"/>
  <c r="G34" i="9"/>
  <c r="E34" i="9"/>
  <c r="D34" i="9"/>
  <c r="C34" i="9"/>
  <c r="B34" i="9"/>
  <c r="J33" i="9"/>
  <c r="G33" i="9"/>
  <c r="J32" i="9"/>
  <c r="G32" i="9"/>
  <c r="E32" i="9"/>
  <c r="D32" i="9"/>
  <c r="C32" i="9"/>
  <c r="B32" i="9"/>
  <c r="J31" i="9"/>
  <c r="G31" i="9"/>
  <c r="E31" i="9"/>
  <c r="D31" i="9"/>
  <c r="C31" i="9"/>
  <c r="B31" i="9"/>
  <c r="J30" i="9"/>
  <c r="G30" i="9"/>
  <c r="J29" i="9"/>
  <c r="G29" i="9"/>
  <c r="J28" i="9"/>
  <c r="G28" i="9"/>
  <c r="E28" i="9"/>
  <c r="D28" i="9"/>
  <c r="C28" i="9"/>
  <c r="B28" i="9"/>
  <c r="J27" i="9"/>
  <c r="G27" i="9"/>
  <c r="J26" i="9"/>
  <c r="G26" i="9"/>
  <c r="J25" i="9"/>
  <c r="G25" i="9"/>
  <c r="E25" i="9"/>
  <c r="D25" i="9"/>
  <c r="C25" i="9"/>
  <c r="B25" i="9"/>
  <c r="J24" i="9"/>
  <c r="G24" i="9"/>
  <c r="J23" i="9"/>
  <c r="G23" i="9"/>
  <c r="J22" i="9"/>
  <c r="G22" i="9"/>
  <c r="E22" i="9"/>
  <c r="D22" i="9"/>
  <c r="C22" i="9"/>
  <c r="B22" i="9"/>
  <c r="J21" i="9"/>
  <c r="G21" i="9"/>
  <c r="J20" i="9"/>
  <c r="G20" i="9"/>
  <c r="E20" i="9"/>
  <c r="D20" i="9"/>
  <c r="C20" i="9"/>
  <c r="B20" i="9"/>
  <c r="J19" i="9"/>
  <c r="G19" i="9"/>
  <c r="J18" i="9"/>
  <c r="G18" i="9"/>
  <c r="J17" i="9"/>
  <c r="G17" i="9"/>
  <c r="E17" i="9"/>
  <c r="D17" i="9"/>
  <c r="C17" i="9"/>
  <c r="B17" i="9"/>
  <c r="J16" i="9"/>
  <c r="G16" i="9"/>
  <c r="E16" i="9"/>
  <c r="D16" i="9"/>
  <c r="C16" i="9"/>
  <c r="B16" i="9"/>
  <c r="J15" i="9"/>
  <c r="G15" i="9"/>
  <c r="E15" i="9"/>
  <c r="D15" i="9"/>
  <c r="C15" i="9"/>
  <c r="B15" i="9"/>
  <c r="J14" i="9"/>
  <c r="G14" i="9"/>
  <c r="E14" i="9"/>
  <c r="D14" i="9"/>
  <c r="C14" i="9"/>
  <c r="B14" i="9"/>
  <c r="J13" i="9"/>
  <c r="G13" i="9"/>
  <c r="E13" i="9"/>
  <c r="D13" i="9"/>
  <c r="C13" i="9"/>
  <c r="B13" i="9"/>
  <c r="J12" i="9"/>
  <c r="G12" i="9"/>
  <c r="E12" i="9"/>
  <c r="D12" i="9"/>
  <c r="C12" i="9"/>
  <c r="B12" i="9"/>
  <c r="J11" i="9"/>
  <c r="G11" i="9"/>
  <c r="J10" i="9"/>
  <c r="G10" i="9"/>
  <c r="E10" i="9"/>
  <c r="D10" i="9"/>
  <c r="C10" i="9"/>
  <c r="B10" i="9"/>
  <c r="J9" i="9"/>
  <c r="G9" i="9"/>
  <c r="E9" i="9"/>
  <c r="D9" i="9"/>
  <c r="C9" i="9"/>
  <c r="B9" i="9"/>
  <c r="D32" i="8" l="1"/>
  <c r="E32" i="8" s="1"/>
  <c r="G32" i="8" s="1"/>
  <c r="I44" i="9" s="1"/>
  <c r="D33" i="8"/>
  <c r="E33" i="8" s="1"/>
  <c r="G33" i="8" s="1"/>
  <c r="I45" i="9" s="1"/>
  <c r="F10" i="8"/>
  <c r="G9" i="5"/>
  <c r="F9" i="9" s="1"/>
  <c r="F11" i="8"/>
  <c r="G10" i="5"/>
  <c r="F10" i="9" s="1"/>
  <c r="F12" i="8"/>
  <c r="G11" i="5"/>
  <c r="F12" i="9" s="1"/>
  <c r="F13" i="8"/>
  <c r="G12" i="5"/>
  <c r="F13" i="9" s="1"/>
  <c r="F14" i="8"/>
  <c r="G13" i="5"/>
  <c r="F14" i="9" s="1"/>
  <c r="F15" i="8"/>
  <c r="G14" i="5"/>
  <c r="F15" i="9" s="1"/>
  <c r="F16" i="8"/>
  <c r="G15" i="5"/>
  <c r="F16" i="9" s="1"/>
  <c r="F17" i="8"/>
  <c r="G16" i="5"/>
  <c r="F17" i="9" s="1"/>
  <c r="F18" i="8"/>
  <c r="G17" i="5"/>
  <c r="F20" i="9" s="1"/>
  <c r="F19" i="8"/>
  <c r="G18" i="5"/>
  <c r="F22" i="9" s="1"/>
  <c r="F20" i="8"/>
  <c r="G19" i="5"/>
  <c r="F25" i="9" s="1"/>
  <c r="F21" i="8"/>
  <c r="G20" i="5"/>
  <c r="F28" i="9" s="1"/>
  <c r="F22" i="8"/>
  <c r="G21" i="5"/>
  <c r="F31" i="9" s="1"/>
  <c r="F23" i="8"/>
  <c r="G22" i="5"/>
  <c r="F32" i="9" s="1"/>
  <c r="F24" i="8"/>
  <c r="G23" i="5"/>
  <c r="F34" i="9" s="1"/>
  <c r="F25" i="8"/>
  <c r="G24" i="5"/>
  <c r="F36" i="9" s="1"/>
  <c r="F26" i="8"/>
  <c r="G25" i="5"/>
  <c r="F37" i="9" s="1"/>
  <c r="F27" i="8"/>
  <c r="G26" i="5"/>
  <c r="F38" i="9" s="1"/>
  <c r="F28" i="8"/>
  <c r="G27" i="5"/>
  <c r="F39" i="9" s="1"/>
  <c r="F29" i="8"/>
  <c r="G28" i="5"/>
  <c r="F41" i="9" s="1"/>
  <c r="F30" i="8"/>
  <c r="G29" i="5"/>
  <c r="F42" i="9" s="1"/>
  <c r="G30" i="5"/>
  <c r="F43" i="9" s="1"/>
  <c r="G31" i="5"/>
  <c r="F44" i="9" s="1"/>
  <c r="C10" i="8"/>
  <c r="D10" i="8" s="1"/>
  <c r="E10" i="8" s="1"/>
  <c r="O9" i="7"/>
  <c r="Q9" i="7" s="1"/>
  <c r="R9" i="7" s="1"/>
  <c r="C11" i="8"/>
  <c r="D11" i="8" s="1"/>
  <c r="E11" i="8" s="1"/>
  <c r="O10" i="7"/>
  <c r="Q10" i="7" s="1"/>
  <c r="R10" i="7" s="1"/>
  <c r="C12" i="8"/>
  <c r="D12" i="8" s="1"/>
  <c r="E12" i="8" s="1"/>
  <c r="O12" i="7"/>
  <c r="Q12" i="7" s="1"/>
  <c r="R12" i="7" s="1"/>
  <c r="C13" i="8"/>
  <c r="D13" i="8" s="1"/>
  <c r="E13" i="8" s="1"/>
  <c r="O13" i="7"/>
  <c r="Q13" i="7" s="1"/>
  <c r="R13" i="7" s="1"/>
  <c r="C14" i="8"/>
  <c r="D14" i="8" s="1"/>
  <c r="E14" i="8" s="1"/>
  <c r="O14" i="7"/>
  <c r="Q14" i="7" s="1"/>
  <c r="R14" i="7" s="1"/>
  <c r="C15" i="8"/>
  <c r="D15" i="8" s="1"/>
  <c r="E15" i="8" s="1"/>
  <c r="O15" i="7"/>
  <c r="Q15" i="7" s="1"/>
  <c r="R15" i="7" s="1"/>
  <c r="C16" i="8"/>
  <c r="D16" i="8" s="1"/>
  <c r="E16" i="8" s="1"/>
  <c r="O16" i="7"/>
  <c r="Q16" i="7" s="1"/>
  <c r="R16" i="7" s="1"/>
  <c r="C17" i="8"/>
  <c r="D17" i="8" s="1"/>
  <c r="E17" i="8" s="1"/>
  <c r="O17" i="7"/>
  <c r="Q17" i="7" s="1"/>
  <c r="R17" i="7" s="1"/>
  <c r="C18" i="8"/>
  <c r="D18" i="8" s="1"/>
  <c r="E18" i="8" s="1"/>
  <c r="O20" i="7"/>
  <c r="Q20" i="7" s="1"/>
  <c r="R20" i="7" s="1"/>
  <c r="C19" i="8"/>
  <c r="D19" i="8" s="1"/>
  <c r="E19" i="8" s="1"/>
  <c r="O22" i="7"/>
  <c r="Q22" i="7" s="1"/>
  <c r="R22" i="7" s="1"/>
  <c r="C20" i="8"/>
  <c r="D20" i="8" s="1"/>
  <c r="E20" i="8" s="1"/>
  <c r="O25" i="7"/>
  <c r="Q25" i="7" s="1"/>
  <c r="R25" i="7" s="1"/>
  <c r="C21" i="8"/>
  <c r="D21" i="8" s="1"/>
  <c r="E21" i="8" s="1"/>
  <c r="O28" i="7"/>
  <c r="Q28" i="7" s="1"/>
  <c r="R28" i="7" s="1"/>
  <c r="C22" i="8"/>
  <c r="D22" i="8" s="1"/>
  <c r="E22" i="8" s="1"/>
  <c r="O31" i="7"/>
  <c r="Q31" i="7" s="1"/>
  <c r="R31" i="7" s="1"/>
  <c r="C23" i="8"/>
  <c r="D23" i="8" s="1"/>
  <c r="E23" i="8" s="1"/>
  <c r="O32" i="7"/>
  <c r="Q32" i="7" s="1"/>
  <c r="R32" i="7" s="1"/>
  <c r="C24" i="8"/>
  <c r="D24" i="8" s="1"/>
  <c r="E24" i="8" s="1"/>
  <c r="O34" i="7"/>
  <c r="Q34" i="7" s="1"/>
  <c r="R34" i="7" s="1"/>
  <c r="C25" i="8"/>
  <c r="D25" i="8" s="1"/>
  <c r="E25" i="8" s="1"/>
  <c r="O36" i="7"/>
  <c r="Q36" i="7" s="1"/>
  <c r="R36" i="7" s="1"/>
  <c r="C26" i="8"/>
  <c r="D26" i="8" s="1"/>
  <c r="E26" i="8" s="1"/>
  <c r="O37" i="7"/>
  <c r="Q37" i="7" s="1"/>
  <c r="R37" i="7" s="1"/>
  <c r="C27" i="8"/>
  <c r="D27" i="8" s="1"/>
  <c r="E27" i="8" s="1"/>
  <c r="O38" i="7"/>
  <c r="Q38" i="7" s="1"/>
  <c r="R38" i="7" s="1"/>
  <c r="C28" i="8"/>
  <c r="D28" i="8" s="1"/>
  <c r="E28" i="8" s="1"/>
  <c r="O39" i="7"/>
  <c r="Q39" i="7" s="1"/>
  <c r="R39" i="7" s="1"/>
  <c r="C29" i="8"/>
  <c r="D29" i="8" s="1"/>
  <c r="E29" i="8" s="1"/>
  <c r="O41" i="7"/>
  <c r="Q41" i="7" s="1"/>
  <c r="R41" i="7" s="1"/>
  <c r="C30" i="8"/>
  <c r="D30" i="8" s="1"/>
  <c r="E30" i="8" s="1"/>
  <c r="O42" i="7"/>
  <c r="Q42" i="7" s="1"/>
  <c r="R42" i="7" s="1"/>
  <c r="C31" i="8"/>
  <c r="D31" i="8" s="1"/>
  <c r="E31" i="8" s="1"/>
  <c r="O43" i="7"/>
  <c r="Q43" i="7" s="1"/>
  <c r="R43" i="7" s="1"/>
  <c r="C34" i="8"/>
  <c r="O44" i="7"/>
  <c r="Q44" i="7" s="1"/>
  <c r="R44" i="7" s="1"/>
  <c r="D34" i="8" l="1"/>
  <c r="E34" i="8" s="1"/>
  <c r="H47" i="9"/>
  <c r="G34" i="8"/>
  <c r="I47" i="9" s="1"/>
  <c r="G31" i="8"/>
  <c r="I43" i="9" s="1"/>
  <c r="H43" i="9"/>
  <c r="G30" i="8"/>
  <c r="I42" i="9" s="1"/>
  <c r="H42" i="9"/>
  <c r="H41" i="9"/>
  <c r="G29" i="8"/>
  <c r="I41" i="9" s="1"/>
  <c r="H40" i="9"/>
  <c r="G28" i="8"/>
  <c r="I39" i="9" s="1"/>
  <c r="H39" i="9"/>
  <c r="G27" i="8"/>
  <c r="I38" i="9" s="1"/>
  <c r="H38" i="9"/>
  <c r="G26" i="8"/>
  <c r="I37" i="9" s="1"/>
  <c r="H37" i="9"/>
  <c r="G25" i="8"/>
  <c r="I36" i="9" s="1"/>
  <c r="H36" i="9"/>
  <c r="G24" i="8"/>
  <c r="I34" i="9" s="1"/>
  <c r="H34" i="9"/>
  <c r="G23" i="8"/>
  <c r="I32" i="9" s="1"/>
  <c r="H32" i="9"/>
  <c r="G22" i="8"/>
  <c r="I31" i="9" s="1"/>
  <c r="H31" i="9"/>
  <c r="G21" i="8"/>
  <c r="I28" i="9" s="1"/>
  <c r="H28" i="9"/>
  <c r="G20" i="8"/>
  <c r="I25" i="9" s="1"/>
  <c r="H25" i="9"/>
  <c r="G19" i="8"/>
  <c r="I22" i="9" s="1"/>
  <c r="H22" i="9"/>
  <c r="H21" i="9"/>
  <c r="G18" i="8"/>
  <c r="I20" i="9" s="1"/>
  <c r="H20" i="9"/>
  <c r="G17" i="8"/>
  <c r="I17" i="9" s="1"/>
  <c r="H33" i="9"/>
  <c r="H17" i="9"/>
  <c r="G16" i="8"/>
  <c r="I16" i="9" s="1"/>
  <c r="H16" i="9"/>
  <c r="G15" i="8"/>
  <c r="I15" i="9" s="1"/>
  <c r="H15" i="9"/>
  <c r="G14" i="8"/>
  <c r="I14" i="9" s="1"/>
  <c r="H14" i="9"/>
  <c r="G13" i="8"/>
  <c r="I13" i="9" s="1"/>
  <c r="H13" i="9"/>
  <c r="G12" i="8"/>
  <c r="I12" i="9" s="1"/>
  <c r="H12" i="9"/>
  <c r="G11" i="8"/>
  <c r="I10" i="9" s="1"/>
  <c r="H10" i="9"/>
  <c r="G10" i="8"/>
  <c r="I9" i="9" s="1"/>
  <c r="H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J8"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8"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O8" authorId="2" shapeId="0" xr:uid="{00000000-0006-0000-02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P8" authorId="3" shapeId="0" xr:uid="{00000000-0006-0000-02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800-000001000000}">
      <text>
        <r>
          <rPr>
            <b/>
            <sz val="9"/>
            <color indexed="81"/>
            <rFont val="Tahoma"/>
            <family val="2"/>
          </rPr>
          <t xml:space="preserve">Seleccione si Sí o No el control afecta la probabilidad de que el riesgo se materialice
</t>
        </r>
      </text>
    </comment>
  </commentList>
</comments>
</file>

<file path=xl/sharedStrings.xml><?xml version="1.0" encoding="utf-8"?>
<sst xmlns="http://schemas.openxmlformats.org/spreadsheetml/2006/main" count="1436" uniqueCount="706">
  <si>
    <t>Proceso:</t>
  </si>
  <si>
    <t>Direccionamiento Sectorial e Institucional</t>
  </si>
  <si>
    <t>Código</t>
  </si>
  <si>
    <t>F-DS-578</t>
  </si>
  <si>
    <t>Versión</t>
  </si>
  <si>
    <t>Fecha de Aprobación</t>
  </si>
  <si>
    <t>Documento:</t>
  </si>
  <si>
    <t>MATRIZ DE RIESGO DE CORRUPCIÓN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</si>
  <si>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</si>
  <si>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</si>
  <si>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</si>
  <si>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</si>
  <si>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</si>
  <si>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</si>
  <si>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</si>
  <si>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</si>
  <si>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</si>
  <si>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</si>
  <si>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</si>
  <si>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</si>
  <si>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</si>
  <si>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</si>
  <si>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</si>
  <si>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</si>
  <si>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</si>
  <si>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</si>
  <si>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</si>
  <si>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</si>
  <si>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</si>
  <si>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</si>
  <si>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Cada vez que se requiera</t>
  </si>
  <si>
    <t>Director de Acceso a la Justicia</t>
  </si>
  <si>
    <t>Cuatrimestralmente</t>
  </si>
  <si>
    <t>Comandante de Compañía</t>
  </si>
  <si>
    <t>Cada Turno</t>
  </si>
  <si>
    <t>Correo</t>
  </si>
  <si>
    <t>Mensualmente</t>
  </si>
  <si>
    <t>Funcionario Encargado</t>
  </si>
  <si>
    <t>Cronograma</t>
  </si>
  <si>
    <t>Supervisor de Contrato</t>
  </si>
  <si>
    <t>Jefe de la OAC</t>
  </si>
  <si>
    <t>Diariamente</t>
  </si>
  <si>
    <t>Reporte de medios</t>
  </si>
  <si>
    <t>Trimestralmente</t>
  </si>
  <si>
    <t>Jefe del C4</t>
  </si>
  <si>
    <t>Semestralmente</t>
  </si>
  <si>
    <t>Listas de Asistencia y Cronograma</t>
  </si>
  <si>
    <t>Anualmente</t>
  </si>
  <si>
    <t>Actas de Visita</t>
  </si>
  <si>
    <t>Almacenista general</t>
  </si>
  <si>
    <t xml:space="preserve">Administrador del sistema </t>
  </si>
  <si>
    <t>Profesional especializado</t>
  </si>
  <si>
    <t>Profesional designado</t>
  </si>
  <si>
    <t>Minutas contractuales y clausulas de confidencialidad</t>
  </si>
  <si>
    <t>Profesional Especializado</t>
  </si>
  <si>
    <t>Informes Emitidos</t>
  </si>
  <si>
    <t>Funcionarios y/o Contratistas encargados</t>
  </si>
  <si>
    <t>Orfeo</t>
  </si>
  <si>
    <t>Profesional Responsable</t>
  </si>
  <si>
    <t>SECOP II</t>
  </si>
  <si>
    <t>Jefe de la Oficina</t>
  </si>
  <si>
    <t>IDENTIFICACIÓN DE RIESGOS DE CORRUPCIÓN</t>
  </si>
  <si>
    <t>RIESGO #</t>
  </si>
  <si>
    <t>PROCESO</t>
  </si>
  <si>
    <t>CAUSA</t>
  </si>
  <si>
    <t>RIESGO</t>
  </si>
  <si>
    <t>CONSECUENCIAS</t>
  </si>
  <si>
    <t xml:space="preserve">Acceso y Fortalecimiento a la Justicia </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</si>
  <si>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</si>
  <si>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</si>
  <si>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 xml:space="preserve">Desconocimiento o incumplimiento de las políticas y procedimientos de Gestión Documental. </t>
  </si>
  <si>
    <t>Con el ánimo de reportar el cumplimiento de metas trazadas en el Plan de Acción de la Dirección de Acceso a la Justicia, algunos equipos territoriales reportar información incoherente de acuerdo con las metas.</t>
  </si>
  <si>
    <t>CD-Atención Integral para PPL</t>
  </si>
  <si>
    <t>Soborno a los funcionarios encargados de la oferta de estos servicios para acelerar tramites o adulterar documentación</t>
  </si>
  <si>
    <t>CD-Custodia y vigilancia para la seguridad</t>
  </si>
  <si>
    <t>Dadivas a los funcionarios encargados de la custodia y vigilancia en beneficio particular de las PPL en la prestación del servicio</t>
  </si>
  <si>
    <t>Beneficio particular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</si>
  <si>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</si>
  <si>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</si>
  <si>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Beneficio particular o a terceros derivados de los trámites Jurídicos</t>
  </si>
  <si>
    <t>Oferta parcializada y desproporcionada de los tramites a los PPL
Investigaciones Disciplinaria y Penal.</t>
  </si>
  <si>
    <t>Control Interno Disciplinario</t>
  </si>
  <si>
    <t xml:space="preserve">Pagos o presiones indebidas a los servidores de la oficina a fin de llevar a cabo incorrecta manipulación de los expedientes e impedir el normal desarrollo de la investigación disciplinaria </t>
  </si>
  <si>
    <t>Fortalecimiento de Capacidades Operativas para la S, C y AJ</t>
  </si>
  <si>
    <t>1. Incumplimiento a las obligaciones contractuales.
2. Perdida de confianza en lo público
3. Detrimento patrimonial
4. Enriquecimiento ilícito de contratistas y/o servidores públicos</t>
  </si>
  <si>
    <t>Gestión de Comunicaciones</t>
  </si>
  <si>
    <t>Ausencia de protocolos de Custodia de la información confidencial de la Institución.
Inoperancia de algunos funcionarios.
Incumplimiento de funciones por acción u omisión.
Falta de capacitación para los funcionarios.</t>
  </si>
  <si>
    <t>Filtración inadecuada de información de la entidad.</t>
  </si>
  <si>
    <t>Mala Imagen.
Perdida de Credibilidad.
Detrimento de la Imagen Publica.</t>
  </si>
  <si>
    <t>Gestión de Emergencias</t>
  </si>
  <si>
    <t>Gestión de Recursos Físicos y Documental</t>
  </si>
  <si>
    <t>Perdida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</si>
  <si>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</si>
  <si>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</si>
  <si>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Perdida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</si>
  <si>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</si>
  <si>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</si>
  <si>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Fuga de información confidencial de la entidad por parte de contratista o funcionarios</t>
  </si>
  <si>
    <t>Fuga y mal manejo de la información. Posible de información pública. Posibles daños a la imagen de la entidad frente a la ciudadanía. Mala manipulación de la información.</t>
  </si>
  <si>
    <t>Gestión de Tecnología de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</si>
  <si>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</si>
  <si>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 xml:space="preserve"> Fuga de información catalogada por la entidad como clasificada o reservada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</si>
  <si>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</si>
  <si>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</si>
  <si>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Pérdida de Integridad de la información almacenada en la infraestructura tecnológica o sistemas de información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</si>
  <si>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</si>
  <si>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</si>
  <si>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</si>
  <si>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Pagos sin cumplir con los requisitos establecidos</t>
  </si>
  <si>
    <t>Gestión Humana</t>
  </si>
  <si>
    <t>Posible intercambio de dadivas entre el funcionario responsable y el contratista no apto para la vacante.</t>
  </si>
  <si>
    <t>Posesionar o realizar un encargo a un servidor que No cumpla con los requisitos establecidos en el Manual de Funciones de la SCJ</t>
  </si>
  <si>
    <t>Sanciones disciplinarias a los funcionarios implicados en la contratación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</si>
  <si>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</si>
  <si>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</si>
  <si>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</si>
  <si>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</si>
  <si>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</si>
  <si>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Pérdida de recursos públicos. - Incumplimiento del objeto contractual.</t>
  </si>
  <si>
    <t>Desconocimiento de la norma
Desconocimiento de funciones
Desidia</t>
  </si>
  <si>
    <t>Sanciones por parte de entes de control internos y externos.
Procesos disciplinarios internos y externos.</t>
  </si>
  <si>
    <t>Seguimiento y Monitoreo al Sistema de Control Interno</t>
  </si>
  <si>
    <t xml:space="preserve">Desconocimiento u omisión de las normas de auditoria generalmente aceptadas o 
Impedimentos y/o conflictos de interés no comunicados. </t>
  </si>
  <si>
    <t>Sanciones por parte de entes de control.</t>
  </si>
  <si>
    <t>Atención y Servicio al Ciudadano</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</si>
  <si>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</si>
  <si>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</si>
  <si>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</si>
  <si>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</si>
  <si>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</si>
  <si>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</si>
  <si>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</si>
  <si>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</si>
  <si>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</si>
  <si>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</si>
  <si>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</si>
  <si>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</si>
  <si>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Acción de usufructuar beneficio particular o a terceros la oferta y asignación de los servicios de atención social de la Cárcel Distrital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</si>
  <si>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</si>
  <si>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</si>
  <si>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</si>
  <si>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</si>
  <si>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</si>
  <si>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</si>
  <si>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</si>
  <si>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</si>
  <si>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</si>
  <si>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</si>
  <si>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Desvió u obstaculización de investigaciones disciplinarias por medio de presiones derivadas de posiciones de poder</t>
  </si>
  <si>
    <t>Aprovechamiento de una posición privilegiada frente a un recurso público</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</si>
  <si>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</si>
  <si>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</si>
  <si>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</si>
  <si>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</si>
  <si>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</si>
  <si>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</si>
  <si>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</si>
  <si>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</si>
  <si>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</si>
  <si>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</si>
  <si>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</si>
  <si>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</si>
  <si>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</si>
  <si>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</si>
  <si>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</si>
  <si>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</si>
  <si>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</si>
  <si>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</si>
  <si>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</si>
  <si>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</si>
  <si>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</si>
  <si>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</si>
  <si>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</si>
  <si>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</si>
  <si>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</si>
  <si>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</si>
  <si>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</si>
  <si>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</si>
  <si>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</si>
  <si>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</si>
  <si>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</si>
  <si>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</si>
  <si>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</si>
  <si>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</si>
  <si>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</si>
  <si>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</si>
  <si>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</si>
  <si>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</si>
  <si>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</si>
  <si>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</si>
  <si>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</si>
  <si>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</si>
  <si>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</si>
  <si>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Entrega de dadivas a cambio de ocultar información privilegiada .</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</si>
  <si>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</si>
  <si>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</si>
  <si>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</si>
  <si>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</si>
  <si>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</si>
  <si>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</si>
  <si>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</si>
  <si>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</si>
  <si>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</si>
  <si>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</si>
  <si>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</si>
  <si>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</si>
  <si>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</si>
  <si>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</si>
  <si>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</si>
  <si>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</si>
  <si>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</si>
  <si>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</si>
  <si>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</si>
  <si>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</si>
  <si>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</si>
  <si>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</si>
  <si>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</si>
  <si>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</si>
  <si>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</si>
  <si>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</si>
  <si>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</si>
  <si>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</si>
  <si>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</si>
  <si>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</si>
  <si>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</si>
  <si>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</si>
  <si>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</si>
  <si>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</si>
  <si>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</si>
  <si>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</si>
  <si>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</si>
  <si>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</si>
  <si>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</si>
  <si>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</si>
  <si>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</si>
  <si>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</si>
  <si>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</si>
  <si>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</si>
  <si>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</si>
  <si>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</si>
  <si>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</si>
  <si>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</si>
  <si>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</si>
  <si>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</si>
  <si>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</si>
  <si>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</si>
  <si>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</si>
  <si>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</si>
  <si>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</si>
  <si>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</si>
  <si>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</si>
  <si>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</si>
  <si>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</si>
  <si>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</si>
  <si>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</si>
  <si>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</si>
  <si>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</si>
  <si>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</si>
  <si>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</si>
  <si>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</si>
  <si>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r>
      <t xml:space="preserve">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t>
    </r>
    <r>
      <rPr>
        <b/>
        <u/>
        <sz val="11"/>
        <color theme="1"/>
        <rFont val="Calibri"/>
        <family val="2"/>
        <scheme val="minor"/>
      </rPr>
      <t>El cargue de las evidencias se realizará cuatrimestralmente.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</si>
  <si>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t>
    </r>
    <r>
      <rPr>
        <b/>
        <u/>
        <sz val="11"/>
        <color theme="1"/>
        <rFont val="Calibri"/>
        <family val="2"/>
        <scheme val="minor"/>
      </rPr>
      <t>El cargue de las evidencias se realizara cuatrimestralmente.</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</si>
  <si>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</si>
  <si>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</si>
  <si>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</si>
  <si>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</si>
  <si>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</si>
  <si>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</si>
  <si>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</si>
  <si>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</si>
  <si>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Documento</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</si>
  <si>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</si>
  <si>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</si>
  <si>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</si>
  <si>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</si>
  <si>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</si>
  <si>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</si>
  <si>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</si>
  <si>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</si>
  <si>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</si>
  <si>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Jefe Control Interno Disciplinario</t>
  </si>
  <si>
    <t>Jefe de Comunicaciones</t>
  </si>
  <si>
    <t>Jefe Control Interno</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</si>
  <si>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</si>
  <si>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</si>
  <si>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</si>
  <si>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</si>
  <si>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</si>
  <si>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</si>
  <si>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</si>
  <si>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</si>
  <si>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</si>
  <si>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</si>
  <si>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</si>
  <si>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</si>
  <si>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</si>
  <si>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</si>
  <si>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</si>
  <si>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</si>
  <si>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</si>
  <si>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</si>
  <si>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</si>
  <si>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</si>
  <si>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</si>
  <si>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</si>
  <si>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</si>
  <si>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</si>
  <si>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</si>
  <si>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</si>
  <si>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</si>
  <si>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</si>
  <si>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</si>
  <si>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</si>
  <si>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</si>
  <si>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</si>
  <si>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</si>
  <si>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</si>
  <si>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</si>
  <si>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</si>
  <si>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</si>
  <si>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</si>
  <si>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</si>
  <si>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</si>
  <si>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</si>
  <si>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</si>
  <si>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</si>
  <si>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</si>
  <si>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</si>
  <si>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</si>
  <si>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</si>
  <si>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</si>
  <si>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</si>
  <si>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</si>
  <si>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</si>
  <si>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</si>
  <si>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</si>
  <si>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</si>
  <si>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</si>
  <si>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</si>
  <si>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</si>
  <si>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</si>
  <si>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</si>
  <si>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</si>
  <si>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</si>
  <si>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</si>
  <si>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</si>
  <si>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</si>
  <si>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</si>
  <si>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</si>
  <si>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</si>
  <si>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</si>
  <si>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</si>
  <si>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</si>
  <si>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</si>
  <si>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</si>
  <si>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</si>
  <si>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</si>
  <si>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</si>
  <si>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</si>
  <si>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</si>
  <si>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</si>
  <si>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</si>
  <si>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</si>
  <si>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</si>
  <si>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</si>
  <si>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</si>
  <si>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</si>
  <si>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</si>
  <si>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</si>
  <si>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</si>
  <si>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</si>
  <si>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</si>
  <si>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</si>
  <si>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</si>
  <si>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</si>
  <si>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</si>
  <si>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</si>
  <si>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</si>
  <si>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</si>
  <si>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</si>
  <si>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</si>
  <si>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</si>
  <si>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</si>
  <si>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</si>
  <si>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</si>
  <si>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</si>
  <si>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</si>
  <si>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</si>
  <si>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</si>
  <si>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</si>
  <si>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CD-Tramite Jurídico para PPL</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</si>
  <si>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</si>
  <si>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</si>
  <si>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</si>
  <si>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</si>
  <si>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</si>
  <si>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</si>
  <si>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</si>
  <si>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</si>
  <si>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</si>
  <si>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</si>
  <si>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</si>
  <si>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</si>
  <si>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</si>
  <si>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</si>
  <si>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</si>
  <si>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</si>
  <si>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</si>
  <si>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</si>
  <si>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</si>
  <si>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</si>
  <si>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</si>
  <si>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</si>
  <si>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</si>
  <si>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</si>
  <si>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</si>
  <si>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</si>
  <si>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</si>
  <si>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</si>
  <si>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Ejecutar los controles programados en el periodo</t>
  </si>
  <si>
    <t>Controles ejecutados en el periodo/Controles programados en el periodo</t>
  </si>
  <si>
    <t>Control ejecutado en el periodo/Control requerido en el periodo</t>
  </si>
  <si>
    <t>Ejecutar control requerido en el periodo</t>
  </si>
  <si>
    <t>De acuerdo al procedimiento</t>
  </si>
  <si>
    <t>Revisiones ejecutadas en el periodo/Revisiones programadas en el periodo</t>
  </si>
  <si>
    <t>Ejecutar las revisiones programadas en el periodo</t>
  </si>
  <si>
    <t>Seguimiento ejecutado en el periodo/Seguimiento requerido en el periodo</t>
  </si>
  <si>
    <t>Ejecutar el Control requerido en el periodo</t>
  </si>
  <si>
    <t>Pruebas de vulnerabilidad ejecutadas en el periodo/Pruebas de vulnerabilidad requeridas en el periodo</t>
  </si>
  <si>
    <t>Ejecutar las Pruebas de vulnerabilidad requeridas en el periodo</t>
  </si>
  <si>
    <t>Cronograma  ejecutado en el periodo/Cronograma requerido en el periodo</t>
  </si>
  <si>
    <t>Ejecutar el Cronograma requerido en el periodo</t>
  </si>
  <si>
    <t>Subcomponente</t>
  </si>
  <si>
    <t>Meta o producto</t>
  </si>
  <si>
    <t xml:space="preserve">Responsable dependencia líder </t>
  </si>
  <si>
    <t>Responsable dependencia apoyo</t>
  </si>
  <si>
    <t>Recursos</t>
  </si>
  <si>
    <t>Fecha máxima programada</t>
  </si>
  <si>
    <t>2.1</t>
  </si>
  <si>
    <t>2.2</t>
  </si>
  <si>
    <t>3.1</t>
  </si>
  <si>
    <t>3.2</t>
  </si>
  <si>
    <t>4.1</t>
  </si>
  <si>
    <t>5.1</t>
  </si>
  <si>
    <t>Indicador</t>
  </si>
  <si>
    <t>Hoja 1 de 10</t>
  </si>
  <si>
    <t>Hoja 3 de 10</t>
  </si>
  <si>
    <t>Hoja 4 de 10</t>
  </si>
  <si>
    <t>Hoja 5 de 10</t>
  </si>
  <si>
    <t>Hoja 6 de 10</t>
  </si>
  <si>
    <t>Hoja 7 de 10</t>
  </si>
  <si>
    <t>Hoja 8 de 10</t>
  </si>
  <si>
    <t>Hoja 9 de 10</t>
  </si>
  <si>
    <r>
      <t xml:space="preserve">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r>
    <r>
      <rPr>
        <b/>
        <u/>
        <sz val="11"/>
        <color theme="1"/>
        <rFont val="Calibri"/>
        <family val="2"/>
        <scheme val="minor"/>
      </rPr>
      <t>El cargue de las evidencias se realizará cuatrimestralmente</t>
    </r>
  </si>
  <si>
    <r>
      <t xml:space="preserve">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t>
    </r>
    <r>
      <rPr>
        <b/>
        <u/>
        <sz val="11"/>
        <color theme="1"/>
        <rFont val="Calibri"/>
        <family val="2"/>
        <scheme val="minor"/>
      </rPr>
      <t>El cargue de las evidencias se realizará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</si>
  <si>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</si>
  <si>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t>Uso indebido de una posición con acceso a la implementación de los servicios de atención social dirigidos a las PPL</t>
  </si>
  <si>
    <t>Uso de información privilegiada producto de la auditoria para el beneficio de los responsables del proceso auditado o a terceros.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</si>
  <si>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</si>
  <si>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</si>
  <si>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COMPONENTE 1. GESTIÓN DEL RIESGO DE CORRUPCIÓN – MAPA DE RIESGOS DE CORRUPCIÓN</t>
  </si>
  <si>
    <t># Actividad</t>
  </si>
  <si>
    <t>Actividad</t>
  </si>
  <si>
    <t>1.1</t>
  </si>
  <si>
    <t xml:space="preserve">Humanos
Tecnológicos
</t>
  </si>
  <si>
    <t>1.2</t>
  </si>
  <si>
    <t xml:space="preserve">Una (1) matriz de riesgos de corrupción publicada </t>
  </si>
  <si>
    <t>Monitorear y revisar el mapa de riesgos de corrupción con base en los ajustes y reportes realizados por parte de los líderes de proceso y lideres operativos.</t>
  </si>
  <si>
    <t>Efectuar y publicar el seguimiento al mapa de riesgos de corrupción conforme a la normatividad vigente.</t>
  </si>
  <si>
    <t>Tres (3) seguimientos a los Mapas de riesgos de corrupción efectuados y publicados</t>
  </si>
  <si>
    <t>Oferta parcializada y desproporcionada de los servicios de atención Integral a las PPL</t>
  </si>
  <si>
    <t>De los Servidores, contratistas o funcionarios que tienen acceso al sistema</t>
  </si>
  <si>
    <t>De los Servidores, contratistas o funcionarios que tienen acceso al sistema y las PPL</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</si>
  <si>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</si>
  <si>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Misión</t>
  </si>
  <si>
    <t>Visión</t>
  </si>
  <si>
    <t>Objetivos estratégicos</t>
  </si>
  <si>
    <t>El Líder y el equipo de Atención Integral</t>
  </si>
  <si>
    <t>Acta de reunión</t>
  </si>
  <si>
    <t>Ejecución de Control en el periodo</t>
  </si>
  <si>
    <t>Ejecución de Controles en el periodo</t>
  </si>
  <si>
    <t>Responsable de hacer seguimiento de la Dirección de Acceso a la Justicia</t>
  </si>
  <si>
    <t>Memorandos/Correos o Reporte del Plan de Acción de Territorial</t>
  </si>
  <si>
    <t>Responsable del área de Atención Integral</t>
  </si>
  <si>
    <t>Contratos de supervisión de Alimentos y Salud</t>
  </si>
  <si>
    <t>Líder de Proceso</t>
  </si>
  <si>
    <t>Actas de reunión mensuales de seguimiento</t>
  </si>
  <si>
    <t>Ejecución de Seguimiento en el periodo</t>
  </si>
  <si>
    <t>Líder Operativo</t>
  </si>
  <si>
    <t>Acta de reunión y Materia a socializar</t>
  </si>
  <si>
    <t>Ejecución de Pruebas de vulnerabilidad en el periodo</t>
  </si>
  <si>
    <t>Ejecución de Cronograma en el periodo</t>
  </si>
  <si>
    <t>Líder de gestión documental</t>
  </si>
  <si>
    <t>Profesional de Seguridad de la Información</t>
  </si>
  <si>
    <t>Publicación en la Intranet</t>
  </si>
  <si>
    <t>Secretaría técnica</t>
  </si>
  <si>
    <t>Acta de Comité de Contratación</t>
  </si>
  <si>
    <t>Jefe de la Dirección Juridica</t>
  </si>
  <si>
    <t>Actas de reunión y Planillas de asistencia</t>
  </si>
  <si>
    <t>Ejecución de revisiones en el periodo</t>
  </si>
  <si>
    <t>Actas de reunión y la presentación</t>
  </si>
  <si>
    <t>Líder Operativa</t>
  </si>
  <si>
    <t>Posibilidad de alteración de la información en el SISIPEC web para beneficiar en el tramite de Autorización para ingreso como visitante a la Cárcel Distrital de Varones y Anexo de Mujeres.</t>
  </si>
  <si>
    <t>Beneficio particular o a terceros derivados de trámites en procesos de Atención Integral (alimentación, servicios de salud, dotación de elementos básicos, ingreso a programas de Atención Social y actividades validas de redención de pena).</t>
  </si>
  <si>
    <t>Dirección Jurídica y Contractual</t>
  </si>
  <si>
    <t>Secretario de Gestión Institucional</t>
  </si>
  <si>
    <t xml:space="preserve">El líder y el equipo de Atención Integral </t>
  </si>
  <si>
    <t>Dirección de Acceso a la Justicia</t>
  </si>
  <si>
    <t>Dirección de Cárcel Distrital</t>
  </si>
  <si>
    <t>Dirección de FCO</t>
  </si>
  <si>
    <t>Jefe de Gestión de Emergencias</t>
  </si>
  <si>
    <t>Dirección de Recursos Físicos y Documental</t>
  </si>
  <si>
    <t>Subsecretaria de Gestión de Seguridad</t>
  </si>
  <si>
    <t>Dirección TIC´s</t>
  </si>
  <si>
    <t>Dirección Gestión Humana</t>
  </si>
  <si>
    <t xml:space="preserve">Código: </t>
  </si>
  <si>
    <t xml:space="preserve">Versión: </t>
  </si>
  <si>
    <t xml:space="preserve">Fecha de Aprobación: </t>
  </si>
  <si>
    <t>Subcomponente 1
Política de Administración de Riesgos</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</si>
  <si>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-SARLAFT en las entidades distritales”, para actualizar según haya lugar.</t>
  </si>
  <si>
    <t>Hacer once (11) verificaciones de la plataforma de las entidades correspondientes</t>
  </si>
  <si>
    <t>Número de verificaciones realizadas</t>
  </si>
  <si>
    <t>Revisar y actualizar la Política de Administración de Riesgos de la entidad,según haya lugar.</t>
  </si>
  <si>
    <t xml:space="preserve">Una (1) Política de la Administración de Riesgos </t>
  </si>
  <si>
    <t>Política de la Administración de Riesgos actualizada y publicada.</t>
  </si>
  <si>
    <t>1.3</t>
  </si>
  <si>
    <t>Emitir la Política SARLAF, con base a la“Ruta metodológica para Ia implementación del Sistema de Administración del Riesgo de Lavado de Activos y de la Financiación del Terrorismo -SARLAFT en las entidades distritales”.</t>
  </si>
  <si>
    <t>Una (1) Documento</t>
  </si>
  <si>
    <t>Política SARLAFT actualizada y publicada.</t>
  </si>
  <si>
    <t>Subcomponente 2
Construcción del Mapa de Riesgos de Corrupción</t>
  </si>
  <si>
    <t>Actualizar la matriz de los riesgos de corrupción para la vigencia 2022.</t>
  </si>
  <si>
    <t>Una (1) matriz de riesgos de corrupción actualizada para la vigencia 2022</t>
  </si>
  <si>
    <t xml:space="preserve">Matriz de riesgos de corrupción actualizada </t>
  </si>
  <si>
    <t>Realizar campañas semestrales, de apropiación de la  política de Administración de Riesgos y/o Política SARLAFT actualizada.</t>
  </si>
  <si>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</si>
  <si>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</si>
  <si>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</si>
  <si>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</si>
  <si>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Publicar y divulgar el mapa de riesgos de corrupción a través de la página web.</t>
  </si>
  <si>
    <t>Matriz de riesgos  de corrupción publicada</t>
  </si>
  <si>
    <t>Analizar los comentarios o resultados del procesos de participación para la formulación del PAAC 2022, componente riesgos de corrupción.</t>
  </si>
  <si>
    <t xml:space="preserve">Un (1) correo electrónico informando la inclusión de acciones </t>
  </si>
  <si>
    <t>Número de correos electrónicos</t>
  </si>
  <si>
    <t>Subcomponente 4
Monitoreo y revisión</t>
  </si>
  <si>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</si>
  <si>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</si>
  <si>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</si>
  <si>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</si>
  <si>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</si>
  <si>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t xml:space="preserve">Publicar y divulgar informe de monitoreo y seguimiento del mapa de riesgos de corrupción </t>
  </si>
  <si>
    <t>Publicar y divulgar dos (2) informes de monitoreo y seguimiento del mapa de riesgos de corrupción realizados, en la página web de la entidad.</t>
  </si>
  <si>
    <t>Número de informes publciados</t>
  </si>
  <si>
    <t xml:space="preserve">Primeros 15 días hábiles de Mayo 2022
Primeros 15 días hábiles de Septiembre 2022
</t>
  </si>
  <si>
    <t>Subcomponente 5
Seguimiento</t>
  </si>
  <si>
    <t>Número de seguimientos ejecutados en el período/numero de seguimientos programados en el periodo</t>
  </si>
  <si>
    <t>Primeros 10 días hábiles del mes de mayo 2022
Primeros 10 días hábiles del mes de septiembre 2022
Primeros 10 días hábiles del mes de enero de 2023</t>
  </si>
  <si>
    <t>5.2</t>
  </si>
  <si>
    <t>Efectuar y publicar  dos seguimientos a la implementación de Sistema de Administración de Riesgo de Lavado de Activos y de la Financiación del Terrorismo – SARLAFT</t>
  </si>
  <si>
    <t>Dos (2) seguimientos a la implementaciòn de Sistema de Administración de Riesgo de Lavado de Activos y de la Financiación del Terrorismo – SARLAFT</t>
  </si>
  <si>
    <t>30/06/2022
31/12/2022</t>
  </si>
  <si>
    <t>Plan Anticorrupción y de Atención al Ciudadano 2022</t>
  </si>
  <si>
    <t>Pagina 2 de 10</t>
  </si>
  <si>
    <t xml:space="preserve">Desconocimiento o incumplimiento de las políticas definidas en el Plan Anticorrupción de la entidad y lineamientos de operación definidos por la dependencia </t>
  </si>
  <si>
    <t>Desprestigio de la entidad, desconfianza en la prestación de los servicios de acceso a la justicia y procesos disciplinarios para funcionarios y colaboradores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</si>
  <si>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</si>
  <si>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</si>
  <si>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</si>
  <si>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</si>
  <si>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inadecuada realización de actividades y gestión para beneficio de los integrantes de los equipos</t>
  </si>
  <si>
    <r>
      <t xml:space="preserve">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t>
    </r>
    <r>
      <rPr>
        <b/>
        <u/>
        <sz val="11"/>
        <color theme="1"/>
        <rFont val="Calibri"/>
        <family val="2"/>
        <scheme val="minor"/>
      </rPr>
      <t>El cargue de las evidencias se realizara cuatrimestralmente.</t>
    </r>
  </si>
  <si>
    <t>Riesgo Asociado a Tramite</t>
  </si>
  <si>
    <t>Link</t>
  </si>
  <si>
    <t>No de tramite</t>
  </si>
  <si>
    <t>http://visor.suit.gov.co/VisorSUIT/index.jsf?FI=64529</t>
  </si>
  <si>
    <r>
      <t xml:space="preserve">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t>
    </r>
    <r>
      <rPr>
        <b/>
        <u/>
        <sz val="11"/>
        <color theme="1"/>
        <rFont val="Calibri"/>
        <family val="2"/>
        <scheme val="minor"/>
      </rPr>
      <t>El cargue de las evidencias se realizara cuatrimestralmente.</t>
    </r>
  </si>
  <si>
    <r>
      <t xml:space="preserve">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t>
    </r>
    <r>
      <rPr>
        <b/>
        <u/>
        <sz val="11"/>
        <color theme="1"/>
        <rFont val="Calibri"/>
        <family val="2"/>
        <scheme val="minor"/>
      </rPr>
      <t>El cargue de las evidencias se realizara cuatrimestralmente.</t>
    </r>
  </si>
  <si>
    <r>
      <t xml:space="preserve">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t>
    </r>
    <r>
      <rPr>
        <b/>
        <u/>
        <sz val="11"/>
        <color theme="1"/>
        <rFont val="Calibri"/>
        <family val="2"/>
        <scheme val="minor"/>
      </rPr>
      <t>El cargue de las evidencias se realizara cuatrimestralmente.</t>
    </r>
  </si>
  <si>
    <t>Registro de información errónea en los informes de procesos vinculados al PDJJR (Programa de Justicia Juvenil Restaurativa)</t>
  </si>
  <si>
    <t>Malas actuaciones de funcionarios y colaboradores de la Dirección de Acceso a la Justicia por el recibimiento de dadivas</t>
  </si>
  <si>
    <t>Inconsistencias en los reportes relacionados al Plan de Acción a la Justicia</t>
  </si>
  <si>
    <t>Desprestigio de la entidad, requerimientos por parte de entes de control y posibles hallazgos en auditorías externas e internas</t>
  </si>
  <si>
    <r>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t>
    </r>
    <r>
      <rPr>
        <b/>
        <u/>
        <sz val="11"/>
        <color theme="1"/>
        <rFont val="Calibri"/>
        <family val="2"/>
        <scheme val="minor"/>
      </rPr>
      <t xml:space="preserve"> El cargue de las evidencias se realizara cuatrimestralmente.</t>
    </r>
  </si>
  <si>
    <t>Favorecimiento al proceso auditado o a terceros responsables a partir de auditorías, sesgadas, manipuladas o direccionadas, que impidan evidenciar la realidad de la gestión obstruyendo la evaluación de esta.</t>
  </si>
  <si>
    <t>i). Indebida manipulación de las actuaciones
ii). Irregularidades en el trámite - caducidad - prescripción de las actuaciones disciplinarias 
iii).  Evasión de la responsabilidad derivada del proceso disciplinario</t>
  </si>
  <si>
    <t>Desvió de la investigación para evitar las consecuencias disciplinarias propias o de un tercero</t>
  </si>
  <si>
    <t>Posibilidad de desviaciones en las Investigaciones originadas por prácticas indebidas</t>
  </si>
  <si>
    <t>Investigaciones manipuladas sobre prácticas indebidas</t>
  </si>
  <si>
    <t>i). Acción de manipular o viciar una investigación disciplinaria sobre prácticas indebidas - ii). Omisión de deberes e indebido trámite de las decisiones disciplinarias</t>
  </si>
  <si>
    <r>
      <t xml:space="preserve">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t>
    </r>
    <r>
      <rPr>
        <b/>
        <u/>
        <sz val="11"/>
        <color theme="1"/>
        <rFont val="Calibri"/>
        <family val="2"/>
        <scheme val="minor"/>
      </rPr>
      <t>El cargue de las evidencias se realizara cuatrimestralmente.</t>
    </r>
  </si>
  <si>
    <t>Posibilidad de alteración de la información en el SISIPEC web para beneficiar en el trámite de Autorización para ingreso como visitante a la Cárcel Distrital de Varones y Anexo de Mujeres.</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</si>
  <si>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</si>
  <si>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Percepción negativa de la Ciudadanía de la entidad. 
Procesos disciplinarios internos y externos.</t>
  </si>
  <si>
    <t>De las funciones propia del cargo para favorecimiento a terceros</t>
  </si>
  <si>
    <t>A terceros para acceder a los servicios</t>
  </si>
  <si>
    <t>Favorecimiento a terceros para acceder a los servicios ofertados por al SCJ por fuera de los lineamientos establecidos a cambio de dadivas</t>
  </si>
  <si>
    <t>Indisponibilidad, manipulación, alteración, perdida o mal uso de la información por parte del personal del C4, Operadores externos, así como terceros no vinculados al C4.
Posible pérdida de documentos o información pública</t>
  </si>
  <si>
    <r>
      <t xml:space="preserve">El jefe del C4 con apoyo del personal contratista de seguridad y vigilancia, realiza seguimiento al ingreso indebido de elementos o dispositivos electrónicos a la SUR, actividad que se realiza de manera diaria. En caso de presentarse eventos o incidentes estos son reportados por el personal contratista de seguridad y vigilancia al correo electrónico del responsable designado por el Jefe del C4 para la verificación del control. Adicionalmente quedaran los registros en las cámaras del sistema de video vigilancia del edificio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t>
    </r>
    <r>
      <rPr>
        <b/>
        <u/>
        <sz val="11"/>
        <color theme="1"/>
        <rFont val="Calibri"/>
        <family val="2"/>
        <scheme val="minor"/>
      </rPr>
      <t>El cargue de las evidencias se realizara cuatrimestralmente.</t>
    </r>
  </si>
  <si>
    <r>
      <t xml:space="preserve">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t>
    </r>
    <r>
      <rPr>
        <b/>
        <u/>
        <sz val="11"/>
        <color theme="1"/>
        <rFont val="Calibri"/>
        <family val="2"/>
        <scheme val="minor"/>
      </rPr>
      <t>El cargue de evidencias se realiza de manera cuatrimestral.</t>
    </r>
  </si>
  <si>
    <r>
      <t xml:space="preserve">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mediante relación en Excel de la radicación del sistema ORFEO al usuario DF CUENTAS CONTINGENCIA. </t>
    </r>
    <r>
      <rPr>
        <b/>
        <u/>
        <sz val="11"/>
        <color theme="1"/>
        <rFont val="Calibri"/>
        <family val="2"/>
        <scheme val="minor"/>
      </rPr>
      <t>El cargue de las evidencias se realizara cuatrimestralmente.</t>
    </r>
  </si>
  <si>
    <t>Tramite de pagos incumpliendo los requisitos establecidos en el Procedimiento PD-GF-13 Gestión de Pagos</t>
  </si>
  <si>
    <r>
      <t xml:space="preserve">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</si>
  <si>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t>Ausencia de una cultura de la seguridad de la información que garantice que el funcionario o contratista conozca sus deberes y responsabilidades en la preservación de la confidencialidad de la información</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</si>
  <si>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</si>
  <si>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</si>
  <si>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Suministrar combustible</t>
  </si>
  <si>
    <t xml:space="preserve">Por parte de los proveedores </t>
  </si>
  <si>
    <t>A vehículos que no son de propiedad o no están a cargo de la SDSCJ</t>
  </si>
  <si>
    <t>para beneficio propio o de terceros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</si>
  <si>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</si>
  <si>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</si>
  <si>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 xml:space="preserve">a vehículos de propiedad o a cargo de la SDSCJ, por fuera de los parámetros de suministro establecidos </t>
  </si>
  <si>
    <t>Autorizar el suministro de combustible</t>
  </si>
  <si>
    <t>A vehículos y equipos de combustión que no cuenten con solicitud de la agencia y aprobación por parte de la SDSCJ o que no son de propiedad o no están a cargo de la SDSCJ</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</si>
  <si>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</si>
  <si>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</si>
  <si>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por el funcionario o contratista encargado de la Dirección de Bienes</t>
  </si>
  <si>
    <r>
      <t xml:space="preserve">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t>
    </r>
    <r>
      <rPr>
        <b/>
        <u/>
        <sz val="11"/>
        <color theme="1"/>
        <rFont val="Calibri"/>
        <family val="2"/>
        <scheme val="minor"/>
      </rPr>
      <t>El cargue de las evidencias se realizará cuatrimestralmente.</t>
    </r>
  </si>
  <si>
    <r>
      <t xml:space="preserve">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t>
    </r>
    <r>
      <rPr>
        <b/>
        <u/>
        <sz val="11"/>
        <color theme="1"/>
        <rFont val="Calibri"/>
        <family val="2"/>
        <scheme val="minor"/>
      </rPr>
      <t>El cargue de las evidencias se realizará cuatrimestralmente.</t>
    </r>
  </si>
  <si>
    <t>1. Incumplimiento a las obligaciones contractuales.
2. Pérdida de confianza en lo público
3. Detrimento patrimonial
4. Enriquecimiento ilícito de contratistas y/o servidores públicos</t>
  </si>
  <si>
    <r>
      <t xml:space="preserve">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t>
    </r>
    <r>
      <rPr>
        <b/>
        <sz val="11"/>
        <color theme="1"/>
        <rFont val="Calibri"/>
        <family val="2"/>
        <scheme val="minor"/>
      </rPr>
      <t>El cargue de las evidencias se realizara cuatrimestralmente.</t>
    </r>
  </si>
  <si>
    <r>
      <t xml:space="preserve">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Reunion. Como evidencia se cuenta con Acta de reunión F-DS-10 y el cronograma de visitas. </t>
    </r>
    <r>
      <rPr>
        <b/>
        <sz val="11"/>
        <color theme="1"/>
        <rFont val="Calibri"/>
        <family val="2"/>
        <scheme val="minor"/>
      </rPr>
      <t>El cargue de las evidencias se realizará cuatrimestralmente.</t>
    </r>
  </si>
  <si>
    <t>Incumplimiento de funciones por acción u omisión por procedimientos desactualizados de la Gestión Juridica y Contractual</t>
  </si>
  <si>
    <t>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</si>
  <si>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r>
      <t xml:space="preserve">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</si>
  <si>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Direcctor de Juridica y Contractual y/o la documentación ajustada. </t>
    </r>
    <r>
      <rPr>
        <b/>
        <u/>
        <sz val="11"/>
        <color theme="1"/>
        <rFont val="Calibri"/>
        <family val="2"/>
        <scheme val="minor"/>
      </rPr>
      <t>El cargue de las evidencias se realizara cuatrimestralmente.</t>
    </r>
  </si>
  <si>
    <r>
      <t xml:space="preserve">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</si>
  <si>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t>
    </r>
    <r>
      <rPr>
        <b/>
        <u/>
        <sz val="11"/>
        <color theme="1"/>
        <rFont val="Calibri"/>
        <family val="2"/>
        <scheme val="minor"/>
      </rPr>
      <t>El cargue de las evidencias se realizara cuatrimestralmente.</t>
    </r>
  </si>
  <si>
    <r>
      <t xml:space="preserve">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t>
    </r>
    <r>
      <rPr>
        <b/>
        <u/>
        <sz val="11"/>
        <color theme="1"/>
        <rFont val="Calibri"/>
        <family val="2"/>
        <scheme val="minor"/>
      </rPr>
      <t>El cargue de las evidencias se realizara cuatrimestralmente.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</si>
  <si>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t>
    </r>
    <r>
      <rPr>
        <b/>
        <u/>
        <sz val="11"/>
        <color theme="1"/>
        <rFont val="Calibri"/>
        <family val="2"/>
        <scheme val="minor"/>
      </rPr>
      <t>El cargue de las evidencias se hará Cuatrimestralmente</t>
    </r>
  </si>
  <si>
    <r>
      <t xml:space="preserve">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1"/>
        <color theme="1"/>
        <rFont val="Calibri"/>
        <family val="2"/>
        <scheme val="minor"/>
      </rPr>
      <t>El cargue de las evidencias se hará Cuatrimestralmente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</si>
  <si>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1"/>
        <color theme="1"/>
        <rFont val="Calibri"/>
        <family val="2"/>
        <scheme val="minor"/>
      </rPr>
      <t>El cargue de las evidencias se hará Cuatrimestralmente.</t>
    </r>
  </si>
  <si>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F-FD-96 y F-FD-218 e informe de toma física. </t>
    </r>
    <r>
      <rPr>
        <b/>
        <u/>
        <sz val="11"/>
        <color theme="1"/>
        <rFont val="Calibri"/>
        <family val="2"/>
        <scheme val="minor"/>
      </rPr>
      <t>El cargue de las evidencias se hará Cuatrimestralmente.</t>
    </r>
  </si>
  <si>
    <r>
      <t xml:space="preserve">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cronograma y actas de reunión o listados de asistencia. </t>
    </r>
    <r>
      <rPr>
        <b/>
        <u/>
        <sz val="11"/>
        <color theme="1"/>
        <rFont val="Calibri"/>
        <family val="2"/>
        <scheme val="minor"/>
      </rPr>
      <t>El cargue de las evidencias se hará Cuatrimestralmente.</t>
    </r>
  </si>
  <si>
    <r>
      <t xml:space="preserve">El almacenista general verifica trimestralmente el seguimiento de traslado de bienes al servicio de la entidad, en caso de no realizarse debe justificarse mediante memorando la no implementación del mismo, como evidencia se presentan los comprobantes de traslado. </t>
    </r>
    <r>
      <rPr>
        <b/>
        <u/>
        <sz val="11"/>
        <color theme="1"/>
        <rFont val="Calibri"/>
        <family val="2"/>
        <scheme val="minor"/>
      </rPr>
      <t>El cargue de las evidencias se hará Cuatrimestralmente.</t>
    </r>
  </si>
  <si>
    <r>
      <t xml:space="preserve">Líder Operativo de Atención y Servicio al Ciudadano verifica el cumplimiento de las jornadas de socialización con los responsables de la ejecución de las actividades cuatrimestralmente de acuerdo al cronograma y las listas de asistencia de las socializaciones realizadas dejando como constancia un acta de reunión. Para los casos en los cuales no se logre cumplir el cronograma se procede con la reprogramación de las actividades. Como evidencia queda el acta de reunión. </t>
    </r>
    <r>
      <rPr>
        <b/>
        <u/>
        <sz val="11"/>
        <color theme="1"/>
        <rFont val="Calibri"/>
        <family val="2"/>
        <scheme val="minor"/>
      </rPr>
      <t>El cargue de las evidencias se realizará cuatrimestralmente</t>
    </r>
  </si>
  <si>
    <r>
      <t xml:space="preserve">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solucitud de la agencia. Como evidencia se cuenta con la matriz Registro de activación y bloqueo de CHIPS para el control de suministro de combustible. </t>
    </r>
    <r>
      <rPr>
        <b/>
        <u/>
        <sz val="11"/>
        <color theme="1"/>
        <rFont val="Calibri"/>
        <family val="2"/>
        <scheme val="minor"/>
      </rPr>
      <t>El cargue de las evidencias se realizara cuatrimestralmente.</t>
    </r>
  </si>
  <si>
    <r>
      <t xml:space="preserve">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 Como evidencia se cuenta con la matriz Registro de activación y bloqueo de CHIPS para el control de suministro de combustible. </t>
    </r>
    <r>
      <rPr>
        <b/>
        <u/>
        <sz val="11"/>
        <color theme="1"/>
        <rFont val="Calibri"/>
        <family val="2"/>
        <scheme val="minor"/>
      </rPr>
      <t>El cargue de las evidencias se realizara cuatrimestralmente.</t>
    </r>
  </si>
  <si>
    <r>
      <t xml:space="preserve">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t>
    </r>
    <r>
      <rPr>
        <b/>
        <u/>
        <sz val="11"/>
        <color theme="1"/>
        <rFont val="Calibri"/>
        <family val="2"/>
        <scheme val="minor"/>
      </rPr>
      <t>El cargue de las evidencias se realizara cuatrimestralmente.</t>
    </r>
  </si>
  <si>
    <t>Bimensual</t>
  </si>
  <si>
    <r>
      <t xml:space="preserve">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t>
    </r>
    <r>
      <rPr>
        <b/>
        <u/>
        <sz val="11"/>
        <color theme="1"/>
        <rFont val="Calibri"/>
        <family val="2"/>
        <scheme val="minor"/>
      </rPr>
      <t>El cargue de las evidencias se realizará cuatrimestralmente</t>
    </r>
  </si>
  <si>
    <t>Acta de reunion</t>
  </si>
  <si>
    <t>Actas de reunión y/o la documentación ajustada</t>
  </si>
  <si>
    <t>Listas de Asistencia, Cronograma y presentaciones</t>
  </si>
  <si>
    <t>El responsable de Seguridad Informatica</t>
  </si>
  <si>
    <t>Repore de parametrizaciones de los dispositivos de seguridad Perimetral</t>
  </si>
  <si>
    <t>Registro de usuarios PROGRESSUS o Correo al administrador del sistema</t>
  </si>
  <si>
    <t>Comprobantes de traslado</t>
  </si>
  <si>
    <t>Cronograma y actas de reunion o listados de asistencia</t>
  </si>
  <si>
    <t>Formatos de seguimiento F-FD-96 y F-FD-218</t>
  </si>
  <si>
    <t>Lider de gestion Documental</t>
  </si>
  <si>
    <t>Matriz de Prestamo y Consulta Documental</t>
  </si>
  <si>
    <t>Listas de Asistencia, Material de Capacitacion y Acta de reunion</t>
  </si>
  <si>
    <t>Correos con la notificacion de la aprobacion del informe y los informes mensuales del Operador</t>
  </si>
  <si>
    <t>Funcionario o contratista encargado</t>
  </si>
  <si>
    <t>Cronograma de visitas, Acta de reunion y/o Correo</t>
  </si>
  <si>
    <t>Acta de reunion y Cronograma de visitas</t>
  </si>
  <si>
    <t>Formato F-FC-291 o Acta de reunion</t>
  </si>
  <si>
    <t>El area de Tramite Juridico</t>
  </si>
  <si>
    <t>F-CVF-672 y Informes mensuales</t>
  </si>
  <si>
    <t>Listados de Capacitación , capturas de pantalla de reuniones, correos, piezas o Actas</t>
  </si>
  <si>
    <t>La direccion de acceso a la Justicia</t>
  </si>
  <si>
    <t>PQRS radicadas</t>
  </si>
  <si>
    <t>Profesionales Asignados</t>
  </si>
  <si>
    <t xml:space="preserve">Correo electronico </t>
  </si>
  <si>
    <t>Ejecución de Informe en el periodo</t>
  </si>
  <si>
    <t>Informe ejecutado en el periodo/Informe requerido en el periodo</t>
  </si>
  <si>
    <t>Ejecutar Seguimiento requerido en el periodo</t>
  </si>
  <si>
    <t>Ejecución de Atencion e Intervencion  en el periodo</t>
  </si>
  <si>
    <t>Atencion e Intervencion ejecutado en el periodo/Atencion e Intervencion requerido en el periodo</t>
  </si>
  <si>
    <t>Ejecutar Atencion e Intervencion requerido en el periodo</t>
  </si>
  <si>
    <t>Ejecución de Asignación en el periodo</t>
  </si>
  <si>
    <t>Asignación ejecutada en el periodo/Asignación requerida en el periodo</t>
  </si>
  <si>
    <t>Ejecutar Asignación  requerida en el periodo</t>
  </si>
  <si>
    <t>Ejecución de revisión en el periodo</t>
  </si>
  <si>
    <t>Revisión ejecutada en el periodo/Revisión requerida en el periodo</t>
  </si>
  <si>
    <t>Ejecutar revisión requerido en el periodo</t>
  </si>
  <si>
    <t>Ejecución de Verificación en el periodo</t>
  </si>
  <si>
    <t>Verificación ejecutada en el periodo/Verificación programada en el periodo</t>
  </si>
  <si>
    <t>Ejecutar Verificación programada en el periodo</t>
  </si>
  <si>
    <t>Ejecución de Control  en el periodo</t>
  </si>
  <si>
    <t>Ejecución de Validación en el periodo</t>
  </si>
  <si>
    <t>Validación ejecutado en el periodo/Validación requerido en el periodo</t>
  </si>
  <si>
    <t>Ejecutar el Validación requerido en el periodo</t>
  </si>
  <si>
    <t>Control ejecutada en el periodo/Control requerida en el periodo</t>
  </si>
  <si>
    <t>Ejecutar la Control  requerido en el periodo</t>
  </si>
  <si>
    <t>Ejecutar la Control requerida en el periodo</t>
  </si>
  <si>
    <t>Verificación ejecutados en el periodo/Verificación programados en el periodo</t>
  </si>
  <si>
    <t>Ejecutar los Verificación programados en el periodo</t>
  </si>
  <si>
    <t>Verificación ejecutada en el periodo/Verificación requerida en el periodo</t>
  </si>
  <si>
    <t>Controles ejecutadas en el periodo/Controles programadas en el periodo</t>
  </si>
  <si>
    <t>Ejecutar Controles programadas en el periodo</t>
  </si>
  <si>
    <t>Ejecución de Seguimientos en el periodo</t>
  </si>
  <si>
    <t>Seguimientos ejecutadas en el periodo/Seguimientos programadas en el periodo</t>
  </si>
  <si>
    <t>Ejecutar Seguimientos programadas en el periodo</t>
  </si>
  <si>
    <t>Ejecución de verificación en el periodo</t>
  </si>
  <si>
    <t>verificación ejecutada en el periodo/verificación programada en el periodo</t>
  </si>
  <si>
    <t>Ejecutar la verificación programada en el periodo</t>
  </si>
  <si>
    <t>Controles ejecutada en el periodo/Controles programada en el periodo</t>
  </si>
  <si>
    <t>Ejecutar la Controles programada en el periodo</t>
  </si>
  <si>
    <t>El profesional encargado de hacer seguimiento a los planes de actividades registrados en Progressus, verifica cada vez que se tenga una novedad en el personal vinculado a la implementación o revisión de esas actividades (ingreso, retiro, cambio de funciones o obligaciones), que los usuarios activos en el sistema sean los requeridos y que los roles asignados a esos usuarios correspondan con las tareas a cargo de cada persona, de esa manera se regula el acceso a la información contenida en el sistema mediante el Cuadro control de Validadores y responsables de registro. En caso de que al crear un usuario desde TIC´s no se haya realizado la asignación de rol correspondiente, el mismo profesional hará los ajustes correspondientes que le sean posibles con sus permisos de usuario o solicitará a TIC´s la modificación necesaria. Como evidencia se suministrara el Cuadro control de Validadores y responsables de registro. El cargue de las evidencias se realizará cuatrimestralmente.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</si>
  <si>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</si>
  <si>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r>
      <t xml:space="preserve">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t>
    </r>
    <r>
      <rPr>
        <b/>
        <u/>
        <sz val="11"/>
        <color theme="1"/>
        <rFont val="Calibri"/>
        <family val="2"/>
        <scheme val="minor"/>
      </rPr>
      <t>El cargue de las evidencias se realizara cuatrimestralmente.</t>
    </r>
  </si>
  <si>
    <r>
      <t xml:space="preserve">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t>
    </r>
    <r>
      <rPr>
        <b/>
        <u/>
        <sz val="11"/>
        <color theme="1"/>
        <rFont val="Calibri"/>
        <family val="2"/>
        <scheme val="minor"/>
      </rPr>
      <t>El cargue de las evidencias se realizara cuatrimestralmente.</t>
    </r>
  </si>
  <si>
    <r>
      <t xml:space="preserve">El Profesional designado por el Director de Tecnologías y Sistemas de la Información verifica cada vez que se requiera,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t>
    </r>
    <r>
      <rPr>
        <b/>
        <u/>
        <sz val="11"/>
        <color theme="1"/>
        <rFont val="Calibri"/>
        <family val="2"/>
        <scheme val="minor"/>
      </rPr>
      <t>El cargue de las evidencias se realizará cuatrimestralmente.</t>
    </r>
  </si>
  <si>
    <t>Fecha de Vigencia
29/12/2022</t>
  </si>
  <si>
    <t>Fecha Vigencia: 29/12/2022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</si>
</sst>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
      <sz val="14"/>
      <color theme="1"/>
      <name val="Arial"/>
      <family val="2"/>
    </font>
    <font>
      <b/>
      <sz val="12"/>
      <color theme="0"/>
      <name val="Arial"/>
      <family val="2"/>
    </font>
    <font>
      <b/>
      <sz val="26"/>
      <color theme="1"/>
      <name val="Calibri"/>
      <family val="2"/>
      <scheme val="minor"/>
    </font>
    <font>
      <sz val="11"/>
      <color rgb="FF000000"/>
      <name val="Calibri"/>
      <family val="2"/>
      <scheme val="minor"/>
    </font>
    <font>
      <u/>
      <sz val="11"/>
      <color theme="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0070C0"/>
        <bgColor indexed="64"/>
      </patternFill>
    </fill>
    <fill>
      <patternFill patternType="solid">
        <fgColor rgb="FF650F2E"/>
        <bgColor indexed="64"/>
      </patternFill>
    </fill>
    <fill>
      <patternFill patternType="solid">
        <fgColor theme="0" tint="-4.9989318521683403E-2"/>
        <bgColor indexed="64"/>
      </patternFill>
    </fill>
    <fill>
      <patternFill patternType="solid">
        <fgColor rgb="FFE60A61"/>
        <bgColor indexed="64"/>
      </patternFill>
    </fill>
  </fills>
  <borders count="6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theme="1"/>
      </left>
      <right style="thin">
        <color theme="1"/>
      </right>
      <top/>
      <bottom/>
      <diagonal/>
    </border>
    <border>
      <left/>
      <right style="thin">
        <color theme="1"/>
      </right>
      <top/>
      <bottom/>
      <diagonal/>
    </border>
    <border>
      <left style="thin">
        <color indexed="64"/>
      </left>
      <right/>
      <top/>
      <bottom/>
      <diagonal/>
    </border>
    <border>
      <left/>
      <right style="thin">
        <color indexed="64"/>
      </right>
      <top/>
      <bottom/>
      <diagonal/>
    </border>
    <border>
      <left style="thin">
        <color theme="1"/>
      </left>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8" fillId="0" borderId="0" applyNumberFormat="0" applyFill="0" applyBorder="0" applyAlignment="0" applyProtection="0"/>
  </cellStyleXfs>
  <cellXfs count="407">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6" fillId="3" borderId="1" xfId="0" applyNumberFormat="1" applyFont="1" applyFill="1" applyBorder="1" applyAlignment="1">
      <alignment horizontal="center" vertical="center" wrapText="1"/>
    </xf>
    <xf numFmtId="14" fontId="0" fillId="0" borderId="24" xfId="0" applyNumberFormat="1" applyBorder="1" applyAlignment="1">
      <alignment horizontal="center" vertical="center"/>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2" borderId="12" xfId="0" applyFill="1" applyBorder="1" applyAlignment="1">
      <alignment horizontal="center" vertical="center"/>
    </xf>
    <xf numFmtId="0" fontId="0" fillId="2" borderId="24" xfId="0" applyFill="1" applyBorder="1" applyAlignment="1">
      <alignment horizontal="center" vertical="center"/>
    </xf>
    <xf numFmtId="0" fontId="0" fillId="2" borderId="38" xfId="0" applyFill="1" applyBorder="1" applyAlignment="1">
      <alignment horizontal="center" vertical="center"/>
    </xf>
    <xf numFmtId="0" fontId="0" fillId="10" borderId="38" xfId="0" applyFill="1" applyBorder="1" applyAlignment="1">
      <alignment horizontal="center" vertical="center"/>
    </xf>
    <xf numFmtId="0" fontId="0" fillId="0" borderId="38" xfId="0" applyBorder="1" applyAlignment="1">
      <alignment horizontal="center" vertical="center"/>
    </xf>
    <xf numFmtId="0" fontId="0" fillId="10" borderId="24" xfId="0" applyFill="1"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0" fillId="0" borderId="0" xfId="0" applyFont="1" applyAlignment="1">
      <alignment horizontal="center" vertical="center"/>
    </xf>
    <xf numFmtId="0" fontId="21" fillId="2" borderId="9" xfId="0" applyFont="1" applyFill="1" applyBorder="1" applyAlignment="1">
      <alignment horizontal="center" vertical="center"/>
    </xf>
    <xf numFmtId="14" fontId="21"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21" fillId="2" borderId="0" xfId="0" applyFont="1" applyFill="1" applyAlignment="1">
      <alignment wrapText="1"/>
    </xf>
    <xf numFmtId="0" fontId="21" fillId="0" borderId="0" xfId="0" applyFont="1"/>
    <xf numFmtId="0" fontId="21" fillId="2" borderId="3" xfId="0" applyFont="1" applyFill="1" applyBorder="1" applyAlignment="1">
      <alignment horizontal="center" vertical="center"/>
    </xf>
    <xf numFmtId="0" fontId="21" fillId="2" borderId="0" xfId="0" applyFont="1" applyFill="1" applyAlignment="1">
      <alignment horizontal="center" vertical="center" wrapText="1"/>
    </xf>
    <xf numFmtId="0" fontId="21" fillId="2" borderId="13" xfId="0" applyFont="1" applyFill="1" applyBorder="1" applyAlignment="1">
      <alignment wrapText="1"/>
    </xf>
    <xf numFmtId="0" fontId="21" fillId="0" borderId="0" xfId="0" applyFont="1" applyAlignment="1">
      <alignment wrapText="1"/>
    </xf>
    <xf numFmtId="0" fontId="21" fillId="0" borderId="0" xfId="0" applyFont="1" applyAlignment="1">
      <alignment horizontal="center" vertical="center" wrapText="1"/>
    </xf>
    <xf numFmtId="0" fontId="21" fillId="2" borderId="38"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0" borderId="38" xfId="0" applyFont="1" applyBorder="1" applyAlignment="1">
      <alignment horizontal="center" vertical="center" wrapText="1"/>
    </xf>
    <xf numFmtId="0" fontId="22" fillId="0" borderId="24" xfId="0" applyFont="1" applyBorder="1" applyAlignment="1">
      <alignment horizontal="center" vertical="center" wrapText="1"/>
    </xf>
    <xf numFmtId="14" fontId="21" fillId="2" borderId="24" xfId="0" applyNumberFormat="1" applyFont="1" applyFill="1" applyBorder="1" applyAlignment="1">
      <alignment horizontal="center" vertical="center" wrapText="1"/>
    </xf>
    <xf numFmtId="0" fontId="0" fillId="2" borderId="8" xfId="0" applyFill="1" applyBorder="1" applyAlignment="1">
      <alignment horizontal="center" vertical="center" wrapText="1"/>
    </xf>
    <xf numFmtId="0" fontId="0" fillId="9" borderId="0" xfId="0" applyFill="1"/>
    <xf numFmtId="0" fontId="0" fillId="2" borderId="0" xfId="0" applyFill="1" applyAlignment="1">
      <alignment horizontal="center" vertical="center" wrapText="1"/>
    </xf>
    <xf numFmtId="0" fontId="13" fillId="0" borderId="0" xfId="0" applyFont="1" applyAlignment="1">
      <alignment vertical="center" wrapText="1"/>
    </xf>
    <xf numFmtId="0" fontId="13" fillId="0" borderId="46" xfId="0" applyFont="1" applyBorder="1" applyAlignment="1">
      <alignment horizontal="center" vertical="center" wrapText="1"/>
    </xf>
    <xf numFmtId="0" fontId="0" fillId="0" borderId="48" xfId="0" applyBorder="1"/>
    <xf numFmtId="0" fontId="13" fillId="0" borderId="47" xfId="0" applyFont="1" applyBorder="1" applyAlignment="1">
      <alignment horizontal="center" vertical="center" wrapText="1"/>
    </xf>
    <xf numFmtId="0" fontId="13" fillId="0" borderId="28" xfId="0" applyFont="1" applyBorder="1" applyAlignment="1">
      <alignment horizontal="center" vertical="center" wrapText="1"/>
    </xf>
    <xf numFmtId="0" fontId="14" fillId="2" borderId="9" xfId="0" applyFont="1" applyFill="1" applyBorder="1" applyAlignment="1">
      <alignment horizontal="center" vertical="center"/>
    </xf>
    <xf numFmtId="0" fontId="0" fillId="0" borderId="4" xfId="0" applyBorder="1" applyAlignment="1">
      <alignment horizontal="center"/>
    </xf>
    <xf numFmtId="0" fontId="0" fillId="0" borderId="4" xfId="0" applyBorder="1" applyAlignment="1">
      <alignment horizontal="center" vertical="center"/>
    </xf>
    <xf numFmtId="0" fontId="14" fillId="2" borderId="0" xfId="0" applyFont="1" applyFill="1" applyAlignment="1">
      <alignment horizontal="center" vertical="center"/>
    </xf>
    <xf numFmtId="0" fontId="0" fillId="2" borderId="42" xfId="0" applyFill="1" applyBorder="1" applyAlignment="1">
      <alignment vertical="center" wrapText="1"/>
    </xf>
    <xf numFmtId="0" fontId="20" fillId="13" borderId="9" xfId="0" applyFont="1" applyFill="1" applyBorder="1" applyAlignment="1">
      <alignment horizontal="center" vertical="center"/>
    </xf>
    <xf numFmtId="0" fontId="20" fillId="13" borderId="2" xfId="0" applyFont="1" applyFill="1" applyBorder="1" applyAlignment="1">
      <alignment horizontal="center" vertical="center" wrapText="1"/>
    </xf>
    <xf numFmtId="0" fontId="14" fillId="0" borderId="24" xfId="0" applyFont="1" applyBorder="1" applyAlignment="1">
      <alignment horizontal="center" vertical="center" wrapText="1"/>
    </xf>
    <xf numFmtId="0" fontId="1" fillId="0" borderId="24" xfId="0" applyFont="1" applyBorder="1" applyAlignment="1">
      <alignment horizontal="center" vertical="center"/>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2" xfId="0"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20" fillId="14" borderId="9" xfId="0" applyFont="1" applyFill="1" applyBorder="1" applyAlignment="1">
      <alignment horizontal="center" vertical="center"/>
    </xf>
    <xf numFmtId="0" fontId="20" fillId="14" borderId="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38" xfId="0" applyBorder="1" applyAlignment="1">
      <alignment horizontal="center" vertical="center" wrapText="1"/>
    </xf>
    <xf numFmtId="0" fontId="0" fillId="2" borderId="38" xfId="0" applyFill="1" applyBorder="1" applyAlignment="1">
      <alignment horizontal="center" vertical="center" wrapText="1"/>
    </xf>
    <xf numFmtId="0" fontId="0" fillId="0" borderId="0" xfId="0" applyAlignment="1">
      <alignment horizontal="center"/>
    </xf>
    <xf numFmtId="0" fontId="0" fillId="2" borderId="24" xfId="0" applyFill="1" applyBorder="1" applyAlignment="1">
      <alignment horizontal="center" vertical="center" wrapText="1"/>
    </xf>
    <xf numFmtId="0" fontId="0" fillId="0" borderId="24" xfId="0" applyBorder="1" applyAlignment="1">
      <alignment horizontal="center" vertical="center" wrapText="1"/>
    </xf>
    <xf numFmtId="0" fontId="1" fillId="2" borderId="2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7" xfId="0" applyFont="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4" xfId="0" applyFill="1" applyBorder="1" applyAlignment="1">
      <alignment horizontal="center" vertical="center" wrapText="1"/>
    </xf>
    <xf numFmtId="0" fontId="0" fillId="2" borderId="52" xfId="0" applyFill="1" applyBorder="1" applyAlignment="1">
      <alignment horizontal="center" vertical="center" wrapText="1"/>
    </xf>
    <xf numFmtId="0" fontId="0" fillId="10" borderId="24" xfId="0" applyFill="1" applyBorder="1" applyAlignment="1">
      <alignment horizontal="center" vertical="center" wrapText="1"/>
    </xf>
    <xf numFmtId="0" fontId="1" fillId="16" borderId="58" xfId="0" applyFont="1" applyFill="1" applyBorder="1" applyAlignment="1">
      <alignment horizontal="center" vertical="center" wrapText="1"/>
    </xf>
    <xf numFmtId="0" fontId="1" fillId="16" borderId="59" xfId="0" applyFont="1" applyFill="1" applyBorder="1" applyAlignment="1">
      <alignment horizontal="center" vertical="center" wrapText="1"/>
    </xf>
    <xf numFmtId="0" fontId="0" fillId="0" borderId="24" xfId="0" applyBorder="1" applyAlignment="1">
      <alignment horizontal="justify" vertical="center" wrapText="1"/>
    </xf>
    <xf numFmtId="0" fontId="6" fillId="17" borderId="9"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17" borderId="54"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52" xfId="0" applyFont="1" applyFill="1" applyBorder="1" applyAlignment="1">
      <alignment horizontal="center" vertical="center" wrapText="1"/>
    </xf>
    <xf numFmtId="0" fontId="8" fillId="17" borderId="9" xfId="0" applyFont="1" applyFill="1" applyBorder="1" applyAlignment="1">
      <alignment horizontal="center" vertical="center"/>
    </xf>
    <xf numFmtId="0" fontId="8" fillId="17" borderId="2" xfId="0" applyFont="1" applyFill="1" applyBorder="1" applyAlignment="1">
      <alignment horizontal="center" vertical="center"/>
    </xf>
    <xf numFmtId="0" fontId="8" fillId="17" borderId="21" xfId="0" applyFont="1" applyFill="1" applyBorder="1" applyAlignment="1">
      <alignment horizontal="center" vertical="center"/>
    </xf>
    <xf numFmtId="0" fontId="8" fillId="17" borderId="1" xfId="0" applyFont="1" applyFill="1" applyBorder="1" applyAlignment="1">
      <alignment horizontal="center" vertical="center"/>
    </xf>
    <xf numFmtId="0" fontId="8" fillId="17" borderId="49" xfId="0" applyFont="1" applyFill="1" applyBorder="1" applyAlignment="1">
      <alignment horizontal="center" vertical="center"/>
    </xf>
    <xf numFmtId="0" fontId="8" fillId="17" borderId="39" xfId="0" applyFont="1" applyFill="1" applyBorder="1" applyAlignment="1">
      <alignment horizontal="center" vertical="center"/>
    </xf>
    <xf numFmtId="0" fontId="8" fillId="17" borderId="40"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1" xfId="0" applyFont="1" applyFill="1" applyBorder="1" applyAlignment="1">
      <alignment horizontal="center" vertical="center" wrapText="1"/>
    </xf>
    <xf numFmtId="0" fontId="8" fillId="17" borderId="44" xfId="0" applyFont="1" applyFill="1" applyBorder="1" applyAlignment="1">
      <alignment horizontal="center" vertical="center"/>
    </xf>
    <xf numFmtId="0" fontId="8" fillId="17" borderId="42"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1" fillId="16" borderId="42" xfId="0" applyFont="1" applyFill="1" applyBorder="1" applyAlignment="1">
      <alignment horizontal="center" vertical="center" wrapText="1"/>
    </xf>
    <xf numFmtId="0" fontId="27" fillId="0" borderId="24" xfId="0" applyFont="1" applyBorder="1" applyAlignment="1">
      <alignment horizontal="justify" vertical="center" wrapText="1"/>
    </xf>
    <xf numFmtId="0" fontId="0" fillId="0" borderId="36" xfId="0" applyBorder="1" applyAlignment="1">
      <alignment horizontal="center" vertical="center" wrapText="1"/>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8" fillId="0" borderId="38" xfId="1" applyBorder="1" applyAlignment="1" applyProtection="1">
      <alignment horizontal="center" vertical="center" wrapText="1"/>
    </xf>
    <xf numFmtId="2" fontId="0" fillId="2" borderId="24" xfId="0" applyNumberFormat="1" applyFill="1" applyBorder="1" applyAlignment="1">
      <alignment horizontal="center" vertical="center"/>
    </xf>
    <xf numFmtId="0" fontId="0" fillId="2" borderId="42" xfId="0" applyFill="1" applyBorder="1" applyAlignment="1">
      <alignment horizontal="center" vertical="center" wrapText="1"/>
    </xf>
    <xf numFmtId="0" fontId="0" fillId="10" borderId="42" xfId="0" applyFill="1" applyBorder="1" applyAlignment="1">
      <alignment horizontal="center" vertical="center" wrapText="1"/>
    </xf>
    <xf numFmtId="0" fontId="11" fillId="17" borderId="10" xfId="0" applyFont="1" applyFill="1" applyBorder="1" applyAlignment="1">
      <alignment horizontal="center" vertical="center"/>
    </xf>
    <xf numFmtId="0" fontId="11" fillId="17" borderId="11" xfId="0" applyFont="1" applyFill="1" applyBorder="1" applyAlignment="1">
      <alignment horizontal="center" vertical="center"/>
    </xf>
    <xf numFmtId="0" fontId="11" fillId="17" borderId="12" xfId="0" applyFont="1" applyFill="1" applyBorder="1" applyAlignment="1">
      <alignment horizontal="center" vertical="center"/>
    </xf>
    <xf numFmtId="0" fontId="20" fillId="14" borderId="21" xfId="0" applyFont="1" applyFill="1" applyBorder="1" applyAlignment="1">
      <alignment horizontal="center" vertical="center" wrapText="1"/>
    </xf>
    <xf numFmtId="0" fontId="20" fillId="14" borderId="13" xfId="0" applyFont="1" applyFill="1" applyBorder="1" applyAlignment="1">
      <alignment horizontal="center" vertical="center" wrapText="1"/>
    </xf>
    <xf numFmtId="0" fontId="20" fillId="14" borderId="14" xfId="0" applyFont="1" applyFill="1" applyBorder="1" applyAlignment="1">
      <alignment horizontal="center" vertical="center" wrapText="1"/>
    </xf>
    <xf numFmtId="0" fontId="24" fillId="0" borderId="14"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2" borderId="21" xfId="0" applyFont="1" applyFill="1" applyBorder="1" applyAlignment="1">
      <alignment horizontal="justify" vertical="center" wrapText="1" readingOrder="1"/>
    </xf>
    <xf numFmtId="0" fontId="24" fillId="2" borderId="4" xfId="0" applyFont="1" applyFill="1" applyBorder="1" applyAlignment="1">
      <alignment horizontal="justify" vertical="center" wrapText="1" readingOrder="1"/>
    </xf>
    <xf numFmtId="0" fontId="24" fillId="2" borderId="5" xfId="0" applyFont="1" applyFill="1" applyBorder="1" applyAlignment="1">
      <alignment horizontal="justify" vertical="center" wrapText="1" readingOrder="1"/>
    </xf>
    <xf numFmtId="0" fontId="0" fillId="0" borderId="6" xfId="0" applyBorder="1" applyAlignment="1">
      <alignment horizontal="center"/>
    </xf>
    <xf numFmtId="0" fontId="11" fillId="17" borderId="14"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24" fillId="0" borderId="21" xfId="0" applyFont="1" applyBorder="1" applyAlignment="1">
      <alignment horizontal="justify" vertical="center" wrapText="1"/>
    </xf>
    <xf numFmtId="0" fontId="24" fillId="0" borderId="5" xfId="0" applyFont="1" applyBorder="1" applyAlignment="1">
      <alignment horizontal="justify" vertical="center" wrapText="1"/>
    </xf>
    <xf numFmtId="0" fontId="24" fillId="0" borderId="14" xfId="0" applyFont="1" applyBorder="1" applyAlignment="1">
      <alignment horizontal="justify" vertical="center" wrapText="1"/>
    </xf>
    <xf numFmtId="0" fontId="24" fillId="0" borderId="8" xfId="0" applyFont="1" applyBorder="1" applyAlignment="1">
      <alignment horizontal="justify" vertical="center" wrapText="1"/>
    </xf>
    <xf numFmtId="0" fontId="24" fillId="0" borderId="4" xfId="0" applyFont="1" applyBorder="1" applyAlignment="1">
      <alignment horizontal="justify" vertical="center" wrapText="1"/>
    </xf>
    <xf numFmtId="0" fontId="24" fillId="0" borderId="7" xfId="0" applyFont="1" applyBorder="1" applyAlignment="1">
      <alignment horizontal="justify" vertical="center" wrapText="1"/>
    </xf>
    <xf numFmtId="0" fontId="20" fillId="14" borderId="1"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1" fillId="16" borderId="42" xfId="0" applyFont="1" applyFill="1" applyBorder="1" applyAlignment="1">
      <alignment horizontal="center" vertical="center" wrapText="1"/>
    </xf>
    <xf numFmtId="0" fontId="11" fillId="14" borderId="24" xfId="0" applyFont="1" applyFill="1" applyBorder="1" applyAlignment="1">
      <alignment horizontal="center" vertical="center"/>
    </xf>
    <xf numFmtId="0" fontId="0" fillId="0" borderId="53" xfId="0" applyBorder="1" applyAlignment="1">
      <alignment horizontal="center" vertical="center" wrapText="1"/>
    </xf>
    <xf numFmtId="0" fontId="0" fillId="0" borderId="57" xfId="0" applyBorder="1" applyAlignment="1">
      <alignment horizontal="center" vertical="center" wrapText="1"/>
    </xf>
    <xf numFmtId="0" fontId="0" fillId="0" borderId="55" xfId="0" applyBorder="1" applyAlignment="1">
      <alignment horizontal="center" vertical="center" wrapText="1"/>
    </xf>
    <xf numFmtId="0" fontId="0" fillId="0" borderId="52"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25" fillId="14" borderId="60" xfId="0" applyFont="1" applyFill="1" applyBorder="1" applyAlignment="1">
      <alignment horizontal="center" vertical="center" wrapText="1"/>
    </xf>
    <xf numFmtId="0" fontId="25" fillId="14" borderId="61" xfId="0" applyFont="1" applyFill="1" applyBorder="1" applyAlignment="1">
      <alignment horizontal="center" vertical="center" wrapText="1"/>
    </xf>
    <xf numFmtId="0" fontId="1" fillId="16" borderId="62" xfId="0" applyFont="1" applyFill="1" applyBorder="1" applyAlignment="1">
      <alignment horizontal="center" vertical="center" wrapText="1"/>
    </xf>
    <xf numFmtId="0" fontId="1" fillId="16" borderId="55" xfId="0" applyFont="1" applyFill="1" applyBorder="1" applyAlignment="1">
      <alignment horizontal="center" vertical="center" wrapText="1"/>
    </xf>
    <xf numFmtId="0" fontId="1" fillId="16" borderId="60" xfId="0" applyFont="1" applyFill="1" applyBorder="1" applyAlignment="1">
      <alignment horizontal="center" vertical="center" wrapText="1"/>
    </xf>
    <xf numFmtId="0" fontId="1" fillId="16" borderId="61" xfId="0" applyFont="1" applyFill="1" applyBorder="1" applyAlignment="1">
      <alignment horizontal="center" vertical="center" wrapText="1"/>
    </xf>
    <xf numFmtId="0" fontId="1" fillId="16" borderId="0" xfId="0" applyFont="1" applyFill="1" applyAlignment="1">
      <alignment horizontal="center" vertical="center" wrapText="1"/>
    </xf>
    <xf numFmtId="0" fontId="0" fillId="0" borderId="24" xfId="0" applyBorder="1" applyAlignment="1">
      <alignment horizontal="justify" vertical="center" wrapText="1"/>
    </xf>
    <xf numFmtId="0" fontId="0" fillId="0" borderId="24" xfId="0" applyBorder="1" applyAlignment="1">
      <alignment horizontal="center" vertical="center" wrapText="1"/>
    </xf>
    <xf numFmtId="14" fontId="0" fillId="0" borderId="24" xfId="0" applyNumberFormat="1" applyBorder="1" applyAlignment="1">
      <alignment horizontal="center" vertical="center"/>
    </xf>
    <xf numFmtId="0" fontId="25" fillId="14" borderId="52" xfId="0" applyFont="1" applyFill="1" applyBorder="1" applyAlignment="1">
      <alignment horizontal="center" vertical="center" wrapText="1"/>
    </xf>
    <xf numFmtId="0" fontId="25" fillId="14" borderId="54" xfId="0" applyFont="1" applyFill="1" applyBorder="1" applyAlignment="1">
      <alignment horizontal="center" vertical="center" wrapText="1"/>
    </xf>
    <xf numFmtId="0" fontId="0" fillId="0" borderId="24" xfId="0" applyBorder="1" applyAlignment="1">
      <alignment horizontal="center" vertical="center"/>
    </xf>
    <xf numFmtId="0" fontId="26" fillId="0" borderId="53" xfId="0" applyFont="1" applyBorder="1" applyAlignment="1">
      <alignment horizontal="center" vertical="center" wrapText="1"/>
    </xf>
    <xf numFmtId="0" fontId="26" fillId="0" borderId="57" xfId="0" applyFont="1" applyBorder="1" applyAlignment="1">
      <alignment horizontal="center" vertical="center" wrapText="1"/>
    </xf>
    <xf numFmtId="0" fontId="6" fillId="15" borderId="60" xfId="0" applyFont="1" applyFill="1" applyBorder="1" applyAlignment="1">
      <alignment horizontal="center" vertical="center"/>
    </xf>
    <xf numFmtId="0" fontId="6" fillId="15" borderId="0" xfId="0" applyFont="1" applyFill="1" applyAlignment="1">
      <alignment horizontal="center" vertical="center"/>
    </xf>
    <xf numFmtId="0" fontId="26" fillId="0" borderId="55"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4" xfId="0" applyFont="1" applyBorder="1" applyAlignment="1">
      <alignment horizontal="center" vertical="center" wrapText="1"/>
    </xf>
    <xf numFmtId="14" fontId="0" fillId="0" borderId="24" xfId="0" applyNumberFormat="1" applyBorder="1" applyAlignment="1">
      <alignment horizontal="center" vertical="center" wrapText="1"/>
    </xf>
    <xf numFmtId="0" fontId="1" fillId="16" borderId="42" xfId="0" applyFont="1" applyFill="1" applyBorder="1" applyAlignment="1">
      <alignment horizontal="left" vertical="center" wrapText="1"/>
    </xf>
    <xf numFmtId="0" fontId="1" fillId="16" borderId="43" xfId="0" applyFont="1" applyFill="1" applyBorder="1" applyAlignment="1">
      <alignment horizontal="left" vertical="center" wrapText="1"/>
    </xf>
    <xf numFmtId="0" fontId="1" fillId="16" borderId="43" xfId="0" applyFont="1" applyFill="1" applyBorder="1" applyAlignment="1">
      <alignment horizontal="center" vertical="center" wrapText="1"/>
    </xf>
    <xf numFmtId="0" fontId="1" fillId="16" borderId="38" xfId="0" applyFont="1" applyFill="1" applyBorder="1" applyAlignment="1">
      <alignment horizontal="center" vertical="center" wrapText="1"/>
    </xf>
    <xf numFmtId="0" fontId="1" fillId="16" borderId="42" xfId="0" applyFont="1" applyFill="1" applyBorder="1" applyAlignment="1">
      <alignment vertical="top" wrapText="1"/>
    </xf>
    <xf numFmtId="0" fontId="1" fillId="16" borderId="63" xfId="0" applyFont="1" applyFill="1" applyBorder="1" applyAlignment="1">
      <alignment vertical="top"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1" fillId="16" borderId="64" xfId="0" applyFont="1" applyFill="1" applyBorder="1" applyAlignment="1">
      <alignment horizontal="left" vertical="center" wrapText="1"/>
    </xf>
    <xf numFmtId="0" fontId="1" fillId="16" borderId="65" xfId="0" applyFont="1" applyFill="1" applyBorder="1" applyAlignment="1">
      <alignment horizontal="left" vertical="center" wrapText="1"/>
    </xf>
    <xf numFmtId="14" fontId="0" fillId="0" borderId="34" xfId="0" applyNumberFormat="1" applyBorder="1" applyAlignment="1">
      <alignment horizontal="center" vertical="center" wrapText="1"/>
    </xf>
    <xf numFmtId="14" fontId="0" fillId="0" borderId="36" xfId="0" applyNumberFormat="1" applyBorder="1" applyAlignment="1">
      <alignment horizontal="center" vertical="center" wrapText="1"/>
    </xf>
    <xf numFmtId="0" fontId="1" fillId="16" borderId="24" xfId="0" applyFont="1" applyFill="1" applyBorder="1" applyAlignment="1">
      <alignment horizontal="center" vertical="center" wrapText="1"/>
    </xf>
    <xf numFmtId="0" fontId="0" fillId="10" borderId="42" xfId="0" applyFill="1" applyBorder="1" applyAlignment="1">
      <alignment horizontal="center" vertical="center" wrapText="1"/>
    </xf>
    <xf numFmtId="0" fontId="0" fillId="10" borderId="38" xfId="0" applyFill="1" applyBorder="1" applyAlignment="1">
      <alignment horizontal="center" vertical="center" wrapText="1"/>
    </xf>
    <xf numFmtId="0" fontId="1" fillId="2" borderId="24"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0" borderId="42" xfId="0" applyBorder="1" applyAlignment="1">
      <alignment horizontal="center" vertical="center" wrapText="1"/>
    </xf>
    <xf numFmtId="0" fontId="0" fillId="0" borderId="38" xfId="0" applyBorder="1" applyAlignment="1">
      <alignment horizontal="center" vertical="center" wrapText="1"/>
    </xf>
    <xf numFmtId="0" fontId="1" fillId="2" borderId="4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8" xfId="0" applyFill="1" applyBorder="1" applyAlignment="1">
      <alignment horizontal="center" vertical="center" wrapText="1"/>
    </xf>
    <xf numFmtId="0" fontId="0" fillId="0" borderId="43" xfId="0" applyBorder="1" applyAlignment="1">
      <alignment horizontal="center" vertical="center" wrapText="1"/>
    </xf>
    <xf numFmtId="0" fontId="1" fillId="2" borderId="43" xfId="0" applyFont="1" applyFill="1" applyBorder="1" applyAlignment="1">
      <alignment horizontal="center" vertical="center" wrapText="1"/>
    </xf>
    <xf numFmtId="0" fontId="0" fillId="10" borderId="43" xfId="0" applyFill="1" applyBorder="1" applyAlignment="1">
      <alignment horizontal="center" vertical="center" wrapText="1"/>
    </xf>
    <xf numFmtId="0" fontId="20" fillId="17" borderId="21" xfId="0" applyFont="1" applyFill="1" applyBorder="1" applyAlignment="1">
      <alignment horizontal="center" vertical="center"/>
    </xf>
    <xf numFmtId="0" fontId="20" fillId="17" borderId="4" xfId="0" applyFont="1" applyFill="1" applyBorder="1" applyAlignment="1">
      <alignment horizontal="center" vertical="center"/>
    </xf>
    <xf numFmtId="0" fontId="20" fillId="17" borderId="5" xfId="0" applyFont="1" applyFill="1" applyBorder="1" applyAlignment="1">
      <alignment horizontal="center" vertical="center"/>
    </xf>
    <xf numFmtId="0" fontId="20" fillId="17" borderId="14" xfId="0" applyFont="1" applyFill="1" applyBorder="1" applyAlignment="1">
      <alignment horizontal="center" vertical="center"/>
    </xf>
    <xf numFmtId="0" fontId="20" fillId="17" borderId="7" xfId="0" applyFont="1" applyFill="1" applyBorder="1" applyAlignment="1">
      <alignment horizontal="center" vertical="center"/>
    </xf>
    <xf numFmtId="0" fontId="20" fillId="17" borderId="8" xfId="0" applyFont="1" applyFill="1" applyBorder="1" applyAlignment="1">
      <alignment horizontal="center" vertical="center"/>
    </xf>
    <xf numFmtId="0" fontId="0" fillId="2" borderId="2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7" xfId="0" applyFill="1" applyBorder="1" applyAlignment="1">
      <alignment horizontal="center" vertical="center" wrapText="1"/>
    </xf>
    <xf numFmtId="0" fontId="0" fillId="10" borderId="24" xfId="0" applyFill="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6" fillId="14" borderId="21"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13" xfId="0" applyFont="1" applyFill="1" applyBorder="1" applyAlignment="1">
      <alignment horizontal="center" vertical="center" wrapText="1"/>
    </xf>
    <xf numFmtId="0" fontId="6" fillId="14" borderId="0" xfId="0" applyFont="1" applyFill="1" applyAlignment="1">
      <alignment horizontal="center" vertical="center" wrapText="1"/>
    </xf>
    <xf numFmtId="0" fontId="6" fillId="14" borderId="6"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Alignment="1">
      <alignment horizontal="center" vertical="center" wrapText="1"/>
    </xf>
    <xf numFmtId="0" fontId="2" fillId="2" borderId="22" xfId="0" applyFont="1" applyFill="1" applyBorder="1" applyAlignment="1">
      <alignment horizontal="center"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0" fontId="6" fillId="14" borderId="1"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2" fillId="2" borderId="46"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6" xfId="0" applyFont="1" applyFill="1" applyBorder="1" applyAlignment="1">
      <alignment horizontal="center" vertical="center"/>
    </xf>
    <xf numFmtId="0" fontId="21" fillId="2" borderId="2"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2" fillId="0" borderId="24" xfId="0" applyFont="1" applyBorder="1" applyAlignment="1">
      <alignment vertical="center" wrapText="1"/>
    </xf>
    <xf numFmtId="0" fontId="12" fillId="0" borderId="4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0" fontId="8" fillId="17" borderId="1" xfId="0" applyFont="1" applyFill="1" applyBorder="1" applyAlignment="1">
      <alignment horizontal="center" vertical="center"/>
    </xf>
    <xf numFmtId="0" fontId="8" fillId="17" borderId="2" xfId="0" applyFont="1" applyFill="1" applyBorder="1" applyAlignment="1">
      <alignment horizontal="center" vertical="center"/>
    </xf>
    <xf numFmtId="0" fontId="8" fillId="17" borderId="10" xfId="0" applyFont="1" applyFill="1" applyBorder="1" applyAlignment="1">
      <alignment horizontal="center" vertical="center"/>
    </xf>
    <xf numFmtId="0" fontId="8" fillId="17" borderId="11" xfId="0" applyFont="1" applyFill="1" applyBorder="1" applyAlignment="1">
      <alignment horizontal="center" vertical="center"/>
    </xf>
    <xf numFmtId="0" fontId="8" fillId="17" borderId="12" xfId="0" applyFont="1" applyFill="1" applyBorder="1" applyAlignment="1">
      <alignment horizontal="center" vertical="center"/>
    </xf>
    <xf numFmtId="0" fontId="19" fillId="17" borderId="10" xfId="0" applyFont="1" applyFill="1" applyBorder="1" applyAlignment="1">
      <alignment horizontal="center" vertical="center"/>
    </xf>
    <xf numFmtId="0" fontId="18" fillId="17" borderId="12" xfId="0" applyFont="1" applyFill="1" applyBorder="1" applyAlignment="1">
      <alignment horizontal="center" vertical="center"/>
    </xf>
    <xf numFmtId="0" fontId="8" fillId="17" borderId="21" xfId="0" applyFont="1" applyFill="1" applyBorder="1" applyAlignment="1">
      <alignment horizontal="center" vertical="center"/>
    </xf>
    <xf numFmtId="0" fontId="8" fillId="17" borderId="4" xfId="0" applyFont="1" applyFill="1" applyBorder="1" applyAlignment="1">
      <alignment horizontal="center" vertical="center"/>
    </xf>
    <xf numFmtId="0" fontId="8" fillId="17" borderId="5" xfId="0" applyFont="1" applyFill="1" applyBorder="1" applyAlignment="1">
      <alignment horizontal="center" vertical="center"/>
    </xf>
    <xf numFmtId="0" fontId="12" fillId="0" borderId="45" xfId="0" applyFont="1" applyBorder="1" applyAlignment="1">
      <alignment vertical="center" wrapText="1"/>
    </xf>
    <xf numFmtId="0" fontId="17" fillId="12" borderId="28"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2" fillId="0" borderId="37" xfId="0" applyFont="1" applyBorder="1" applyAlignment="1">
      <alignment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5" fillId="6" borderId="46" xfId="0" applyFont="1" applyFill="1" applyBorder="1" applyAlignment="1">
      <alignment horizontal="center" vertical="center" wrapText="1"/>
    </xf>
    <xf numFmtId="0" fontId="15" fillId="6" borderId="45" xfId="0" applyFont="1" applyFill="1" applyBorder="1" applyAlignment="1">
      <alignment horizontal="center" vertical="center" wrapText="1"/>
    </xf>
    <xf numFmtId="0" fontId="16" fillId="11" borderId="47"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8" fillId="17" borderId="38"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5" xfId="0" applyFont="1" applyFill="1" applyBorder="1" applyAlignment="1">
      <alignment horizontal="center" vertical="center" wrapText="1"/>
    </xf>
    <xf numFmtId="0" fontId="8" fillId="17" borderId="32" xfId="0" applyFont="1" applyFill="1" applyBorder="1" applyAlignment="1">
      <alignment horizontal="center" vertical="center"/>
    </xf>
    <xf numFmtId="0" fontId="8" fillId="17" borderId="30" xfId="0" applyFont="1" applyFill="1" applyBorder="1" applyAlignment="1">
      <alignment horizontal="center" vertical="center"/>
    </xf>
    <xf numFmtId="0" fontId="9" fillId="17" borderId="38"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20" fillId="17" borderId="14"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4" borderId="4" xfId="0" applyFont="1" applyFill="1" applyBorder="1" applyAlignment="1">
      <alignment horizontal="center" vertical="center" wrapText="1"/>
    </xf>
    <xf numFmtId="0" fontId="20" fillId="14" borderId="5"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14" borderId="6" xfId="0" applyFont="1" applyFill="1" applyBorder="1" applyAlignment="1">
      <alignment horizontal="center" vertical="center" wrapText="1"/>
    </xf>
    <xf numFmtId="0" fontId="20" fillId="14" borderId="7"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1" fillId="2" borderId="2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0" fillId="0" borderId="24" xfId="0" applyBorder="1" applyAlignment="1">
      <alignment horizontal="center" wrapText="1"/>
    </xf>
    <xf numFmtId="0" fontId="0" fillId="0" borderId="24" xfId="0" applyBorder="1" applyAlignment="1">
      <alignment horizontal="center"/>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8" fillId="3" borderId="0" xfId="0" applyFont="1" applyFill="1" applyAlignment="1">
      <alignment horizontal="center" vertical="center" wrapText="1"/>
    </xf>
    <xf numFmtId="0" fontId="6" fillId="13" borderId="21"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0" borderId="24" xfId="0" applyFill="1" applyBorder="1" applyAlignment="1">
      <alignment horizontal="center" vertical="center" wrapText="1"/>
    </xf>
    <xf numFmtId="0" fontId="0" fillId="0" borderId="38" xfId="0" applyFill="1" applyBorder="1" applyAlignment="1">
      <alignment horizontal="center" vertical="center" wrapText="1"/>
    </xf>
  </cellXfs>
  <cellStyles count="2">
    <cellStyle name="Hipervínculo" xfId="1" builtinId="8"/>
    <cellStyle name="Normal" xfId="0" builtinId="0"/>
  </cellStyles>
  <dxfs count="87">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E60A61"/>
      <color rgb="FFBE075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3</xdr:col>
      <xdr:colOff>202407</xdr:colOff>
      <xdr:row>15</xdr:row>
      <xdr:rowOff>78247</xdr:rowOff>
    </xdr:from>
    <xdr:to>
      <xdr:col>3</xdr:col>
      <xdr:colOff>1428750</xdr:colOff>
      <xdr:row>19</xdr:row>
      <xdr:rowOff>42969</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3313" y="9567528"/>
          <a:ext cx="1226343" cy="726722"/>
        </a:xfrm>
        <a:prstGeom prst="rect">
          <a:avLst/>
        </a:prstGeom>
      </xdr:spPr>
    </xdr:pic>
    <xdr:clientData/>
  </xdr:twoCellAnchor>
  <xdr:twoCellAnchor editAs="oneCell">
    <xdr:from>
      <xdr:col>0</xdr:col>
      <xdr:colOff>2643188</xdr:colOff>
      <xdr:row>15</xdr:row>
      <xdr:rowOff>36529</xdr:rowOff>
    </xdr:from>
    <xdr:to>
      <xdr:col>1</xdr:col>
      <xdr:colOff>1566868</xdr:colOff>
      <xdr:row>19</xdr:row>
      <xdr:rowOff>84688</xdr:rowOff>
    </xdr:to>
    <xdr:pic>
      <xdr:nvPicPr>
        <xdr:cNvPr id="6" name="Picture 4" descr="Vista previa de imagen">
          <a:extLst>
            <a:ext uri="{FF2B5EF4-FFF2-40B4-BE49-F238E27FC236}">
              <a16:creationId xmlns:a16="http://schemas.microsoft.com/office/drawing/2014/main" id="{96F8E37E-0816-467C-8A5A-09E9F25699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43188" y="9525810"/>
          <a:ext cx="2328868" cy="810159"/>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7</xdr:col>
      <xdr:colOff>57149</xdr:colOff>
      <xdr:row>34</xdr:row>
      <xdr:rowOff>39348</xdr:rowOff>
    </xdr:from>
    <xdr:to>
      <xdr:col>7</xdr:col>
      <xdr:colOff>1457324</xdr:colOff>
      <xdr:row>39</xdr:row>
      <xdr:rowOff>59456</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49031" y="20153907"/>
          <a:ext cx="1400175" cy="804520"/>
        </a:xfrm>
        <a:prstGeom prst="rect">
          <a:avLst/>
        </a:prstGeom>
      </xdr:spPr>
    </xdr:pic>
    <xdr:clientData/>
  </xdr:twoCellAnchor>
  <xdr:twoCellAnchor editAs="oneCell">
    <xdr:from>
      <xdr:col>2</xdr:col>
      <xdr:colOff>381000</xdr:colOff>
      <xdr:row>34</xdr:row>
      <xdr:rowOff>36529</xdr:rowOff>
    </xdr:from>
    <xdr:to>
      <xdr:col>3</xdr:col>
      <xdr:colOff>110103</xdr:colOff>
      <xdr:row>39</xdr:row>
      <xdr:rowOff>62276</xdr:rowOff>
    </xdr:to>
    <xdr:pic>
      <xdr:nvPicPr>
        <xdr:cNvPr id="8" name="Picture 4" descr="Vista previa de imagen">
          <a:extLst>
            <a:ext uri="{FF2B5EF4-FFF2-40B4-BE49-F238E27FC236}">
              <a16:creationId xmlns:a16="http://schemas.microsoft.com/office/drawing/2014/main" id="{3D3A1131-A47E-49ED-9C5A-4631531FF2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5235" y="20151088"/>
          <a:ext cx="2328868" cy="81015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159618</xdr:colOff>
      <xdr:row>0</xdr:row>
      <xdr:rowOff>128651</xdr:rowOff>
    </xdr:from>
    <xdr:to>
      <xdr:col>2</xdr:col>
      <xdr:colOff>364660</xdr:colOff>
      <xdr:row>3</xdr:row>
      <xdr:rowOff>445764</xdr:rowOff>
    </xdr:to>
    <xdr:pic>
      <xdr:nvPicPr>
        <xdr:cNvPr id="2" name="Imagen 1">
          <a:extLst>
            <a:ext uri="{FF2B5EF4-FFF2-40B4-BE49-F238E27FC236}">
              <a16:creationId xmlns:a16="http://schemas.microsoft.com/office/drawing/2014/main" id="{08C8CE58-1AAA-4E25-A017-1E585306FF4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73943" y="128651"/>
          <a:ext cx="1529017" cy="17839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0</xdr:colOff>
      <xdr:row>21</xdr:row>
      <xdr:rowOff>148782</xdr:rowOff>
    </xdr:from>
    <xdr:to>
      <xdr:col>5</xdr:col>
      <xdr:colOff>1131439</xdr:colOff>
      <xdr:row>26</xdr:row>
      <xdr:rowOff>6441</xdr:rowOff>
    </xdr:to>
    <xdr:pic>
      <xdr:nvPicPr>
        <xdr:cNvPr id="4" name="Picture 4" descr="Vista previa de imagen">
          <a:extLst>
            <a:ext uri="{FF2B5EF4-FFF2-40B4-BE49-F238E27FC236}">
              <a16:creationId xmlns:a16="http://schemas.microsoft.com/office/drawing/2014/main" id="{72D8E9BE-1E1D-4650-ADF3-03C8228161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1571" y="10803175"/>
          <a:ext cx="2328868" cy="810159"/>
        </a:xfrm>
        <a:prstGeom prst="rect">
          <a:avLst/>
        </a:prstGeom>
        <a:noFill/>
      </xdr:spPr>
    </xdr:pic>
    <xdr:clientData/>
  </xdr:twoCellAnchor>
  <xdr:twoCellAnchor editAs="oneCell">
    <xdr:from>
      <xdr:col>10</xdr:col>
      <xdr:colOff>0</xdr:colOff>
      <xdr:row>22</xdr:row>
      <xdr:rowOff>0</xdr:rowOff>
    </xdr:from>
    <xdr:to>
      <xdr:col>11</xdr:col>
      <xdr:colOff>219415</xdr:colOff>
      <xdr:row>25</xdr:row>
      <xdr:rowOff>155222</xdr:rowOff>
    </xdr:to>
    <xdr:pic>
      <xdr:nvPicPr>
        <xdr:cNvPr id="5" name="Imagen 4">
          <a:extLst>
            <a:ext uri="{FF2B5EF4-FFF2-40B4-BE49-F238E27FC236}">
              <a16:creationId xmlns:a16="http://schemas.microsoft.com/office/drawing/2014/main" id="{AFEF1783-04B9-4DA5-81C2-02CD7261E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22286" y="10844893"/>
          <a:ext cx="1226343" cy="726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494393</xdr:colOff>
      <xdr:row>0</xdr:row>
      <xdr:rowOff>77106</xdr:rowOff>
    </xdr:from>
    <xdr:to>
      <xdr:col>1</xdr:col>
      <xdr:colOff>714375</xdr:colOff>
      <xdr:row>6</xdr:row>
      <xdr:rowOff>32488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93" y="77106"/>
          <a:ext cx="1474107" cy="1161882"/>
        </a:xfrm>
        <a:prstGeom prst="rect">
          <a:avLst/>
        </a:prstGeom>
      </xdr:spPr>
    </xdr:pic>
    <xdr:clientData/>
  </xdr:twoCellAnchor>
  <xdr:twoCellAnchor editAs="oneCell">
    <xdr:from>
      <xdr:col>8</xdr:col>
      <xdr:colOff>635000</xdr:colOff>
      <xdr:row>47</xdr:row>
      <xdr:rowOff>22679</xdr:rowOff>
    </xdr:from>
    <xdr:to>
      <xdr:col>9</xdr:col>
      <xdr:colOff>752386</xdr:colOff>
      <xdr:row>52</xdr:row>
      <xdr:rowOff>148216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5464" y="71228858"/>
          <a:ext cx="1818279" cy="1078037"/>
        </a:xfrm>
        <a:prstGeom prst="rect">
          <a:avLst/>
        </a:prstGeom>
      </xdr:spPr>
    </xdr:pic>
    <xdr:clientData/>
  </xdr:twoCellAnchor>
  <xdr:twoCellAnchor editAs="oneCell">
    <xdr:from>
      <xdr:col>4</xdr:col>
      <xdr:colOff>176892</xdr:colOff>
      <xdr:row>47</xdr:row>
      <xdr:rowOff>156618</xdr:rowOff>
    </xdr:from>
    <xdr:to>
      <xdr:col>4</xdr:col>
      <xdr:colOff>2505760</xdr:colOff>
      <xdr:row>52</xdr:row>
      <xdr:rowOff>14277</xdr:rowOff>
    </xdr:to>
    <xdr:pic>
      <xdr:nvPicPr>
        <xdr:cNvPr id="7" name="Picture 4" descr="Vista previa de imagen">
          <a:extLst>
            <a:ext uri="{FF2B5EF4-FFF2-40B4-BE49-F238E27FC236}">
              <a16:creationId xmlns:a16="http://schemas.microsoft.com/office/drawing/2014/main" id="{2F621CC8-1EA6-D019-7F75-CBCD8D8606A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39642" y="71362797"/>
          <a:ext cx="2328868" cy="81015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4</xdr:col>
      <xdr:colOff>598737</xdr:colOff>
      <xdr:row>33</xdr:row>
      <xdr:rowOff>141481</xdr:rowOff>
    </xdr:from>
    <xdr:to>
      <xdr:col>4</xdr:col>
      <xdr:colOff>1579523</xdr:colOff>
      <xdr:row>36</xdr:row>
      <xdr:rowOff>151188</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8937" y="35469706"/>
          <a:ext cx="980786" cy="581207"/>
        </a:xfrm>
        <a:prstGeom prst="rect">
          <a:avLst/>
        </a:prstGeom>
      </xdr:spPr>
    </xdr:pic>
    <xdr:clientData/>
  </xdr:twoCellAnchor>
  <xdr:twoCellAnchor editAs="oneCell">
    <xdr:from>
      <xdr:col>0</xdr:col>
      <xdr:colOff>828675</xdr:colOff>
      <xdr:row>33</xdr:row>
      <xdr:rowOff>27005</xdr:rowOff>
    </xdr:from>
    <xdr:to>
      <xdr:col>1</xdr:col>
      <xdr:colOff>1719268</xdr:colOff>
      <xdr:row>37</xdr:row>
      <xdr:rowOff>75164</xdr:rowOff>
    </xdr:to>
    <xdr:pic>
      <xdr:nvPicPr>
        <xdr:cNvPr id="4" name="Picture 4" descr="Vista previa de imagen">
          <a:extLst>
            <a:ext uri="{FF2B5EF4-FFF2-40B4-BE49-F238E27FC236}">
              <a16:creationId xmlns:a16="http://schemas.microsoft.com/office/drawing/2014/main" id="{88F6D276-86A9-4B91-9423-7934296081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 y="35355230"/>
          <a:ext cx="2328868" cy="81015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5</xdr:col>
      <xdr:colOff>1533525</xdr:colOff>
      <xdr:row>34</xdr:row>
      <xdr:rowOff>43850</xdr:rowOff>
    </xdr:from>
    <xdr:to>
      <xdr:col>5</xdr:col>
      <xdr:colOff>2514311</xdr:colOff>
      <xdr:row>37</xdr:row>
      <xdr:rowOff>53557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27931" y="27975913"/>
          <a:ext cx="980786" cy="581207"/>
        </a:xfrm>
        <a:prstGeom prst="rect">
          <a:avLst/>
        </a:prstGeom>
      </xdr:spPr>
    </xdr:pic>
    <xdr:clientData/>
  </xdr:twoCellAnchor>
  <xdr:twoCellAnchor editAs="oneCell">
    <xdr:from>
      <xdr:col>2</xdr:col>
      <xdr:colOff>1476376</xdr:colOff>
      <xdr:row>33</xdr:row>
      <xdr:rowOff>119874</xdr:rowOff>
    </xdr:from>
    <xdr:to>
      <xdr:col>3</xdr:col>
      <xdr:colOff>673900</xdr:colOff>
      <xdr:row>37</xdr:row>
      <xdr:rowOff>168033</xdr:rowOff>
    </xdr:to>
    <xdr:pic>
      <xdr:nvPicPr>
        <xdr:cNvPr id="6" name="Picture 4" descr="Vista previa de imagen">
          <a:extLst>
            <a:ext uri="{FF2B5EF4-FFF2-40B4-BE49-F238E27FC236}">
              <a16:creationId xmlns:a16="http://schemas.microsoft.com/office/drawing/2014/main" id="{FF5177A3-615C-4E54-826D-A2A3264518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07782" y="27861437"/>
          <a:ext cx="2328868" cy="81015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5</xdr:col>
      <xdr:colOff>790575</xdr:colOff>
      <xdr:row>37</xdr:row>
      <xdr:rowOff>55756</xdr:rowOff>
    </xdr:from>
    <xdr:to>
      <xdr:col>6</xdr:col>
      <xdr:colOff>590262</xdr:colOff>
      <xdr:row>40</xdr:row>
      <xdr:rowOff>65463</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04325" y="7569923"/>
          <a:ext cx="985020" cy="581207"/>
        </a:xfrm>
        <a:prstGeom prst="rect">
          <a:avLst/>
        </a:prstGeom>
      </xdr:spPr>
    </xdr:pic>
    <xdr:clientData/>
  </xdr:twoCellAnchor>
  <xdr:twoCellAnchor editAs="oneCell">
    <xdr:from>
      <xdr:col>0</xdr:col>
      <xdr:colOff>285750</xdr:colOff>
      <xdr:row>36</xdr:row>
      <xdr:rowOff>131780</xdr:rowOff>
    </xdr:from>
    <xdr:to>
      <xdr:col>1</xdr:col>
      <xdr:colOff>1196451</xdr:colOff>
      <xdr:row>40</xdr:row>
      <xdr:rowOff>179939</xdr:rowOff>
    </xdr:to>
    <xdr:pic>
      <xdr:nvPicPr>
        <xdr:cNvPr id="6" name="Picture 4" descr="Vista previa de imagen">
          <a:extLst>
            <a:ext uri="{FF2B5EF4-FFF2-40B4-BE49-F238E27FC236}">
              <a16:creationId xmlns:a16="http://schemas.microsoft.com/office/drawing/2014/main" id="{AA5B5AA0-1CB8-48EE-BA5F-4D2BAF40BD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0" y="7455447"/>
          <a:ext cx="2328868" cy="8101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5</xdr:col>
      <xdr:colOff>670413</xdr:colOff>
      <xdr:row>33</xdr:row>
      <xdr:rowOff>70107</xdr:rowOff>
    </xdr:from>
    <xdr:to>
      <xdr:col>6</xdr:col>
      <xdr:colOff>446940</xdr:colOff>
      <xdr:row>36</xdr:row>
      <xdr:rowOff>178112</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45996" y="21522524"/>
          <a:ext cx="1152361" cy="679505"/>
        </a:xfrm>
        <a:prstGeom prst="rect">
          <a:avLst/>
        </a:prstGeom>
      </xdr:spPr>
    </xdr:pic>
    <xdr:clientData/>
  </xdr:twoCellAnchor>
  <xdr:twoCellAnchor editAs="oneCell">
    <xdr:from>
      <xdr:col>1</xdr:col>
      <xdr:colOff>201083</xdr:colOff>
      <xdr:row>33</xdr:row>
      <xdr:rowOff>4780</xdr:rowOff>
    </xdr:from>
    <xdr:to>
      <xdr:col>1</xdr:col>
      <xdr:colOff>2529951</xdr:colOff>
      <xdr:row>37</xdr:row>
      <xdr:rowOff>52939</xdr:rowOff>
    </xdr:to>
    <xdr:pic>
      <xdr:nvPicPr>
        <xdr:cNvPr id="6" name="Picture 4" descr="Vista previa de imagen">
          <a:extLst>
            <a:ext uri="{FF2B5EF4-FFF2-40B4-BE49-F238E27FC236}">
              <a16:creationId xmlns:a16="http://schemas.microsoft.com/office/drawing/2014/main" id="{47AEACED-3C75-4331-8D76-16D8282658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92250" y="21457197"/>
          <a:ext cx="2328868" cy="810159"/>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7</xdr:row>
      <xdr:rowOff>3498</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15</xdr:col>
      <xdr:colOff>1071561</xdr:colOff>
      <xdr:row>47</xdr:row>
      <xdr:rowOff>86403</xdr:rowOff>
    </xdr:from>
    <xdr:to>
      <xdr:col>16</xdr:col>
      <xdr:colOff>869157</xdr:colOff>
      <xdr:row>51</xdr:row>
      <xdr:rowOff>137768</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80914" y="53213491"/>
          <a:ext cx="1366419" cy="813365"/>
        </a:xfrm>
        <a:prstGeom prst="rect">
          <a:avLst/>
        </a:prstGeom>
      </xdr:spPr>
    </xdr:pic>
    <xdr:clientData/>
  </xdr:twoCellAnchor>
  <xdr:twoCellAnchor editAs="oneCell">
    <xdr:from>
      <xdr:col>1</xdr:col>
      <xdr:colOff>504264</xdr:colOff>
      <xdr:row>47</xdr:row>
      <xdr:rowOff>88006</xdr:rowOff>
    </xdr:from>
    <xdr:to>
      <xdr:col>2</xdr:col>
      <xdr:colOff>1477220</xdr:colOff>
      <xdr:row>51</xdr:row>
      <xdr:rowOff>136165</xdr:rowOff>
    </xdr:to>
    <xdr:pic>
      <xdr:nvPicPr>
        <xdr:cNvPr id="3" name="Picture 4" descr="Vista previa de imagen">
          <a:extLst>
            <a:ext uri="{FF2B5EF4-FFF2-40B4-BE49-F238E27FC236}">
              <a16:creationId xmlns:a16="http://schemas.microsoft.com/office/drawing/2014/main" id="{8C726E00-828A-4D1F-99AE-0DB7311EBD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60176" y="53215094"/>
          <a:ext cx="2328868" cy="81015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5</xdr:col>
      <xdr:colOff>590550</xdr:colOff>
      <xdr:row>34</xdr:row>
      <xdr:rowOff>171680</xdr:rowOff>
    </xdr:from>
    <xdr:to>
      <xdr:col>6</xdr:col>
      <xdr:colOff>180686</xdr:colOff>
      <xdr:row>37</xdr:row>
      <xdr:rowOff>181387</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2217" y="6754513"/>
          <a:ext cx="976552" cy="581207"/>
        </a:xfrm>
        <a:prstGeom prst="rect">
          <a:avLst/>
        </a:prstGeom>
      </xdr:spPr>
    </xdr:pic>
    <xdr:clientData/>
  </xdr:twoCellAnchor>
  <xdr:twoCellAnchor editAs="oneCell">
    <xdr:from>
      <xdr:col>1</xdr:col>
      <xdr:colOff>31750</xdr:colOff>
      <xdr:row>34</xdr:row>
      <xdr:rowOff>57204</xdr:rowOff>
    </xdr:from>
    <xdr:to>
      <xdr:col>3</xdr:col>
      <xdr:colOff>540285</xdr:colOff>
      <xdr:row>38</xdr:row>
      <xdr:rowOff>105363</xdr:rowOff>
    </xdr:to>
    <xdr:pic>
      <xdr:nvPicPr>
        <xdr:cNvPr id="3" name="Picture 4" descr="Vista previa de imagen">
          <a:extLst>
            <a:ext uri="{FF2B5EF4-FFF2-40B4-BE49-F238E27FC236}">
              <a16:creationId xmlns:a16="http://schemas.microsoft.com/office/drawing/2014/main" id="{991FFB4E-ABB9-4A2E-A841-BB4C7F44148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8250" y="6640037"/>
          <a:ext cx="2328868" cy="810159"/>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19-03-13T23:24:05.57" personId="{B3EDFF44-2B15-401F-86DC-15333B5949FC}" id="{F6E942EA-80EA-4719-87BA-1452E6AAFBC0}">
    <text>NO SE PUEDE ACEPTAR</text>
  </threadedComment>
  <threadedComment ref="N8" dT="2019-03-04T21:10:10.98" personId="{B3EDFF44-2B15-401F-86DC-15333B5949FC}" id="{3DA1D232-2369-471C-A092-ED693229A3AB}">
    <text>como vamos a identificar el cumplimiento (descripcion o detalle del control)</text>
  </threadedComment>
  <threadedComment ref="O8" dT="2019-03-04T21:09:02.26" personId="{B3EDFF44-2B15-401F-86DC-15333B5949FC}" id="{61E329A6-0D5C-4685-865B-197145930BA2}">
    <text>ejecuciones o pruebas de la medicion del indicador</text>
  </threadedComment>
  <threadedComment ref="P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5"/>
  <sheetViews>
    <sheetView tabSelected="1" view="pageBreakPreview" zoomScale="80" zoomScaleNormal="80" zoomScaleSheetLayoutView="80" workbookViewId="0">
      <selection sqref="A1:A5"/>
    </sheetView>
  </sheetViews>
  <sheetFormatPr baseColWidth="10" defaultColWidth="11.42578125" defaultRowHeight="15" x14ac:dyDescent="0.25"/>
  <cols>
    <col min="1" max="1" width="51" customWidth="1"/>
    <col min="2" max="2" width="57.28515625" customWidth="1"/>
    <col min="3" max="3" width="57.42578125" customWidth="1"/>
    <col min="4" max="4" width="21.7109375" bestFit="1" customWidth="1"/>
    <col min="5" max="5" width="29.42578125" customWidth="1"/>
  </cols>
  <sheetData>
    <row r="1" spans="1:5" ht="19.5" customHeight="1" thickBot="1" x14ac:dyDescent="0.3">
      <c r="A1" s="186"/>
      <c r="B1" s="177" t="s">
        <v>0</v>
      </c>
      <c r="C1" s="199" t="s">
        <v>1</v>
      </c>
      <c r="D1" s="123" t="s">
        <v>2</v>
      </c>
      <c r="E1" s="86" t="s">
        <v>3</v>
      </c>
    </row>
    <row r="2" spans="1:5" ht="15.75" customHeight="1" thickBot="1" x14ac:dyDescent="0.3">
      <c r="A2" s="186"/>
      <c r="B2" s="178"/>
      <c r="C2" s="200"/>
      <c r="D2" s="123" t="s">
        <v>4</v>
      </c>
      <c r="E2" s="8">
        <v>20</v>
      </c>
    </row>
    <row r="3" spans="1:5" ht="15.75" customHeight="1" thickBot="1" x14ac:dyDescent="0.3">
      <c r="A3" s="186"/>
      <c r="B3" s="179"/>
      <c r="C3" s="201"/>
      <c r="D3" s="124" t="s">
        <v>5</v>
      </c>
      <c r="E3" s="87">
        <v>43475</v>
      </c>
    </row>
    <row r="4" spans="1:5" ht="15" customHeight="1" x14ac:dyDescent="0.25">
      <c r="A4" s="186"/>
      <c r="B4" s="177" t="s">
        <v>6</v>
      </c>
      <c r="C4" s="199" t="s">
        <v>7</v>
      </c>
      <c r="D4" s="195" t="s">
        <v>704</v>
      </c>
      <c r="E4" s="197" t="s">
        <v>445</v>
      </c>
    </row>
    <row r="5" spans="1:5" ht="15.75" customHeight="1" thickBot="1" x14ac:dyDescent="0.3">
      <c r="A5" s="186"/>
      <c r="B5" s="179"/>
      <c r="C5" s="200"/>
      <c r="D5" s="196"/>
      <c r="E5" s="198"/>
    </row>
    <row r="6" spans="1:5" s="85" customFormat="1" ht="20.100000000000001" customHeight="1" thickBot="1" x14ac:dyDescent="0.3">
      <c r="A6" s="187" t="s">
        <v>474</v>
      </c>
      <c r="B6" s="188"/>
      <c r="C6" s="174" t="s">
        <v>475</v>
      </c>
      <c r="D6" s="175"/>
      <c r="E6" s="176"/>
    </row>
    <row r="7" spans="1:5" s="85" customFormat="1" ht="38.25" customHeight="1" x14ac:dyDescent="0.25">
      <c r="A7" s="189" t="s">
        <v>8</v>
      </c>
      <c r="B7" s="190"/>
      <c r="C7" s="189" t="s">
        <v>9</v>
      </c>
      <c r="D7" s="193"/>
      <c r="E7" s="190"/>
    </row>
    <row r="8" spans="1:5" s="85" customFormat="1" ht="31.5" customHeight="1" thickBot="1" x14ac:dyDescent="0.3">
      <c r="A8" s="191"/>
      <c r="B8" s="192"/>
      <c r="C8" s="191"/>
      <c r="D8" s="194"/>
      <c r="E8" s="192"/>
    </row>
    <row r="9" spans="1:5" s="85" customFormat="1" ht="20.100000000000001" customHeight="1" thickBot="1" x14ac:dyDescent="0.3">
      <c r="A9" s="174" t="s">
        <v>476</v>
      </c>
      <c r="B9" s="175"/>
      <c r="C9" s="175"/>
      <c r="D9" s="175"/>
      <c r="E9" s="176"/>
    </row>
    <row r="10" spans="1:5" s="85" customFormat="1" ht="368.25" customHeight="1" thickBot="1" x14ac:dyDescent="0.3">
      <c r="A10" s="183" t="s">
        <v>459</v>
      </c>
      <c r="B10" s="184"/>
      <c r="C10" s="184"/>
      <c r="D10" s="184"/>
      <c r="E10" s="185"/>
    </row>
    <row r="11" spans="1:5" s="85" customFormat="1" ht="20.100000000000001" customHeight="1" thickBot="1" x14ac:dyDescent="0.3">
      <c r="A11" s="174" t="s">
        <v>10</v>
      </c>
      <c r="B11" s="175"/>
      <c r="C11" s="175"/>
      <c r="D11" s="175"/>
      <c r="E11" s="176"/>
    </row>
    <row r="12" spans="1:5" ht="35.25" customHeight="1" thickBot="1" x14ac:dyDescent="0.3">
      <c r="A12" s="180" t="s">
        <v>473</v>
      </c>
      <c r="B12" s="181"/>
      <c r="C12" s="181"/>
      <c r="D12" s="181"/>
      <c r="E12" s="182"/>
    </row>
    <row r="13" spans="1:5" ht="35.25" customHeight="1" thickBot="1" x14ac:dyDescent="0.3">
      <c r="A13" s="174" t="s">
        <v>570</v>
      </c>
      <c r="B13" s="175"/>
      <c r="C13" s="175"/>
      <c r="D13" s="175"/>
      <c r="E13" s="176"/>
    </row>
    <row r="14" spans="1:5" ht="35.25" customHeight="1" thickBot="1" x14ac:dyDescent="0.3">
      <c r="A14" s="145" t="s">
        <v>14</v>
      </c>
      <c r="B14" s="145" t="s">
        <v>15</v>
      </c>
      <c r="C14" s="145" t="s">
        <v>17</v>
      </c>
      <c r="D14" s="145" t="s">
        <v>572</v>
      </c>
      <c r="E14" s="145" t="s">
        <v>571</v>
      </c>
    </row>
    <row r="15" spans="1:5" ht="60" x14ac:dyDescent="0.25">
      <c r="A15" s="126">
        <v>23</v>
      </c>
      <c r="B15" s="126" t="s">
        <v>72</v>
      </c>
      <c r="C15" s="133" t="s">
        <v>502</v>
      </c>
      <c r="D15" s="126">
        <v>64529</v>
      </c>
      <c r="E15" s="170" t="s">
        <v>573</v>
      </c>
    </row>
  </sheetData>
  <mergeCells count="16">
    <mergeCell ref="A13:E13"/>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hyperlinks>
    <hyperlink ref="E15" r:id="rId1" xr:uid="{00000000-0004-0000-0000-000000000000}"/>
  </hyperlinks>
  <pageMargins left="0.7" right="0.7" top="0.75" bottom="0.75" header="0.3" footer="0.3"/>
  <pageSetup paperSize="9" scale="4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'TABLA DE INFORMACIÓN'!$B$17:$B$34</xm:f>
          </x14:formula1>
          <xm:sqref>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A235"/>
  <sheetViews>
    <sheetView view="pageBreakPreview" zoomScale="85" zoomScaleNormal="90" zoomScaleSheetLayoutView="85"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2" width="20.42578125" style="94" customWidth="1"/>
    <col min="3" max="3" width="39" style="94" customWidth="1"/>
    <col min="4" max="5" width="36.140625" style="94" customWidth="1"/>
    <col min="6" max="6" width="22.140625" style="94" customWidth="1"/>
    <col min="7" max="7" width="27.85546875" style="94" customWidth="1"/>
    <col min="8" max="8" width="25.5703125" style="94" bestFit="1" customWidth="1"/>
    <col min="9" max="9" width="28" style="94" customWidth="1"/>
    <col min="10" max="16384" width="11.42578125" style="94"/>
  </cols>
  <sheetData>
    <row r="1" spans="1:27" s="90" customFormat="1" ht="19.5" customHeight="1" thickBot="1" x14ac:dyDescent="0.25">
      <c r="A1" s="89"/>
      <c r="B1" s="177" t="s">
        <v>15</v>
      </c>
      <c r="C1" s="368"/>
      <c r="D1" s="368"/>
      <c r="E1" s="369"/>
      <c r="F1" s="374" t="s">
        <v>1</v>
      </c>
      <c r="G1" s="375"/>
      <c r="H1" s="123" t="s">
        <v>2</v>
      </c>
      <c r="I1" s="86" t="s">
        <v>3</v>
      </c>
    </row>
    <row r="2" spans="1:27" s="90" customFormat="1" ht="19.5" customHeight="1" thickBot="1" x14ac:dyDescent="0.25">
      <c r="A2" s="89"/>
      <c r="B2" s="178"/>
      <c r="C2" s="370"/>
      <c r="D2" s="370"/>
      <c r="E2" s="371"/>
      <c r="F2" s="376"/>
      <c r="G2" s="377"/>
      <c r="H2" s="123" t="s">
        <v>4</v>
      </c>
      <c r="I2" s="91">
        <v>20</v>
      </c>
    </row>
    <row r="3" spans="1:27" s="90" customFormat="1" ht="19.5" customHeight="1" thickBot="1" x14ac:dyDescent="0.25">
      <c r="A3" s="89"/>
      <c r="B3" s="179"/>
      <c r="C3" s="372"/>
      <c r="D3" s="372"/>
      <c r="E3" s="373"/>
      <c r="F3" s="378"/>
      <c r="G3" s="379"/>
      <c r="H3" s="124" t="s">
        <v>5</v>
      </c>
      <c r="I3" s="87">
        <v>43475</v>
      </c>
    </row>
    <row r="4" spans="1:27" s="90" customFormat="1" ht="19.5" customHeight="1" x14ac:dyDescent="0.2">
      <c r="A4" s="89"/>
      <c r="B4" s="177" t="s">
        <v>270</v>
      </c>
      <c r="C4" s="368"/>
      <c r="D4" s="368"/>
      <c r="E4" s="369"/>
      <c r="F4" s="380" t="s">
        <v>11</v>
      </c>
      <c r="G4" s="381"/>
      <c r="H4" s="195" t="s">
        <v>704</v>
      </c>
      <c r="I4" s="197" t="s">
        <v>284</v>
      </c>
    </row>
    <row r="5" spans="1:27" s="90" customFormat="1" ht="19.5" customHeight="1" thickBot="1" x14ac:dyDescent="0.25">
      <c r="A5" s="89"/>
      <c r="B5" s="179"/>
      <c r="C5" s="372"/>
      <c r="D5" s="372"/>
      <c r="E5" s="373"/>
      <c r="F5" s="382"/>
      <c r="G5" s="383"/>
      <c r="H5" s="196"/>
      <c r="I5" s="198"/>
    </row>
    <row r="6" spans="1:27" ht="15.75" customHeight="1" x14ac:dyDescent="0.2">
      <c r="A6" s="92"/>
      <c r="B6" s="356" t="s">
        <v>271</v>
      </c>
      <c r="C6" s="357"/>
      <c r="D6" s="357"/>
      <c r="E6" s="357"/>
      <c r="F6" s="357"/>
      <c r="G6" s="357"/>
      <c r="H6" s="357"/>
      <c r="I6" s="358"/>
      <c r="J6" s="93"/>
      <c r="K6" s="89"/>
      <c r="L6" s="89"/>
      <c r="M6" s="89"/>
      <c r="N6" s="89"/>
      <c r="O6" s="89"/>
      <c r="P6" s="89"/>
      <c r="Q6" s="89"/>
      <c r="R6" s="89"/>
      <c r="S6" s="89"/>
      <c r="T6" s="89"/>
      <c r="U6" s="89"/>
      <c r="V6" s="89"/>
      <c r="W6" s="89"/>
      <c r="X6" s="89"/>
      <c r="Y6" s="89"/>
      <c r="Z6" s="89"/>
      <c r="AA6" s="89"/>
    </row>
    <row r="7" spans="1:27" ht="15.75" customHeight="1" thickBot="1" x14ac:dyDescent="0.25">
      <c r="A7" s="92"/>
      <c r="B7" s="359"/>
      <c r="C7" s="360"/>
      <c r="D7" s="360"/>
      <c r="E7" s="360"/>
      <c r="F7" s="360"/>
      <c r="G7" s="360"/>
      <c r="H7" s="361"/>
      <c r="I7" s="362"/>
      <c r="J7" s="89"/>
      <c r="K7" s="89"/>
      <c r="L7" s="89"/>
      <c r="M7" s="89"/>
      <c r="N7" s="89"/>
      <c r="O7" s="89"/>
      <c r="P7" s="89"/>
      <c r="Q7" s="89"/>
      <c r="R7" s="89"/>
      <c r="S7" s="89"/>
      <c r="T7" s="89"/>
      <c r="U7" s="89"/>
      <c r="V7" s="89"/>
      <c r="W7" s="89"/>
      <c r="X7" s="89"/>
      <c r="Y7" s="89"/>
      <c r="Z7" s="89"/>
      <c r="AA7" s="89"/>
    </row>
    <row r="8" spans="1:27" ht="13.5" thickBot="1" x14ac:dyDescent="0.25">
      <c r="A8" s="363" t="s">
        <v>272</v>
      </c>
      <c r="B8" s="364"/>
      <c r="C8" s="364"/>
      <c r="D8" s="364"/>
      <c r="E8" s="364"/>
      <c r="F8" s="364"/>
      <c r="G8" s="365"/>
      <c r="H8" s="366" t="s">
        <v>273</v>
      </c>
      <c r="I8" s="367"/>
      <c r="J8" s="89"/>
      <c r="K8" s="89"/>
      <c r="L8" s="89"/>
      <c r="M8" s="89"/>
      <c r="N8" s="89"/>
      <c r="O8" s="89"/>
      <c r="P8" s="89"/>
      <c r="Q8" s="89"/>
      <c r="R8" s="89"/>
      <c r="S8" s="89"/>
      <c r="T8" s="89"/>
      <c r="U8" s="89"/>
      <c r="V8" s="89"/>
      <c r="W8" s="89"/>
      <c r="X8" s="89"/>
      <c r="Y8" s="89"/>
      <c r="Z8" s="89"/>
      <c r="AA8" s="89"/>
    </row>
    <row r="9" spans="1:27" s="95" customFormat="1" ht="26.25" thickBot="1" x14ac:dyDescent="0.3">
      <c r="A9" s="162" t="s">
        <v>62</v>
      </c>
      <c r="B9" s="163" t="s">
        <v>63</v>
      </c>
      <c r="C9" s="163" t="s">
        <v>65</v>
      </c>
      <c r="D9" s="163" t="s">
        <v>237</v>
      </c>
      <c r="E9" s="163" t="s">
        <v>274</v>
      </c>
      <c r="F9" s="162" t="s">
        <v>275</v>
      </c>
      <c r="G9" s="162" t="s">
        <v>24</v>
      </c>
      <c r="H9" s="162" t="s">
        <v>276</v>
      </c>
      <c r="I9" s="162" t="s">
        <v>277</v>
      </c>
      <c r="J9" s="92"/>
      <c r="K9" s="92"/>
      <c r="L9" s="92"/>
      <c r="M9" s="92"/>
      <c r="N9" s="92"/>
      <c r="O9" s="92"/>
      <c r="P9" s="92"/>
      <c r="Q9" s="92"/>
      <c r="R9" s="92"/>
      <c r="S9" s="92"/>
      <c r="T9" s="92"/>
      <c r="U9" s="92"/>
      <c r="V9" s="92"/>
      <c r="W9" s="92"/>
      <c r="X9" s="92"/>
      <c r="Y9" s="92"/>
      <c r="Z9" s="92"/>
      <c r="AA9" s="92"/>
    </row>
    <row r="10" spans="1:27" s="95" customFormat="1" ht="51" x14ac:dyDescent="0.25">
      <c r="A10" s="96">
        <v>1</v>
      </c>
      <c r="B10" s="97" t="str">
        <f>+VLOOKUP(A10,'IDENTIFICACIÓN DEL RC'!$A$9:$E$33,2,0)</f>
        <v xml:space="preserve">Acceso y Fortalecimiento a la Justicia </v>
      </c>
      <c r="C10" s="116" t="str">
        <f>+VLOOKUP(A10,'IDENTIFICACIÓN DEL RC'!$A$9:$E$54,4,0)</f>
        <v>Registro de información errónea en los informes de procesos vinculados al PDJJR (Programa de Justicia Juvenil Restaurativa)</v>
      </c>
      <c r="D10" s="98" t="s">
        <v>251</v>
      </c>
      <c r="E10" s="96" t="s">
        <v>278</v>
      </c>
      <c r="F10" s="99" t="s">
        <v>279</v>
      </c>
      <c r="G10" s="96" t="s">
        <v>507</v>
      </c>
      <c r="H10" s="100">
        <v>44562</v>
      </c>
      <c r="I10" s="100">
        <v>44926</v>
      </c>
      <c r="J10" s="92"/>
      <c r="K10" s="92"/>
      <c r="L10" s="92"/>
      <c r="M10" s="92"/>
      <c r="N10" s="92"/>
      <c r="O10" s="92"/>
      <c r="P10" s="92"/>
      <c r="Q10" s="92"/>
      <c r="R10" s="92"/>
      <c r="S10" s="92"/>
      <c r="T10" s="92"/>
      <c r="U10" s="92"/>
      <c r="V10" s="92"/>
      <c r="W10" s="92"/>
      <c r="X10" s="92"/>
      <c r="Y10" s="92"/>
      <c r="Z10" s="92"/>
      <c r="AA10" s="92"/>
    </row>
    <row r="11" spans="1:27" s="95" customFormat="1" ht="51" x14ac:dyDescent="0.25">
      <c r="A11" s="97">
        <v>2</v>
      </c>
      <c r="B11" s="97" t="str">
        <f>+VLOOKUP(A11,'IDENTIFICACIÓN DEL RC'!$A$9:$E$33,2,0)</f>
        <v xml:space="preserve">Acceso y Fortalecimiento a la Justicia </v>
      </c>
      <c r="C11" s="116" t="str">
        <f>+VLOOKUP(A11,'IDENTIFICACIÓN DEL RC'!$A$9:$E$54,4,0)</f>
        <v>Malas actuaciones de funcionarios y colaboradores de la Dirección de Acceso a la Justicia por el recibimiento de dadivas</v>
      </c>
      <c r="D11" s="98" t="s">
        <v>251</v>
      </c>
      <c r="E11" s="96" t="s">
        <v>278</v>
      </c>
      <c r="F11" s="99" t="s">
        <v>279</v>
      </c>
      <c r="G11" s="96" t="s">
        <v>507</v>
      </c>
      <c r="H11" s="100">
        <v>44562</v>
      </c>
      <c r="I11" s="100">
        <v>44926</v>
      </c>
      <c r="J11" s="92"/>
      <c r="K11" s="92"/>
      <c r="L11" s="92"/>
      <c r="M11" s="92"/>
      <c r="N11" s="92"/>
      <c r="O11" s="92"/>
      <c r="P11" s="92"/>
      <c r="Q11" s="92"/>
      <c r="R11" s="92"/>
      <c r="S11" s="92"/>
      <c r="T11" s="92"/>
      <c r="U11" s="92"/>
      <c r="V11" s="92"/>
      <c r="W11" s="92"/>
      <c r="X11" s="92"/>
      <c r="Y11" s="92"/>
      <c r="Z11" s="92"/>
      <c r="AA11" s="92"/>
    </row>
    <row r="12" spans="1:27" s="95" customFormat="1" ht="38.25" x14ac:dyDescent="0.25">
      <c r="A12" s="97">
        <v>3</v>
      </c>
      <c r="B12" s="97" t="str">
        <f>+VLOOKUP(A12,'IDENTIFICACIÓN DEL RC'!$A$9:$E$33,2,0)</f>
        <v xml:space="preserve">Acceso y Fortalecimiento a la Justicia </v>
      </c>
      <c r="C12" s="116" t="str">
        <f>+VLOOKUP(A12,'IDENTIFICACIÓN DEL RC'!$A$9:$E$54,4,0)</f>
        <v>Inconsistencias en los reportes relacionados al Plan de Acción a la Justicia</v>
      </c>
      <c r="D12" s="98" t="s">
        <v>251</v>
      </c>
      <c r="E12" s="96" t="s">
        <v>278</v>
      </c>
      <c r="F12" s="99" t="s">
        <v>279</v>
      </c>
      <c r="G12" s="96" t="s">
        <v>507</v>
      </c>
      <c r="H12" s="100">
        <v>44562</v>
      </c>
      <c r="I12" s="100">
        <v>44926</v>
      </c>
      <c r="J12" s="92"/>
      <c r="K12" s="92"/>
      <c r="L12" s="92"/>
      <c r="M12" s="92"/>
      <c r="N12" s="92"/>
      <c r="O12" s="92"/>
      <c r="P12" s="92"/>
      <c r="Q12" s="92"/>
      <c r="R12" s="92"/>
      <c r="S12" s="92"/>
      <c r="T12" s="92"/>
      <c r="U12" s="92"/>
      <c r="V12" s="92"/>
      <c r="W12" s="92"/>
      <c r="X12" s="92"/>
      <c r="Y12" s="92"/>
      <c r="Z12" s="92"/>
      <c r="AA12" s="92"/>
    </row>
    <row r="13" spans="1:27" s="95" customFormat="1" ht="89.25" x14ac:dyDescent="0.25">
      <c r="A13" s="96">
        <v>4</v>
      </c>
      <c r="B13" s="97" t="str">
        <f>+VLOOKUP(A13,'IDENTIFICACIÓN DEL RC'!$A$9:$E$33,2,0)</f>
        <v>CD-Atención Integral para PPL</v>
      </c>
      <c r="C13" s="116" t="str">
        <f>+VLOOKUP(A13,'IDENTIFICACIÓN DEL RC'!$A$9:$E$54,4,0)</f>
        <v>Beneficio particular o a terceros derivados de trámites en procesos de Atención Integral (alimentación, servicios de salud, dotación de elementos básicos, ingreso a programas de Atención Social y actividades validas de redención de pena).</v>
      </c>
      <c r="D13" s="98" t="s">
        <v>251</v>
      </c>
      <c r="E13" s="96" t="s">
        <v>278</v>
      </c>
      <c r="F13" s="99" t="s">
        <v>279</v>
      </c>
      <c r="G13" s="96" t="s">
        <v>508</v>
      </c>
      <c r="H13" s="100">
        <v>44562</v>
      </c>
      <c r="I13" s="100">
        <v>44926</v>
      </c>
      <c r="J13" s="92"/>
      <c r="K13" s="92"/>
      <c r="L13" s="92"/>
      <c r="M13" s="92"/>
      <c r="N13" s="92"/>
      <c r="O13" s="92"/>
      <c r="P13" s="92"/>
      <c r="Q13" s="92"/>
      <c r="R13" s="92"/>
      <c r="S13" s="92"/>
      <c r="T13" s="92"/>
      <c r="U13" s="92"/>
      <c r="V13" s="92"/>
      <c r="W13" s="92"/>
      <c r="X13" s="92"/>
      <c r="Y13" s="92"/>
      <c r="Z13" s="92"/>
      <c r="AA13" s="92"/>
    </row>
    <row r="14" spans="1:27" s="95" customFormat="1" ht="38.25" x14ac:dyDescent="0.25">
      <c r="A14" s="97">
        <v>5</v>
      </c>
      <c r="B14" s="97" t="str">
        <f>+VLOOKUP(A14,'IDENTIFICACIÓN DEL RC'!$A$9:$E$33,2,0)</f>
        <v>CD-Custodia y vigilancia para la seguridad</v>
      </c>
      <c r="C14" s="116" t="str">
        <f>+VLOOKUP(A14,'IDENTIFICACIÓN DEL RC'!$A$9:$E$54,4,0)</f>
        <v>Beneficio particular o a terceros derivados de la Custodia y Vigilancia a las PPL</v>
      </c>
      <c r="D14" s="98" t="s">
        <v>251</v>
      </c>
      <c r="E14" s="96" t="s">
        <v>278</v>
      </c>
      <c r="F14" s="99" t="s">
        <v>279</v>
      </c>
      <c r="G14" s="96" t="s">
        <v>508</v>
      </c>
      <c r="H14" s="100">
        <v>44562</v>
      </c>
      <c r="I14" s="100">
        <v>44926</v>
      </c>
      <c r="J14" s="92"/>
      <c r="K14" s="92"/>
      <c r="L14" s="92"/>
      <c r="M14" s="92"/>
      <c r="N14" s="92"/>
      <c r="O14" s="92"/>
      <c r="P14" s="92"/>
      <c r="Q14" s="92"/>
      <c r="R14" s="92"/>
      <c r="S14" s="92"/>
      <c r="T14" s="92"/>
      <c r="U14" s="92"/>
      <c r="V14" s="92"/>
      <c r="W14" s="92"/>
      <c r="X14" s="92"/>
      <c r="Y14" s="92"/>
      <c r="Z14" s="92"/>
      <c r="AA14" s="92"/>
    </row>
    <row r="15" spans="1:27" s="95" customFormat="1" ht="25.5" x14ac:dyDescent="0.25">
      <c r="A15" s="96">
        <v>6</v>
      </c>
      <c r="B15" s="97" t="str">
        <f>+VLOOKUP(A15,'IDENTIFICACIÓN DEL RC'!$A$9:$E$33,2,0)</f>
        <v>CD-Tramite Jurídico para PPL</v>
      </c>
      <c r="C15" s="116" t="str">
        <f>+VLOOKUP(A15,'IDENTIFICACIÓN DEL RC'!$A$9:$E$54,4,0)</f>
        <v>Beneficio particular o a terceros derivados de los trámites Jurídicos</v>
      </c>
      <c r="D15" s="98" t="s">
        <v>251</v>
      </c>
      <c r="E15" s="96" t="s">
        <v>278</v>
      </c>
      <c r="F15" s="99" t="s">
        <v>279</v>
      </c>
      <c r="G15" s="96" t="s">
        <v>508</v>
      </c>
      <c r="H15" s="100">
        <v>44562</v>
      </c>
      <c r="I15" s="100">
        <v>44926</v>
      </c>
      <c r="J15" s="92"/>
      <c r="K15" s="92"/>
      <c r="L15" s="92"/>
      <c r="M15" s="92"/>
      <c r="N15" s="92"/>
      <c r="O15" s="92"/>
      <c r="P15" s="92"/>
      <c r="Q15" s="92"/>
      <c r="R15" s="92"/>
      <c r="S15" s="92"/>
      <c r="T15" s="92"/>
      <c r="U15" s="92"/>
      <c r="V15" s="92"/>
      <c r="W15" s="92"/>
      <c r="X15" s="92"/>
      <c r="Y15" s="92"/>
      <c r="Z15" s="92"/>
      <c r="AA15" s="92"/>
    </row>
    <row r="16" spans="1:27" s="95" customFormat="1" ht="38.25" x14ac:dyDescent="0.25">
      <c r="A16" s="97">
        <v>7</v>
      </c>
      <c r="B16" s="97" t="str">
        <f>+VLOOKUP(A16,'IDENTIFICACIÓN DEL RC'!$A$9:$E$33,2,0)</f>
        <v>Control Interno Disciplinario</v>
      </c>
      <c r="C16" s="116" t="str">
        <f>+VLOOKUP(A16,'IDENTIFICACIÓN DEL RC'!$A$9:$E$54,4,0)</f>
        <v>Posibilidad de desviaciones en las Investigaciones originadas por prácticas indebidas</v>
      </c>
      <c r="D16" s="98" t="s">
        <v>251</v>
      </c>
      <c r="E16" s="96" t="s">
        <v>278</v>
      </c>
      <c r="F16" s="99" t="s">
        <v>279</v>
      </c>
      <c r="G16" s="96" t="s">
        <v>280</v>
      </c>
      <c r="H16" s="100">
        <v>44562</v>
      </c>
      <c r="I16" s="100">
        <v>44926</v>
      </c>
      <c r="J16" s="92"/>
      <c r="K16" s="92"/>
      <c r="L16" s="92"/>
      <c r="M16" s="92"/>
      <c r="N16" s="92"/>
      <c r="O16" s="92"/>
      <c r="P16" s="92"/>
      <c r="Q16" s="92"/>
      <c r="R16" s="92"/>
      <c r="S16" s="92"/>
      <c r="T16" s="92"/>
      <c r="U16" s="92"/>
      <c r="V16" s="92"/>
      <c r="W16" s="92"/>
      <c r="X16" s="92"/>
      <c r="Y16" s="92"/>
      <c r="Z16" s="92"/>
      <c r="AA16" s="92"/>
    </row>
    <row r="17" spans="1:27" s="95" customFormat="1" ht="63.75" x14ac:dyDescent="0.25">
      <c r="A17" s="96">
        <v>8</v>
      </c>
      <c r="B17" s="97" t="str">
        <f>+VLOOKUP(A17,'IDENTIFICACIÓN DEL RC'!$A$9:$E$33,2,0)</f>
        <v>Fortalecimiento de Capacidades Operativas para la S, C y AJ</v>
      </c>
      <c r="C17" s="116" t="str">
        <f>+VLOOKUP(A17,'IDENTIFICACIÓN DEL RC'!$A$9:$E$54,4,0)</f>
        <v>Posibilidad de suministro de combustible por parte de los proveedores a vehículos que no son de propiedad o no están a cargo de la SDSCJ para beneficio propio o de terceros</v>
      </c>
      <c r="D17" s="98" t="s">
        <v>251</v>
      </c>
      <c r="E17" s="96" t="s">
        <v>278</v>
      </c>
      <c r="F17" s="99" t="s">
        <v>279</v>
      </c>
      <c r="G17" s="96" t="s">
        <v>509</v>
      </c>
      <c r="H17" s="100">
        <v>44562</v>
      </c>
      <c r="I17" s="100">
        <v>44926</v>
      </c>
      <c r="J17" s="92"/>
      <c r="K17" s="92"/>
      <c r="L17" s="92"/>
      <c r="M17" s="92"/>
      <c r="N17" s="92"/>
      <c r="O17" s="92"/>
      <c r="P17" s="92"/>
      <c r="Q17" s="92"/>
      <c r="R17" s="92"/>
      <c r="S17" s="92"/>
      <c r="T17" s="92"/>
      <c r="U17" s="92"/>
      <c r="V17" s="92"/>
      <c r="W17" s="92"/>
      <c r="X17" s="92"/>
      <c r="Y17" s="92"/>
      <c r="Z17" s="92"/>
      <c r="AA17" s="92"/>
    </row>
    <row r="18" spans="1:27" s="95" customFormat="1" ht="25.5" x14ac:dyDescent="0.25">
      <c r="A18" s="97">
        <v>9</v>
      </c>
      <c r="B18" s="97" t="str">
        <f>+VLOOKUP(A18,'IDENTIFICACIÓN DEL RC'!$A$9:$E$33,2,0)</f>
        <v>Gestión de Comunicaciones</v>
      </c>
      <c r="C18" s="116" t="str">
        <f>+VLOOKUP(A18,'IDENTIFICACIÓN DEL RC'!$A$9:$E$54,4,0)</f>
        <v>Filtración inadecuada de información de la entidad.</v>
      </c>
      <c r="D18" s="98" t="s">
        <v>251</v>
      </c>
      <c r="E18" s="96" t="s">
        <v>278</v>
      </c>
      <c r="F18" s="99" t="s">
        <v>279</v>
      </c>
      <c r="G18" s="96" t="s">
        <v>281</v>
      </c>
      <c r="H18" s="100">
        <v>44562</v>
      </c>
      <c r="I18" s="100">
        <v>44926</v>
      </c>
      <c r="J18" s="92"/>
      <c r="K18" s="92"/>
      <c r="L18" s="92"/>
      <c r="M18" s="92"/>
      <c r="N18" s="92"/>
      <c r="O18" s="92"/>
      <c r="P18" s="92"/>
      <c r="Q18" s="92"/>
      <c r="R18" s="92"/>
      <c r="S18" s="92"/>
      <c r="T18" s="92"/>
      <c r="U18" s="92"/>
      <c r="V18" s="92"/>
      <c r="W18" s="92"/>
      <c r="X18" s="92"/>
      <c r="Y18" s="92"/>
      <c r="Z18" s="92"/>
      <c r="AA18" s="92"/>
    </row>
    <row r="19" spans="1:27" s="95" customFormat="1" ht="114.75" x14ac:dyDescent="0.25">
      <c r="A19" s="96">
        <v>10</v>
      </c>
      <c r="B19" s="97" t="str">
        <f>+VLOOKUP(A19,'IDENTIFICACIÓN DEL RC'!$A$9:$E$33,2,0)</f>
        <v>Gestión de Emergencias</v>
      </c>
      <c r="C19" s="116" t="str">
        <f>+VLOOKUP(A19,'IDENTIFICACIÓN DEL RC'!$A$9:$E$54,4,0)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98" t="s">
        <v>251</v>
      </c>
      <c r="E19" s="96" t="s">
        <v>278</v>
      </c>
      <c r="F19" s="99" t="s">
        <v>279</v>
      </c>
      <c r="G19" s="96" t="s">
        <v>510</v>
      </c>
      <c r="H19" s="100">
        <v>44562</v>
      </c>
      <c r="I19" s="100">
        <v>44926</v>
      </c>
      <c r="J19" s="92"/>
      <c r="K19" s="92"/>
      <c r="L19" s="92"/>
      <c r="M19" s="92"/>
      <c r="N19" s="92"/>
      <c r="O19" s="92"/>
      <c r="P19" s="92"/>
      <c r="Q19" s="92"/>
      <c r="R19" s="92"/>
      <c r="S19" s="92"/>
      <c r="T19" s="92"/>
      <c r="U19" s="92"/>
      <c r="V19" s="92"/>
      <c r="W19" s="92"/>
      <c r="X19" s="92"/>
      <c r="Y19" s="92"/>
      <c r="Z19" s="92"/>
      <c r="AA19" s="92"/>
    </row>
    <row r="20" spans="1:27" s="95" customFormat="1" ht="63.75" x14ac:dyDescent="0.25">
      <c r="A20" s="97">
        <v>11</v>
      </c>
      <c r="B20" s="97" t="str">
        <f>+VLOOKUP(A20,'IDENTIFICACIÓN DEL RC'!$A$9:$E$33,2,0)</f>
        <v>Gestión de Recursos Físicos y Documental</v>
      </c>
      <c r="C20" s="116" t="str">
        <f>+VLOOKUP(A20,'IDENTIFICACIÓN DEL RC'!$A$9:$E$54,4,0)</f>
        <v>Perdida o extravió documental por parte de un servidor que, aprovechando su posición frente a un recurso público, privilegia a un tercero con información para su beneficio.</v>
      </c>
      <c r="D20" s="98" t="s">
        <v>251</v>
      </c>
      <c r="E20" s="96" t="s">
        <v>278</v>
      </c>
      <c r="F20" s="99" t="s">
        <v>279</v>
      </c>
      <c r="G20" s="96" t="s">
        <v>511</v>
      </c>
      <c r="H20" s="100">
        <v>44562</v>
      </c>
      <c r="I20" s="100">
        <v>44926</v>
      </c>
      <c r="J20" s="92"/>
      <c r="K20" s="92"/>
      <c r="L20" s="92"/>
      <c r="M20" s="92"/>
      <c r="N20" s="92"/>
      <c r="O20" s="92"/>
      <c r="P20" s="92"/>
      <c r="Q20" s="92"/>
      <c r="R20" s="92"/>
      <c r="S20" s="92"/>
      <c r="T20" s="92"/>
      <c r="U20" s="92"/>
      <c r="V20" s="92"/>
      <c r="W20" s="92"/>
      <c r="X20" s="92"/>
      <c r="Y20" s="92"/>
      <c r="Z20" s="92"/>
      <c r="AA20" s="92"/>
    </row>
    <row r="21" spans="1:27" s="95" customFormat="1" ht="76.5" x14ac:dyDescent="0.25">
      <c r="A21" s="96">
        <v>12</v>
      </c>
      <c r="B21" s="97" t="str">
        <f>+VLOOKUP(A21,'IDENTIFICACIÓN DEL RC'!$A$9:$E$33,2,0)</f>
        <v>Gestión de Recursos Físicos y Documental</v>
      </c>
      <c r="C21" s="116" t="str">
        <f>+VLOOKUP(A21,'IDENTIFICACIÓN DEL RC'!$A$9:$E$54,4,0)</f>
        <v>Perdida y/o desaparición de los bienes al servicio de la Entidad parte de un servidor que, aprovechando su posición frente a un recurso público, sustrae bienes de la Entidad para su beneficio personal o un tercero.</v>
      </c>
      <c r="D21" s="98" t="s">
        <v>251</v>
      </c>
      <c r="E21" s="96" t="s">
        <v>278</v>
      </c>
      <c r="F21" s="99" t="s">
        <v>279</v>
      </c>
      <c r="G21" s="96" t="s">
        <v>511</v>
      </c>
      <c r="H21" s="100">
        <v>44562</v>
      </c>
      <c r="I21" s="100">
        <v>44926</v>
      </c>
      <c r="J21" s="92"/>
      <c r="K21" s="92"/>
      <c r="L21" s="92"/>
      <c r="M21" s="92"/>
      <c r="N21" s="92"/>
      <c r="O21" s="92"/>
      <c r="P21" s="92"/>
      <c r="Q21" s="92"/>
      <c r="R21" s="92"/>
      <c r="S21" s="92"/>
      <c r="T21" s="92"/>
      <c r="U21" s="92"/>
      <c r="V21" s="92"/>
      <c r="W21" s="92"/>
      <c r="X21" s="92"/>
      <c r="Y21" s="92"/>
      <c r="Z21" s="92"/>
      <c r="AA21" s="92"/>
    </row>
    <row r="22" spans="1:27" s="95" customFormat="1" ht="38.25" x14ac:dyDescent="0.25">
      <c r="A22" s="97">
        <v>13</v>
      </c>
      <c r="B22" s="97" t="str">
        <f>+VLOOKUP(A22,'IDENTIFICACIÓN DEL RC'!$A$9:$E$33,2,0)</f>
        <v>Gestión de Seguridad y Convivencia</v>
      </c>
      <c r="C22" s="116" t="str">
        <f>+VLOOKUP(A22,'IDENTIFICACIÓN DEL RC'!$A$9:$E$54,4,0)</f>
        <v>Fuga de información confidencial de la entidad por parte de contratista o funcionarios</v>
      </c>
      <c r="D22" s="98" t="s">
        <v>251</v>
      </c>
      <c r="E22" s="96" t="s">
        <v>278</v>
      </c>
      <c r="F22" s="99" t="s">
        <v>279</v>
      </c>
      <c r="G22" s="96" t="s">
        <v>512</v>
      </c>
      <c r="H22" s="100">
        <v>44562</v>
      </c>
      <c r="I22" s="100">
        <v>44926</v>
      </c>
      <c r="J22" s="92"/>
      <c r="K22" s="92"/>
      <c r="L22" s="92"/>
      <c r="M22" s="92"/>
      <c r="N22" s="92"/>
      <c r="O22" s="92"/>
      <c r="P22" s="92"/>
      <c r="Q22" s="92"/>
      <c r="R22" s="92"/>
      <c r="S22" s="92"/>
      <c r="T22" s="92"/>
      <c r="U22" s="92"/>
      <c r="V22" s="92"/>
      <c r="W22" s="92"/>
      <c r="X22" s="92"/>
      <c r="Y22" s="92"/>
      <c r="Z22" s="92"/>
      <c r="AA22" s="92"/>
    </row>
    <row r="23" spans="1:27" s="95" customFormat="1" ht="25.5" x14ac:dyDescent="0.25">
      <c r="A23" s="96">
        <v>14</v>
      </c>
      <c r="B23" s="97" t="str">
        <f>+VLOOKUP(A23,'IDENTIFICACIÓN DEL RC'!$A$9:$E$33,2,0)</f>
        <v>Gestión de Tecnología de Información</v>
      </c>
      <c r="C23" s="116" t="str">
        <f>+VLOOKUP(A23,'IDENTIFICACIÓN DEL RC'!$A$9:$E$54,4,0)</f>
        <v xml:space="preserve"> Fuga de información catalogada por la entidad como clasificada o reservada</v>
      </c>
      <c r="D23" s="98" t="s">
        <v>251</v>
      </c>
      <c r="E23" s="96" t="s">
        <v>278</v>
      </c>
      <c r="F23" s="99" t="s">
        <v>279</v>
      </c>
      <c r="G23" s="96" t="s">
        <v>513</v>
      </c>
      <c r="H23" s="100">
        <v>44562</v>
      </c>
      <c r="I23" s="100">
        <v>44926</v>
      </c>
      <c r="J23" s="92"/>
      <c r="K23" s="92"/>
      <c r="L23" s="92"/>
      <c r="M23" s="92"/>
      <c r="N23" s="92"/>
      <c r="O23" s="92"/>
      <c r="P23" s="92"/>
      <c r="Q23" s="92"/>
      <c r="R23" s="92"/>
      <c r="S23" s="92"/>
      <c r="T23" s="92"/>
      <c r="U23" s="92"/>
      <c r="V23" s="92"/>
      <c r="W23" s="92"/>
      <c r="X23" s="92"/>
      <c r="Y23" s="92"/>
      <c r="Z23" s="92"/>
      <c r="AA23" s="92"/>
    </row>
    <row r="24" spans="1:27" s="95" customFormat="1" ht="51" x14ac:dyDescent="0.25">
      <c r="A24" s="97">
        <v>15</v>
      </c>
      <c r="B24" s="97" t="str">
        <f>+VLOOKUP(A24,'IDENTIFICACIÓN DEL RC'!$A$9:$E$33,2,0)</f>
        <v>Gestión de Tecnología de Información</v>
      </c>
      <c r="C24" s="116" t="str">
        <f>+VLOOKUP(A24,'IDENTIFICACIÓN DEL RC'!$A$9:$E$54,4,0)</f>
        <v>Pérdida de Integridad de la información almacenada en la infraestructura tecnológica o sistemas de información de la entidad.</v>
      </c>
      <c r="D24" s="98" t="s">
        <v>251</v>
      </c>
      <c r="E24" s="96" t="s">
        <v>278</v>
      </c>
      <c r="F24" s="99" t="s">
        <v>279</v>
      </c>
      <c r="G24" s="96" t="s">
        <v>513</v>
      </c>
      <c r="H24" s="100">
        <v>44562</v>
      </c>
      <c r="I24" s="100">
        <v>44926</v>
      </c>
      <c r="J24" s="92"/>
      <c r="K24" s="92"/>
      <c r="L24" s="92"/>
      <c r="M24" s="92"/>
      <c r="N24" s="92"/>
      <c r="O24" s="92"/>
      <c r="P24" s="92"/>
      <c r="Q24" s="92"/>
      <c r="R24" s="92"/>
      <c r="S24" s="92"/>
      <c r="T24" s="92"/>
      <c r="U24" s="92"/>
      <c r="V24" s="92"/>
      <c r="W24" s="92"/>
      <c r="X24" s="92"/>
      <c r="Y24" s="92"/>
      <c r="Z24" s="92"/>
      <c r="AA24" s="92"/>
    </row>
    <row r="25" spans="1:27" s="95" customFormat="1" ht="51" x14ac:dyDescent="0.25">
      <c r="A25" s="96">
        <v>16</v>
      </c>
      <c r="B25" s="97" t="str">
        <f>+VLOOKUP(A25,'IDENTIFICACIÓN DEL RC'!$A$9:$E$33,2,0)</f>
        <v>Gestión Financiera</v>
      </c>
      <c r="C25" s="116" t="str">
        <f>+VLOOKUP(A25,'IDENTIFICACIÓN DEL RC'!$A$9:$E$54,4,0)</f>
        <v>Tramite de pagos incumpliendo los requisitos establecidos en el Procedimiento PD-GF-13 Gestión de Pagos</v>
      </c>
      <c r="D25" s="98" t="s">
        <v>251</v>
      </c>
      <c r="E25" s="96" t="s">
        <v>278</v>
      </c>
      <c r="F25" s="99" t="s">
        <v>279</v>
      </c>
      <c r="G25" s="96" t="s">
        <v>379</v>
      </c>
      <c r="H25" s="100">
        <v>44562</v>
      </c>
      <c r="I25" s="100">
        <v>44926</v>
      </c>
      <c r="J25" s="92"/>
      <c r="K25" s="92"/>
      <c r="L25" s="92"/>
      <c r="M25" s="92"/>
      <c r="N25" s="92"/>
      <c r="O25" s="92"/>
      <c r="P25" s="92"/>
      <c r="Q25" s="92"/>
      <c r="R25" s="92"/>
      <c r="S25" s="92"/>
      <c r="T25" s="92"/>
      <c r="U25" s="92"/>
      <c r="V25" s="92"/>
      <c r="W25" s="92"/>
      <c r="X25" s="92"/>
      <c r="Y25" s="92"/>
      <c r="Z25" s="92"/>
      <c r="AA25" s="92"/>
    </row>
    <row r="26" spans="1:27" s="95" customFormat="1" ht="51" x14ac:dyDescent="0.25">
      <c r="A26" s="97">
        <v>17</v>
      </c>
      <c r="B26" s="97" t="str">
        <f>+VLOOKUP(A26,'IDENTIFICACIÓN DEL RC'!$A$9:$E$33,2,0)</f>
        <v>Gestión Humana</v>
      </c>
      <c r="C26" s="116" t="str">
        <f>+VLOOKUP(A26,'IDENTIFICACIÓN DEL RC'!$A$9:$E$54,4,0)</f>
        <v>Posesionar o realizar un encargo a un servidor que No cumpla con los requisitos establecidos en el Manual de Funciones de la SCJ</v>
      </c>
      <c r="D26" s="98" t="s">
        <v>251</v>
      </c>
      <c r="E26" s="96" t="s">
        <v>278</v>
      </c>
      <c r="F26" s="99" t="s">
        <v>279</v>
      </c>
      <c r="G26" s="96" t="s">
        <v>514</v>
      </c>
      <c r="H26" s="100">
        <v>44562</v>
      </c>
      <c r="I26" s="100">
        <v>44926</v>
      </c>
      <c r="J26" s="92"/>
      <c r="K26" s="92"/>
      <c r="L26" s="92"/>
      <c r="M26" s="92"/>
      <c r="N26" s="92"/>
      <c r="O26" s="92"/>
      <c r="P26" s="92"/>
      <c r="Q26" s="92"/>
      <c r="R26" s="92"/>
      <c r="S26" s="92"/>
      <c r="T26" s="92"/>
      <c r="U26" s="92"/>
      <c r="V26" s="92"/>
      <c r="W26" s="92"/>
      <c r="X26" s="92"/>
      <c r="Y26" s="92"/>
      <c r="Z26" s="92"/>
      <c r="AA26" s="92"/>
    </row>
    <row r="27" spans="1:27" s="95" customFormat="1" ht="38.25" x14ac:dyDescent="0.25">
      <c r="A27" s="96">
        <v>18</v>
      </c>
      <c r="B27" s="97" t="str">
        <f>+VLOOKUP(A27,'IDENTIFICACIÓN DEL RC'!$A$9:$E$33,2,0)</f>
        <v>Gestión Humana</v>
      </c>
      <c r="C27" s="116" t="str">
        <f>+VLOOKUP(A27,'IDENTIFICACIÓN DEL RC'!$A$9:$E$54,4,0)</f>
        <v>Interés indebido por un oferente en los procesos de contratación de la Dirección de Gestión Humana</v>
      </c>
      <c r="D27" s="98" t="s">
        <v>251</v>
      </c>
      <c r="E27" s="96" t="s">
        <v>278</v>
      </c>
      <c r="F27" s="99" t="s">
        <v>279</v>
      </c>
      <c r="G27" s="96" t="s">
        <v>514</v>
      </c>
      <c r="H27" s="100">
        <v>44562</v>
      </c>
      <c r="I27" s="100">
        <v>44926</v>
      </c>
      <c r="J27" s="92"/>
      <c r="K27" s="92"/>
      <c r="L27" s="92"/>
      <c r="M27" s="92"/>
      <c r="N27" s="92"/>
      <c r="O27" s="92"/>
      <c r="P27" s="92"/>
      <c r="Q27" s="92"/>
      <c r="R27" s="92"/>
      <c r="S27" s="92"/>
      <c r="T27" s="92"/>
      <c r="U27" s="92"/>
      <c r="V27" s="92"/>
      <c r="W27" s="92"/>
      <c r="X27" s="92"/>
      <c r="Y27" s="92"/>
      <c r="Z27" s="92"/>
      <c r="AA27" s="92"/>
    </row>
    <row r="28" spans="1:27" s="95" customFormat="1" ht="114.75" x14ac:dyDescent="0.25">
      <c r="A28" s="97">
        <v>19</v>
      </c>
      <c r="B28" s="97" t="str">
        <f>+VLOOKUP(A28,'IDENTIFICACIÓN DEL RC'!$A$9:$E$33,2,0)</f>
        <v>Gestión Jurídica y Contractual</v>
      </c>
      <c r="C28" s="116" t="str">
        <f>+VLOOKUP(A28,'IDENTIFICACIÓN DEL RC'!$A$9:$E$54,4,0)</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8" s="98" t="s">
        <v>251</v>
      </c>
      <c r="E28" s="96" t="s">
        <v>278</v>
      </c>
      <c r="F28" s="99" t="s">
        <v>279</v>
      </c>
      <c r="G28" s="96" t="s">
        <v>504</v>
      </c>
      <c r="H28" s="100">
        <v>44562</v>
      </c>
      <c r="I28" s="100">
        <v>44926</v>
      </c>
      <c r="J28" s="92"/>
      <c r="K28" s="92"/>
      <c r="L28" s="92"/>
      <c r="M28" s="92"/>
      <c r="N28" s="92"/>
      <c r="O28" s="92"/>
      <c r="P28" s="92"/>
      <c r="Q28" s="92"/>
      <c r="R28" s="92"/>
      <c r="S28" s="92"/>
      <c r="T28" s="92"/>
      <c r="U28" s="92"/>
      <c r="V28" s="92"/>
      <c r="W28" s="92"/>
      <c r="X28" s="92"/>
      <c r="Y28" s="92"/>
      <c r="Z28" s="92"/>
      <c r="AA28" s="92"/>
    </row>
    <row r="29" spans="1:27" s="95" customFormat="1" ht="51" x14ac:dyDescent="0.25">
      <c r="A29" s="97">
        <v>20</v>
      </c>
      <c r="B29" s="97" t="str">
        <f>+VLOOKUP(A29,'IDENTIFICACIÓN DEL RC'!$A$9:$E$33,2,0)</f>
        <v>Gestión Jurídica y Contractual</v>
      </c>
      <c r="C29" s="116" t="str">
        <f>+VLOOKUP(A29,'IDENTIFICACIÓN DEL RC'!$A$9:$E$54,4,0)</f>
        <v>Incumplimiento de funciones por acción u omisión por procedimientos desactualizados de la Gestión Juridica y Contractual</v>
      </c>
      <c r="D29" s="98" t="s">
        <v>251</v>
      </c>
      <c r="E29" s="96" t="s">
        <v>278</v>
      </c>
      <c r="F29" s="99" t="s">
        <v>279</v>
      </c>
      <c r="G29" s="96" t="s">
        <v>504</v>
      </c>
      <c r="H29" s="100">
        <v>44562</v>
      </c>
      <c r="I29" s="100">
        <v>44926</v>
      </c>
      <c r="J29" s="92"/>
      <c r="K29" s="92"/>
      <c r="L29" s="92"/>
      <c r="M29" s="92"/>
      <c r="N29" s="92"/>
      <c r="O29" s="92"/>
      <c r="P29" s="92"/>
      <c r="Q29" s="92"/>
      <c r="R29" s="92"/>
      <c r="S29" s="92"/>
      <c r="T29" s="92"/>
      <c r="U29" s="92"/>
      <c r="V29" s="92"/>
      <c r="W29" s="92"/>
      <c r="X29" s="92"/>
      <c r="Y29" s="92"/>
      <c r="Z29" s="92"/>
      <c r="AA29" s="92"/>
    </row>
    <row r="30" spans="1:27" s="95" customFormat="1" ht="76.5" x14ac:dyDescent="0.25">
      <c r="A30" s="96">
        <v>21</v>
      </c>
      <c r="B30" s="97" t="str">
        <f>+VLOOKUP(A30,'IDENTIFICACIÓN DEL RC'!$A$9:$E$33,2,0)</f>
        <v>Seguimiento y Monitoreo al Sistema de Control Interno</v>
      </c>
      <c r="C30" s="116" t="str">
        <f>+VLOOKUP(A30,'IDENTIFICACIÓN DEL RC'!$A$9:$E$54,4,0)</f>
        <v>Favorecimiento al proceso auditado o a terceros responsables a partir de auditorías, sesgadas, manipuladas o direccionadas, que impidan evidenciar la realidad de la gestión obstruyendo la evaluación de esta.</v>
      </c>
      <c r="D30" s="98" t="s">
        <v>251</v>
      </c>
      <c r="E30" s="96" t="s">
        <v>278</v>
      </c>
      <c r="F30" s="99" t="s">
        <v>279</v>
      </c>
      <c r="G30" s="96" t="s">
        <v>282</v>
      </c>
      <c r="H30" s="100">
        <v>44562</v>
      </c>
      <c r="I30" s="100">
        <v>44926</v>
      </c>
      <c r="J30" s="92"/>
      <c r="K30" s="92"/>
      <c r="L30" s="92"/>
      <c r="M30" s="92"/>
      <c r="N30" s="92"/>
      <c r="O30" s="92"/>
      <c r="P30" s="92"/>
      <c r="Q30" s="92"/>
      <c r="R30" s="92"/>
      <c r="S30" s="92"/>
      <c r="T30" s="92"/>
      <c r="U30" s="92"/>
      <c r="V30" s="92"/>
      <c r="W30" s="92"/>
      <c r="X30" s="92"/>
      <c r="Y30" s="92"/>
      <c r="Z30" s="92"/>
      <c r="AA30" s="92"/>
    </row>
    <row r="31" spans="1:27" s="95" customFormat="1" ht="51" x14ac:dyDescent="0.25">
      <c r="A31" s="96">
        <v>22</v>
      </c>
      <c r="B31" s="97" t="str">
        <f>+VLOOKUP(A31,'IDENTIFICACIÓN DEL RC'!$A$9:$E$33,2,0)</f>
        <v>Atención y Servicio al Ciudadano</v>
      </c>
      <c r="C31" s="116" t="str">
        <f>+VLOOKUP(A31,'IDENTIFICACIÓN DEL RC'!$A$9:$E$54,4,0)</f>
        <v>Favorecimiento a terceros para acceder a los servicios ofertados por al SCJ por fuera de los lineamientos establecidos a cambio de dadivas</v>
      </c>
      <c r="D31" s="98" t="s">
        <v>251</v>
      </c>
      <c r="E31" s="96" t="s">
        <v>278</v>
      </c>
      <c r="F31" s="99" t="s">
        <v>279</v>
      </c>
      <c r="G31" s="96" t="s">
        <v>505</v>
      </c>
      <c r="H31" s="100">
        <v>44562</v>
      </c>
      <c r="I31" s="100">
        <v>44926</v>
      </c>
      <c r="J31" s="92"/>
      <c r="K31" s="92"/>
      <c r="L31" s="92"/>
      <c r="M31" s="92"/>
      <c r="N31" s="92"/>
      <c r="O31" s="92"/>
      <c r="P31" s="92"/>
      <c r="Q31" s="92"/>
      <c r="R31" s="92"/>
      <c r="S31" s="92"/>
      <c r="T31" s="92"/>
      <c r="U31" s="92"/>
      <c r="V31" s="92"/>
      <c r="W31" s="92"/>
      <c r="X31" s="92"/>
      <c r="Y31" s="92"/>
      <c r="Z31" s="92"/>
      <c r="AA31" s="92"/>
    </row>
    <row r="32" spans="1:27" s="95" customFormat="1" ht="63.75" x14ac:dyDescent="0.25">
      <c r="A32" s="96">
        <v>23</v>
      </c>
      <c r="B32" s="97" t="str">
        <f>+VLOOKUP(A32,'IDENTIFICACIÓN DEL RC'!$A$9:$E$33,2,0)</f>
        <v>CD-Atención Integral para PPL</v>
      </c>
      <c r="C32" s="116" t="str">
        <f>+VLOOKUP(A32,'IDENTIFICACIÓN DEL RC'!$A$9:$E$54,4,0)</f>
        <v>Posibilidad de alteración de la información en el SISIPEC web para beneficiar en el trámite de Autorización para ingreso como visitante a la Cárcel Distrital de Varones y Anexo de Mujeres.</v>
      </c>
      <c r="D32" s="98" t="s">
        <v>251</v>
      </c>
      <c r="E32" s="96" t="s">
        <v>278</v>
      </c>
      <c r="F32" s="99" t="s">
        <v>279</v>
      </c>
      <c r="G32" s="96" t="s">
        <v>506</v>
      </c>
      <c r="H32" s="100">
        <v>44562</v>
      </c>
      <c r="I32" s="100">
        <v>44926</v>
      </c>
      <c r="J32" s="92"/>
      <c r="K32" s="92"/>
      <c r="L32" s="92"/>
      <c r="M32" s="92"/>
      <c r="N32" s="92"/>
      <c r="O32" s="92"/>
      <c r="P32" s="92"/>
      <c r="Q32" s="92"/>
      <c r="R32" s="92"/>
      <c r="S32" s="92"/>
      <c r="T32" s="92"/>
      <c r="U32" s="92"/>
      <c r="V32" s="92"/>
      <c r="W32" s="92"/>
      <c r="X32" s="92"/>
      <c r="Y32" s="92"/>
      <c r="Z32" s="92"/>
      <c r="AA32" s="92"/>
    </row>
    <row r="33" spans="1:27" s="95" customFormat="1" ht="76.5" x14ac:dyDescent="0.25">
      <c r="A33" s="96">
        <v>24</v>
      </c>
      <c r="B33" s="97" t="str">
        <f>+VLOOKUP(A33,'IDENTIFICACIÓN DEL RC'!$A$9:$E$33,2,0)</f>
        <v>Fortalecimiento de Capacidades Operativas para la S, C y AJ</v>
      </c>
      <c r="C33" s="116" t="str">
        <f>+VLOOKUP(A33,'IDENTIFICACIÓN DEL RC'!$A$9:$E$54,4,0)</f>
        <v>Posibilidad de suministro de combustible por parte de los proveedores a vehículos de propiedad o a cargo de la SDSCJ, por fuera de los parámetros de suministro establecidos para beneficio propio o de terceros</v>
      </c>
      <c r="D33" s="98" t="s">
        <v>251</v>
      </c>
      <c r="E33" s="96" t="s">
        <v>278</v>
      </c>
      <c r="F33" s="99" t="s">
        <v>279</v>
      </c>
      <c r="G33" s="96" t="s">
        <v>509</v>
      </c>
      <c r="H33" s="100">
        <v>44562</v>
      </c>
      <c r="I33" s="100">
        <v>44926</v>
      </c>
      <c r="J33" s="92"/>
      <c r="K33" s="92"/>
      <c r="L33" s="92"/>
      <c r="M33" s="92"/>
      <c r="N33" s="92"/>
      <c r="O33" s="92"/>
      <c r="P33" s="92"/>
      <c r="Q33" s="92"/>
      <c r="R33" s="92"/>
      <c r="S33" s="92"/>
      <c r="T33" s="92"/>
      <c r="U33" s="92"/>
      <c r="V33" s="92"/>
      <c r="W33" s="92"/>
      <c r="X33" s="92"/>
      <c r="Y33" s="92"/>
      <c r="Z33" s="92"/>
      <c r="AA33" s="92"/>
    </row>
    <row r="34" spans="1:27" s="95" customFormat="1" ht="114.75" x14ac:dyDescent="0.25">
      <c r="A34" s="96">
        <v>25</v>
      </c>
      <c r="B34" s="97" t="str">
        <f>+VLOOKUP(A34,'IDENTIFICACIÓN DEL RC'!$A$9:$E$33,2,0)</f>
        <v>Fortalecimiento de Capacidades Operativas para la S, C y AJ</v>
      </c>
      <c r="C34" s="116" t="str">
        <f>+VLOOKUP(A34,'IDENTIFICACIÓN DEL RC'!$A$9:$E$54,4,0)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4" s="98" t="s">
        <v>251</v>
      </c>
      <c r="E34" s="96" t="s">
        <v>278</v>
      </c>
      <c r="F34" s="99" t="s">
        <v>279</v>
      </c>
      <c r="G34" s="96" t="s">
        <v>509</v>
      </c>
      <c r="H34" s="100">
        <v>44562</v>
      </c>
      <c r="I34" s="100">
        <v>44926</v>
      </c>
      <c r="J34" s="92"/>
      <c r="K34" s="92"/>
      <c r="L34" s="92"/>
      <c r="M34" s="92"/>
      <c r="N34" s="92"/>
      <c r="O34" s="92"/>
      <c r="P34" s="92"/>
      <c r="Q34" s="92"/>
      <c r="R34" s="92"/>
      <c r="S34" s="92"/>
      <c r="T34" s="92"/>
      <c r="U34" s="92"/>
      <c r="V34" s="92"/>
      <c r="W34" s="92"/>
      <c r="X34" s="92"/>
      <c r="Y34" s="92"/>
      <c r="Z34" s="92"/>
      <c r="AA34" s="92"/>
    </row>
    <row r="35" spans="1:27" x14ac:dyDescent="0.2">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row>
    <row r="36" spans="1:27" x14ac:dyDescent="0.2">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row>
    <row r="37" spans="1:27" x14ac:dyDescent="0.2">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row>
    <row r="38" spans="1:27" x14ac:dyDescent="0.2">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row>
    <row r="39" spans="1:27" x14ac:dyDescent="0.2">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row>
    <row r="40" spans="1:27" x14ac:dyDescent="0.2">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row>
    <row r="41" spans="1:27" x14ac:dyDescent="0.2">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row>
    <row r="42" spans="1:27" x14ac:dyDescent="0.2">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row>
    <row r="43" spans="1:27"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row>
    <row r="44" spans="1:27"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row>
    <row r="45" spans="1:27"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row>
    <row r="46" spans="1:27"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row>
    <row r="47" spans="1:27"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row>
    <row r="48" spans="1:27"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row>
    <row r="49" spans="1:27"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row>
    <row r="50" spans="1:27"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row>
    <row r="51" spans="1:27"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row>
    <row r="52" spans="1:27"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row>
    <row r="53" spans="1:27"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row>
    <row r="54" spans="1:27"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row>
    <row r="55" spans="1:27"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row>
    <row r="56" spans="1:27"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row>
    <row r="57" spans="1:27"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row>
    <row r="58" spans="1:27"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row>
    <row r="59" spans="1:27"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row>
    <row r="60" spans="1:27"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row>
    <row r="61" spans="1:27"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row>
    <row r="62" spans="1:27"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row>
    <row r="63" spans="1:27"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row>
    <row r="64" spans="1:27"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row>
    <row r="65" spans="1:27"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spans="1:27"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spans="1:27"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row>
    <row r="68" spans="1:27"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row>
    <row r="69" spans="1:27"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row>
    <row r="70" spans="1:27"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row>
    <row r="71" spans="1:27"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row>
    <row r="72" spans="1:27"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row>
    <row r="73" spans="1:27"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row>
    <row r="74" spans="1:27"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row>
    <row r="75" spans="1:27"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row>
    <row r="76" spans="1:27"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row>
    <row r="77" spans="1:27"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row>
    <row r="78" spans="1:27"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row>
    <row r="79" spans="1:27"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row>
    <row r="80" spans="1:27"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row>
    <row r="81" spans="1:27"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row>
    <row r="82" spans="1:27"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row>
    <row r="83" spans="1:27"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row>
    <row r="84" spans="1:27"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row>
    <row r="85" spans="1:27"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row>
    <row r="86" spans="1:27"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row>
    <row r="87" spans="1:27"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row>
    <row r="88" spans="1:27"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row>
    <row r="89" spans="1:27"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row>
    <row r="90" spans="1:27"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row>
    <row r="91" spans="1:27"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row>
    <row r="92" spans="1:27"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row>
    <row r="93" spans="1:27"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row>
    <row r="94" spans="1:27"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row>
    <row r="95" spans="1:27"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row>
    <row r="96" spans="1:27"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row>
    <row r="97" spans="1:27"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row>
    <row r="98" spans="1:27"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row>
    <row r="99" spans="1:27"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row>
    <row r="100" spans="1:27"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row>
    <row r="101" spans="1:27"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row>
    <row r="102" spans="1:27"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row>
    <row r="103" spans="1:27"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row>
    <row r="104" spans="1:27"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row>
    <row r="105" spans="1:27"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row>
    <row r="106" spans="1:27"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row>
    <row r="107" spans="1:27"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row>
    <row r="108" spans="1:27"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row>
    <row r="109" spans="1:27"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row>
    <row r="110" spans="1:27"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row>
    <row r="111" spans="1:27"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row>
    <row r="112" spans="1:27"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row>
    <row r="113" spans="1:27"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row>
    <row r="114" spans="1:27"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row>
    <row r="115" spans="1:27"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row>
    <row r="116" spans="1:27"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row>
    <row r="117" spans="1:27"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row>
    <row r="118" spans="1:27"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row>
    <row r="119" spans="1:27"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row>
    <row r="120" spans="1:27"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row>
    <row r="121" spans="1:27"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row>
    <row r="122" spans="1:27" x14ac:dyDescent="0.2">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row>
    <row r="123" spans="1:27"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row>
    <row r="124" spans="1:27" x14ac:dyDescent="0.2">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row>
    <row r="125" spans="1:27"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row>
    <row r="126" spans="1:27" x14ac:dyDescent="0.2">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row>
    <row r="127" spans="1:27"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row>
    <row r="128" spans="1:27" x14ac:dyDescent="0.2">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row>
    <row r="129" spans="1:27"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row>
    <row r="130" spans="1:27"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row>
    <row r="131" spans="1:27"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row>
    <row r="132" spans="1:27" x14ac:dyDescent="0.2">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row>
    <row r="133" spans="1:27"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row>
    <row r="134" spans="1:27" x14ac:dyDescent="0.2">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row>
    <row r="135" spans="1:27"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row>
    <row r="136" spans="1:27"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row>
    <row r="137" spans="1:27" x14ac:dyDescent="0.2">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row>
    <row r="138" spans="1:27"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row>
    <row r="139" spans="1:27"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row>
    <row r="140" spans="1:27"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row>
    <row r="141" spans="1:27"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row>
    <row r="142" spans="1:27"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row>
    <row r="143" spans="1:27"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row>
    <row r="144" spans="1:27" x14ac:dyDescent="0.2">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row>
    <row r="145" spans="1:27" x14ac:dyDescent="0.2">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row>
    <row r="146" spans="1:27" x14ac:dyDescent="0.2">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row>
    <row r="147" spans="1:27"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row>
    <row r="148" spans="1:27" x14ac:dyDescent="0.2">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row>
    <row r="149" spans="1:27" x14ac:dyDescent="0.2">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row>
    <row r="150" spans="1:27"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row>
    <row r="151" spans="1:27" x14ac:dyDescent="0.2">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row>
    <row r="152" spans="1:27" x14ac:dyDescent="0.2">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row>
    <row r="153" spans="1:27"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row>
    <row r="154" spans="1:27" x14ac:dyDescent="0.2">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row>
    <row r="155" spans="1:27" x14ac:dyDescent="0.2">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row>
    <row r="156" spans="1:27" x14ac:dyDescent="0.2">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row>
    <row r="157" spans="1:27" x14ac:dyDescent="0.2">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row>
    <row r="158" spans="1:27" x14ac:dyDescent="0.2">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row>
    <row r="159" spans="1:27"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row>
    <row r="160" spans="1:27" x14ac:dyDescent="0.2">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row>
    <row r="161" spans="1:27" x14ac:dyDescent="0.2">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row>
    <row r="162" spans="1:27" x14ac:dyDescent="0.2">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row>
    <row r="163" spans="1:27" x14ac:dyDescent="0.2">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row>
    <row r="164" spans="1:27"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row>
    <row r="165" spans="1:27"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row>
    <row r="166" spans="1:27" x14ac:dyDescent="0.2">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row>
    <row r="167" spans="1:27" x14ac:dyDescent="0.2">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row>
    <row r="168" spans="1:27" x14ac:dyDescent="0.2">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row>
    <row r="169" spans="1:27" x14ac:dyDescent="0.2">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row>
    <row r="170" spans="1:27" x14ac:dyDescent="0.2">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row>
    <row r="171" spans="1:27" x14ac:dyDescent="0.2">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row>
    <row r="172" spans="1:27" x14ac:dyDescent="0.2">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row>
    <row r="173" spans="1:27" x14ac:dyDescent="0.2">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row>
    <row r="174" spans="1:27"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row>
    <row r="175" spans="1:27"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row>
    <row r="176" spans="1:27" x14ac:dyDescent="0.2">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row>
    <row r="177" spans="1:27" x14ac:dyDescent="0.2">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row>
    <row r="178" spans="1:27" x14ac:dyDescent="0.2">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row>
    <row r="179" spans="1:27" x14ac:dyDescent="0.2">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row>
    <row r="180" spans="1:27"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row>
    <row r="181" spans="1:27" x14ac:dyDescent="0.2">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row>
    <row r="182" spans="1:27" x14ac:dyDescent="0.2">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row>
    <row r="183" spans="1:27" x14ac:dyDescent="0.2">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row>
    <row r="184" spans="1:27"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row>
    <row r="185" spans="1:27"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row>
    <row r="186" spans="1:27" x14ac:dyDescent="0.2">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row>
    <row r="187" spans="1:27" x14ac:dyDescent="0.2">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row>
    <row r="188" spans="1:27" x14ac:dyDescent="0.2">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row>
    <row r="189" spans="1:27"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row>
    <row r="190" spans="1:27" x14ac:dyDescent="0.2">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row>
    <row r="191" spans="1:27" x14ac:dyDescent="0.2">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row>
    <row r="192" spans="1:27" x14ac:dyDescent="0.2">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row>
    <row r="193" spans="1:27" x14ac:dyDescent="0.2">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row>
    <row r="194" spans="1:27" x14ac:dyDescent="0.2">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row>
    <row r="195" spans="1:27" x14ac:dyDescent="0.2">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row>
    <row r="196" spans="1:27" x14ac:dyDescent="0.2">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row>
    <row r="197" spans="1:27" x14ac:dyDescent="0.2">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row>
    <row r="198" spans="1:27" x14ac:dyDescent="0.2">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row>
    <row r="199" spans="1:27" x14ac:dyDescent="0.2">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row>
    <row r="200" spans="1:27" x14ac:dyDescent="0.2">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row>
    <row r="201" spans="1:27" x14ac:dyDescent="0.2">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row>
    <row r="202" spans="1:27" x14ac:dyDescent="0.2">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row>
    <row r="203" spans="1:27" x14ac:dyDescent="0.2">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row>
    <row r="204" spans="1:27" x14ac:dyDescent="0.2">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row>
    <row r="205" spans="1:27" x14ac:dyDescent="0.2">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row>
    <row r="206" spans="1:27" x14ac:dyDescent="0.2">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row>
    <row r="207" spans="1:27" x14ac:dyDescent="0.2">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row>
    <row r="208" spans="1:27" x14ac:dyDescent="0.2">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row>
    <row r="209" spans="1:27" x14ac:dyDescent="0.2">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row>
    <row r="210" spans="1:27" x14ac:dyDescent="0.2">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row>
    <row r="211" spans="1:27" x14ac:dyDescent="0.2">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row>
    <row r="212" spans="1:27" x14ac:dyDescent="0.2">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row>
    <row r="213" spans="1:27" x14ac:dyDescent="0.2">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row>
    <row r="214" spans="1:27" x14ac:dyDescent="0.2">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row>
    <row r="215" spans="1:27" x14ac:dyDescent="0.2">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row>
    <row r="216" spans="1:27" x14ac:dyDescent="0.2">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row>
    <row r="217" spans="1:27" x14ac:dyDescent="0.2">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row>
    <row r="218" spans="1:27" x14ac:dyDescent="0.2">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row>
    <row r="219" spans="1:27" x14ac:dyDescent="0.2">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row>
    <row r="220" spans="1:27" x14ac:dyDescent="0.2">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row>
    <row r="221" spans="1:27" x14ac:dyDescent="0.2">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row>
    <row r="222" spans="1:27" x14ac:dyDescent="0.2">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row>
    <row r="223" spans="1:27" x14ac:dyDescent="0.2">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row>
    <row r="224" spans="1:27" x14ac:dyDescent="0.2">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row>
    <row r="225" spans="1:27" x14ac:dyDescent="0.2">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row>
    <row r="226" spans="1:27" x14ac:dyDescent="0.2">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row>
    <row r="227" spans="1:27" x14ac:dyDescent="0.2">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row>
    <row r="228" spans="1:27" x14ac:dyDescent="0.2">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row>
    <row r="229" spans="1:27" x14ac:dyDescent="0.2">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row>
    <row r="230" spans="1:27" x14ac:dyDescent="0.2">
      <c r="J230" s="89"/>
      <c r="K230" s="89"/>
      <c r="L230" s="89"/>
      <c r="M230" s="89"/>
      <c r="N230" s="89"/>
      <c r="O230" s="89"/>
      <c r="P230" s="89"/>
      <c r="Q230" s="89"/>
      <c r="R230" s="89"/>
      <c r="S230" s="89"/>
      <c r="T230" s="89"/>
      <c r="U230" s="89"/>
      <c r="V230" s="89"/>
      <c r="W230" s="89"/>
      <c r="X230" s="89"/>
      <c r="Y230" s="89"/>
      <c r="Z230" s="89"/>
      <c r="AA230" s="89"/>
    </row>
    <row r="231" spans="1:27" x14ac:dyDescent="0.2">
      <c r="J231" s="89"/>
      <c r="K231" s="89"/>
      <c r="L231" s="89"/>
      <c r="M231" s="89"/>
      <c r="N231" s="89"/>
      <c r="O231" s="89"/>
      <c r="P231" s="89"/>
      <c r="Q231" s="89"/>
      <c r="R231" s="89"/>
      <c r="S231" s="89"/>
      <c r="T231" s="89"/>
      <c r="U231" s="89"/>
      <c r="V231" s="89"/>
      <c r="W231" s="89"/>
      <c r="X231" s="89"/>
      <c r="Y231" s="89"/>
      <c r="Z231" s="89"/>
      <c r="AA231" s="89"/>
    </row>
    <row r="232" spans="1:27" x14ac:dyDescent="0.2">
      <c r="J232" s="89"/>
      <c r="K232" s="89"/>
      <c r="L232" s="89"/>
      <c r="M232" s="89"/>
      <c r="N232" s="89"/>
      <c r="O232" s="89"/>
      <c r="P232" s="89"/>
      <c r="Q232" s="89"/>
      <c r="R232" s="89"/>
      <c r="S232" s="89"/>
      <c r="T232" s="89"/>
      <c r="U232" s="89"/>
      <c r="V232" s="89"/>
      <c r="W232" s="89"/>
      <c r="X232" s="89"/>
      <c r="Y232" s="89"/>
      <c r="Z232" s="89"/>
      <c r="AA232" s="89"/>
    </row>
    <row r="233" spans="1:27" x14ac:dyDescent="0.2">
      <c r="J233" s="89"/>
      <c r="K233" s="89"/>
      <c r="L233" s="89"/>
      <c r="M233" s="89"/>
      <c r="N233" s="89"/>
      <c r="O233" s="89"/>
      <c r="P233" s="89"/>
      <c r="Q233" s="89"/>
      <c r="R233" s="89"/>
      <c r="S233" s="89"/>
      <c r="T233" s="89"/>
      <c r="U233" s="89"/>
      <c r="V233" s="89"/>
      <c r="W233" s="89"/>
      <c r="X233" s="89"/>
      <c r="Y233" s="89"/>
      <c r="Z233" s="89"/>
      <c r="AA233" s="89"/>
    </row>
    <row r="234" spans="1:27" x14ac:dyDescent="0.2">
      <c r="J234" s="89"/>
      <c r="K234" s="89"/>
      <c r="L234" s="89"/>
      <c r="M234" s="89"/>
      <c r="N234" s="89"/>
      <c r="O234" s="89"/>
      <c r="P234" s="89"/>
      <c r="Q234" s="89"/>
      <c r="R234" s="89"/>
      <c r="S234" s="89"/>
      <c r="T234" s="89"/>
      <c r="U234" s="89"/>
      <c r="V234" s="89"/>
      <c r="W234" s="89"/>
      <c r="X234" s="89"/>
      <c r="Y234" s="89"/>
      <c r="Z234" s="89"/>
      <c r="AA234" s="89"/>
    </row>
    <row r="235" spans="1:27" x14ac:dyDescent="0.2">
      <c r="J235" s="89"/>
      <c r="K235" s="89"/>
      <c r="L235" s="89"/>
      <c r="M235" s="89"/>
      <c r="N235" s="89"/>
      <c r="O235" s="89"/>
      <c r="P235" s="89"/>
      <c r="Q235" s="89"/>
      <c r="R235" s="89"/>
      <c r="S235" s="89"/>
      <c r="T235" s="89"/>
      <c r="U235" s="89"/>
      <c r="V235" s="89"/>
      <c r="W235" s="89"/>
      <c r="X235" s="89"/>
      <c r="Y235" s="89"/>
      <c r="Z235" s="89"/>
      <c r="AA235" s="89"/>
    </row>
  </sheetData>
  <autoFilter ref="A9:I9" xr:uid="{00000000-0009-0000-0000-000009000000}"/>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900-000000000000}">
          <x14:formula1>
            <xm:f>'TABLA DE INFORMACIÓN'!$AB$4:$AB$7</xm:f>
          </x14:formula1>
          <xm:sqref>D10:D34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186"/>
      <c r="B1" s="390" t="s">
        <v>0</v>
      </c>
      <c r="C1" s="396"/>
      <c r="D1" s="268" t="s">
        <v>1</v>
      </c>
      <c r="E1" s="199"/>
      <c r="F1" s="114" t="s">
        <v>2</v>
      </c>
      <c r="G1" s="77" t="s">
        <v>3</v>
      </c>
    </row>
    <row r="2" spans="1:7" ht="15.75" thickBot="1" x14ac:dyDescent="0.3">
      <c r="A2" s="186"/>
      <c r="B2" s="397"/>
      <c r="C2" s="398"/>
      <c r="D2" s="290"/>
      <c r="E2" s="200"/>
      <c r="F2" s="114" t="s">
        <v>4</v>
      </c>
      <c r="G2" s="8">
        <v>12</v>
      </c>
    </row>
    <row r="3" spans="1:7" ht="26.25" thickBot="1" x14ac:dyDescent="0.3">
      <c r="A3" s="186"/>
      <c r="B3" s="392"/>
      <c r="C3" s="399"/>
      <c r="D3" s="270"/>
      <c r="E3" s="201"/>
      <c r="F3" s="115" t="s">
        <v>5</v>
      </c>
      <c r="G3" s="87">
        <v>43475</v>
      </c>
    </row>
    <row r="4" spans="1:7" ht="15" customHeight="1" x14ac:dyDescent="0.25">
      <c r="A4" s="186"/>
      <c r="B4" s="390" t="s">
        <v>6</v>
      </c>
      <c r="C4" s="391"/>
      <c r="D4" s="268" t="s">
        <v>11</v>
      </c>
      <c r="E4" s="199"/>
      <c r="F4" s="394" t="s">
        <v>283</v>
      </c>
      <c r="G4" s="197" t="s">
        <v>284</v>
      </c>
    </row>
    <row r="5" spans="1:7" ht="15.75" customHeight="1" thickBot="1" x14ac:dyDescent="0.3">
      <c r="A5" s="186"/>
      <c r="B5" s="392"/>
      <c r="C5" s="393"/>
      <c r="D5" s="290"/>
      <c r="E5" s="200"/>
      <c r="F5" s="395"/>
      <c r="G5" s="198"/>
    </row>
    <row r="6" spans="1:7" ht="15" customHeight="1" x14ac:dyDescent="0.25">
      <c r="A6" s="389" t="s">
        <v>285</v>
      </c>
      <c r="B6" s="389"/>
      <c r="C6" s="389"/>
      <c r="D6" s="389"/>
      <c r="E6" s="389"/>
      <c r="F6" s="73" t="s">
        <v>286</v>
      </c>
      <c r="G6" s="73" t="s">
        <v>287</v>
      </c>
    </row>
    <row r="7" spans="1:7" ht="15" customHeight="1" x14ac:dyDescent="0.25">
      <c r="A7" s="386" t="s">
        <v>288</v>
      </c>
      <c r="B7" s="387"/>
      <c r="C7" s="387"/>
      <c r="D7" s="387"/>
      <c r="E7" s="388"/>
      <c r="F7" s="74">
        <v>43130</v>
      </c>
      <c r="G7" s="75">
        <v>5</v>
      </c>
    </row>
    <row r="8" spans="1:7" ht="15" customHeight="1" x14ac:dyDescent="0.25">
      <c r="A8" s="386" t="s">
        <v>289</v>
      </c>
      <c r="B8" s="387"/>
      <c r="C8" s="387"/>
      <c r="D8" s="387"/>
      <c r="E8" s="388"/>
      <c r="F8" s="74">
        <v>43495</v>
      </c>
      <c r="G8" s="75">
        <v>6</v>
      </c>
    </row>
    <row r="9" spans="1:7" x14ac:dyDescent="0.25">
      <c r="A9" s="386" t="s">
        <v>290</v>
      </c>
      <c r="B9" s="387"/>
      <c r="C9" s="387"/>
      <c r="D9" s="387"/>
      <c r="E9" s="388"/>
      <c r="F9" s="74">
        <v>43555</v>
      </c>
      <c r="G9" s="75">
        <v>7</v>
      </c>
    </row>
    <row r="10" spans="1:7" x14ac:dyDescent="0.25">
      <c r="A10" s="386" t="s">
        <v>291</v>
      </c>
      <c r="B10" s="387"/>
      <c r="C10" s="387"/>
      <c r="D10" s="387"/>
      <c r="E10" s="388"/>
      <c r="F10" s="76">
        <v>43601</v>
      </c>
      <c r="G10" s="130">
        <v>8</v>
      </c>
    </row>
    <row r="11" spans="1:7" x14ac:dyDescent="0.25">
      <c r="A11" s="385" t="s">
        <v>292</v>
      </c>
      <c r="B11" s="385"/>
      <c r="C11" s="385"/>
      <c r="D11" s="385"/>
      <c r="E11" s="385"/>
      <c r="F11" s="76">
        <v>43689</v>
      </c>
      <c r="G11" s="75">
        <v>9</v>
      </c>
    </row>
    <row r="12" spans="1:7" ht="30" customHeight="1" x14ac:dyDescent="0.25">
      <c r="A12" s="384" t="s">
        <v>293</v>
      </c>
      <c r="B12" s="384"/>
      <c r="C12" s="384"/>
      <c r="D12" s="384"/>
      <c r="E12" s="384"/>
      <c r="F12" s="76">
        <v>43804</v>
      </c>
      <c r="G12" s="75">
        <v>10</v>
      </c>
    </row>
    <row r="13" spans="1:7" ht="30.75" customHeight="1" x14ac:dyDescent="0.25">
      <c r="A13" s="218" t="s">
        <v>294</v>
      </c>
      <c r="B13" s="218"/>
      <c r="C13" s="218"/>
      <c r="D13" s="218"/>
      <c r="E13" s="218"/>
      <c r="F13" s="76">
        <v>43860</v>
      </c>
      <c r="G13" s="75">
        <v>11</v>
      </c>
    </row>
    <row r="14" spans="1:7" ht="30.75" customHeight="1" x14ac:dyDescent="0.25">
      <c r="A14" s="218" t="s">
        <v>295</v>
      </c>
      <c r="B14" s="218"/>
      <c r="C14" s="218"/>
      <c r="D14" s="218"/>
      <c r="E14" s="218"/>
      <c r="F14" s="76">
        <v>43907</v>
      </c>
      <c r="G14" s="75">
        <v>12</v>
      </c>
    </row>
    <row r="15" spans="1:7" x14ac:dyDescent="0.25">
      <c r="A15" s="128"/>
      <c r="B15" s="128"/>
      <c r="C15" s="128"/>
      <c r="D15" s="128"/>
      <c r="E15" s="128"/>
      <c r="F15" s="8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BV128"/>
  <sheetViews>
    <sheetView topLeftCell="A26" zoomScale="90" zoomScaleNormal="90" workbookViewId="0">
      <selection activeCell="B34" sqref="B3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400" t="s">
        <v>296</v>
      </c>
      <c r="L2" s="401"/>
      <c r="M2" s="2"/>
      <c r="N2" s="402" t="s">
        <v>297</v>
      </c>
      <c r="O2" s="403"/>
      <c r="P2" s="2"/>
      <c r="Q2" s="14" t="s">
        <v>298</v>
      </c>
      <c r="R2" s="15" t="s">
        <v>299</v>
      </c>
      <c r="S2" s="2"/>
      <c r="T2" s="2"/>
      <c r="U2" s="2"/>
      <c r="V2" s="2"/>
      <c r="W2" s="2"/>
      <c r="X2" s="2"/>
      <c r="Y2" s="2"/>
      <c r="Z2" s="2"/>
      <c r="AA2" s="2"/>
      <c r="AB2" s="2"/>
      <c r="AC2" s="2"/>
      <c r="AD2" s="2"/>
      <c r="AE2" s="2"/>
      <c r="AF2" s="2"/>
    </row>
    <row r="3" spans="1:32" ht="65.25" customHeight="1" thickBot="1" x14ac:dyDescent="0.3">
      <c r="A3" s="2"/>
      <c r="B3" s="400" t="s">
        <v>300</v>
      </c>
      <c r="C3" s="401"/>
      <c r="D3" s="2"/>
      <c r="E3" s="400" t="s">
        <v>301</v>
      </c>
      <c r="F3" s="401"/>
      <c r="G3" s="2"/>
      <c r="H3" s="402" t="s">
        <v>302</v>
      </c>
      <c r="I3" s="403"/>
      <c r="J3" s="2"/>
      <c r="K3" s="14" t="s">
        <v>303</v>
      </c>
      <c r="L3" s="15" t="s">
        <v>299</v>
      </c>
      <c r="M3" s="2"/>
      <c r="N3" s="15" t="s">
        <v>304</v>
      </c>
      <c r="O3" s="15" t="s">
        <v>299</v>
      </c>
      <c r="P3" s="2"/>
      <c r="Q3" s="1" t="s">
        <v>305</v>
      </c>
      <c r="R3" s="40" t="s">
        <v>306</v>
      </c>
      <c r="T3" s="70" t="s">
        <v>307</v>
      </c>
      <c r="U3" s="2"/>
      <c r="V3" s="2"/>
      <c r="W3" s="2"/>
      <c r="X3" s="2"/>
      <c r="Y3" s="2"/>
      <c r="Z3" s="2"/>
      <c r="AA3" s="2"/>
      <c r="AB3" s="2"/>
      <c r="AC3" s="2"/>
      <c r="AD3" s="2"/>
      <c r="AE3" s="2"/>
      <c r="AF3" s="2"/>
    </row>
    <row r="4" spans="1:32" ht="119.25" customHeight="1" thickBot="1" x14ac:dyDescent="0.3">
      <c r="A4" s="6"/>
      <c r="B4" s="16" t="s">
        <v>308</v>
      </c>
      <c r="C4" s="16" t="s">
        <v>299</v>
      </c>
      <c r="D4" s="2"/>
      <c r="E4" s="14" t="s">
        <v>309</v>
      </c>
      <c r="F4" s="17" t="s">
        <v>299</v>
      </c>
      <c r="G4" s="2"/>
      <c r="H4" s="14" t="s">
        <v>310</v>
      </c>
      <c r="I4" s="17" t="s">
        <v>299</v>
      </c>
      <c r="J4" s="2"/>
      <c r="K4" s="19" t="s">
        <v>311</v>
      </c>
      <c r="L4" s="20" t="s">
        <v>312</v>
      </c>
      <c r="M4" s="2"/>
      <c r="N4" s="4" t="s">
        <v>252</v>
      </c>
      <c r="O4" s="21" t="s">
        <v>253</v>
      </c>
      <c r="Q4" s="4" t="s">
        <v>313</v>
      </c>
      <c r="R4" s="6" t="s">
        <v>314</v>
      </c>
      <c r="T4" s="14" t="s">
        <v>315</v>
      </c>
      <c r="U4" s="2"/>
      <c r="V4" s="54" t="s">
        <v>254</v>
      </c>
      <c r="W4" s="54" t="s">
        <v>255</v>
      </c>
      <c r="X4" s="54" t="s">
        <v>256</v>
      </c>
      <c r="Y4" s="54" t="s">
        <v>258</v>
      </c>
      <c r="Z4" s="2"/>
      <c r="AA4" s="2"/>
      <c r="AB4" s="2" t="s">
        <v>316</v>
      </c>
      <c r="AC4" s="2"/>
      <c r="AD4" s="2"/>
      <c r="AE4" s="2">
        <v>1</v>
      </c>
      <c r="AF4" s="2"/>
    </row>
    <row r="5" spans="1:32" ht="85.5" customHeight="1" thickBot="1" x14ac:dyDescent="0.3">
      <c r="A5" s="2"/>
      <c r="B5" s="22" t="s">
        <v>317</v>
      </c>
      <c r="C5" s="23" t="s">
        <v>318</v>
      </c>
      <c r="D5" s="2"/>
      <c r="E5" s="4">
        <v>5</v>
      </c>
      <c r="F5" s="6" t="s">
        <v>319</v>
      </c>
      <c r="G5" s="2"/>
      <c r="H5" s="4">
        <v>20</v>
      </c>
      <c r="I5" s="6" t="s">
        <v>320</v>
      </c>
      <c r="J5" s="2"/>
      <c r="K5" s="5" t="s">
        <v>321</v>
      </c>
      <c r="L5" s="101" t="s">
        <v>322</v>
      </c>
      <c r="M5" s="2"/>
      <c r="N5" s="19" t="s">
        <v>323</v>
      </c>
      <c r="O5" s="26" t="s">
        <v>324</v>
      </c>
      <c r="Q5" s="4" t="s">
        <v>325</v>
      </c>
      <c r="R5" s="6" t="s">
        <v>326</v>
      </c>
      <c r="T5" s="71" t="s">
        <v>259</v>
      </c>
      <c r="U5" s="2"/>
      <c r="V5" s="53" t="s">
        <v>327</v>
      </c>
      <c r="W5" s="53" t="s">
        <v>328</v>
      </c>
      <c r="X5" s="53" t="s">
        <v>329</v>
      </c>
      <c r="Y5" s="53" t="s">
        <v>330</v>
      </c>
      <c r="Z5" s="2"/>
      <c r="AA5" s="2"/>
      <c r="AB5" s="2" t="s">
        <v>251</v>
      </c>
      <c r="AC5" s="2"/>
      <c r="AD5" s="2"/>
      <c r="AE5" s="2">
        <v>2</v>
      </c>
      <c r="AF5" s="2"/>
    </row>
    <row r="6" spans="1:32" ht="102" customHeight="1" thickBot="1" x14ac:dyDescent="0.3">
      <c r="A6" s="2"/>
      <c r="B6" s="27" t="s">
        <v>331</v>
      </c>
      <c r="C6" s="28" t="s">
        <v>332</v>
      </c>
      <c r="D6" s="2"/>
      <c r="E6" s="4">
        <v>4</v>
      </c>
      <c r="F6" s="6" t="s">
        <v>333</v>
      </c>
      <c r="G6" s="2"/>
      <c r="H6" s="4">
        <v>10</v>
      </c>
      <c r="I6" s="6" t="s">
        <v>334</v>
      </c>
      <c r="J6" s="2"/>
      <c r="L6" s="2"/>
      <c r="M6" s="2"/>
      <c r="N6" s="2"/>
      <c r="O6" s="2"/>
      <c r="P6" s="2"/>
      <c r="Q6" s="4" t="s">
        <v>335</v>
      </c>
      <c r="R6" s="6" t="s">
        <v>336</v>
      </c>
      <c r="T6" s="1" t="s">
        <v>337</v>
      </c>
      <c r="U6" s="2"/>
      <c r="V6" s="2"/>
      <c r="W6" s="2"/>
      <c r="X6" s="2"/>
      <c r="Y6" s="2"/>
      <c r="Z6" s="2"/>
      <c r="AA6" s="2"/>
      <c r="AB6" s="2" t="s">
        <v>338</v>
      </c>
      <c r="AC6" s="2"/>
      <c r="AD6" s="2"/>
      <c r="AE6" s="2">
        <v>3</v>
      </c>
      <c r="AF6" s="2"/>
    </row>
    <row r="7" spans="1:32" ht="75.75" thickBot="1" x14ac:dyDescent="0.3">
      <c r="A7" s="2"/>
      <c r="B7" s="22" t="s">
        <v>339</v>
      </c>
      <c r="C7" s="23" t="s">
        <v>340</v>
      </c>
      <c r="D7" s="2"/>
      <c r="E7" s="4">
        <v>3</v>
      </c>
      <c r="F7" s="6" t="s">
        <v>341</v>
      </c>
      <c r="G7" s="2"/>
      <c r="H7" s="4">
        <v>5</v>
      </c>
      <c r="I7" s="5" t="s">
        <v>342</v>
      </c>
      <c r="J7" s="2"/>
      <c r="K7" s="29" t="s">
        <v>343</v>
      </c>
      <c r="L7" s="2"/>
      <c r="M7" s="29" t="s">
        <v>344</v>
      </c>
      <c r="N7" s="2"/>
      <c r="O7" s="2"/>
      <c r="P7" s="2"/>
      <c r="Q7" s="4" t="s">
        <v>345</v>
      </c>
      <c r="R7" s="6" t="s">
        <v>346</v>
      </c>
      <c r="T7" s="19" t="s">
        <v>347</v>
      </c>
      <c r="U7" s="2"/>
      <c r="V7" s="2"/>
      <c r="W7" s="2"/>
      <c r="X7" s="2"/>
      <c r="Y7" s="2"/>
      <c r="Z7" s="2"/>
      <c r="AA7" s="2"/>
      <c r="AB7" s="2" t="s">
        <v>348</v>
      </c>
      <c r="AC7" s="2"/>
      <c r="AD7" s="2"/>
      <c r="AE7" s="2">
        <v>4</v>
      </c>
      <c r="AF7" s="2"/>
    </row>
    <row r="8" spans="1:32" ht="75" x14ac:dyDescent="0.25">
      <c r="A8" s="2"/>
      <c r="B8" s="27" t="s">
        <v>349</v>
      </c>
      <c r="C8" s="28" t="s">
        <v>350</v>
      </c>
      <c r="D8" s="2"/>
      <c r="E8" s="4">
        <v>2</v>
      </c>
      <c r="F8" s="6" t="s">
        <v>351</v>
      </c>
      <c r="G8" s="2"/>
      <c r="H8" s="9"/>
      <c r="I8" s="2"/>
      <c r="J8" s="2"/>
      <c r="K8" s="4" t="s">
        <v>257</v>
      </c>
      <c r="L8" s="2"/>
      <c r="M8" s="4">
        <v>1</v>
      </c>
      <c r="N8" s="2"/>
      <c r="O8" s="2"/>
      <c r="P8" s="2"/>
      <c r="Q8" s="4" t="s">
        <v>352</v>
      </c>
      <c r="R8" s="6" t="s">
        <v>353</v>
      </c>
      <c r="U8" s="2"/>
      <c r="V8" s="2"/>
      <c r="W8" s="2"/>
      <c r="X8" s="2"/>
      <c r="Y8" s="2"/>
      <c r="Z8" s="2"/>
      <c r="AA8" s="2"/>
      <c r="AB8" s="2"/>
      <c r="AC8" s="2"/>
      <c r="AD8" s="2"/>
      <c r="AE8" s="2">
        <v>5</v>
      </c>
      <c r="AF8" s="2"/>
    </row>
    <row r="9" spans="1:32" ht="75.75" thickBot="1" x14ac:dyDescent="0.3">
      <c r="A9" s="2"/>
      <c r="B9" s="22" t="s">
        <v>354</v>
      </c>
      <c r="C9" s="23" t="s">
        <v>355</v>
      </c>
      <c r="D9" s="2"/>
      <c r="E9" s="5">
        <v>1</v>
      </c>
      <c r="F9" s="8" t="s">
        <v>356</v>
      </c>
      <c r="G9" s="2"/>
      <c r="H9" s="2"/>
      <c r="I9" s="2"/>
      <c r="J9" s="2"/>
      <c r="K9" s="5" t="s">
        <v>357</v>
      </c>
      <c r="L9" s="2"/>
      <c r="M9" s="4">
        <v>2</v>
      </c>
      <c r="N9" s="2"/>
      <c r="O9" s="2"/>
      <c r="P9" s="2"/>
      <c r="Q9" s="5" t="s">
        <v>358</v>
      </c>
      <c r="R9" s="8" t="s">
        <v>359</v>
      </c>
      <c r="U9" s="2"/>
      <c r="V9" s="2"/>
      <c r="W9" s="2"/>
      <c r="X9" s="2"/>
      <c r="Y9" s="2"/>
      <c r="Z9" s="2"/>
      <c r="AA9" s="2"/>
      <c r="AB9" s="2"/>
      <c r="AC9" s="2"/>
      <c r="AD9" s="2"/>
      <c r="AE9" s="2">
        <v>6</v>
      </c>
      <c r="AF9" s="2"/>
    </row>
    <row r="10" spans="1:32" ht="60.75" thickBot="1" x14ac:dyDescent="0.3">
      <c r="A10" s="2"/>
      <c r="B10" s="27" t="s">
        <v>360</v>
      </c>
      <c r="C10" s="28" t="s">
        <v>361</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362</v>
      </c>
      <c r="C11" s="23" t="s">
        <v>363</v>
      </c>
      <c r="D11" s="2"/>
      <c r="E11" s="400" t="s">
        <v>364</v>
      </c>
      <c r="F11" s="404"/>
      <c r="G11" s="404"/>
      <c r="H11" s="401"/>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365</v>
      </c>
      <c r="C12" s="28" t="s">
        <v>366</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367</v>
      </c>
      <c r="C16" s="47" t="s">
        <v>368</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67</v>
      </c>
      <c r="C17" s="48" t="s">
        <v>369</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124</v>
      </c>
      <c r="C18" s="44" t="s">
        <v>370</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81</v>
      </c>
      <c r="C19" s="44" t="s">
        <v>371</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372</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83</v>
      </c>
      <c r="C21" s="44" t="s">
        <v>373</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85</v>
      </c>
      <c r="C22" s="45" t="s">
        <v>374</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89</v>
      </c>
      <c r="C23" s="44" t="s">
        <v>375</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90</v>
      </c>
      <c r="C24" s="44" t="s">
        <v>376</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96</v>
      </c>
      <c r="C25" s="44" t="s">
        <v>377</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99</v>
      </c>
      <c r="C26" s="44" t="s">
        <v>378</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106</v>
      </c>
      <c r="C27" s="44" t="s">
        <v>379</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109</v>
      </c>
      <c r="C28" s="44" t="s">
        <v>380</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116</v>
      </c>
      <c r="C29" s="44" t="s">
        <v>381</v>
      </c>
      <c r="D29" s="2"/>
      <c r="E29" s="10"/>
      <c r="F29" s="11" t="s">
        <v>382</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383</v>
      </c>
      <c r="C30" s="44" t="s">
        <v>384</v>
      </c>
      <c r="D30" s="2"/>
      <c r="E30" s="12"/>
      <c r="F30" s="13" t="s">
        <v>385</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121</v>
      </c>
      <c r="C31" s="49" t="s">
        <v>386</v>
      </c>
      <c r="D31" s="2"/>
      <c r="E31" s="18"/>
      <c r="F31" s="13" t="s">
        <v>387</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74</v>
      </c>
      <c r="C32" s="45" t="s">
        <v>388</v>
      </c>
      <c r="D32" s="2"/>
      <c r="E32" s="24"/>
      <c r="F32" s="25" t="s">
        <v>389</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72</v>
      </c>
      <c r="C33" s="45" t="s">
        <v>388</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390</v>
      </c>
      <c r="C34" s="53" t="s">
        <v>388</v>
      </c>
      <c r="D34" s="2"/>
      <c r="E34" s="2"/>
      <c r="F34" s="2" t="s">
        <v>269</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319</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333</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341</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391</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392</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400" t="s">
        <v>393</v>
      </c>
      <c r="F40" s="401"/>
      <c r="G40" s="137">
        <v>5</v>
      </c>
      <c r="H40" s="138">
        <v>10</v>
      </c>
      <c r="I40" s="77">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400" t="s">
        <v>394</v>
      </c>
      <c r="F41" s="401"/>
      <c r="G41" s="137" t="s">
        <v>342</v>
      </c>
      <c r="H41" s="138" t="s">
        <v>334</v>
      </c>
      <c r="I41" s="77" t="s">
        <v>320</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265</v>
      </c>
      <c r="F47" s="55" t="s">
        <v>395</v>
      </c>
      <c r="G47" s="55" t="s">
        <v>396</v>
      </c>
      <c r="H47" s="55" t="s">
        <v>397</v>
      </c>
      <c r="I47" s="55" t="s">
        <v>398</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399</v>
      </c>
      <c r="F48" s="56" t="s">
        <v>400</v>
      </c>
      <c r="G48" s="9" t="s">
        <v>400</v>
      </c>
      <c r="H48" s="9">
        <v>2</v>
      </c>
      <c r="I48" s="40">
        <v>2</v>
      </c>
      <c r="J48" s="2"/>
      <c r="K48" s="137" t="s">
        <v>394</v>
      </c>
      <c r="L48" s="19" t="s">
        <v>401</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399</v>
      </c>
      <c r="F49" s="7" t="s">
        <v>400</v>
      </c>
      <c r="G49" s="2" t="s">
        <v>402</v>
      </c>
      <c r="H49" s="2">
        <v>2</v>
      </c>
      <c r="I49" s="6">
        <v>1</v>
      </c>
      <c r="J49" s="2"/>
      <c r="K49" s="54" t="s">
        <v>403</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399</v>
      </c>
      <c r="F50" s="7" t="s">
        <v>400</v>
      </c>
      <c r="G50" s="2" t="s">
        <v>404</v>
      </c>
      <c r="H50" s="2">
        <v>2</v>
      </c>
      <c r="I50" s="6">
        <v>0</v>
      </c>
      <c r="J50" s="2"/>
      <c r="K50" s="45" t="s">
        <v>405</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399</v>
      </c>
      <c r="F51" s="7" t="s">
        <v>404</v>
      </c>
      <c r="G51" s="2" t="s">
        <v>400</v>
      </c>
      <c r="H51" s="2">
        <v>0</v>
      </c>
      <c r="I51" s="6">
        <v>2</v>
      </c>
      <c r="J51" s="2"/>
      <c r="K51" s="53" t="s">
        <v>406</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407</v>
      </c>
      <c r="F52" s="7" t="s">
        <v>400</v>
      </c>
      <c r="G52" s="2" t="s">
        <v>400</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407</v>
      </c>
      <c r="F53" s="7" t="s">
        <v>400</v>
      </c>
      <c r="G53" s="2" t="s">
        <v>408</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407</v>
      </c>
      <c r="F54" s="7" t="s">
        <v>400</v>
      </c>
      <c r="G54" s="2" t="s">
        <v>404</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407</v>
      </c>
      <c r="F55" s="57" t="s">
        <v>404</v>
      </c>
      <c r="G55" s="58" t="s">
        <v>400</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409</v>
      </c>
      <c r="C56" s="68" t="s">
        <v>410</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411</v>
      </c>
      <c r="C57" s="69" t="s">
        <v>412</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413</v>
      </c>
      <c r="C58" s="69" t="s">
        <v>414</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415</v>
      </c>
      <c r="C59" s="69" t="s">
        <v>416</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417</v>
      </c>
      <c r="C60" s="65" t="s">
        <v>418</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0F2E"/>
  </sheetPr>
  <dimension ref="B1:O18"/>
  <sheetViews>
    <sheetView showGridLines="0" view="pageBreakPreview" zoomScale="70" zoomScaleNormal="42" zoomScaleSheetLayoutView="70" workbookViewId="0"/>
  </sheetViews>
  <sheetFormatPr baseColWidth="10" defaultColWidth="11.42578125" defaultRowHeight="15" x14ac:dyDescent="0.25"/>
  <cols>
    <col min="1" max="1" width="4.7109375" customWidth="1"/>
    <col min="2" max="2" width="19.85546875" style="167" customWidth="1"/>
    <col min="3" max="3" width="12.28515625" style="128" customWidth="1"/>
    <col min="4" max="4" width="53.85546875" style="168" customWidth="1"/>
    <col min="5" max="5" width="18" style="168" customWidth="1"/>
    <col min="6" max="6" width="19.85546875" style="168" customWidth="1"/>
    <col min="7" max="7" width="35.85546875" style="169" customWidth="1"/>
    <col min="8" max="8" width="32.7109375" customWidth="1"/>
    <col min="9" max="9" width="10.5703125" customWidth="1"/>
    <col min="10" max="10" width="17.7109375" style="167" customWidth="1"/>
    <col min="11" max="11" width="15.140625" customWidth="1"/>
    <col min="12" max="12" width="15.85546875" customWidth="1"/>
    <col min="13" max="13" width="14.28515625" customWidth="1"/>
    <col min="14" max="15" width="16" customWidth="1"/>
  </cols>
  <sheetData>
    <row r="1" spans="2:15" ht="33" customHeight="1" x14ac:dyDescent="0.25">
      <c r="B1" s="223"/>
      <c r="C1" s="227"/>
      <c r="D1" s="203" t="s">
        <v>0</v>
      </c>
      <c r="E1" s="203"/>
      <c r="F1" s="204" t="s">
        <v>1</v>
      </c>
      <c r="G1" s="205"/>
      <c r="H1" s="205"/>
      <c r="I1" s="205"/>
      <c r="J1" s="205"/>
      <c r="K1" s="206"/>
      <c r="L1" s="210" t="s">
        <v>515</v>
      </c>
      <c r="M1" s="211"/>
      <c r="N1" s="222" t="s">
        <v>3</v>
      </c>
      <c r="O1" s="222"/>
    </row>
    <row r="2" spans="2:15" ht="33" customHeight="1" x14ac:dyDescent="0.25">
      <c r="B2" s="228"/>
      <c r="C2" s="229"/>
      <c r="D2" s="203"/>
      <c r="E2" s="203"/>
      <c r="F2" s="207"/>
      <c r="G2" s="208"/>
      <c r="H2" s="208"/>
      <c r="I2" s="208"/>
      <c r="J2" s="208"/>
      <c r="K2" s="209"/>
      <c r="L2" s="210" t="s">
        <v>516</v>
      </c>
      <c r="M2" s="211"/>
      <c r="N2" s="222">
        <v>20</v>
      </c>
      <c r="O2" s="222"/>
    </row>
    <row r="3" spans="2:15" ht="50.1" customHeight="1" x14ac:dyDescent="0.25">
      <c r="B3" s="228"/>
      <c r="C3" s="229"/>
      <c r="D3" s="203" t="s">
        <v>6</v>
      </c>
      <c r="E3" s="203"/>
      <c r="F3" s="204" t="s">
        <v>7</v>
      </c>
      <c r="G3" s="205"/>
      <c r="H3" s="205"/>
      <c r="I3" s="205"/>
      <c r="J3" s="205"/>
      <c r="K3" s="206"/>
      <c r="L3" s="210" t="s">
        <v>517</v>
      </c>
      <c r="M3" s="211"/>
      <c r="N3" s="219">
        <v>43711</v>
      </c>
      <c r="O3" s="219"/>
    </row>
    <row r="4" spans="2:15" ht="54" customHeight="1" x14ac:dyDescent="0.25">
      <c r="B4" s="230"/>
      <c r="C4" s="231"/>
      <c r="D4" s="203"/>
      <c r="E4" s="203"/>
      <c r="F4" s="207"/>
      <c r="G4" s="208"/>
      <c r="H4" s="208"/>
      <c r="I4" s="208"/>
      <c r="J4" s="208"/>
      <c r="K4" s="209"/>
      <c r="L4" s="220" t="s">
        <v>705</v>
      </c>
      <c r="M4" s="221"/>
      <c r="N4" s="222" t="s">
        <v>561</v>
      </c>
      <c r="O4" s="222"/>
    </row>
    <row r="5" spans="2:15" ht="23.1" customHeight="1" x14ac:dyDescent="0.25">
      <c r="B5" s="223" t="s">
        <v>560</v>
      </c>
      <c r="C5" s="224"/>
      <c r="D5" s="224"/>
      <c r="E5" s="224"/>
      <c r="F5" s="224"/>
      <c r="G5" s="224"/>
      <c r="H5" s="224"/>
      <c r="I5" s="224"/>
      <c r="J5" s="224"/>
      <c r="K5" s="224"/>
      <c r="L5" s="224"/>
      <c r="M5" s="224"/>
      <c r="N5" s="224"/>
      <c r="O5" s="224"/>
    </row>
    <row r="6" spans="2:15" ht="19.5" customHeight="1" x14ac:dyDescent="0.25">
      <c r="B6" s="225" t="s">
        <v>460</v>
      </c>
      <c r="C6" s="226"/>
      <c r="D6" s="226"/>
      <c r="E6" s="226"/>
      <c r="F6" s="226"/>
      <c r="G6" s="226"/>
      <c r="H6" s="226"/>
      <c r="I6" s="226"/>
      <c r="J6" s="226"/>
      <c r="K6" s="226"/>
      <c r="L6" s="226"/>
      <c r="M6" s="226"/>
      <c r="N6" s="226"/>
      <c r="O6" s="226"/>
    </row>
    <row r="7" spans="2:15" s="3" customFormat="1" ht="25.5" customHeight="1" x14ac:dyDescent="0.25">
      <c r="B7" s="142" t="s">
        <v>432</v>
      </c>
      <c r="C7" s="143" t="s">
        <v>461</v>
      </c>
      <c r="D7" s="142" t="s">
        <v>462</v>
      </c>
      <c r="E7" s="212" t="s">
        <v>433</v>
      </c>
      <c r="F7" s="213"/>
      <c r="G7" s="164" t="s">
        <v>444</v>
      </c>
      <c r="H7" s="214" t="s">
        <v>434</v>
      </c>
      <c r="I7" s="215"/>
      <c r="J7" s="214" t="s">
        <v>435</v>
      </c>
      <c r="K7" s="216"/>
      <c r="L7" s="216" t="s">
        <v>436</v>
      </c>
      <c r="M7" s="215"/>
      <c r="N7" s="202" t="s">
        <v>437</v>
      </c>
      <c r="O7" s="202"/>
    </row>
    <row r="8" spans="2:15" ht="84.75" customHeight="1" x14ac:dyDescent="0.25">
      <c r="B8" s="202" t="s">
        <v>518</v>
      </c>
      <c r="C8" s="130" t="s">
        <v>463</v>
      </c>
      <c r="D8" s="144" t="s">
        <v>519</v>
      </c>
      <c r="E8" s="217" t="s">
        <v>520</v>
      </c>
      <c r="F8" s="217"/>
      <c r="G8" s="144" t="s">
        <v>521</v>
      </c>
      <c r="H8" s="218" t="s">
        <v>372</v>
      </c>
      <c r="I8" s="218"/>
      <c r="J8" s="218"/>
      <c r="K8" s="218"/>
      <c r="L8" s="218" t="s">
        <v>464</v>
      </c>
      <c r="M8" s="218"/>
      <c r="N8" s="232">
        <v>44926</v>
      </c>
      <c r="O8" s="232"/>
    </row>
    <row r="9" spans="2:15" ht="50.25" customHeight="1" x14ac:dyDescent="0.25">
      <c r="B9" s="235"/>
      <c r="C9" s="130" t="s">
        <v>465</v>
      </c>
      <c r="D9" s="144" t="s">
        <v>522</v>
      </c>
      <c r="E9" s="217" t="s">
        <v>523</v>
      </c>
      <c r="F9" s="217"/>
      <c r="G9" s="144" t="s">
        <v>524</v>
      </c>
      <c r="H9" s="218" t="s">
        <v>372</v>
      </c>
      <c r="I9" s="218"/>
      <c r="J9" s="218"/>
      <c r="K9" s="218"/>
      <c r="L9" s="218" t="s">
        <v>464</v>
      </c>
      <c r="M9" s="218"/>
      <c r="N9" s="232">
        <v>44865</v>
      </c>
      <c r="O9" s="232"/>
    </row>
    <row r="10" spans="2:15" ht="77.25" customHeight="1" x14ac:dyDescent="0.25">
      <c r="B10" s="236"/>
      <c r="C10" s="130" t="s">
        <v>525</v>
      </c>
      <c r="D10" s="144" t="s">
        <v>526</v>
      </c>
      <c r="E10" s="217" t="s">
        <v>527</v>
      </c>
      <c r="F10" s="217"/>
      <c r="G10" s="144" t="s">
        <v>528</v>
      </c>
      <c r="H10" s="218" t="s">
        <v>372</v>
      </c>
      <c r="I10" s="218"/>
      <c r="J10" s="218"/>
      <c r="K10" s="218"/>
      <c r="L10" s="218" t="s">
        <v>464</v>
      </c>
      <c r="M10" s="218"/>
      <c r="N10" s="232">
        <v>44880</v>
      </c>
      <c r="O10" s="232"/>
    </row>
    <row r="11" spans="2:15" ht="30" x14ac:dyDescent="0.25">
      <c r="B11" s="233" t="s">
        <v>529</v>
      </c>
      <c r="C11" s="130" t="s">
        <v>438</v>
      </c>
      <c r="D11" s="144" t="s">
        <v>530</v>
      </c>
      <c r="E11" s="217" t="s">
        <v>531</v>
      </c>
      <c r="F11" s="217"/>
      <c r="G11" s="144" t="s">
        <v>532</v>
      </c>
      <c r="H11" s="218" t="s">
        <v>372</v>
      </c>
      <c r="I11" s="218"/>
      <c r="J11" s="218"/>
      <c r="K11" s="218"/>
      <c r="L11" s="218" t="s">
        <v>464</v>
      </c>
      <c r="M11" s="218"/>
      <c r="N11" s="232">
        <v>44592</v>
      </c>
      <c r="O11" s="232"/>
    </row>
    <row r="12" spans="2:15" ht="45" x14ac:dyDescent="0.25">
      <c r="B12" s="234"/>
      <c r="C12" s="130" t="s">
        <v>439</v>
      </c>
      <c r="D12" s="144" t="s">
        <v>533</v>
      </c>
      <c r="E12" s="217" t="s">
        <v>534</v>
      </c>
      <c r="F12" s="217"/>
      <c r="G12" s="144" t="s">
        <v>535</v>
      </c>
      <c r="H12" s="218" t="s">
        <v>372</v>
      </c>
      <c r="I12" s="218"/>
      <c r="J12" s="218"/>
      <c r="K12" s="218"/>
      <c r="L12" s="218" t="s">
        <v>464</v>
      </c>
      <c r="M12" s="218"/>
      <c r="N12" s="232" t="s">
        <v>536</v>
      </c>
      <c r="O12" s="232"/>
    </row>
    <row r="13" spans="2:15" ht="30" x14ac:dyDescent="0.25">
      <c r="B13" s="237" t="s">
        <v>537</v>
      </c>
      <c r="C13" s="130" t="s">
        <v>440</v>
      </c>
      <c r="D13" s="144" t="s">
        <v>538</v>
      </c>
      <c r="E13" s="217" t="s">
        <v>466</v>
      </c>
      <c r="F13" s="217"/>
      <c r="G13" s="165" t="s">
        <v>539</v>
      </c>
      <c r="H13" s="218" t="s">
        <v>372</v>
      </c>
      <c r="I13" s="218"/>
      <c r="J13" s="218"/>
      <c r="K13" s="218"/>
      <c r="L13" s="218" t="s">
        <v>464</v>
      </c>
      <c r="M13" s="218"/>
      <c r="N13" s="232">
        <v>44592</v>
      </c>
      <c r="O13" s="232"/>
    </row>
    <row r="14" spans="2:15" ht="45" x14ac:dyDescent="0.25">
      <c r="B14" s="238"/>
      <c r="C14" s="130" t="s">
        <v>441</v>
      </c>
      <c r="D14" s="144" t="s">
        <v>540</v>
      </c>
      <c r="E14" s="217" t="s">
        <v>541</v>
      </c>
      <c r="F14" s="217"/>
      <c r="G14" s="144" t="s">
        <v>542</v>
      </c>
      <c r="H14" s="218" t="s">
        <v>372</v>
      </c>
      <c r="I14" s="218"/>
      <c r="J14" s="239"/>
      <c r="K14" s="240"/>
      <c r="L14" s="218" t="s">
        <v>464</v>
      </c>
      <c r="M14" s="218"/>
      <c r="N14" s="232">
        <v>44592</v>
      </c>
      <c r="O14" s="232"/>
    </row>
    <row r="15" spans="2:15" ht="45" x14ac:dyDescent="0.25">
      <c r="B15" s="241" t="s">
        <v>543</v>
      </c>
      <c r="C15" s="166" t="s">
        <v>442</v>
      </c>
      <c r="D15" s="144" t="s">
        <v>467</v>
      </c>
      <c r="E15" s="217" t="s">
        <v>544</v>
      </c>
      <c r="F15" s="217"/>
      <c r="G15" s="144" t="s">
        <v>545</v>
      </c>
      <c r="H15" s="218" t="s">
        <v>372</v>
      </c>
      <c r="I15" s="218"/>
      <c r="J15" s="239" t="s">
        <v>546</v>
      </c>
      <c r="K15" s="240"/>
      <c r="L15" s="218" t="s">
        <v>464</v>
      </c>
      <c r="M15" s="218"/>
      <c r="N15" s="232" t="s">
        <v>547</v>
      </c>
      <c r="O15" s="232"/>
    </row>
    <row r="16" spans="2:15" ht="30" x14ac:dyDescent="0.25">
      <c r="B16" s="242"/>
      <c r="C16" s="166" t="s">
        <v>548</v>
      </c>
      <c r="D16" s="144" t="s">
        <v>549</v>
      </c>
      <c r="E16" s="217" t="s">
        <v>550</v>
      </c>
      <c r="F16" s="217"/>
      <c r="G16" s="144" t="s">
        <v>551</v>
      </c>
      <c r="H16" s="218" t="s">
        <v>372</v>
      </c>
      <c r="I16" s="218"/>
      <c r="J16" s="218"/>
      <c r="K16" s="218"/>
      <c r="L16" s="218"/>
      <c r="M16" s="218"/>
      <c r="N16" s="232" t="s">
        <v>552</v>
      </c>
      <c r="O16" s="232"/>
    </row>
    <row r="17" spans="2:15" ht="60" customHeight="1" x14ac:dyDescent="0.25">
      <c r="B17" s="245" t="s">
        <v>553</v>
      </c>
      <c r="C17" s="130" t="s">
        <v>443</v>
      </c>
      <c r="D17" s="144" t="s">
        <v>468</v>
      </c>
      <c r="E17" s="217" t="s">
        <v>469</v>
      </c>
      <c r="F17" s="217"/>
      <c r="G17" s="144" t="s">
        <v>554</v>
      </c>
      <c r="H17" s="218" t="s">
        <v>386</v>
      </c>
      <c r="I17" s="218"/>
      <c r="J17" s="218"/>
      <c r="K17" s="218"/>
      <c r="L17" s="218" t="s">
        <v>464</v>
      </c>
      <c r="M17" s="218"/>
      <c r="N17" s="243" t="s">
        <v>555</v>
      </c>
      <c r="O17" s="244"/>
    </row>
    <row r="18" spans="2:15" ht="60" x14ac:dyDescent="0.25">
      <c r="B18" s="245"/>
      <c r="C18" s="130" t="s">
        <v>556</v>
      </c>
      <c r="D18" s="144" t="s">
        <v>557</v>
      </c>
      <c r="E18" s="217" t="s">
        <v>558</v>
      </c>
      <c r="F18" s="217"/>
      <c r="G18" s="144" t="s">
        <v>554</v>
      </c>
      <c r="H18" s="218" t="s">
        <v>386</v>
      </c>
      <c r="I18" s="218"/>
      <c r="J18" s="218"/>
      <c r="K18" s="218"/>
      <c r="L18" s="218" t="s">
        <v>464</v>
      </c>
      <c r="M18" s="218"/>
      <c r="N18" s="243" t="s">
        <v>559</v>
      </c>
      <c r="O18" s="244"/>
    </row>
  </sheetData>
  <mergeCells count="80">
    <mergeCell ref="N17:O17"/>
    <mergeCell ref="N15:O15"/>
    <mergeCell ref="E16:F16"/>
    <mergeCell ref="H16:I16"/>
    <mergeCell ref="B17:B18"/>
    <mergeCell ref="E17:F17"/>
    <mergeCell ref="H17:I17"/>
    <mergeCell ref="J17:K17"/>
    <mergeCell ref="L17:M17"/>
    <mergeCell ref="E18:F18"/>
    <mergeCell ref="H18:I18"/>
    <mergeCell ref="J18:K18"/>
    <mergeCell ref="L18:M18"/>
    <mergeCell ref="N18:O18"/>
    <mergeCell ref="J16:K16"/>
    <mergeCell ref="L16:M16"/>
    <mergeCell ref="N16:O16"/>
    <mergeCell ref="B15:B16"/>
    <mergeCell ref="E15:F15"/>
    <mergeCell ref="H15:I15"/>
    <mergeCell ref="J15:K15"/>
    <mergeCell ref="L15:M15"/>
    <mergeCell ref="L14:M14"/>
    <mergeCell ref="N14:O14"/>
    <mergeCell ref="B13:B14"/>
    <mergeCell ref="E13:F13"/>
    <mergeCell ref="H13:I13"/>
    <mergeCell ref="J13:K13"/>
    <mergeCell ref="E14:F14"/>
    <mergeCell ref="H14:I14"/>
    <mergeCell ref="J14:K14"/>
    <mergeCell ref="L13:M13"/>
    <mergeCell ref="N13:O13"/>
    <mergeCell ref="B11:B12"/>
    <mergeCell ref="E11:F11"/>
    <mergeCell ref="H11:I11"/>
    <mergeCell ref="J11:K11"/>
    <mergeCell ref="N10:O10"/>
    <mergeCell ref="E12:F12"/>
    <mergeCell ref="H12:I12"/>
    <mergeCell ref="J12:K12"/>
    <mergeCell ref="L12:M12"/>
    <mergeCell ref="L11:M11"/>
    <mergeCell ref="N11:O11"/>
    <mergeCell ref="N12:O12"/>
    <mergeCell ref="B8:B10"/>
    <mergeCell ref="E8:F8"/>
    <mergeCell ref="H8:I8"/>
    <mergeCell ref="J8:K8"/>
    <mergeCell ref="L8:M8"/>
    <mergeCell ref="N8:O8"/>
    <mergeCell ref="E9:F9"/>
    <mergeCell ref="H9:I9"/>
    <mergeCell ref="J9:K9"/>
    <mergeCell ref="L9:M9"/>
    <mergeCell ref="N9:O9"/>
    <mergeCell ref="E10:F10"/>
    <mergeCell ref="H10:I10"/>
    <mergeCell ref="J10:K10"/>
    <mergeCell ref="L10:M10"/>
    <mergeCell ref="N3:O3"/>
    <mergeCell ref="L4:M4"/>
    <mergeCell ref="N4:O4"/>
    <mergeCell ref="B5:O5"/>
    <mergeCell ref="B6:O6"/>
    <mergeCell ref="B1:C4"/>
    <mergeCell ref="D1:E2"/>
    <mergeCell ref="F1:K2"/>
    <mergeCell ref="L1:M1"/>
    <mergeCell ref="N1:O1"/>
    <mergeCell ref="L2:M2"/>
    <mergeCell ref="N2:O2"/>
    <mergeCell ref="N7:O7"/>
    <mergeCell ref="D3:E4"/>
    <mergeCell ref="F3:K4"/>
    <mergeCell ref="L3:M3"/>
    <mergeCell ref="E7:F7"/>
    <mergeCell ref="H7:I7"/>
    <mergeCell ref="J7:K7"/>
    <mergeCell ref="L7:M7"/>
  </mergeCells>
  <pageMargins left="0.25" right="0.25" top="0.25" bottom="0.25" header="0.25" footer="0.25"/>
  <pageSetup scale="3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53"/>
  <sheetViews>
    <sheetView view="pageBreakPreview" zoomScale="70" zoomScaleNormal="70" zoomScaleSheetLayoutView="7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2" width="18.85546875" style="83" customWidth="1"/>
    <col min="3" max="3" width="26" style="83" customWidth="1"/>
    <col min="4" max="5" width="38" style="83" customWidth="1"/>
    <col min="6" max="6" width="29.85546875" style="83" customWidth="1"/>
    <col min="7" max="7" width="85.28515625" style="83" customWidth="1"/>
    <col min="8" max="8" width="21.7109375" style="83" customWidth="1"/>
    <col min="9" max="9" width="25.42578125" style="83" customWidth="1"/>
    <col min="10" max="10" width="18.85546875" style="83" customWidth="1"/>
    <col min="11" max="11" width="20.85546875" style="83" customWidth="1"/>
    <col min="12" max="12" width="18.7109375" style="83" customWidth="1"/>
    <col min="13" max="13" width="20.28515625" style="83" customWidth="1"/>
    <col min="14" max="14" width="15.85546875" style="103" customWidth="1"/>
    <col min="15" max="15" width="23.42578125" style="103" customWidth="1"/>
    <col min="16" max="16" width="13.42578125" style="103" customWidth="1"/>
    <col min="17" max="16384" width="11.42578125" style="83"/>
  </cols>
  <sheetData>
    <row r="1" spans="1:17" customFormat="1" ht="15.75" customHeight="1" thickBot="1" x14ac:dyDescent="0.3">
      <c r="A1" s="273"/>
      <c r="B1" s="273"/>
      <c r="C1" s="275" t="s">
        <v>0</v>
      </c>
      <c r="D1" s="276"/>
      <c r="E1" s="276"/>
      <c r="F1" s="276"/>
      <c r="G1" s="276"/>
      <c r="H1" s="277"/>
      <c r="I1" s="268" t="s">
        <v>1</v>
      </c>
      <c r="J1" s="269"/>
      <c r="K1" s="269"/>
      <c r="L1" s="269"/>
      <c r="M1" s="269"/>
      <c r="N1" s="199"/>
      <c r="O1" s="123" t="s">
        <v>2</v>
      </c>
      <c r="P1" s="86" t="s">
        <v>3</v>
      </c>
      <c r="Q1" s="83"/>
    </row>
    <row r="2" spans="1:17" customFormat="1" ht="15.75" customHeight="1" thickBot="1" x14ac:dyDescent="0.3">
      <c r="A2" s="273"/>
      <c r="B2" s="273"/>
      <c r="C2" s="278"/>
      <c r="D2" s="279"/>
      <c r="E2" s="279"/>
      <c r="F2" s="279"/>
      <c r="G2" s="279"/>
      <c r="H2" s="280"/>
      <c r="I2" s="290"/>
      <c r="J2" s="291"/>
      <c r="K2" s="291"/>
      <c r="L2" s="291"/>
      <c r="M2" s="291"/>
      <c r="N2" s="200"/>
      <c r="O2" s="123" t="s">
        <v>4</v>
      </c>
      <c r="P2" s="8">
        <v>20</v>
      </c>
      <c r="Q2" s="83"/>
    </row>
    <row r="3" spans="1:17" customFormat="1" ht="15.75" customHeight="1" thickBot="1" x14ac:dyDescent="0.3">
      <c r="A3" s="273"/>
      <c r="B3" s="273"/>
      <c r="C3" s="281"/>
      <c r="D3" s="282"/>
      <c r="E3" s="282"/>
      <c r="F3" s="282"/>
      <c r="G3" s="282"/>
      <c r="H3" s="283"/>
      <c r="I3" s="270"/>
      <c r="J3" s="271"/>
      <c r="K3" s="271"/>
      <c r="L3" s="271"/>
      <c r="M3" s="271"/>
      <c r="N3" s="201"/>
      <c r="O3" s="124" t="s">
        <v>5</v>
      </c>
      <c r="P3" s="87">
        <v>43475</v>
      </c>
      <c r="Q3" s="83"/>
    </row>
    <row r="4" spans="1:17" customFormat="1" ht="15" customHeight="1" x14ac:dyDescent="0.25">
      <c r="A4" s="273"/>
      <c r="B4" s="273"/>
      <c r="C4" s="275" t="s">
        <v>6</v>
      </c>
      <c r="D4" s="276"/>
      <c r="E4" s="276"/>
      <c r="F4" s="276"/>
      <c r="G4" s="276"/>
      <c r="H4" s="277"/>
      <c r="I4" s="268" t="s">
        <v>11</v>
      </c>
      <c r="J4" s="269"/>
      <c r="K4" s="269"/>
      <c r="L4" s="269"/>
      <c r="M4" s="269"/>
      <c r="N4" s="199"/>
      <c r="O4" s="195" t="s">
        <v>704</v>
      </c>
      <c r="P4" s="197" t="s">
        <v>446</v>
      </c>
      <c r="Q4" s="83"/>
    </row>
    <row r="5" spans="1:17" customFormat="1" ht="15.75" customHeight="1" thickBot="1" x14ac:dyDescent="0.3">
      <c r="A5" s="273"/>
      <c r="B5" s="273"/>
      <c r="C5" s="281"/>
      <c r="D5" s="282"/>
      <c r="E5" s="282"/>
      <c r="F5" s="282"/>
      <c r="G5" s="282"/>
      <c r="H5" s="283"/>
      <c r="I5" s="270"/>
      <c r="J5" s="271"/>
      <c r="K5" s="271"/>
      <c r="L5" s="271"/>
      <c r="M5" s="271"/>
      <c r="N5" s="201"/>
      <c r="O5" s="196"/>
      <c r="P5" s="198"/>
      <c r="Q5" s="83"/>
    </row>
    <row r="6" spans="1:17" ht="15" customHeight="1" x14ac:dyDescent="0.25">
      <c r="A6" s="273"/>
      <c r="B6" s="273"/>
      <c r="C6" s="284" t="s">
        <v>12</v>
      </c>
      <c r="D6" s="285"/>
      <c r="E6" s="285"/>
      <c r="F6" s="285"/>
      <c r="G6" s="285"/>
      <c r="H6" s="285"/>
      <c r="I6" s="286"/>
      <c r="J6" s="262" t="s">
        <v>13</v>
      </c>
      <c r="K6" s="263"/>
      <c r="L6" s="263"/>
      <c r="M6" s="263"/>
      <c r="N6" s="263"/>
      <c r="O6" s="263"/>
      <c r="P6" s="264"/>
    </row>
    <row r="7" spans="1:17" ht="15.75" customHeight="1" thickBot="1" x14ac:dyDescent="0.3">
      <c r="A7" s="274"/>
      <c r="B7" s="274"/>
      <c r="C7" s="287"/>
      <c r="D7" s="288"/>
      <c r="E7" s="288"/>
      <c r="F7" s="288"/>
      <c r="G7" s="288"/>
      <c r="H7" s="288"/>
      <c r="I7" s="289"/>
      <c r="J7" s="265"/>
      <c r="K7" s="266"/>
      <c r="L7" s="266"/>
      <c r="M7" s="266"/>
      <c r="N7" s="266"/>
      <c r="O7" s="266"/>
      <c r="P7" s="267"/>
    </row>
    <row r="8" spans="1:17" ht="57" thickBot="1" x14ac:dyDescent="0.3">
      <c r="A8" s="145" t="s">
        <v>14</v>
      </c>
      <c r="B8" s="145" t="s">
        <v>15</v>
      </c>
      <c r="C8" s="146" t="s">
        <v>16</v>
      </c>
      <c r="D8" s="146" t="s">
        <v>17</v>
      </c>
      <c r="E8" s="146" t="s">
        <v>18</v>
      </c>
      <c r="F8" s="147" t="s">
        <v>19</v>
      </c>
      <c r="G8" s="146" t="s">
        <v>20</v>
      </c>
      <c r="H8" s="148" t="s">
        <v>21</v>
      </c>
      <c r="I8" s="149" t="s">
        <v>22</v>
      </c>
      <c r="J8" s="150" t="s">
        <v>23</v>
      </c>
      <c r="K8" s="146" t="s">
        <v>24</v>
      </c>
      <c r="L8" s="146" t="s">
        <v>25</v>
      </c>
      <c r="M8" s="146" t="s">
        <v>26</v>
      </c>
      <c r="N8" s="146" t="s">
        <v>27</v>
      </c>
      <c r="O8" s="146" t="s">
        <v>28</v>
      </c>
      <c r="P8" s="146" t="s">
        <v>29</v>
      </c>
    </row>
    <row r="9" spans="1:17" s="84" customFormat="1" ht="204.75" customHeight="1" x14ac:dyDescent="0.25">
      <c r="A9" s="126">
        <v>1</v>
      </c>
      <c r="B9" s="126" t="str">
        <f>+'IDENTIFICACIÓN DEL RC'!B9</f>
        <v xml:space="preserve">Acceso y Fortalecimiento a la Justicia </v>
      </c>
      <c r="C9" s="126" t="str">
        <f>+VLOOKUP(A9,'IDENTIFICACIÓN DEL RC'!$A$9:$C$31,3,0)</f>
        <v>Amenaza, intimidación o persuasión a un profesional para reportar información falsa en el contenido de un informe
Prejuicio sobre un usuario y falta de reconocimiento de logros o avances.</v>
      </c>
      <c r="D9" s="133" t="str">
        <f>+'IDENTIFICACIÓN DEL RC'!D9</f>
        <v>Registro de información errónea en los informes de procesos vinculados al PDJJR (Programa de Justicia Juvenil Restaurativa)</v>
      </c>
      <c r="E9" s="127" t="str">
        <f>+VLOOKUP(A9,'IDENTIFICACIÓN DEL RC'!$A$9:$E$31,5,0)</f>
        <v xml:space="preserve">Entrega de información falsa a las autoridades competentes. </v>
      </c>
      <c r="F9" s="140" t="str">
        <f>'ANÁLISIS DEL RC'!G9</f>
        <v>ZONA RIESGO MODERADO</v>
      </c>
      <c r="G9" s="126" t="str">
        <f>'CONTROL DEL RC'!F9</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9" s="129">
        <f>'VALORACIÓN DEL RC CON CONTROL'!C10</f>
        <v>100</v>
      </c>
      <c r="I9" s="129" t="str">
        <f>'VALORACIÓN DEL RC CON CONTROL'!G10</f>
        <v>ZONA RIESGO MODERADO</v>
      </c>
      <c r="J9" s="75" t="str">
        <f>+'CONTROL DEL RC'!E9</f>
        <v>Reducir el riesgo</v>
      </c>
      <c r="K9" s="126" t="s">
        <v>662</v>
      </c>
      <c r="L9" s="126" t="s">
        <v>423</v>
      </c>
      <c r="M9" s="126" t="s">
        <v>663</v>
      </c>
      <c r="N9" s="141" t="s">
        <v>664</v>
      </c>
      <c r="O9" s="141" t="s">
        <v>665</v>
      </c>
      <c r="P9" s="141" t="s">
        <v>422</v>
      </c>
    </row>
    <row r="10" spans="1:17" s="84" customFormat="1" ht="120" x14ac:dyDescent="0.25">
      <c r="A10" s="251">
        <v>2</v>
      </c>
      <c r="B10" s="251" t="str">
        <f>+'IDENTIFICACIÓN DEL RC'!B10</f>
        <v xml:space="preserve">Acceso y Fortalecimiento a la Justicia </v>
      </c>
      <c r="C10" s="251" t="str">
        <f>+VLOOKUP(A10,'IDENTIFICACIÓN DEL RC'!$A$9:$C$31,3,0)</f>
        <v xml:space="preserve">Desconocimiento o incumplimiento de las políticas definidas en el Plan Anticorrupción de la entidad y lineamientos de operación definidos por la dependencia </v>
      </c>
      <c r="D10" s="253" t="str">
        <f>+'IDENTIFICACIÓN DEL RC'!D10</f>
        <v>Malas actuaciones de funcionarios y colaboradores de la Dirección de Acceso a la Justicia por el recibimiento de dadivas</v>
      </c>
      <c r="E10" s="249" t="str">
        <f>+VLOOKUP(A10,'IDENTIFICACIÓN DEL RC'!$A$9:$E$31,5,0)</f>
        <v>Desprestigio de la entidad, desconfianza en la prestación de los servicios de acceso a la justicia y procesos disciplinarios para funcionarios y colaboradores</v>
      </c>
      <c r="F10" s="255" t="str">
        <f>'ANÁLISIS DEL RC'!G10</f>
        <v>ZONA RIESGO EXTREMO</v>
      </c>
      <c r="G10" s="129" t="str">
        <f>'CONTROL DEL RC'!F10</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10" s="257">
        <f>'VALORACIÓN DEL RC CON CONTROL'!C11</f>
        <v>100</v>
      </c>
      <c r="I10" s="257" t="str">
        <f>'VALORACIÓN DEL RC CON CONTROL'!G11</f>
        <v>ZONA RIESGO EXTREMO</v>
      </c>
      <c r="J10" s="75" t="str">
        <f>+'CONTROL DEL RC'!E10</f>
        <v>Reducir el riesgo</v>
      </c>
      <c r="K10" s="130" t="s">
        <v>660</v>
      </c>
      <c r="L10" s="130" t="s">
        <v>32</v>
      </c>
      <c r="M10" s="130" t="s">
        <v>661</v>
      </c>
      <c r="N10" s="272" t="s">
        <v>480</v>
      </c>
      <c r="O10" s="272" t="s">
        <v>420</v>
      </c>
      <c r="P10" s="272" t="s">
        <v>419</v>
      </c>
    </row>
    <row r="11" spans="1:17" s="84" customFormat="1" ht="90" x14ac:dyDescent="0.25">
      <c r="A11" s="252"/>
      <c r="B11" s="252"/>
      <c r="C11" s="252"/>
      <c r="D11" s="254"/>
      <c r="E11" s="258"/>
      <c r="F11" s="256"/>
      <c r="G11" s="129" t="str">
        <f>'CONTROL DEL RC'!F11</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11" s="257"/>
      <c r="I11" s="257"/>
      <c r="J11" s="75" t="str">
        <f>+'CONTROL DEL RC'!E11</f>
        <v>Reducir el riesgo</v>
      </c>
      <c r="K11" s="130" t="s">
        <v>31</v>
      </c>
      <c r="L11" s="130" t="s">
        <v>45</v>
      </c>
      <c r="M11" s="130" t="s">
        <v>659</v>
      </c>
      <c r="N11" s="272"/>
      <c r="O11" s="272"/>
      <c r="P11" s="272"/>
    </row>
    <row r="12" spans="1:17" s="84" customFormat="1" ht="135" x14ac:dyDescent="0.25">
      <c r="A12" s="130">
        <v>3</v>
      </c>
      <c r="B12" s="130" t="str">
        <f>+'IDENTIFICACIÓN DEL RC'!B11</f>
        <v xml:space="preserve">Acceso y Fortalecimiento a la Justicia </v>
      </c>
      <c r="C12" s="126" t="str">
        <f>+VLOOKUP(A12,'IDENTIFICACIÓN DEL RC'!$A$9:$C$31,3,0)</f>
        <v>Con el ánimo de reportar el cumplimiento de metas trazadas en el Plan de Acción de la Dirección de Acceso a la Justicia, algunos equipos territoriales reportar información incoherente de acuerdo con las metas.</v>
      </c>
      <c r="D12" s="131" t="str">
        <f>+'IDENTIFICACIÓN DEL RC'!D11</f>
        <v>Inconsistencias en los reportes relacionados al Plan de Acción a la Justicia</v>
      </c>
      <c r="E12" s="127" t="str">
        <f>+VLOOKUP(A12,'IDENTIFICACIÓN DEL RC'!$A$9:$E$31,5,0)</f>
        <v>Desprestigio de la entidad, requerimientos por parte de entes de control y posibles hallazgos en auditorías externas e internas</v>
      </c>
      <c r="F12" s="139" t="str">
        <f>'ANÁLISIS DEL RC'!G11</f>
        <v>ZONA RIESGO EXTREMO</v>
      </c>
      <c r="G12" s="129" t="str">
        <f>'CONTROL DEL RC'!F12</f>
        <v>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El cargue de las evidencias se realizara cuatrimestralmente.</v>
      </c>
      <c r="H12" s="129">
        <f>'VALORACIÓN DEL RC CON CONTROL'!C12</f>
        <v>100</v>
      </c>
      <c r="I12" s="129" t="str">
        <f>'VALORACIÓN DEL RC CON CONTROL'!G12</f>
        <v>ZONA RIESGO EXTREMO</v>
      </c>
      <c r="J12" s="75" t="str">
        <f>+'CONTROL DEL RC'!E12</f>
        <v>Reducir el riesgo</v>
      </c>
      <c r="K12" s="130" t="s">
        <v>481</v>
      </c>
      <c r="L12" s="130" t="s">
        <v>30</v>
      </c>
      <c r="M12" s="130" t="s">
        <v>482</v>
      </c>
      <c r="N12" s="141" t="s">
        <v>487</v>
      </c>
      <c r="O12" s="141" t="s">
        <v>426</v>
      </c>
      <c r="P12" s="141" t="s">
        <v>666</v>
      </c>
    </row>
    <row r="13" spans="1:17" s="84" customFormat="1" ht="255" x14ac:dyDescent="0.25">
      <c r="A13" s="130">
        <v>4</v>
      </c>
      <c r="B13" s="130" t="str">
        <f>+'IDENTIFICACIÓN DEL RC'!B12</f>
        <v>CD-Atención Integral para PPL</v>
      </c>
      <c r="C13" s="126" t="str">
        <f>+VLOOKUP(A13,'IDENTIFICACIÓN DEL RC'!$A$9:$C$31,3,0)</f>
        <v>Soborno a los funcionarios encargados de la oferta de estos servicios para acelerar tramites o adulterar documentación</v>
      </c>
      <c r="D13" s="131" t="str">
        <f>+'IDENTIFICACIÓN DEL RC'!D12</f>
        <v>Beneficio particular o a terceros derivados de trámites en procesos de Atención Integral (alimentación, servicios de salud, dotación de elementos básicos, ingreso a programas de Atención Social y actividades validas de redención de pena).</v>
      </c>
      <c r="E13" s="127" t="str">
        <f>+VLOOKUP(A13,'IDENTIFICACIÓN DEL RC'!$A$9:$E$31,5,0)</f>
        <v>Oferta parcializada y desproporcionada de los servicios de atención Integral a las PPL</v>
      </c>
      <c r="F13" s="139" t="str">
        <f>'ANÁLISIS DEL RC'!G12</f>
        <v>ZONA RIESGO ALTO</v>
      </c>
      <c r="G13" s="129" t="str">
        <f>'CONTROL DEL RC'!F13</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v>
      </c>
      <c r="H13" s="129">
        <f>'VALORACIÓN DEL RC CON CONTROL'!C13</f>
        <v>100</v>
      </c>
      <c r="I13" s="129" t="str">
        <f>'VALORACIÓN DEL RC CON CONTROL'!G13</f>
        <v>ZONA RIESGO ALTO</v>
      </c>
      <c r="J13" s="75" t="str">
        <f>+'CONTROL DEL RC'!E13</f>
        <v>Reducir el riesgo</v>
      </c>
      <c r="K13" s="130" t="s">
        <v>483</v>
      </c>
      <c r="L13" s="130" t="s">
        <v>30</v>
      </c>
      <c r="M13" s="130" t="s">
        <v>484</v>
      </c>
      <c r="N13" s="141" t="s">
        <v>667</v>
      </c>
      <c r="O13" s="141" t="s">
        <v>668</v>
      </c>
      <c r="P13" s="141" t="s">
        <v>669</v>
      </c>
    </row>
    <row r="14" spans="1:17" s="84" customFormat="1" ht="105" x14ac:dyDescent="0.25">
      <c r="A14" s="130">
        <v>5</v>
      </c>
      <c r="B14" s="130" t="str">
        <f>+'IDENTIFICACIÓN DEL RC'!B13</f>
        <v>CD-Custodia y vigilancia para la seguridad</v>
      </c>
      <c r="C14" s="126" t="str">
        <f>+VLOOKUP(A14,'IDENTIFICACIÓN DEL RC'!$A$9:$C$31,3,0)</f>
        <v>Dadivas a los funcionarios encargados de la custodia y vigilancia en beneficio particular de las PPL en la prestación del servicio</v>
      </c>
      <c r="D14" s="131" t="str">
        <f>+'IDENTIFICACIÓN DEL RC'!D13</f>
        <v>Beneficio particular o a terceros derivados de la Custodia y Vigilancia a las PPL</v>
      </c>
      <c r="E14" s="127" t="str">
        <f>+VLOOKUP(A14,'IDENTIFICACIÓN DEL RC'!$A$9:$E$31,5,0)</f>
        <v>Oferta parcializada y desproporcionada de los servicios de Custodia y vigilancia a los PPL
Investigaciones Disciplinaria y Penal.</v>
      </c>
      <c r="F14" s="139" t="str">
        <f>'ANÁLISIS DEL RC'!G13</f>
        <v>ZONA RIESGO ALTO</v>
      </c>
      <c r="G14" s="129" t="str">
        <f>'CONTROL DEL RC'!F14</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4" s="129">
        <f>'VALORACIÓN DEL RC CON CONTROL'!C14</f>
        <v>100</v>
      </c>
      <c r="I14" s="129" t="str">
        <f>'VALORACIÓN DEL RC CON CONTROL'!G14</f>
        <v>ZONA RIESGO ALTO</v>
      </c>
      <c r="J14" s="75" t="str">
        <f>+'CONTROL DEL RC'!E14</f>
        <v>Reducir el riesgo</v>
      </c>
      <c r="K14" s="130" t="s">
        <v>33</v>
      </c>
      <c r="L14" s="130" t="s">
        <v>34</v>
      </c>
      <c r="M14" s="130" t="s">
        <v>658</v>
      </c>
      <c r="N14" s="141" t="s">
        <v>670</v>
      </c>
      <c r="O14" s="141" t="s">
        <v>671</v>
      </c>
      <c r="P14" s="141" t="s">
        <v>672</v>
      </c>
    </row>
    <row r="15" spans="1:17" s="84" customFormat="1" ht="165" x14ac:dyDescent="0.25">
      <c r="A15" s="130">
        <v>6</v>
      </c>
      <c r="B15" s="130" t="str">
        <f>+'IDENTIFICACIÓN DEL RC'!B14</f>
        <v>CD-Tramite Jurídico para PPL</v>
      </c>
      <c r="C15" s="126" t="str">
        <f>+VLOOKUP(A15,'IDENTIFICACIÓN DEL RC'!$A$9:$C$31,3,0)</f>
        <v>Dadivas a los funcionarios encargados del proceso de tramite Jurídico en beneficio particular de las PPL</v>
      </c>
      <c r="D15" s="131" t="str">
        <f>+'IDENTIFICACIÓN DEL RC'!D14</f>
        <v>Beneficio particular o a terceros derivados de los trámites Jurídicos</v>
      </c>
      <c r="E15" s="127" t="str">
        <f>+VLOOKUP(A15,'IDENTIFICACIÓN DEL RC'!$A$9:$E$31,5,0)</f>
        <v>Oferta parcializada y desproporcionada de los tramites a los PPL
Investigaciones Disciplinaria y Penal.</v>
      </c>
      <c r="F15" s="139" t="str">
        <f>'ANÁLISIS DEL RC'!G14</f>
        <v>ZONA RIESGO ALTO</v>
      </c>
      <c r="G15" s="129" t="str">
        <f>'CONTROL DEL RC'!F15</f>
        <v>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5" s="129">
        <f>'VALORACIÓN DEL RC CON CONTROL'!C15</f>
        <v>100</v>
      </c>
      <c r="I15" s="129" t="str">
        <f>'VALORACIÓN DEL RC CON CONTROL'!G15</f>
        <v>ZONA RIESGO ALTO</v>
      </c>
      <c r="J15" s="75" t="str">
        <f>+'CONTROL DEL RC'!E15</f>
        <v>Reducir el riesgo</v>
      </c>
      <c r="K15" s="130" t="s">
        <v>657</v>
      </c>
      <c r="L15" s="130" t="s">
        <v>30</v>
      </c>
      <c r="M15" s="130" t="s">
        <v>35</v>
      </c>
      <c r="N15" s="141" t="s">
        <v>673</v>
      </c>
      <c r="O15" s="141" t="s">
        <v>674</v>
      </c>
      <c r="P15" s="141" t="s">
        <v>675</v>
      </c>
    </row>
    <row r="16" spans="1:17" s="84" customFormat="1" ht="180" x14ac:dyDescent="0.25">
      <c r="A16" s="130">
        <v>7</v>
      </c>
      <c r="B16" s="130" t="str">
        <f>+'IDENTIFICACIÓN DEL RC'!B15</f>
        <v>Control Interno Disciplinario</v>
      </c>
      <c r="C16" s="126" t="str">
        <f>+VLOOKUP(A16,'IDENTIFICACIÓN DEL RC'!$A$9:$C$31,3,0)</f>
        <v xml:space="preserve">Pagos o presiones indebidas a los servidores de la oficina a fin de llevar a cabo incorrecta manipulación de los expedientes e impedir el normal desarrollo de la investigación disciplinaria </v>
      </c>
      <c r="D16" s="131" t="str">
        <f>+'IDENTIFICACIÓN DEL RC'!D15</f>
        <v>Posibilidad de desviaciones en las Investigaciones originadas por prácticas indebidas</v>
      </c>
      <c r="E16" s="127" t="str">
        <f>+VLOOKUP(A16,'IDENTIFICACIÓN DEL RC'!$A$9:$E$31,5,0)</f>
        <v>i). Indebida manipulación de las actuaciones
ii). Irregularidades en el trámite - caducidad - prescripción de las actuaciones disciplinarias 
iii).  Evasión de la responsabilidad derivada del proceso disciplinario</v>
      </c>
      <c r="F16" s="129" t="str">
        <f>'ANÁLISIS DEL RC'!G15</f>
        <v>ZONA RIESGO ALTO</v>
      </c>
      <c r="G16" s="129" t="str">
        <f>'CONTROL DEL RC'!F16</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6" s="129">
        <f>'VALORACIÓN DEL RC CON CONTROL'!C16</f>
        <v>100</v>
      </c>
      <c r="I16" s="129" t="str">
        <f>'VALORACIÓN DEL RC CON CONTROL'!G16</f>
        <v>ZONA RIESGO ALTO</v>
      </c>
      <c r="J16" s="75" t="str">
        <f>+'CONTROL DEL RC'!E16</f>
        <v>Reducir el riesgo</v>
      </c>
      <c r="K16" s="130" t="s">
        <v>485</v>
      </c>
      <c r="L16" s="130" t="s">
        <v>36</v>
      </c>
      <c r="M16" s="130" t="s">
        <v>486</v>
      </c>
      <c r="N16" s="141" t="s">
        <v>676</v>
      </c>
      <c r="O16" s="141" t="s">
        <v>677</v>
      </c>
      <c r="P16" s="141" t="s">
        <v>678</v>
      </c>
    </row>
    <row r="17" spans="1:16" s="84" customFormat="1" ht="135" x14ac:dyDescent="0.25">
      <c r="A17" s="218">
        <v>8</v>
      </c>
      <c r="B17" s="218" t="str">
        <f>+'IDENTIFICACIÓN DEL RC'!B16</f>
        <v>Fortalecimiento de Capacidades Operativas para la S, C y AJ</v>
      </c>
      <c r="C17" s="251" t="str">
        <f>+VLOOKUP(A17,'IDENTIFICACIÓN DEL RC'!$A$9:$C$31,3,0)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48" t="str">
        <f>+'IDENTIFICACIÓN DEL RC'!D16</f>
        <v>Posibilidad de suministro de combustible por parte de los proveedores a vehículos que no son de propiedad o no están a cargo de la SDSCJ para beneficio propio o de terceros</v>
      </c>
      <c r="E17" s="249" t="str">
        <f>+VLOOKUP(A17,'IDENTIFICACIÓN DEL RC'!$A$9:$E$31,5,0)</f>
        <v>1. Incumplimiento a las obligaciones contractuales.
2. Perdida de confianza en lo público
3. Detrimento patrimonial
4. Enriquecimiento ilícito de contratistas y/o servidores públicos</v>
      </c>
      <c r="F17" s="257" t="str">
        <f>'ANÁLISIS DEL RC'!G16</f>
        <v>ZONA RIESGO EXTREMO</v>
      </c>
      <c r="G17" s="129" t="str">
        <f>'CONTROL DEL RC'!F17</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v>
      </c>
      <c r="H17" s="249">
        <f>'VALORACIÓN DEL RC CON CONTROL'!C17</f>
        <v>96.666666666666671</v>
      </c>
      <c r="I17" s="249" t="str">
        <f>'VALORACIÓN DEL RC CON CONTROL'!G17</f>
        <v>ZONA RIESGO EXTREMO</v>
      </c>
      <c r="J17" s="75" t="str">
        <f>+'CONTROL DEL RC'!E17</f>
        <v>Reducir el riesgo</v>
      </c>
      <c r="K17" s="130" t="s">
        <v>37</v>
      </c>
      <c r="L17" s="130" t="s">
        <v>30</v>
      </c>
      <c r="M17" s="130" t="s">
        <v>656</v>
      </c>
      <c r="N17" s="246" t="s">
        <v>480</v>
      </c>
      <c r="O17" s="246" t="s">
        <v>420</v>
      </c>
      <c r="P17" s="246" t="s">
        <v>419</v>
      </c>
    </row>
    <row r="18" spans="1:16" ht="120" x14ac:dyDescent="0.25">
      <c r="A18" s="218"/>
      <c r="B18" s="218"/>
      <c r="C18" s="259"/>
      <c r="D18" s="248"/>
      <c r="E18" s="250"/>
      <c r="F18" s="257"/>
      <c r="G18" s="129" t="str">
        <f>'CONTROL DEL RC'!F18</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Reunion. Como evidencia se cuenta con Acta de reunión F-DS-10 y el cronograma de visitas. El cargue de las evidencias se realizará cuatrimestralmente.</v>
      </c>
      <c r="H18" s="250"/>
      <c r="I18" s="250"/>
      <c r="J18" s="75" t="str">
        <f>+'CONTROL DEL RC'!E18</f>
        <v>Reducir el riesgo</v>
      </c>
      <c r="K18" s="130" t="s">
        <v>653</v>
      </c>
      <c r="L18" s="130" t="s">
        <v>30</v>
      </c>
      <c r="M18" s="130" t="s">
        <v>655</v>
      </c>
      <c r="N18" s="261"/>
      <c r="O18" s="261"/>
      <c r="P18" s="261"/>
    </row>
    <row r="19" spans="1:16" ht="120" x14ac:dyDescent="0.25">
      <c r="A19" s="218"/>
      <c r="B19" s="218"/>
      <c r="C19" s="259"/>
      <c r="D19" s="248"/>
      <c r="E19" s="250"/>
      <c r="F19" s="257"/>
      <c r="G19" s="129" t="str">
        <f>'CONTROL DEL RC'!F19</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9" s="250"/>
      <c r="I19" s="250"/>
      <c r="J19" s="75" t="str">
        <f>+'CONTROL DEL RC'!E19</f>
        <v>Reducir el riesgo</v>
      </c>
      <c r="K19" s="130" t="s">
        <v>653</v>
      </c>
      <c r="L19" s="130" t="s">
        <v>36</v>
      </c>
      <c r="M19" s="130" t="s">
        <v>654</v>
      </c>
      <c r="N19" s="261"/>
      <c r="O19" s="261"/>
      <c r="P19" s="261"/>
    </row>
    <row r="20" spans="1:16" s="84" customFormat="1" ht="165" x14ac:dyDescent="0.25">
      <c r="A20" s="251">
        <v>9</v>
      </c>
      <c r="B20" s="251" t="str">
        <f>+'IDENTIFICACIÓN DEL RC'!B17</f>
        <v>Gestión de Comunicaciones</v>
      </c>
      <c r="C20" s="251" t="str">
        <f>+VLOOKUP(A20,'IDENTIFICACIÓN DEL RC'!$A$9:$C$31,3,0)</f>
        <v>Ausencia de protocolos de Custodia de la información confidencial de la Institución.
Inoperancia de algunos funcionarios.
Incumplimiento de funciones por acción u omisión.
Falta de capacitación para los funcionarios.</v>
      </c>
      <c r="D20" s="253" t="str">
        <f>+'IDENTIFICACIÓN DEL RC'!D17</f>
        <v>Filtración inadecuada de información de la entidad.</v>
      </c>
      <c r="E20" s="249" t="str">
        <f>+VLOOKUP(A20,'IDENTIFICACIÓN DEL RC'!$A$9:$E$31,5,0)</f>
        <v>Mala Imagen.
Perdida de Credibilidad.
Detrimento de la Imagen Publica.</v>
      </c>
      <c r="F20" s="249" t="str">
        <f>'ANÁLISIS DEL RC'!G17</f>
        <v>ZONA RIESGO EXTREMO</v>
      </c>
      <c r="G20" s="129" t="str">
        <f>'CONTROL DEL RC'!F20</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20" s="129">
        <f>'VALORACIÓN DEL RC CON CONTROL'!C18</f>
        <v>100</v>
      </c>
      <c r="I20" s="249" t="str">
        <f>'VALORACIÓN DEL RC CON CONTROL'!G18</f>
        <v>ZONA RIESGO EXTREMO</v>
      </c>
      <c r="J20" s="75" t="str">
        <f>+'CONTROL DEL RC'!E20</f>
        <v>Reducir el riesgo</v>
      </c>
      <c r="K20" s="130" t="s">
        <v>40</v>
      </c>
      <c r="L20" s="130" t="s">
        <v>41</v>
      </c>
      <c r="M20" s="130" t="s">
        <v>42</v>
      </c>
      <c r="N20" s="246" t="s">
        <v>679</v>
      </c>
      <c r="O20" s="246" t="s">
        <v>421</v>
      </c>
      <c r="P20" s="246" t="s">
        <v>427</v>
      </c>
    </row>
    <row r="21" spans="1:16" s="84" customFormat="1" ht="75" x14ac:dyDescent="0.25">
      <c r="A21" s="252"/>
      <c r="B21" s="252"/>
      <c r="C21" s="252"/>
      <c r="D21" s="254"/>
      <c r="E21" s="258"/>
      <c r="F21" s="258"/>
      <c r="G21" s="129" t="str">
        <f>'CONTROL DEL RC'!F21</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21" s="129">
        <f>'VALORACIÓN DEL RC CON CONTROL'!C19</f>
        <v>98.333333333333329</v>
      </c>
      <c r="I21" s="258"/>
      <c r="J21" s="75" t="str">
        <f>+'CONTROL DEL RC'!E21</f>
        <v>Reducir el riesgo</v>
      </c>
      <c r="K21" s="130" t="s">
        <v>488</v>
      </c>
      <c r="L21" s="130" t="s">
        <v>43</v>
      </c>
      <c r="M21" s="130" t="s">
        <v>489</v>
      </c>
      <c r="N21" s="247"/>
      <c r="O21" s="247"/>
      <c r="P21" s="247"/>
    </row>
    <row r="22" spans="1:16" s="84" customFormat="1" ht="197.25" customHeight="1" x14ac:dyDescent="0.25">
      <c r="A22" s="218">
        <v>10</v>
      </c>
      <c r="B22" s="218" t="str">
        <f>+'IDENTIFICACIÓN DEL RC'!B18</f>
        <v>Gestión de Emergencias</v>
      </c>
      <c r="C22" s="251" t="str">
        <f>+VLOOKUP(A22,'IDENTIFICACIÓN DEL RC'!$A$9:$C$31,3,0)</f>
        <v>Indisponibilidad, manipulación, alteración, perdida o mal uso de la información por parte del personal del C4, Operadores externos, así como terceros no vinculados al C4.
Posible pérdida de documentos o información pública</v>
      </c>
      <c r="D22" s="248" t="str">
        <f>+'IDENTIFICACIÓN DEL RC'!D18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249" t="str">
        <f>+VLOOKUP(A22,'IDENTIFICACIÓN DEL RC'!$A$9:$E$31,5,0)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257" t="str">
        <f>'ANÁLISIS DEL RC'!G18</f>
        <v>ZONA RIESGO EXTREMO</v>
      </c>
      <c r="G22" s="129" t="str">
        <f>'CONTROL DEL RC'!F22</f>
        <v>El jefe del C4 con apoyo del personal contratista de seguridad y vigilancia, realiza seguimiento al ingreso indebido de elementos o dispositivos electrónicos a la SUR, actividad que se realiza de manera diaria. En caso de presentarse eventos o incidentes estos son reportados por el personal contratista de seguridad y vigilancia al correo electrónico del responsable designado por el Jefe del C4 para la verificación del control. Adicionalmente quedaran los registros en las cámaras del sistema de video vigilancia del edificio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realizara cuatrimestralmente.</v>
      </c>
      <c r="H22" s="257">
        <f>'VALORACIÓN DEL RC CON CONTROL'!C19</f>
        <v>98.333333333333329</v>
      </c>
      <c r="I22" s="257" t="str">
        <f>'VALORACIÓN DEL RC CON CONTROL'!G19</f>
        <v>ZONA RIESGO ALTO</v>
      </c>
      <c r="J22" s="75" t="str">
        <f>+'CONTROL DEL RC'!E22</f>
        <v>Reducir el riesgo</v>
      </c>
      <c r="K22" s="130" t="s">
        <v>44</v>
      </c>
      <c r="L22" s="130" t="s">
        <v>41</v>
      </c>
      <c r="M22" s="130" t="s">
        <v>35</v>
      </c>
      <c r="N22" s="141" t="s">
        <v>479</v>
      </c>
      <c r="O22" s="141" t="s">
        <v>421</v>
      </c>
      <c r="P22" s="141" t="s">
        <v>427</v>
      </c>
    </row>
    <row r="23" spans="1:16" s="84" customFormat="1" ht="165" x14ac:dyDescent="0.25">
      <c r="A23" s="218"/>
      <c r="B23" s="218"/>
      <c r="C23" s="259"/>
      <c r="D23" s="248"/>
      <c r="E23" s="250"/>
      <c r="F23" s="257"/>
      <c r="G23" s="129" t="str">
        <f>'CONTROL DEL RC'!F23</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3" s="257"/>
      <c r="I23" s="257"/>
      <c r="J23" s="75" t="str">
        <f>+'CONTROL DEL RC'!E23</f>
        <v>Reducir el riesgo</v>
      </c>
      <c r="K23" s="130" t="s">
        <v>39</v>
      </c>
      <c r="L23" s="130" t="s">
        <v>36</v>
      </c>
      <c r="M23" s="130" t="s">
        <v>652</v>
      </c>
      <c r="N23" s="141" t="s">
        <v>490</v>
      </c>
      <c r="O23" s="141" t="s">
        <v>428</v>
      </c>
      <c r="P23" s="141" t="s">
        <v>429</v>
      </c>
    </row>
    <row r="24" spans="1:16" s="84" customFormat="1" ht="135.75" customHeight="1" x14ac:dyDescent="0.25">
      <c r="A24" s="218"/>
      <c r="B24" s="218"/>
      <c r="C24" s="252"/>
      <c r="D24" s="248"/>
      <c r="E24" s="258"/>
      <c r="F24" s="257"/>
      <c r="G24" s="129" t="str">
        <f>'CONTROL DEL RC'!F24</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4" s="257"/>
      <c r="I24" s="257"/>
      <c r="J24" s="75" t="str">
        <f>+'CONTROL DEL RC'!E24</f>
        <v>Reducir el riesgo</v>
      </c>
      <c r="K24" s="130" t="s">
        <v>44</v>
      </c>
      <c r="L24" s="130" t="s">
        <v>38</v>
      </c>
      <c r="M24" s="130" t="s">
        <v>651</v>
      </c>
      <c r="N24" s="141" t="s">
        <v>491</v>
      </c>
      <c r="O24" s="141" t="s">
        <v>430</v>
      </c>
      <c r="P24" s="141" t="s">
        <v>431</v>
      </c>
    </row>
    <row r="25" spans="1:16" s="84" customFormat="1" ht="75" x14ac:dyDescent="0.25">
      <c r="A25" s="259">
        <v>11</v>
      </c>
      <c r="B25" s="259" t="str">
        <f>+'IDENTIFICACIÓN DEL RC'!B19</f>
        <v>Gestión de Recursos Físicos y Documental</v>
      </c>
      <c r="C25" s="251" t="str">
        <f>+VLOOKUP(A25,'IDENTIFICACIÓN DEL RC'!$A$9:$C$31,3,0)</f>
        <v xml:space="preserve">Desconocimiento o incumplimiento de las políticas y procedimientos de Gestión Documental. </v>
      </c>
      <c r="D25" s="260" t="str">
        <f>+'IDENTIFICACIÓN DEL RC'!D19</f>
        <v>Perdida o extravió documental por parte de un servidor que, aprovechando su posición frente a un recurso público, privilegia a un tercero con información para su beneficio.</v>
      </c>
      <c r="E25" s="249" t="str">
        <f>+VLOOKUP(A25,'IDENTIFICACIÓN DEL RC'!$A$9:$E$31,5,0)</f>
        <v>* Desactualización de Inventario documental.
* Reconstrucción documental.
* Fraudes, Acciones ilícitas.
* Apertura de Investigación disciplinaria.</v>
      </c>
      <c r="F25" s="250" t="str">
        <f>'ANÁLISIS DEL RC'!G19</f>
        <v>ZONA RIESGO ALTO</v>
      </c>
      <c r="G25" s="127" t="str">
        <f>'CONTROL DEL RC'!F25</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Cuatrimestralmente</v>
      </c>
      <c r="H25" s="250">
        <f>'VALORACIÓN DEL RC CON CONTROL'!C20</f>
        <v>98.333333333333329</v>
      </c>
      <c r="I25" s="250" t="str">
        <f>'VALORACIÓN DEL RC CON CONTROL'!G20</f>
        <v>ZONA RIESGO ALTO</v>
      </c>
      <c r="J25" s="81" t="str">
        <f>+'CONTROL DEL RC'!E25</f>
        <v>Reducir el riesgo</v>
      </c>
      <c r="K25" s="130" t="s">
        <v>492</v>
      </c>
      <c r="L25" s="130" t="s">
        <v>45</v>
      </c>
      <c r="M25" s="130" t="s">
        <v>46</v>
      </c>
      <c r="N25" s="246" t="s">
        <v>480</v>
      </c>
      <c r="O25" s="246" t="s">
        <v>420</v>
      </c>
      <c r="P25" s="246" t="s">
        <v>419</v>
      </c>
    </row>
    <row r="26" spans="1:16" s="84" customFormat="1" ht="75" x14ac:dyDescent="0.25">
      <c r="A26" s="259"/>
      <c r="B26" s="259"/>
      <c r="C26" s="259"/>
      <c r="D26" s="260"/>
      <c r="E26" s="250"/>
      <c r="F26" s="250"/>
      <c r="G26" s="129" t="str">
        <f>'CONTROL DEL RC'!F26</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Cuatrimestralmente</v>
      </c>
      <c r="H26" s="250"/>
      <c r="I26" s="250"/>
      <c r="J26" s="75" t="str">
        <f>+'CONTROL DEL RC'!E26</f>
        <v>Reducir el riesgo</v>
      </c>
      <c r="K26" s="130" t="s">
        <v>492</v>
      </c>
      <c r="L26" s="130" t="s">
        <v>47</v>
      </c>
      <c r="M26" s="130" t="s">
        <v>48</v>
      </c>
      <c r="N26" s="261"/>
      <c r="O26" s="261"/>
      <c r="P26" s="261"/>
    </row>
    <row r="27" spans="1:16" s="84" customFormat="1" ht="75" x14ac:dyDescent="0.25">
      <c r="A27" s="259"/>
      <c r="B27" s="259"/>
      <c r="C27" s="259"/>
      <c r="D27" s="260"/>
      <c r="E27" s="250"/>
      <c r="F27" s="250"/>
      <c r="G27" s="129" t="str">
        <f>'CONTROL DEL RC'!F27</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7" s="250"/>
      <c r="I27" s="250"/>
      <c r="J27" s="75" t="str">
        <f>+'CONTROL DEL RC'!E27</f>
        <v>Reducir el riesgo</v>
      </c>
      <c r="K27" s="130" t="s">
        <v>649</v>
      </c>
      <c r="L27" s="130" t="s">
        <v>30</v>
      </c>
      <c r="M27" s="130" t="s">
        <v>650</v>
      </c>
      <c r="N27" s="261"/>
      <c r="O27" s="261"/>
      <c r="P27" s="261"/>
    </row>
    <row r="28" spans="1:16" s="84" customFormat="1" ht="60" x14ac:dyDescent="0.25">
      <c r="A28" s="251">
        <v>12</v>
      </c>
      <c r="B28" s="251" t="str">
        <f>+'IDENTIFICACIÓN DEL RC'!B20</f>
        <v>Gestión de Recursos Físicos y Documental</v>
      </c>
      <c r="C28" s="251" t="str">
        <f>+VLOOKUP(A28,'IDENTIFICACIÓN DEL RC'!$A$9:$C$31,3,0)</f>
        <v>Incumplimiento por parte de los servidores de lo establecido en las resoluciones, circulares, procedimientos y políticas, para la administración de bienes.</v>
      </c>
      <c r="D28" s="253" t="str">
        <f>+'IDENTIFICACIÓN DEL RC'!D20</f>
        <v>Perdida y/o desaparición de los bienes al servicio de la Entidad parte de un servidor que, aprovechando su posición frente a un recurso público, sustrae bienes de la Entidad para su beneficio personal o un tercero.</v>
      </c>
      <c r="E28" s="249" t="str">
        <f>+VLOOKUP(A28,'IDENTIFICACIÓN DEL RC'!$A$9:$E$31,5,0)</f>
        <v>* Afectación en la prestación del servicio.
* Detrimento patrimonial.
* Investigaciones disciplinarias.
* Generación de hallazgos por parte de Entes de Control.</v>
      </c>
      <c r="F28" s="249" t="str">
        <f>'ANÁLISIS DEL RC'!G20</f>
        <v>ZONA RIESGO ALTO</v>
      </c>
      <c r="G28" s="129" t="str">
        <f>'CONTROL DEL RC'!F28</f>
        <v>El almacenista general verifica anualmente el seguimiento de los bienes al servicio de la entidad, en caso de no realizarse se debe justificar mediante memorando las razones por las cuales no se implementó, como evidencia se presentan los formatos de seguimiento F-FD-96 y F-FD-218 e informe de toma física. El cargue de las evidencias se hará Cuatrimestralmente.</v>
      </c>
      <c r="H28" s="249">
        <f>'VALORACIÓN DEL RC CON CONTROL'!C21</f>
        <v>98.333333333333329</v>
      </c>
      <c r="I28" s="249" t="str">
        <f>'VALORACIÓN DEL RC CON CONTROL'!G21</f>
        <v>ZONA RIESGO ALTO</v>
      </c>
      <c r="J28" s="75" t="str">
        <f>+'CONTROL DEL RC'!E28</f>
        <v>Reducir el riesgo</v>
      </c>
      <c r="K28" s="130" t="s">
        <v>49</v>
      </c>
      <c r="L28" s="130" t="s">
        <v>47</v>
      </c>
      <c r="M28" s="130" t="s">
        <v>648</v>
      </c>
      <c r="N28" s="246" t="s">
        <v>480</v>
      </c>
      <c r="O28" s="246" t="s">
        <v>420</v>
      </c>
      <c r="P28" s="246" t="s">
        <v>419</v>
      </c>
    </row>
    <row r="29" spans="1:16" s="84" customFormat="1" ht="105" x14ac:dyDescent="0.25">
      <c r="A29" s="259"/>
      <c r="B29" s="259"/>
      <c r="C29" s="259"/>
      <c r="D29" s="260"/>
      <c r="E29" s="250"/>
      <c r="F29" s="250"/>
      <c r="G29" s="129" t="str">
        <f>'CONTROL DEL RC'!F29</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cronograma y actas de reunión o listados de asistencia. El cargue de las evidencias se hará Cuatrimestralmente.</v>
      </c>
      <c r="H29" s="250"/>
      <c r="I29" s="250"/>
      <c r="J29" s="75" t="str">
        <f>+'CONTROL DEL RC'!E29</f>
        <v>Reducir el riesgo</v>
      </c>
      <c r="K29" s="130" t="s">
        <v>49</v>
      </c>
      <c r="L29" s="130" t="s">
        <v>45</v>
      </c>
      <c r="M29" s="130" t="s">
        <v>647</v>
      </c>
      <c r="N29" s="261"/>
      <c r="O29" s="261"/>
      <c r="P29" s="261"/>
    </row>
    <row r="30" spans="1:16" s="84" customFormat="1" ht="60" x14ac:dyDescent="0.25">
      <c r="A30" s="259"/>
      <c r="B30" s="259"/>
      <c r="C30" s="259"/>
      <c r="D30" s="260"/>
      <c r="E30" s="250"/>
      <c r="F30" s="250"/>
      <c r="G30" s="129" t="str">
        <f>'CONTROL DEL RC'!F30</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30" s="250"/>
      <c r="I30" s="250"/>
      <c r="J30" s="75" t="str">
        <f>+'CONTROL DEL RC'!E30</f>
        <v>Reducir el riesgo</v>
      </c>
      <c r="K30" s="130" t="s">
        <v>49</v>
      </c>
      <c r="L30" s="130" t="s">
        <v>43</v>
      </c>
      <c r="M30" s="130" t="s">
        <v>646</v>
      </c>
      <c r="N30" s="261"/>
      <c r="O30" s="261"/>
      <c r="P30" s="261"/>
    </row>
    <row r="31" spans="1:16" s="84" customFormat="1" ht="165" x14ac:dyDescent="0.25">
      <c r="A31" s="130">
        <v>13</v>
      </c>
      <c r="B31" s="130" t="str">
        <f>+'IDENTIFICACIÓN DEL RC'!B21</f>
        <v>Gestión de Seguridad y Convivencia</v>
      </c>
      <c r="C31" s="126" t="str">
        <f>+VLOOKUP(A31,'IDENTIFICACIÓN DEL RC'!$A$9:$C$31,3,0)</f>
        <v>Ausencia de una cultura de la seguridad de la información que garantice que el funcionario o contratista conozca sus deberes y responsabilidades en la preservación de la confidencialidad de la información</v>
      </c>
      <c r="D31" s="131" t="str">
        <f>+'IDENTIFICACIÓN DEL RC'!D21</f>
        <v>Fuga de información confidencial de la entidad por parte de contratista o funcionarios</v>
      </c>
      <c r="E31" s="127" t="str">
        <f>+VLOOKUP(A31,'IDENTIFICACIÓN DEL RC'!$A$9:$E$31,5,0)</f>
        <v>Fuga y mal manejo de la información. Posible de información pública. Posibles daños a la imagen de la entidad frente a la ciudadanía. Mala manipulación de la información.</v>
      </c>
      <c r="F31" s="129" t="str">
        <f>'ANÁLISIS DEL RC'!G21</f>
        <v>ZONA RIESGO MODERADO</v>
      </c>
      <c r="G31" s="129" t="str">
        <f>'CONTROL DEL RC'!F31</f>
        <v>El profesional encargado de hacer seguimiento a los planes de actividades registrados en Progressus, verifica cada vez que se tenga una novedad en el personal vinculado a la implementación o revisión de esas actividades (ingreso, retiro, cambio de funciones o obligaciones), que los usuarios activos en el sistema sean los requeridos y que los roles asignados a esos usuarios correspondan con las tareas a cargo de cada persona, de esa manera se regula el acceso a la información contenida en el sistema mediante el Cuadro control de Validadores y responsables de registro. En caso de que al crear un usuario desde TIC´s no se haya realizado la asignación de rol correspondiente, el mismo profesional hará los ajustes correspondientes que le sean posibles con sus permisos de usuario o solicitará a TIC´s la modificación necesaria. Como evidencia se suministrara el Cuadro control de Validadores y responsables de registro. El cargue de las evidencias se realizará cuatrimestralmente.</v>
      </c>
      <c r="H31" s="129">
        <f>'VALORACIÓN DEL RC CON CONTROL'!C22</f>
        <v>100</v>
      </c>
      <c r="I31" s="129" t="str">
        <f>'VALORACIÓN DEL RC CON CONTROL'!G22</f>
        <v>ZONA RIESGO MODERADO</v>
      </c>
      <c r="J31" s="75" t="str">
        <f>+'CONTROL DEL RC'!E31</f>
        <v>Reducir el riesgo</v>
      </c>
      <c r="K31" s="130" t="s">
        <v>50</v>
      </c>
      <c r="L31" s="130" t="s">
        <v>30</v>
      </c>
      <c r="M31" s="130" t="s">
        <v>645</v>
      </c>
      <c r="N31" s="141" t="s">
        <v>680</v>
      </c>
      <c r="O31" s="141" t="s">
        <v>681</v>
      </c>
      <c r="P31" s="141" t="s">
        <v>682</v>
      </c>
    </row>
    <row r="32" spans="1:16" s="84" customFormat="1" ht="105" x14ac:dyDescent="0.25">
      <c r="A32" s="251">
        <v>14</v>
      </c>
      <c r="B32" s="251" t="str">
        <f>+'IDENTIFICACIÓN DEL RC'!B22</f>
        <v>Gestión de Tecnología de Información</v>
      </c>
      <c r="C32" s="251" t="str">
        <f>+VLOOKUP(A32,'IDENTIFICACIÓN DEL RC'!$A$9:$C$31,3,0)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2" s="253" t="str">
        <f>+'IDENTIFICACIÓN DEL RC'!D22</f>
        <v xml:space="preserve"> Fuga de información catalogada por la entidad como clasificada o reservada</v>
      </c>
      <c r="E32" s="249" t="str">
        <f>+VLOOKUP(A32,'IDENTIFICACIÓN DEL RC'!$A$9:$E$31,5,0)</f>
        <v>Divulgación de información clasificada o reservada de la entidad. Sanciones a la entidad por inadecuada protección de datos personales. Perdida de imagen reputacional de la entidad. Vicio en los procesos de contratación.</v>
      </c>
      <c r="F32" s="249" t="str">
        <f>'ANÁLISIS DEL RC'!G22</f>
        <v>ZONA RIESGO EXTREMO</v>
      </c>
      <c r="G32" s="129" t="str">
        <f>'CONTROL DEL RC'!F32</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2" s="249">
        <f>'VALORACIÓN DEL RC CON CONTROL'!C23</f>
        <v>100</v>
      </c>
      <c r="I32" s="249" t="str">
        <f>'VALORACIÓN DEL RC CON CONTROL'!G23</f>
        <v>ZONA RIESGO EXTREMO</v>
      </c>
      <c r="J32" s="75" t="str">
        <f>+'CONTROL DEL RC'!E32</f>
        <v>Reducir el riesgo</v>
      </c>
      <c r="K32" s="130" t="s">
        <v>643</v>
      </c>
      <c r="L32" s="130" t="s">
        <v>30</v>
      </c>
      <c r="M32" s="130" t="s">
        <v>644</v>
      </c>
      <c r="N32" s="246" t="s">
        <v>479</v>
      </c>
      <c r="O32" s="246" t="s">
        <v>683</v>
      </c>
      <c r="P32" s="246" t="s">
        <v>684</v>
      </c>
    </row>
    <row r="33" spans="1:16" s="84" customFormat="1" ht="120" x14ac:dyDescent="0.25">
      <c r="A33" s="252"/>
      <c r="B33" s="252"/>
      <c r="C33" s="252"/>
      <c r="D33" s="254"/>
      <c r="E33" s="258"/>
      <c r="F33" s="258"/>
      <c r="G33" s="129" t="str">
        <f>'CONTROL DEL RC'!F33</f>
        <v>El Profesional designado por el Director de Tecnologías y Sistemas de la Información verifica cada vez que se requiera,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El cargue de las evidencias se realizará cuatrimestralmente.</v>
      </c>
      <c r="H33" s="258">
        <f>'VALORACIÓN DEL RC CON CONTROL'!C17</f>
        <v>96.666666666666671</v>
      </c>
      <c r="I33" s="258"/>
      <c r="J33" s="75" t="str">
        <f>+'CONTROL DEL RC'!E33</f>
        <v>Reducir el riesgo</v>
      </c>
      <c r="K33" s="130" t="s">
        <v>52</v>
      </c>
      <c r="L33" s="130" t="s">
        <v>30</v>
      </c>
      <c r="M33" s="130" t="s">
        <v>53</v>
      </c>
      <c r="N33" s="247"/>
      <c r="O33" s="247"/>
      <c r="P33" s="247"/>
    </row>
    <row r="34" spans="1:16" s="84" customFormat="1" ht="157.5" customHeight="1" x14ac:dyDescent="0.25">
      <c r="A34" s="251">
        <v>15</v>
      </c>
      <c r="B34" s="251" t="str">
        <f>+'IDENTIFICACIÓN DEL RC'!B23</f>
        <v>Gestión de Tecnología de Información</v>
      </c>
      <c r="C34" s="251" t="str">
        <f>+VLOOKUP(A34,'IDENTIFICACIÓN DEL RC'!$A$9:$C$31,3,0)</f>
        <v>Manipulación y/o Modificación de información de la entidad por usuarios o procesos no autorizados.</v>
      </c>
      <c r="D34" s="253" t="str">
        <f>+'IDENTIFICACIÓN DEL RC'!D23</f>
        <v>Pérdida de Integridad de la información almacenada en la infraestructura tecnológica o sistemas de información de la entidad.</v>
      </c>
      <c r="E34" s="249" t="str">
        <f>+VLOOKUP(A34,'IDENTIFICACIÓN DEL RC'!$A$9:$E$31,5,0)</f>
        <v>Alteración de cifras o contenido publicado en la pagina de la entidad o la intranet. Alteración de cifras o datos generados por las áreas de la entidad. Perdida de imagen reputacional de la entidad</v>
      </c>
      <c r="F34" s="249" t="str">
        <f>'ANÁLISIS DEL RC'!G23</f>
        <v>ZONA RIESGO EXTREMO</v>
      </c>
      <c r="G34" s="129" t="str">
        <f>'CONTROL DEL RC'!F34</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4" s="249">
        <f>'VALORACIÓN DEL RC CON CONTROL'!C24</f>
        <v>100</v>
      </c>
      <c r="I34" s="249" t="str">
        <f>'VALORACIÓN DEL RC CON CONTROL'!G24</f>
        <v>ZONA RIESGO EXTREMO</v>
      </c>
      <c r="J34" s="75" t="str">
        <f>+'CONTROL DEL RC'!E34</f>
        <v>Reducir el riesgo</v>
      </c>
      <c r="K34" s="130" t="s">
        <v>493</v>
      </c>
      <c r="L34" s="130" t="s">
        <v>32</v>
      </c>
      <c r="M34" s="130" t="s">
        <v>642</v>
      </c>
      <c r="N34" s="246" t="s">
        <v>479</v>
      </c>
      <c r="O34" s="246" t="s">
        <v>683</v>
      </c>
      <c r="P34" s="246" t="s">
        <v>685</v>
      </c>
    </row>
    <row r="35" spans="1:16" s="84" customFormat="1" ht="105" x14ac:dyDescent="0.25">
      <c r="A35" s="252"/>
      <c r="B35" s="252"/>
      <c r="C35" s="252"/>
      <c r="D35" s="254"/>
      <c r="E35" s="258"/>
      <c r="F35" s="258"/>
      <c r="G35" s="129" t="str">
        <f>'CONTROL DEL RC'!F35</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5" s="258"/>
      <c r="I35" s="258"/>
      <c r="J35" s="75" t="str">
        <f>+'CONTROL DEL RC'!E35</f>
        <v>Reducir el riesgo</v>
      </c>
      <c r="K35" s="130" t="s">
        <v>54</v>
      </c>
      <c r="L35" s="130" t="s">
        <v>32</v>
      </c>
      <c r="M35" s="130" t="s">
        <v>55</v>
      </c>
      <c r="N35" s="247"/>
      <c r="O35" s="247"/>
      <c r="P35" s="247"/>
    </row>
    <row r="36" spans="1:16" s="84" customFormat="1" ht="409.6" customHeight="1" x14ac:dyDescent="0.25">
      <c r="A36" s="125">
        <v>16</v>
      </c>
      <c r="B36" s="125" t="str">
        <f>+'IDENTIFICACIÓN DEL RC'!B24</f>
        <v>Gestión Financiera</v>
      </c>
      <c r="C36" s="125" t="str">
        <f>+VLOOKUP(A36,'IDENTIFICACIÓN DEL RC'!$A$9:$C$31,3,0)</f>
        <v>Adulteración de los documentos legales soporte de pago
Incumplimiento de funciones por acción u omisión
Falta de personal capacitado para brindar atención y servicio</v>
      </c>
      <c r="D36" s="132" t="str">
        <f>+'IDENTIFICACIÓN DEL RC'!D24</f>
        <v>Tramite de pagos incumpliendo los requisitos establecidos en el Procedimiento PD-GF-13 Gestión de Pagos</v>
      </c>
      <c r="E36" s="172" t="str">
        <f>+VLOOKUP(A36,'IDENTIFICACIÓN DEL RC'!$A$9:$E$31,5,0)</f>
        <v>Pagos sin cumplir con los requisitos establecidos</v>
      </c>
      <c r="F36" s="172" t="str">
        <f>'ANÁLISIS DEL RC'!G24</f>
        <v>ZONA RIESGO ALTO</v>
      </c>
      <c r="G36" s="129" t="str">
        <f>'CONTROL DEL RC'!F36</f>
        <v>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mediante relación en Excel de la radicación del sistema ORFEO al usuario DF CUENTAS CONTINGENCIA. El cargue de las evidencias se realizara cuatrimestralmente.</v>
      </c>
      <c r="H36" s="172">
        <f>'VALORACIÓN DEL RC CON CONTROL'!C25</f>
        <v>100</v>
      </c>
      <c r="I36" s="172" t="str">
        <f>'VALORACIÓN DEL RC CON CONTROL'!G25</f>
        <v>ZONA RIESGO MODERADO</v>
      </c>
      <c r="J36" s="75" t="str">
        <f>+'CONTROL DEL RC'!E36</f>
        <v>Reducir el riesgo</v>
      </c>
      <c r="K36" s="125" t="s">
        <v>56</v>
      </c>
      <c r="L36" s="130" t="s">
        <v>30</v>
      </c>
      <c r="M36" s="125" t="s">
        <v>57</v>
      </c>
      <c r="N36" s="173" t="s">
        <v>676</v>
      </c>
      <c r="O36" s="173" t="s">
        <v>686</v>
      </c>
      <c r="P36" s="173" t="s">
        <v>687</v>
      </c>
    </row>
    <row r="37" spans="1:16" s="84" customFormat="1" ht="150" x14ac:dyDescent="0.25">
      <c r="A37" s="130">
        <v>17</v>
      </c>
      <c r="B37" s="130" t="str">
        <f>+'IDENTIFICACIÓN DEL RC'!B25</f>
        <v>Gestión Humana</v>
      </c>
      <c r="C37" s="126" t="str">
        <f>+VLOOKUP(A37,'IDENTIFICACIÓN DEL RC'!$A$9:$C$31,3,0)</f>
        <v>Posible intercambio de dadivas entre el funcionario responsable y el contratista no apto para la vacante.</v>
      </c>
      <c r="D37" s="131" t="str">
        <f>+'IDENTIFICACIÓN DEL RC'!D25</f>
        <v>Posesionar o realizar un encargo a un servidor que No cumpla con los requisitos establecidos en el Manual de Funciones de la SCJ</v>
      </c>
      <c r="E37" s="127" t="str">
        <f>+VLOOKUP(A37,'IDENTIFICACIÓN DEL RC'!$A$9:$E$31,5,0)</f>
        <v>Sanciones disciplinarias a los funcionarios implicados en la contratación viciada</v>
      </c>
      <c r="F37" s="129" t="str">
        <f>'ANÁLISIS DEL RC'!G25</f>
        <v>ZONA RIESGO EXTREMO</v>
      </c>
      <c r="G37" s="129" t="str">
        <f>'CONTROL DEL RC'!F37</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7" s="129">
        <f>'VALORACIÓN DEL RC CON CONTROL'!C26</f>
        <v>100</v>
      </c>
      <c r="I37" s="129" t="str">
        <f>'VALORACIÓN DEL RC CON CONTROL'!G26</f>
        <v>ZONA RIESGO EXTREMO</v>
      </c>
      <c r="J37" s="75" t="str">
        <f>+'CONTROL DEL RC'!E37</f>
        <v>Reducir el riesgo</v>
      </c>
      <c r="K37" s="130" t="s">
        <v>58</v>
      </c>
      <c r="L37" s="130" t="s">
        <v>30</v>
      </c>
      <c r="M37" s="130" t="s">
        <v>494</v>
      </c>
      <c r="N37" s="141" t="s">
        <v>676</v>
      </c>
      <c r="O37" s="141" t="s">
        <v>688</v>
      </c>
      <c r="P37" s="173" t="s">
        <v>687</v>
      </c>
    </row>
    <row r="38" spans="1:16" s="84" customFormat="1" ht="255" x14ac:dyDescent="0.25">
      <c r="A38" s="130">
        <v>18</v>
      </c>
      <c r="B38" s="130" t="str">
        <f>+'IDENTIFICACIÓN DEL RC'!B26</f>
        <v>Gestión Humana</v>
      </c>
      <c r="C38" s="126" t="str">
        <f>+VLOOKUP(A38,'IDENTIFICACIÓN DEL RC'!$A$9:$C$31,3,0)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8" s="131" t="str">
        <f>+'IDENTIFICACIÓN DEL RC'!D26</f>
        <v>Interés indebido por un oferente en los procesos de contratación de la Dirección de Gestión Humana</v>
      </c>
      <c r="E38" s="127" t="str">
        <f>+VLOOKUP(A38,'IDENTIFICACIÓN DEL RC'!$A$9:$E$31,5,0)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8" s="129" t="str">
        <f>'ANÁLISIS DEL RC'!G26</f>
        <v>ZONA RIESGO EXTREMO</v>
      </c>
      <c r="G38" s="129" t="str">
        <f>'CONTROL DEL RC'!F38</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8" s="129">
        <f>'VALORACIÓN DEL RC CON CONTROL'!C27</f>
        <v>100</v>
      </c>
      <c r="I38" s="129" t="str">
        <f>'VALORACIÓN DEL RC CON CONTROL'!G27</f>
        <v>ZONA RIESGO EXTREMO</v>
      </c>
      <c r="J38" s="75" t="str">
        <f>+'CONTROL DEL RC'!E38</f>
        <v>Reducir el riesgo</v>
      </c>
      <c r="K38" s="130" t="s">
        <v>58</v>
      </c>
      <c r="L38" s="130" t="s">
        <v>30</v>
      </c>
      <c r="M38" s="130" t="s">
        <v>59</v>
      </c>
      <c r="N38" s="141" t="s">
        <v>676</v>
      </c>
      <c r="O38" s="141" t="s">
        <v>688</v>
      </c>
      <c r="P38" s="173" t="s">
        <v>687</v>
      </c>
    </row>
    <row r="39" spans="1:16" s="84" customFormat="1" ht="135" x14ac:dyDescent="0.25">
      <c r="A39" s="251">
        <v>19</v>
      </c>
      <c r="B39" s="251" t="str">
        <f>+'IDENTIFICACIÓN DEL RC'!B27</f>
        <v>Gestión Jurídica y Contractual</v>
      </c>
      <c r="C39" s="251" t="str">
        <f>+VLOOKUP(A39,'IDENTIFICACIÓN DEL RC'!$A$9:$C$31,3,0)</f>
        <v xml:space="preserve"> Determinar requisitos excluyentes en el proceso que se adelanta lo cual permitiría el direccionamiento de contratos y el favorecimiento a terceros.
Falta de capacitación de los funcionarios que adelantan los procesos de contratación</v>
      </c>
      <c r="D39" s="253" t="str">
        <f>+'IDENTIFICACIÓN DEL RC'!D27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9" s="249" t="str">
        <f>+VLOOKUP(A39,'IDENTIFICACIÓN DEL RC'!$A$9:$E$31,5,0)</f>
        <v>Pérdida de recursos públicos. - Incumplimiento del objeto contractual.</v>
      </c>
      <c r="F39" s="249" t="str">
        <f>'ANÁLISIS DEL RC'!G27</f>
        <v>ZONA RIESGO EXTREMO</v>
      </c>
      <c r="G39" s="129" t="str">
        <f>'CONTROL DEL RC'!F39</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H39" s="129">
        <f>'VALORACIÓN DEL RC CON CONTROL'!C28</f>
        <v>100</v>
      </c>
      <c r="I39" s="249" t="str">
        <f>'VALORACIÓN DEL RC CON CONTROL'!G28</f>
        <v>ZONA RIESGO EXTREMO</v>
      </c>
      <c r="J39" s="75" t="str">
        <f>+'CONTROL DEL RC'!E39</f>
        <v>Reducir el riesgo</v>
      </c>
      <c r="K39" s="130" t="s">
        <v>495</v>
      </c>
      <c r="L39" s="130" t="s">
        <v>30</v>
      </c>
      <c r="M39" s="130" t="s">
        <v>496</v>
      </c>
      <c r="N39" s="246" t="s">
        <v>480</v>
      </c>
      <c r="O39" s="246" t="s">
        <v>689</v>
      </c>
      <c r="P39" s="246" t="s">
        <v>690</v>
      </c>
    </row>
    <row r="40" spans="1:16" s="84" customFormat="1" ht="105" x14ac:dyDescent="0.25">
      <c r="A40" s="252"/>
      <c r="B40" s="252"/>
      <c r="C40" s="252"/>
      <c r="D40" s="254"/>
      <c r="E40" s="258"/>
      <c r="F40" s="258"/>
      <c r="G40" s="129" t="str">
        <f>'CONTROL DEL RC'!F40</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El cargue de las evidencias se realizara cuatrimestralmente.</v>
      </c>
      <c r="H40" s="129">
        <f>'VALORACIÓN DEL RC CON CONTROL'!C29</f>
        <v>100</v>
      </c>
      <c r="I40" s="258"/>
      <c r="J40" s="75" t="str">
        <f>+'CONTROL DEL RC'!E40</f>
        <v>Reducir el riesgo</v>
      </c>
      <c r="K40" s="130" t="s">
        <v>497</v>
      </c>
      <c r="L40" s="130" t="s">
        <v>32</v>
      </c>
      <c r="M40" s="130" t="s">
        <v>498</v>
      </c>
      <c r="N40" s="247"/>
      <c r="O40" s="247"/>
      <c r="P40" s="247"/>
    </row>
    <row r="41" spans="1:16" s="84" customFormat="1" ht="90" x14ac:dyDescent="0.25">
      <c r="A41" s="125">
        <v>20</v>
      </c>
      <c r="B41" s="125" t="str">
        <f>+'IDENTIFICACIÓN DEL RC'!B28</f>
        <v>Gestión Jurídica y Contractual</v>
      </c>
      <c r="C41" s="126" t="str">
        <f>+VLOOKUP(A41,'IDENTIFICACIÓN DEL RC'!$A$9:$C$31,3,0)</f>
        <v>Desconocimiento de la norma
Desconocimiento de funciones
Desidia</v>
      </c>
      <c r="D41" s="132" t="str">
        <f>+'IDENTIFICACIÓN DEL RC'!D28</f>
        <v>Incumplimiento de funciones por acción u omisión por procedimientos desactualizados de la Gestión Juridica y Contractual</v>
      </c>
      <c r="E41" s="127" t="str">
        <f>+VLOOKUP(A41,'IDENTIFICACIÓN DEL RC'!$A$9:$E$31,5,0)</f>
        <v>Sanciones por parte de entes de control internos y externos.
Procesos disciplinarios internos y externos.</v>
      </c>
      <c r="F41" s="113" t="str">
        <f>'ANÁLISIS DEL RC'!G28</f>
        <v>ZONA RIESGO EXTREMO</v>
      </c>
      <c r="G41" s="129" t="str">
        <f>'CONTROL DEL RC'!F41</f>
        <v>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Direcctor de Juridica y Contractual y/o la documentación ajustada. El cargue de las evidencias se realizara cuatrimestralmente.</v>
      </c>
      <c r="H41" s="129">
        <f>'VALORACIÓN DEL RC CON CONTROL'!C30</f>
        <v>100</v>
      </c>
      <c r="I41" s="113" t="str">
        <f>'VALORACIÓN DEL RC CON CONTROL'!G29</f>
        <v>ZONA RIESGO EXTREMO</v>
      </c>
      <c r="J41" s="75" t="str">
        <f>+'CONTROL DEL RC'!E41</f>
        <v>Reducir el riesgo</v>
      </c>
      <c r="K41" s="130" t="s">
        <v>51</v>
      </c>
      <c r="L41" s="130" t="s">
        <v>43</v>
      </c>
      <c r="M41" s="130" t="s">
        <v>641</v>
      </c>
      <c r="N41" s="141" t="s">
        <v>499</v>
      </c>
      <c r="O41" s="141" t="s">
        <v>424</v>
      </c>
      <c r="P41" s="141" t="s">
        <v>425</v>
      </c>
    </row>
    <row r="42" spans="1:16" s="84" customFormat="1" ht="105" x14ac:dyDescent="0.25">
      <c r="A42" s="130">
        <v>21</v>
      </c>
      <c r="B42" s="130" t="str">
        <f>+'IDENTIFICACIÓN DEL RC'!B29</f>
        <v>Seguimiento y Monitoreo al Sistema de Control Interno</v>
      </c>
      <c r="C42" s="126" t="str">
        <f>+VLOOKUP(A42,'IDENTIFICACIÓN DEL RC'!$A$9:$C$31,3,0)</f>
        <v xml:space="preserve">Desconocimiento u omisión de las normas de auditoria generalmente aceptadas o 
Impedimentos y/o conflictos de interés no comunicados. </v>
      </c>
      <c r="D42" s="131" t="str">
        <f>+'IDENTIFICACIÓN DEL RC'!D29</f>
        <v>Favorecimiento al proceso auditado o a terceros responsables a partir de auditorías, sesgadas, manipuladas o direccionadas, que impidan evidenciar la realidad de la gestión obstruyendo la evaluación de esta.</v>
      </c>
      <c r="E42" s="127" t="str">
        <f>+VLOOKUP(A42,'IDENTIFICACIÓN DEL RC'!$A$9:$E$31,5,0)</f>
        <v>Sanciones por parte de entes de control.</v>
      </c>
      <c r="F42" s="129" t="str">
        <f>'ANÁLISIS DEL RC'!G29</f>
        <v>ZONA RIESGO EXTREMO</v>
      </c>
      <c r="G42" s="129" t="str">
        <f>'CONTROL DEL RC'!F42</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2" s="129">
        <f>'VALORACIÓN DEL RC CON CONTROL'!C30</f>
        <v>100</v>
      </c>
      <c r="I42" s="129" t="str">
        <f>'VALORACIÓN DEL RC CON CONTROL'!G30</f>
        <v>ZONA RIESGO EXTREMO</v>
      </c>
      <c r="J42" s="75" t="str">
        <f>+'CONTROL DEL RC'!E42</f>
        <v>Reducir el riesgo</v>
      </c>
      <c r="K42" s="130" t="s">
        <v>60</v>
      </c>
      <c r="L42" s="130" t="s">
        <v>36</v>
      </c>
      <c r="M42" s="130" t="s">
        <v>500</v>
      </c>
      <c r="N42" s="141" t="s">
        <v>691</v>
      </c>
      <c r="O42" s="141" t="s">
        <v>692</v>
      </c>
      <c r="P42" s="141" t="s">
        <v>693</v>
      </c>
    </row>
    <row r="43" spans="1:16" s="84" customFormat="1" ht="240" x14ac:dyDescent="0.25">
      <c r="A43" s="130">
        <v>22</v>
      </c>
      <c r="B43" s="130" t="str">
        <f>+'IDENTIFICACIÓN DEL RC'!B30</f>
        <v>Atención y Servicio al Ciudadano</v>
      </c>
      <c r="C43" s="126" t="str">
        <f>+VLOOKUP(A43,'IDENTIFICACIÓN DEL RC'!$A$9:$C$31,3,0)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3" s="131" t="str">
        <f>+'IDENTIFICACIÓN DEL RC'!D30</f>
        <v>Favorecimiento a terceros para acceder a los servicios ofertados por al SCJ por fuera de los lineamientos establecidos a cambio de dadivas</v>
      </c>
      <c r="E43" s="127" t="str">
        <f>+VLOOKUP(A43,'IDENTIFICACIÓN DEL RC'!$A$9:$E$31,5,0)</f>
        <v>Percepción negativa de la Ciudadanía de la entidad. 
Procesos disciplinarios internos y externos.</v>
      </c>
      <c r="F43" s="129" t="str">
        <f>'ANÁLISIS DEL RC'!G30</f>
        <v>ZONA RIESGO EXTREMO</v>
      </c>
      <c r="G43" s="129" t="str">
        <f>'CONTROL DEL RC'!F43</f>
        <v>Líder Operativo de Atención y Servicio al Ciudadano verifica el cumplimiento de las jornadas de socialización con los responsables de la ejecución de las actividades cuatrimestralmente de acuerdo al cronograma y las listas de asistencia de las socializaciones realizadas dejando como constancia un acta de reunión. Para los casos en los cuales no se logre cumplir el cronograma se procede con la reprogramación de las actividades. Como evidencia queda el acta de reunión. El cargue de las evidencias se realizará cuatrimestralmente</v>
      </c>
      <c r="H43" s="129">
        <f>'VALORACIÓN DEL RC CON CONTROL'!C31</f>
        <v>100</v>
      </c>
      <c r="I43" s="129" t="str">
        <f>'VALORACIÓN DEL RC CON CONTROL'!G31</f>
        <v>ZONA RIESGO ALTO</v>
      </c>
      <c r="J43" s="75" t="str">
        <f>+'CONTROL DEL RC'!E43</f>
        <v>Reducir el riesgo</v>
      </c>
      <c r="K43" s="130" t="s">
        <v>501</v>
      </c>
      <c r="L43" s="130" t="s">
        <v>32</v>
      </c>
      <c r="M43" s="130" t="s">
        <v>640</v>
      </c>
      <c r="N43" s="141" t="s">
        <v>694</v>
      </c>
      <c r="O43" s="141" t="s">
        <v>695</v>
      </c>
      <c r="P43" s="141" t="s">
        <v>696</v>
      </c>
    </row>
    <row r="44" spans="1:16" s="84" customFormat="1" ht="90" x14ac:dyDescent="0.25">
      <c r="A44" s="130">
        <v>23</v>
      </c>
      <c r="B44" s="130" t="str">
        <f>+'IDENTIFICACIÓN DEL RC'!B31</f>
        <v>CD-Atención Integral para PPL</v>
      </c>
      <c r="C44" s="126" t="str">
        <f>+VLOOKUP(A44,'IDENTIFICACIÓN DEL RC'!$A$9:$C$31,3,0)</f>
        <v>Soborno a los funcionarios encargados de la oferta de estos servicios para acelerar tramites o adulterar documentación</v>
      </c>
      <c r="D44" s="131" t="str">
        <f>+'IDENTIFICACIÓN DEL RC'!D31</f>
        <v>Posibilidad de alteración de la información en el SISIPEC web para beneficiar en el trámite de Autorización para ingreso como visitante a la Cárcel Distrital de Varones y Anexo de Mujeres.</v>
      </c>
      <c r="E44" s="127" t="str">
        <f>+VLOOKUP(A44,'IDENTIFICACIÓN DEL RC'!$A$9:$E$31,5,0)</f>
        <v>Oferta parcializada y desproporcionada de los servicios de atención Integral a las PPL</v>
      </c>
      <c r="F44" s="129" t="str">
        <f>'ANÁLISIS DEL RC'!G31</f>
        <v>ZONA RIESGO EXTREMO</v>
      </c>
      <c r="G44" s="129" t="str">
        <f>'CONTROL DEL RC'!F44</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4" s="129">
        <f>'VALORACIÓN DEL RC CON CONTROL'!C32</f>
        <v>100</v>
      </c>
      <c r="I44" s="129" t="str">
        <f>'VALORACIÓN DEL RC CON CONTROL'!G32</f>
        <v>ZONA RIESGO EXTREMO</v>
      </c>
      <c r="J44" s="75" t="str">
        <f>+'CONTROL DEL RC'!E44</f>
        <v>Reducir el riesgo</v>
      </c>
      <c r="K44" s="130" t="s">
        <v>477</v>
      </c>
      <c r="L44" s="130" t="s">
        <v>638</v>
      </c>
      <c r="M44" s="130" t="s">
        <v>478</v>
      </c>
      <c r="N44" s="141" t="s">
        <v>694</v>
      </c>
      <c r="O44" s="141" t="s">
        <v>695</v>
      </c>
      <c r="P44" s="141" t="s">
        <v>696</v>
      </c>
    </row>
    <row r="45" spans="1:16" s="84" customFormat="1" ht="120" customHeight="1" x14ac:dyDescent="0.25">
      <c r="A45" s="251">
        <v>24</v>
      </c>
      <c r="B45" s="251" t="str">
        <f>+'IDENTIFICACIÓN DEL RC'!B32</f>
        <v>Fortalecimiento de Capacidades Operativas para la S, C y AJ</v>
      </c>
      <c r="C45" s="251" t="str">
        <f>+VLOOKUP(A45,'IDENTIFICACIÓN DEL RC'!$A$9:$C$33,3,0)</f>
        <v>Falencia en el reporte de estado de disponibilidad de los vehículos de propiedad o a cargo de la SDSCJ.
Errores en el registro del kilometraje de cada vehículo en la plataforma del proveedor.</v>
      </c>
      <c r="D45" s="253" t="str">
        <f>+'IDENTIFICACIÓN DEL RC'!D32</f>
        <v>Posibilidad de suministro de combustible por parte de los proveedores a vehículos de propiedad o a cargo de la SDSCJ, por fuera de los parámetros de suministro establecidos para beneficio propio o de terceros</v>
      </c>
      <c r="E45" s="249" t="str">
        <f>+VLOOKUP(A45,'IDENTIFICACIÓN DEL RC'!$A$9:$E$33,5,0)</f>
        <v>1. Incumplimiento a las obligaciones contractuales.
2. Pérdida de confianza en lo público
3. Detrimento patrimonial
4. Enriquecimiento ilícito de contratistas y/o servidores públicos</v>
      </c>
      <c r="F45" s="249" t="str">
        <f>'ANÁLISIS DEL RC'!G32</f>
        <v>ZONA RIESGO EXTREMO</v>
      </c>
      <c r="G45" s="129" t="str">
        <f>'CONTROL DEL RC'!F45</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solucitud de la agencia. Como evidencia se cuenta con la matriz Registro de activación y bloqueo de CHIPS para el control de suministro de combustible. El cargue de las evidencias se realizara cuatrimestralmente.</v>
      </c>
      <c r="H45" s="249">
        <f>'VALORACIÓN DEL RC CON CONTROL'!C33</f>
        <v>100</v>
      </c>
      <c r="I45" s="249" t="str">
        <f>'VALORACIÓN DEL RC CON CONTROL'!G33</f>
        <v>ZONA RIESGO EXTREMO</v>
      </c>
      <c r="J45" s="75" t="str">
        <f>+'CONTROL DEL RC'!E45</f>
        <v>Reducir el riesgo</v>
      </c>
      <c r="K45" s="130" t="s">
        <v>477</v>
      </c>
      <c r="L45" s="130" t="s">
        <v>638</v>
      </c>
      <c r="M45" s="130" t="s">
        <v>478</v>
      </c>
      <c r="N45" s="246" t="s">
        <v>480</v>
      </c>
      <c r="O45" s="246" t="s">
        <v>697</v>
      </c>
      <c r="P45" s="246" t="s">
        <v>698</v>
      </c>
    </row>
    <row r="46" spans="1:16" s="84" customFormat="1" ht="135" customHeight="1" x14ac:dyDescent="0.25">
      <c r="A46" s="252"/>
      <c r="B46" s="252"/>
      <c r="C46" s="252"/>
      <c r="D46" s="254"/>
      <c r="E46" s="258"/>
      <c r="F46" s="258"/>
      <c r="G46" s="129" t="str">
        <f>'CONTROL DEL RC'!F46</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 Como evidencia se cuenta con la matriz Registro de activación y bloqueo de CHIPS para el control de suministro de combustible. El cargue de las evidencias se realizara cuatrimestralmente.</v>
      </c>
      <c r="H46" s="258"/>
      <c r="I46" s="258"/>
      <c r="J46" s="75" t="str">
        <f>+'CONTROL DEL RC'!E46</f>
        <v>Reducir el riesgo</v>
      </c>
      <c r="K46" s="130" t="s">
        <v>477</v>
      </c>
      <c r="L46" s="130" t="s">
        <v>638</v>
      </c>
      <c r="M46" s="130" t="s">
        <v>478</v>
      </c>
      <c r="N46" s="247"/>
      <c r="O46" s="247"/>
      <c r="P46" s="247"/>
    </row>
    <row r="47" spans="1:16" s="84" customFormat="1" ht="165" x14ac:dyDescent="0.25">
      <c r="A47" s="130">
        <v>25</v>
      </c>
      <c r="B47" s="130" t="str">
        <f>+'IDENTIFICACIÓN DEL RC'!B33</f>
        <v>Fortalecimiento de Capacidades Operativas para la S, C y AJ</v>
      </c>
      <c r="C47" s="126" t="str">
        <f>+VLOOKUP(A47,'IDENTIFICACIÓN DEL RC'!$A$9:$C$33,3,0)</f>
        <v>Vehículos o equipos de combustión sin autorización para el abastecimiento de combustible</v>
      </c>
      <c r="D47" s="131" t="str">
        <f>+'IDENTIFICACIÓN DEL RC'!D33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7" s="127" t="str">
        <f>+VLOOKUP(A47,'IDENTIFICACIÓN DEL RC'!$A$9:$E$33,5,0)</f>
        <v>1. Incumplimiento a las obligaciones contractuales.
2. Pérdida de confianza en lo público
3. Detrimento patrimonial
4. Enriquecimiento ilícito de contratistas y/o servidores públicos</v>
      </c>
      <c r="F47" s="129" t="str">
        <f>'ANÁLISIS DEL RC'!G33</f>
        <v>ZONA RIESGO EXTREMO</v>
      </c>
      <c r="G47" s="129" t="str">
        <f>'CONTROL DEL RC'!F47</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v>
      </c>
      <c r="H47" s="129">
        <f>'VALORACIÓN DEL RC CON CONTROL'!C34</f>
        <v>100</v>
      </c>
      <c r="I47" s="129" t="str">
        <f>'VALORACIÓN DEL RC CON CONTROL'!G34</f>
        <v>ZONA RIESGO EXTREMO</v>
      </c>
      <c r="J47" s="75" t="str">
        <f>+'CONTROL DEL RC'!E47</f>
        <v>Reducir el riesgo</v>
      </c>
      <c r="K47" s="130" t="s">
        <v>477</v>
      </c>
      <c r="L47" s="130" t="s">
        <v>638</v>
      </c>
      <c r="M47" s="130" t="s">
        <v>478</v>
      </c>
      <c r="N47" s="141" t="s">
        <v>694</v>
      </c>
      <c r="O47" s="141" t="s">
        <v>677</v>
      </c>
      <c r="P47" s="141" t="s">
        <v>696</v>
      </c>
    </row>
    <row r="48" spans="1:16" x14ac:dyDescent="0.25">
      <c r="A48" s="122"/>
      <c r="B48" s="122"/>
      <c r="C48" s="122"/>
      <c r="D48" s="122"/>
      <c r="E48" s="122"/>
      <c r="F48" s="122"/>
      <c r="G48" s="122"/>
      <c r="H48" s="122"/>
      <c r="I48" s="122"/>
      <c r="J48" s="122"/>
      <c r="K48" s="122"/>
      <c r="L48" s="122"/>
      <c r="M48" s="122"/>
      <c r="N48" s="122"/>
      <c r="O48" s="122"/>
      <c r="P48" s="122"/>
    </row>
    <row r="49" spans="1:16" x14ac:dyDescent="0.25">
      <c r="A49" s="121"/>
      <c r="B49" s="121"/>
      <c r="C49" s="121"/>
      <c r="D49" s="121"/>
      <c r="E49" s="121"/>
      <c r="F49" s="121"/>
      <c r="G49" s="121"/>
      <c r="H49" s="121"/>
      <c r="I49" s="121"/>
      <c r="J49" s="121"/>
      <c r="K49" s="121"/>
      <c r="L49" s="121"/>
      <c r="M49" s="121"/>
      <c r="N49" s="121"/>
      <c r="O49" s="121"/>
      <c r="P49" s="121"/>
    </row>
    <row r="50" spans="1:16" x14ac:dyDescent="0.25">
      <c r="A50" s="121"/>
      <c r="B50" s="121"/>
      <c r="C50" s="121"/>
      <c r="D50" s="121"/>
      <c r="E50" s="121"/>
      <c r="F50" s="121"/>
      <c r="G50" s="121"/>
      <c r="H50" s="121"/>
      <c r="I50" s="121"/>
      <c r="J50" s="121"/>
      <c r="K50" s="121"/>
      <c r="L50" s="121"/>
      <c r="M50" s="121"/>
      <c r="N50" s="121"/>
      <c r="O50" s="121"/>
      <c r="P50" s="121"/>
    </row>
    <row r="51" spans="1:16" x14ac:dyDescent="0.25">
      <c r="A51" s="121"/>
      <c r="B51" s="121"/>
      <c r="C51" s="121"/>
      <c r="D51" s="121"/>
      <c r="E51" s="121"/>
      <c r="F51" s="121"/>
      <c r="G51" s="121"/>
      <c r="H51" s="121"/>
      <c r="I51" s="121"/>
      <c r="J51" s="121"/>
      <c r="K51" s="121"/>
      <c r="L51" s="121"/>
      <c r="M51" s="121"/>
      <c r="N51" s="121"/>
      <c r="O51" s="121"/>
      <c r="P51" s="121"/>
    </row>
    <row r="52" spans="1:16" x14ac:dyDescent="0.25">
      <c r="A52" s="121"/>
      <c r="B52" s="121"/>
      <c r="C52" s="121"/>
      <c r="D52" s="121"/>
      <c r="E52" s="121"/>
      <c r="F52" s="121"/>
      <c r="G52" s="121"/>
      <c r="H52" s="121"/>
      <c r="I52" s="121"/>
      <c r="J52" s="121"/>
      <c r="K52" s="121"/>
      <c r="L52" s="121"/>
      <c r="M52" s="121"/>
      <c r="N52" s="121"/>
      <c r="O52" s="121"/>
      <c r="P52" s="121"/>
    </row>
    <row r="53" spans="1:16" x14ac:dyDescent="0.25">
      <c r="A53" s="121"/>
      <c r="B53" s="121"/>
      <c r="C53" s="121"/>
      <c r="D53" s="121"/>
      <c r="E53" s="121"/>
      <c r="F53" s="121"/>
      <c r="G53" s="121"/>
      <c r="H53" s="121"/>
      <c r="I53" s="121"/>
      <c r="J53" s="121"/>
      <c r="K53" s="121"/>
      <c r="L53" s="121"/>
      <c r="M53" s="121"/>
      <c r="N53" s="121"/>
      <c r="O53" s="121"/>
      <c r="P53" s="121"/>
    </row>
  </sheetData>
  <autoFilter ref="A8:P44" xr:uid="{00000000-0009-0000-0000-000002000000}"/>
  <mergeCells count="114">
    <mergeCell ref="O45:O46"/>
    <mergeCell ref="P45:P46"/>
    <mergeCell ref="A45:A46"/>
    <mergeCell ref="B45:B46"/>
    <mergeCell ref="C45:C46"/>
    <mergeCell ref="D45:D46"/>
    <mergeCell ref="E45:E46"/>
    <mergeCell ref="F45:F46"/>
    <mergeCell ref="H45:H46"/>
    <mergeCell ref="I45:I46"/>
    <mergeCell ref="N45:N46"/>
    <mergeCell ref="I34:I35"/>
    <mergeCell ref="I32:I33"/>
    <mergeCell ref="F25:F27"/>
    <mergeCell ref="N28:N30"/>
    <mergeCell ref="O28:O30"/>
    <mergeCell ref="P28:P30"/>
    <mergeCell ref="I28:I30"/>
    <mergeCell ref="F17:F19"/>
    <mergeCell ref="D22:D24"/>
    <mergeCell ref="D25:D27"/>
    <mergeCell ref="H22:H24"/>
    <mergeCell ref="N32:N33"/>
    <mergeCell ref="O32:O33"/>
    <mergeCell ref="P32:P33"/>
    <mergeCell ref="N34:N35"/>
    <mergeCell ref="O34:O35"/>
    <mergeCell ref="P34:P35"/>
    <mergeCell ref="A1:B7"/>
    <mergeCell ref="C1:H3"/>
    <mergeCell ref="C4:H5"/>
    <mergeCell ref="C6:I7"/>
    <mergeCell ref="I17:I19"/>
    <mergeCell ref="I1:N3"/>
    <mergeCell ref="A39:A40"/>
    <mergeCell ref="D39:D40"/>
    <mergeCell ref="B39:B40"/>
    <mergeCell ref="E10:E11"/>
    <mergeCell ref="E17:E19"/>
    <mergeCell ref="C17:C19"/>
    <mergeCell ref="A20:A21"/>
    <mergeCell ref="D20:D21"/>
    <mergeCell ref="B20:B21"/>
    <mergeCell ref="F20:F21"/>
    <mergeCell ref="N10:N11"/>
    <mergeCell ref="F39:F40"/>
    <mergeCell ref="I39:I40"/>
    <mergeCell ref="C39:C40"/>
    <mergeCell ref="E39:E40"/>
    <mergeCell ref="C20:C21"/>
    <mergeCell ref="E20:E21"/>
    <mergeCell ref="D34:D35"/>
    <mergeCell ref="P4:P5"/>
    <mergeCell ref="O4:O5"/>
    <mergeCell ref="J6:P7"/>
    <mergeCell ref="I4:N5"/>
    <mergeCell ref="O25:O27"/>
    <mergeCell ref="P25:P27"/>
    <mergeCell ref="O17:O19"/>
    <mergeCell ref="P17:P19"/>
    <mergeCell ref="I22:I24"/>
    <mergeCell ref="N17:N19"/>
    <mergeCell ref="I10:I11"/>
    <mergeCell ref="I20:I21"/>
    <mergeCell ref="N20:N21"/>
    <mergeCell ref="O20:O21"/>
    <mergeCell ref="P20:P21"/>
    <mergeCell ref="O10:O11"/>
    <mergeCell ref="P10:P11"/>
    <mergeCell ref="B25:B27"/>
    <mergeCell ref="B22:B24"/>
    <mergeCell ref="F22:F24"/>
    <mergeCell ref="A25:A27"/>
    <mergeCell ref="H25:H27"/>
    <mergeCell ref="E25:E27"/>
    <mergeCell ref="C25:C27"/>
    <mergeCell ref="I25:I27"/>
    <mergeCell ref="N25:N27"/>
    <mergeCell ref="A22:A24"/>
    <mergeCell ref="C22:C24"/>
    <mergeCell ref="E22:E24"/>
    <mergeCell ref="C34:C35"/>
    <mergeCell ref="E34:E35"/>
    <mergeCell ref="F32:F33"/>
    <mergeCell ref="H32:H33"/>
    <mergeCell ref="A32:A33"/>
    <mergeCell ref="D32:D33"/>
    <mergeCell ref="B32:B33"/>
    <mergeCell ref="A34:A35"/>
    <mergeCell ref="H34:H35"/>
    <mergeCell ref="N39:N40"/>
    <mergeCell ref="O39:O40"/>
    <mergeCell ref="P39:P40"/>
    <mergeCell ref="B17:B19"/>
    <mergeCell ref="D17:D19"/>
    <mergeCell ref="A17:A19"/>
    <mergeCell ref="H17:H19"/>
    <mergeCell ref="A10:A11"/>
    <mergeCell ref="D10:D11"/>
    <mergeCell ref="B10:B11"/>
    <mergeCell ref="F10:F11"/>
    <mergeCell ref="H10:H11"/>
    <mergeCell ref="C10:C11"/>
    <mergeCell ref="B34:B35"/>
    <mergeCell ref="F34:F35"/>
    <mergeCell ref="A28:A30"/>
    <mergeCell ref="D28:D30"/>
    <mergeCell ref="B28:B30"/>
    <mergeCell ref="F28:F30"/>
    <mergeCell ref="H28:H30"/>
    <mergeCell ref="C28:C30"/>
    <mergeCell ref="E28:E30"/>
    <mergeCell ref="E32:E33"/>
    <mergeCell ref="C32:C33"/>
  </mergeCells>
  <conditionalFormatting sqref="F42 F22 F9:F20 F25:F39">
    <cfRule type="containsText" dxfId="86" priority="84" operator="containsText" text="EXTREMO">
      <formula>NOT(ISERROR(SEARCH("EXTREMO",F9)))</formula>
    </cfRule>
    <cfRule type="containsText" dxfId="85" priority="86" operator="containsText" text="ALTO">
      <formula>NOT(ISERROR(SEARCH("ALTO",F9)))</formula>
    </cfRule>
    <cfRule type="containsText" dxfId="84" priority="87" operator="containsText" text="MODERADO">
      <formula>NOT(ISERROR(SEARCH("MODERADO",F9)))</formula>
    </cfRule>
  </conditionalFormatting>
  <conditionalFormatting sqref="I42 I22 I9:I20 I25:I39">
    <cfRule type="containsText" dxfId="83" priority="43" operator="containsText" text="EXTREMO">
      <formula>NOT(ISERROR(SEARCH("EXTREMO",I9)))</formula>
    </cfRule>
    <cfRule type="containsText" dxfId="82" priority="44" operator="containsText" text="ALTO">
      <formula>NOT(ISERROR(SEARCH("ALTO",I9)))</formula>
    </cfRule>
  </conditionalFormatting>
  <conditionalFormatting sqref="F43:F45 F47">
    <cfRule type="containsText" dxfId="81" priority="22" operator="containsText" text="EXTREMO">
      <formula>NOT(ISERROR(SEARCH("EXTREMO",F43)))</formula>
    </cfRule>
    <cfRule type="containsText" dxfId="80" priority="23" operator="containsText" text="ALTO">
      <formula>NOT(ISERROR(SEARCH("ALTO",F43)))</formula>
    </cfRule>
    <cfRule type="containsText" dxfId="79" priority="24" operator="containsText" text="MODERADO">
      <formula>NOT(ISERROR(SEARCH("MODERADO",F43)))</formula>
    </cfRule>
  </conditionalFormatting>
  <conditionalFormatting sqref="I43:I45 I47">
    <cfRule type="containsText" dxfId="78" priority="19" operator="containsText" text="EXTREMO">
      <formula>NOT(ISERROR(SEARCH("EXTREMO",I43)))</formula>
    </cfRule>
    <cfRule type="containsText" dxfId="77" priority="20" operator="containsText" text="ALTO">
      <formula>NOT(ISERROR(SEARCH("ALTO",I43)))</formula>
    </cfRule>
  </conditionalFormatting>
  <conditionalFormatting sqref="F41">
    <cfRule type="containsText" dxfId="76" priority="4" operator="containsText" text="EXTREMO">
      <formula>NOT(ISERROR(SEARCH("EXTREMO",F41)))</formula>
    </cfRule>
    <cfRule type="containsText" dxfId="75" priority="5" operator="containsText" text="ALTO">
      <formula>NOT(ISERROR(SEARCH("ALTO",F41)))</formula>
    </cfRule>
    <cfRule type="containsText" dxfId="74" priority="6" operator="containsText" text="MODERADO">
      <formula>NOT(ISERROR(SEARCH("MODERADO",F41)))</formula>
    </cfRule>
  </conditionalFormatting>
  <conditionalFormatting sqref="I41">
    <cfRule type="containsText" dxfId="73" priority="1" operator="containsText" text="EXTREMO">
      <formula>NOT(ISERROR(SEARCH("EXTREMO",I41)))</formula>
    </cfRule>
    <cfRule type="containsText" dxfId="72" priority="2" operator="containsText" text="ALTO">
      <formula>NOT(ISERROR(SEARCH("ALTO",I41)))</formula>
    </cfRule>
  </conditionalFormatting>
  <pageMargins left="0.7" right="0.7" top="0.75" bottom="0.75" header="0.3" footer="0.3"/>
  <pageSetup scale="1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CB33AC74-5E86-43AD-AB15-43A0A24485AA}">
            <xm:f>NOT(ISERROR(SEARCH("MODERADO",I9)))</xm:f>
            <xm:f>"MODERADO"</xm:f>
            <x14:dxf>
              <fill>
                <patternFill>
                  <bgColor rgb="FFFFFF00"/>
                </patternFill>
              </fill>
            </x14:dxf>
          </x14:cfRule>
          <xm:sqref>I42 I22 I9:I20 I25:I39</xm:sqref>
        </x14:conditionalFormatting>
        <x14:conditionalFormatting xmlns:xm="http://schemas.microsoft.com/office/excel/2006/main">
          <x14:cfRule type="containsText" priority="21" operator="containsText" id="{7614DDB7-39BB-4357-B29B-DF5AD9500507}">
            <xm:f>NOT(ISERROR(SEARCH("MODERADO",I43)))</xm:f>
            <xm:f>"MODERADO"</xm:f>
            <x14:dxf>
              <fill>
                <patternFill>
                  <bgColor rgb="FFFFFF00"/>
                </patternFill>
              </fill>
            </x14:dxf>
          </x14:cfRule>
          <xm:sqref>I43:I45 I47</xm:sqref>
        </x14:conditionalFormatting>
        <x14:conditionalFormatting xmlns:xm="http://schemas.microsoft.com/office/excel/2006/main">
          <x14:cfRule type="containsText" priority="3" operator="containsText" id="{0727894C-4CF4-4FB5-A3D1-64080DEA0A4F}">
            <xm:f>NOT(ISERROR(SEARCH("MODERADO",I41)))</xm:f>
            <xm:f>"MODERADO"</xm:f>
            <x14:dxf>
              <fill>
                <patternFill>
                  <bgColor rgb="FFFFFF00"/>
                </patternFill>
              </fill>
            </x14:dxf>
          </x14:cfRule>
          <xm:sqref>I41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DE INFORMACIÓN'!$B$17:$B$34</xm:f>
          </x14:formula1>
          <xm:sqref>B28 B34 B9:B10 B31:B32 B22 B25 B36:B39 B12:B20 B41:B45 B47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rgb="FF92D050"/>
  </sheetPr>
  <dimension ref="A1:E33"/>
  <sheetViews>
    <sheetView view="pageBreakPreview" zoomScaleNormal="80" zoomScaleSheetLayoutView="10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1" width="21.5703125" style="3" bestFit="1" customWidth="1"/>
    <col min="2" max="2" width="36.28515625" style="3" bestFit="1" customWidth="1"/>
    <col min="3" max="3" width="34.5703125" style="3" customWidth="1"/>
    <col min="4" max="5" width="45.85546875" style="3" customWidth="1"/>
    <col min="6" max="16384" width="11.42578125" style="3"/>
  </cols>
  <sheetData>
    <row r="1" spans="1:5" customFormat="1" ht="27.75" customHeight="1" thickBot="1" x14ac:dyDescent="0.3">
      <c r="A1" s="186"/>
      <c r="B1" s="296" t="s">
        <v>0</v>
      </c>
      <c r="C1" s="299" t="s">
        <v>1</v>
      </c>
      <c r="D1" s="123" t="s">
        <v>2</v>
      </c>
      <c r="E1" s="77" t="s">
        <v>3</v>
      </c>
    </row>
    <row r="2" spans="1:5" customFormat="1" ht="29.25" customHeight="1" thickBot="1" x14ac:dyDescent="0.3">
      <c r="A2" s="186"/>
      <c r="B2" s="298"/>
      <c r="C2" s="300"/>
      <c r="D2" s="123" t="s">
        <v>4</v>
      </c>
      <c r="E2" s="8">
        <v>20</v>
      </c>
    </row>
    <row r="3" spans="1:5" customFormat="1" ht="29.25" customHeight="1" thickBot="1" x14ac:dyDescent="0.3">
      <c r="A3" s="186"/>
      <c r="B3" s="297"/>
      <c r="C3" s="301"/>
      <c r="D3" s="124" t="s">
        <v>5</v>
      </c>
      <c r="E3" s="87">
        <v>43475</v>
      </c>
    </row>
    <row r="4" spans="1:5" customFormat="1" ht="15" customHeight="1" x14ac:dyDescent="0.25">
      <c r="A4" s="186"/>
      <c r="B4" s="296" t="s">
        <v>6</v>
      </c>
      <c r="C4" s="199" t="s">
        <v>11</v>
      </c>
      <c r="D4" s="195" t="s">
        <v>704</v>
      </c>
      <c r="E4" s="197" t="s">
        <v>447</v>
      </c>
    </row>
    <row r="5" spans="1:5" customFormat="1" ht="15.75" customHeight="1" thickBot="1" x14ac:dyDescent="0.3">
      <c r="A5" s="186"/>
      <c r="B5" s="297"/>
      <c r="C5" s="201"/>
      <c r="D5" s="196"/>
      <c r="E5" s="198"/>
    </row>
    <row r="6" spans="1:5" ht="15.75" thickTop="1" x14ac:dyDescent="0.25">
      <c r="A6" s="292" t="s">
        <v>61</v>
      </c>
      <c r="B6" s="293"/>
      <c r="C6" s="292"/>
      <c r="D6" s="292"/>
      <c r="E6" s="294"/>
    </row>
    <row r="7" spans="1:5" ht="15.75" thickBot="1" x14ac:dyDescent="0.3">
      <c r="A7" s="293"/>
      <c r="B7" s="293"/>
      <c r="C7" s="293"/>
      <c r="D7" s="293"/>
      <c r="E7" s="295"/>
    </row>
    <row r="8" spans="1:5" ht="15.75" thickBot="1" x14ac:dyDescent="0.3">
      <c r="A8" s="151" t="s">
        <v>62</v>
      </c>
      <c r="B8" s="151" t="s">
        <v>63</v>
      </c>
      <c r="C8" s="151" t="s">
        <v>64</v>
      </c>
      <c r="D8" s="151" t="s">
        <v>65</v>
      </c>
      <c r="E8" s="151" t="s">
        <v>66</v>
      </c>
    </row>
    <row r="9" spans="1:5" ht="90" x14ac:dyDescent="0.25">
      <c r="A9" s="81">
        <v>1</v>
      </c>
      <c r="B9" s="126" t="s">
        <v>67</v>
      </c>
      <c r="C9" s="126" t="s">
        <v>68</v>
      </c>
      <c r="D9" s="118" t="s">
        <v>577</v>
      </c>
      <c r="E9" s="126" t="s">
        <v>69</v>
      </c>
    </row>
    <row r="10" spans="1:5" ht="75" x14ac:dyDescent="0.25">
      <c r="A10" s="75">
        <v>2</v>
      </c>
      <c r="B10" s="130" t="s">
        <v>67</v>
      </c>
      <c r="C10" s="130" t="s">
        <v>562</v>
      </c>
      <c r="D10" s="119" t="s">
        <v>578</v>
      </c>
      <c r="E10" s="130" t="s">
        <v>563</v>
      </c>
    </row>
    <row r="11" spans="1:5" ht="105" x14ac:dyDescent="0.25">
      <c r="A11" s="75">
        <v>3</v>
      </c>
      <c r="B11" s="130" t="s">
        <v>67</v>
      </c>
      <c r="C11" s="130" t="s">
        <v>71</v>
      </c>
      <c r="D11" s="119" t="s">
        <v>579</v>
      </c>
      <c r="E11" s="130" t="s">
        <v>580</v>
      </c>
    </row>
    <row r="12" spans="1:5" ht="90" x14ac:dyDescent="0.25">
      <c r="A12" s="75">
        <v>4</v>
      </c>
      <c r="B12" s="130" t="s">
        <v>72</v>
      </c>
      <c r="C12" s="130" t="s">
        <v>73</v>
      </c>
      <c r="D12" s="119" t="s">
        <v>503</v>
      </c>
      <c r="E12" s="130" t="s">
        <v>470</v>
      </c>
    </row>
    <row r="13" spans="1:5" ht="60" x14ac:dyDescent="0.25">
      <c r="A13" s="130">
        <v>5</v>
      </c>
      <c r="B13" s="130" t="s">
        <v>74</v>
      </c>
      <c r="C13" s="130" t="s">
        <v>75</v>
      </c>
      <c r="D13" s="119" t="s">
        <v>76</v>
      </c>
      <c r="E13" s="130" t="s">
        <v>77</v>
      </c>
    </row>
    <row r="14" spans="1:5" ht="60" x14ac:dyDescent="0.25">
      <c r="A14" s="130">
        <v>6</v>
      </c>
      <c r="B14" s="130" t="s">
        <v>390</v>
      </c>
      <c r="C14" s="130" t="s">
        <v>78</v>
      </c>
      <c r="D14" s="119" t="s">
        <v>79</v>
      </c>
      <c r="E14" s="130" t="s">
        <v>80</v>
      </c>
    </row>
    <row r="15" spans="1:5" ht="90" x14ac:dyDescent="0.25">
      <c r="A15" s="130">
        <v>7</v>
      </c>
      <c r="B15" s="130" t="s">
        <v>81</v>
      </c>
      <c r="C15" s="130" t="s">
        <v>82</v>
      </c>
      <c r="D15" s="119" t="s">
        <v>585</v>
      </c>
      <c r="E15" s="130" t="s">
        <v>583</v>
      </c>
    </row>
    <row r="16" spans="1:5" ht="165" x14ac:dyDescent="0.25">
      <c r="A16" s="130">
        <v>8</v>
      </c>
      <c r="B16" s="130" t="s">
        <v>83</v>
      </c>
      <c r="C16" s="130" t="s">
        <v>602</v>
      </c>
      <c r="D16" s="119" t="s">
        <v>603</v>
      </c>
      <c r="E16" s="130" t="s">
        <v>84</v>
      </c>
    </row>
    <row r="17" spans="1:5" ht="120" x14ac:dyDescent="0.25">
      <c r="A17" s="130">
        <v>9</v>
      </c>
      <c r="B17" s="130" t="s">
        <v>85</v>
      </c>
      <c r="C17" s="130" t="s">
        <v>86</v>
      </c>
      <c r="D17" s="119" t="s">
        <v>87</v>
      </c>
      <c r="E17" s="130" t="s">
        <v>88</v>
      </c>
    </row>
    <row r="18" spans="1:5" ht="165" x14ac:dyDescent="0.25">
      <c r="A18" s="130">
        <v>10</v>
      </c>
      <c r="B18" s="130" t="s">
        <v>89</v>
      </c>
      <c r="C18" s="130" t="s">
        <v>595</v>
      </c>
      <c r="D18" s="119" t="s">
        <v>700</v>
      </c>
      <c r="E18" s="130" t="s">
        <v>458</v>
      </c>
    </row>
    <row r="19" spans="1:5" ht="60" x14ac:dyDescent="0.25">
      <c r="A19" s="130">
        <v>11</v>
      </c>
      <c r="B19" s="130" t="s">
        <v>90</v>
      </c>
      <c r="C19" s="130" t="s">
        <v>70</v>
      </c>
      <c r="D19" s="119" t="s">
        <v>91</v>
      </c>
      <c r="E19" s="130" t="s">
        <v>92</v>
      </c>
    </row>
    <row r="20" spans="1:5" ht="75" x14ac:dyDescent="0.25">
      <c r="A20" s="130">
        <v>12</v>
      </c>
      <c r="B20" s="130" t="s">
        <v>90</v>
      </c>
      <c r="C20" s="130" t="s">
        <v>93</v>
      </c>
      <c r="D20" s="119" t="s">
        <v>94</v>
      </c>
      <c r="E20" s="130" t="s">
        <v>95</v>
      </c>
    </row>
    <row r="21" spans="1:5" ht="105" x14ac:dyDescent="0.25">
      <c r="A21" s="130">
        <v>13</v>
      </c>
      <c r="B21" s="130" t="s">
        <v>96</v>
      </c>
      <c r="C21" s="130" t="s">
        <v>601</v>
      </c>
      <c r="D21" s="119" t="s">
        <v>97</v>
      </c>
      <c r="E21" s="130" t="s">
        <v>98</v>
      </c>
    </row>
    <row r="22" spans="1:5" ht="120" x14ac:dyDescent="0.25">
      <c r="A22" s="130">
        <v>14</v>
      </c>
      <c r="B22" s="130" t="s">
        <v>99</v>
      </c>
      <c r="C22" s="130" t="s">
        <v>100</v>
      </c>
      <c r="D22" s="119" t="s">
        <v>101</v>
      </c>
      <c r="E22" s="130" t="s">
        <v>102</v>
      </c>
    </row>
    <row r="23" spans="1:5" ht="75" x14ac:dyDescent="0.25">
      <c r="A23" s="130">
        <v>15</v>
      </c>
      <c r="B23" s="125" t="s">
        <v>99</v>
      </c>
      <c r="C23" s="125" t="s">
        <v>103</v>
      </c>
      <c r="D23" s="120" t="s">
        <v>104</v>
      </c>
      <c r="E23" s="125" t="s">
        <v>105</v>
      </c>
    </row>
    <row r="24" spans="1:5" ht="90" x14ac:dyDescent="0.25">
      <c r="A24" s="130">
        <v>16</v>
      </c>
      <c r="B24" s="125" t="s">
        <v>106</v>
      </c>
      <c r="C24" s="130" t="s">
        <v>107</v>
      </c>
      <c r="D24" s="119" t="s">
        <v>599</v>
      </c>
      <c r="E24" s="130" t="s">
        <v>108</v>
      </c>
    </row>
    <row r="25" spans="1:5" ht="45" x14ac:dyDescent="0.25">
      <c r="A25" s="130">
        <v>17</v>
      </c>
      <c r="B25" s="125" t="s">
        <v>109</v>
      </c>
      <c r="C25" s="130" t="s">
        <v>110</v>
      </c>
      <c r="D25" s="119" t="s">
        <v>111</v>
      </c>
      <c r="E25" s="130" t="s">
        <v>112</v>
      </c>
    </row>
    <row r="26" spans="1:5" ht="240" x14ac:dyDescent="0.25">
      <c r="A26" s="130">
        <v>18</v>
      </c>
      <c r="B26" s="125" t="s">
        <v>109</v>
      </c>
      <c r="C26" s="130" t="s">
        <v>113</v>
      </c>
      <c r="D26" s="119" t="s">
        <v>114</v>
      </c>
      <c r="E26" s="130" t="s">
        <v>115</v>
      </c>
    </row>
    <row r="27" spans="1:5" ht="138.75" customHeight="1" x14ac:dyDescent="0.25">
      <c r="A27" s="130">
        <v>19</v>
      </c>
      <c r="B27" s="125" t="s">
        <v>116</v>
      </c>
      <c r="C27" s="130" t="s">
        <v>117</v>
      </c>
      <c r="D27" s="119" t="s">
        <v>622</v>
      </c>
      <c r="E27" s="130" t="s">
        <v>118</v>
      </c>
    </row>
    <row r="28" spans="1:5" ht="138.75" customHeight="1" x14ac:dyDescent="0.25">
      <c r="A28" s="130">
        <v>20</v>
      </c>
      <c r="B28" s="125" t="s">
        <v>116</v>
      </c>
      <c r="C28" s="130" t="s">
        <v>119</v>
      </c>
      <c r="D28" s="119" t="s">
        <v>621</v>
      </c>
      <c r="E28" s="130" t="s">
        <v>120</v>
      </c>
    </row>
    <row r="29" spans="1:5" ht="75" x14ac:dyDescent="0.25">
      <c r="A29" s="130">
        <v>21</v>
      </c>
      <c r="B29" s="130" t="s">
        <v>121</v>
      </c>
      <c r="C29" s="130" t="s">
        <v>122</v>
      </c>
      <c r="D29" s="119" t="s">
        <v>582</v>
      </c>
      <c r="E29" s="130" t="s">
        <v>123</v>
      </c>
    </row>
    <row r="30" spans="1:5" ht="165" x14ac:dyDescent="0.25">
      <c r="A30" s="130">
        <v>22</v>
      </c>
      <c r="B30" s="130" t="s">
        <v>124</v>
      </c>
      <c r="C30" s="130" t="s">
        <v>590</v>
      </c>
      <c r="D30" s="119" t="s">
        <v>594</v>
      </c>
      <c r="E30" s="130" t="s">
        <v>591</v>
      </c>
    </row>
    <row r="31" spans="1:5" ht="60" x14ac:dyDescent="0.25">
      <c r="A31" s="130">
        <v>23</v>
      </c>
      <c r="B31" s="130" t="s">
        <v>72</v>
      </c>
      <c r="C31" s="130" t="s">
        <v>73</v>
      </c>
      <c r="D31" s="119" t="s">
        <v>589</v>
      </c>
      <c r="E31" s="130" t="s">
        <v>470</v>
      </c>
    </row>
    <row r="32" spans="1:5" ht="90" x14ac:dyDescent="0.25">
      <c r="A32" s="130">
        <v>24</v>
      </c>
      <c r="B32" s="130" t="s">
        <v>83</v>
      </c>
      <c r="C32" s="130" t="s">
        <v>608</v>
      </c>
      <c r="D32" s="119" t="s">
        <v>609</v>
      </c>
      <c r="E32" s="130" t="s">
        <v>618</v>
      </c>
    </row>
    <row r="33" spans="1:5" ht="120" x14ac:dyDescent="0.25">
      <c r="A33" s="130">
        <v>25</v>
      </c>
      <c r="B33" s="130" t="s">
        <v>83</v>
      </c>
      <c r="C33" s="130" t="s">
        <v>613</v>
      </c>
      <c r="D33" s="119" t="s">
        <v>614</v>
      </c>
      <c r="E33" s="130" t="s">
        <v>618</v>
      </c>
    </row>
  </sheetData>
  <autoFilter ref="A8:E33" xr:uid="{00000000-0009-0000-0000-000003000000}"/>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3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INFORMACIÓN'!$B$17:$B$34</xm:f>
          </x14:formula1>
          <xm:sqref>B9:B33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tabColor rgb="FF92D050"/>
  </sheetPr>
  <dimension ref="A1:G33"/>
  <sheetViews>
    <sheetView view="pageBreakPreview" zoomScale="80" zoomScaleNormal="100" zoomScaleSheetLayoutView="80" workbookViewId="0">
      <pane xSplit="1" ySplit="8" topLeftCell="B9" activePane="bottomRight" state="frozen"/>
      <selection pane="topRight" activeCell="B1" sqref="B1:B2"/>
      <selection pane="bottomLeft" activeCell="B1" sqref="B1:B2"/>
      <selection pane="bottomRight" activeCell="B9" sqref="B9"/>
    </sheetView>
  </sheetViews>
  <sheetFormatPr baseColWidth="10" defaultColWidth="11.42578125" defaultRowHeight="15" x14ac:dyDescent="0.25"/>
  <cols>
    <col min="1" max="1" width="21.5703125" style="3" bestFit="1" customWidth="1"/>
    <col min="2" max="2" width="32.85546875" style="3" customWidth="1"/>
    <col min="3" max="3" width="47" style="3" bestFit="1" customWidth="1"/>
    <col min="4" max="4" width="34.5703125" style="3" customWidth="1"/>
    <col min="5" max="5" width="49.85546875" style="3" bestFit="1" customWidth="1"/>
    <col min="6" max="6" width="47.85546875" style="3" customWidth="1"/>
    <col min="7" max="7" width="23.42578125" style="3" customWidth="1"/>
    <col min="8" max="8" width="11.42578125" style="3" customWidth="1"/>
    <col min="9" max="16384" width="11.42578125" style="3"/>
  </cols>
  <sheetData>
    <row r="1" spans="1:7" customFormat="1" ht="19.5" customHeight="1" thickBot="1" x14ac:dyDescent="0.3">
      <c r="A1" s="186"/>
      <c r="B1" s="296" t="s">
        <v>0</v>
      </c>
      <c r="C1" s="268" t="s">
        <v>1</v>
      </c>
      <c r="D1" s="269"/>
      <c r="E1" s="199"/>
      <c r="F1" s="123" t="s">
        <v>2</v>
      </c>
      <c r="G1" s="77" t="s">
        <v>3</v>
      </c>
    </row>
    <row r="2" spans="1:7" customFormat="1" ht="15.75" thickBot="1" x14ac:dyDescent="0.3">
      <c r="A2" s="186"/>
      <c r="B2" s="298"/>
      <c r="C2" s="290"/>
      <c r="D2" s="291"/>
      <c r="E2" s="200"/>
      <c r="F2" s="123" t="s">
        <v>4</v>
      </c>
      <c r="G2" s="8">
        <v>20</v>
      </c>
    </row>
    <row r="3" spans="1:7" customFormat="1" ht="15.75" thickBot="1" x14ac:dyDescent="0.3">
      <c r="A3" s="186"/>
      <c r="B3" s="297"/>
      <c r="C3" s="270"/>
      <c r="D3" s="271"/>
      <c r="E3" s="201"/>
      <c r="F3" s="124" t="s">
        <v>5</v>
      </c>
      <c r="G3" s="87">
        <v>43475</v>
      </c>
    </row>
    <row r="4" spans="1:7" customFormat="1" ht="15" customHeight="1" x14ac:dyDescent="0.25">
      <c r="A4" s="186"/>
      <c r="B4" s="275" t="s">
        <v>6</v>
      </c>
      <c r="C4" s="291" t="s">
        <v>11</v>
      </c>
      <c r="D4" s="291"/>
      <c r="E4" s="200"/>
      <c r="F4" s="195" t="s">
        <v>704</v>
      </c>
      <c r="G4" s="197" t="s">
        <v>448</v>
      </c>
    </row>
    <row r="5" spans="1:7" customFormat="1" ht="15.75" customHeight="1" thickBot="1" x14ac:dyDescent="0.3">
      <c r="A5" s="186"/>
      <c r="B5" s="278"/>
      <c r="C5" s="291"/>
      <c r="D5" s="291"/>
      <c r="E5" s="200"/>
      <c r="F5" s="196"/>
      <c r="G5" s="308"/>
    </row>
    <row r="6" spans="1:7" ht="15" customHeight="1" x14ac:dyDescent="0.25">
      <c r="A6" s="302" t="s">
        <v>125</v>
      </c>
      <c r="B6" s="303"/>
      <c r="C6" s="303"/>
      <c r="D6" s="303"/>
      <c r="E6" s="303"/>
      <c r="F6" s="303"/>
      <c r="G6" s="304"/>
    </row>
    <row r="7" spans="1:7" ht="15" customHeight="1" thickBot="1" x14ac:dyDescent="0.3">
      <c r="A7" s="305"/>
      <c r="B7" s="306"/>
      <c r="C7" s="306"/>
      <c r="D7" s="306"/>
      <c r="E7" s="306"/>
      <c r="F7" s="306"/>
      <c r="G7" s="307"/>
    </row>
    <row r="8" spans="1:7" x14ac:dyDescent="0.25">
      <c r="A8" s="152" t="s">
        <v>62</v>
      </c>
      <c r="B8" s="152" t="s">
        <v>63</v>
      </c>
      <c r="C8" s="152" t="s">
        <v>65</v>
      </c>
      <c r="D8" s="152" t="s">
        <v>126</v>
      </c>
      <c r="E8" s="152" t="s">
        <v>127</v>
      </c>
      <c r="F8" s="152" t="s">
        <v>128</v>
      </c>
      <c r="G8" s="152" t="s">
        <v>129</v>
      </c>
    </row>
    <row r="9" spans="1:7" ht="67.5" customHeight="1" x14ac:dyDescent="0.25">
      <c r="A9" s="75">
        <v>1</v>
      </c>
      <c r="B9" s="130" t="str">
        <f>+VLOOKUP(A9,'IDENTIFICACIÓN DEL RC'!$A$9:$E$33,2,0)</f>
        <v xml:space="preserve">Acceso y Fortalecimiento a la Justicia </v>
      </c>
      <c r="C9" s="131" t="str">
        <f>'IDENTIFICACIÓN DEL RC'!D9</f>
        <v>Registro de información errónea en los informes de procesos vinculados al PDJJR (Programa de Justicia Juvenil Restaurativa)</v>
      </c>
      <c r="D9" s="130" t="s">
        <v>130</v>
      </c>
      <c r="E9" s="130" t="s">
        <v>131</v>
      </c>
      <c r="F9" s="130" t="s">
        <v>132</v>
      </c>
      <c r="G9" s="130" t="s">
        <v>133</v>
      </c>
    </row>
    <row r="10" spans="1:7" ht="75" x14ac:dyDescent="0.25">
      <c r="A10" s="75">
        <v>2</v>
      </c>
      <c r="B10" s="130" t="str">
        <f>+VLOOKUP(A10,'IDENTIFICACIÓN DEL RC'!$A$9:$E$33,2,0)</f>
        <v xml:space="preserve">Acceso y Fortalecimiento a la Justicia </v>
      </c>
      <c r="C10" s="131" t="str">
        <f>'IDENTIFICACIÓN DEL RC'!D10</f>
        <v>Malas actuaciones de funcionarios y colaboradores de la Dirección de Acceso a la Justicia por el recibimiento de dadivas</v>
      </c>
      <c r="D10" s="130" t="s">
        <v>564</v>
      </c>
      <c r="E10" s="130" t="s">
        <v>565</v>
      </c>
      <c r="F10" s="130" t="s">
        <v>566</v>
      </c>
      <c r="G10" s="130" t="s">
        <v>567</v>
      </c>
    </row>
    <row r="11" spans="1:7" ht="95.25" customHeight="1" x14ac:dyDescent="0.25">
      <c r="A11" s="75">
        <v>3</v>
      </c>
      <c r="B11" s="130" t="str">
        <f>+VLOOKUP(A11,'IDENTIFICACIÓN DEL RC'!$A$9:$E$33,2,0)</f>
        <v xml:space="preserve">Acceso y Fortalecimiento a la Justicia </v>
      </c>
      <c r="C11" s="131" t="str">
        <f>'IDENTIFICACIÓN DEL RC'!D11</f>
        <v>Inconsistencias en los reportes relacionados al Plan de Acción a la Justicia</v>
      </c>
      <c r="D11" s="130" t="s">
        <v>134</v>
      </c>
      <c r="E11" s="130" t="s">
        <v>135</v>
      </c>
      <c r="F11" s="130" t="s">
        <v>136</v>
      </c>
      <c r="G11" s="130" t="s">
        <v>568</v>
      </c>
    </row>
    <row r="12" spans="1:7" ht="90" x14ac:dyDescent="0.25">
      <c r="A12" s="75">
        <v>4</v>
      </c>
      <c r="B12" s="130" t="str">
        <f>+VLOOKUP(A12,'IDENTIFICACIÓN DEL RC'!$A$9:$E$33,2,0)</f>
        <v>CD-Atención Integral para PPL</v>
      </c>
      <c r="C12" s="131" t="str">
        <f>'IDENTIFICACIÓN DEL RC'!D12</f>
        <v>Beneficio particular o a terceros derivados de trámites en procesos de Atención Integral (alimentación, servicios de salud, dotación de elementos básicos, ingreso a programas de Atención Social y actividades validas de redención de pena).</v>
      </c>
      <c r="D12" s="130" t="s">
        <v>137</v>
      </c>
      <c r="E12" s="130" t="s">
        <v>456</v>
      </c>
      <c r="F12" s="130" t="s">
        <v>138</v>
      </c>
      <c r="G12" s="130" t="s">
        <v>139</v>
      </c>
    </row>
    <row r="13" spans="1:7" ht="75" x14ac:dyDescent="0.25">
      <c r="A13" s="75">
        <v>5</v>
      </c>
      <c r="B13" s="130" t="str">
        <f>+VLOOKUP(A13,'IDENTIFICACIÓN DEL RC'!$A$9:$E$33,2,0)</f>
        <v>CD-Custodia y vigilancia para la seguridad</v>
      </c>
      <c r="C13" s="131" t="str">
        <f>'IDENTIFICACIÓN DEL RC'!D13</f>
        <v>Beneficio particular o a terceros derivados de la Custodia y Vigilancia a las PPL</v>
      </c>
      <c r="D13" s="130" t="s">
        <v>140</v>
      </c>
      <c r="E13" s="130" t="s">
        <v>141</v>
      </c>
      <c r="F13" s="130" t="s">
        <v>142</v>
      </c>
      <c r="G13" s="130" t="s">
        <v>143</v>
      </c>
    </row>
    <row r="14" spans="1:7" ht="86.25" customHeight="1" x14ac:dyDescent="0.25">
      <c r="A14" s="75">
        <v>6</v>
      </c>
      <c r="B14" s="130" t="str">
        <f>+VLOOKUP(A14,'IDENTIFICACIÓN DEL RC'!$A$9:$E$33,2,0)</f>
        <v>CD-Tramite Jurídico para PPL</v>
      </c>
      <c r="C14" s="131" t="str">
        <f>'IDENTIFICACIÓN DEL RC'!D14</f>
        <v>Beneficio particular o a terceros derivados de los trámites Jurídicos</v>
      </c>
      <c r="D14" s="130" t="s">
        <v>144</v>
      </c>
      <c r="E14" s="130" t="s">
        <v>145</v>
      </c>
      <c r="F14" s="130" t="s">
        <v>146</v>
      </c>
      <c r="G14" s="130" t="s">
        <v>147</v>
      </c>
    </row>
    <row r="15" spans="1:7" ht="95.25" customHeight="1" x14ac:dyDescent="0.25">
      <c r="A15" s="75">
        <v>7</v>
      </c>
      <c r="B15" s="130" t="str">
        <f>+VLOOKUP(A15,'IDENTIFICACIÓN DEL RC'!$A$9:$E$33,2,0)</f>
        <v>Control Interno Disciplinario</v>
      </c>
      <c r="C15" s="131" t="str">
        <f>'IDENTIFICACIÓN DEL RC'!D15</f>
        <v>Posibilidad de desviaciones en las Investigaciones originadas por prácticas indebidas</v>
      </c>
      <c r="D15" s="130" t="s">
        <v>586</v>
      </c>
      <c r="E15" s="130" t="s">
        <v>587</v>
      </c>
      <c r="F15" s="130" t="s">
        <v>148</v>
      </c>
      <c r="G15" s="130" t="s">
        <v>584</v>
      </c>
    </row>
    <row r="16" spans="1:7" ht="134.25" customHeight="1" x14ac:dyDescent="0.25">
      <c r="A16" s="75">
        <v>8</v>
      </c>
      <c r="B16" s="130" t="str">
        <f>+VLOOKUP(A16,'IDENTIFICACIÓN DEL RC'!$A$9:$E$33,2,0)</f>
        <v>Fortalecimiento de Capacidades Operativas para la S, C y AJ</v>
      </c>
      <c r="C16" s="131" t="str">
        <f>'IDENTIFICACIÓN DEL RC'!D16</f>
        <v>Posibilidad de suministro de combustible por parte de los proveedores a vehículos que no son de propiedad o no están a cargo de la SDSCJ para beneficio propio o de terceros</v>
      </c>
      <c r="D16" s="130" t="s">
        <v>604</v>
      </c>
      <c r="E16" s="130" t="s">
        <v>605</v>
      </c>
      <c r="F16" s="130" t="s">
        <v>606</v>
      </c>
      <c r="G16" s="130" t="s">
        <v>607</v>
      </c>
    </row>
    <row r="17" spans="1:7" ht="60" x14ac:dyDescent="0.25">
      <c r="A17" s="75">
        <v>9</v>
      </c>
      <c r="B17" s="130" t="str">
        <f>+VLOOKUP(A17,'IDENTIFICACIÓN DEL RC'!$A$9:$E$33,2,0)</f>
        <v>Gestión de Comunicaciones</v>
      </c>
      <c r="C17" s="131" t="str">
        <f>'IDENTIFICACIÓN DEL RC'!D17</f>
        <v>Filtración inadecuada de información de la entidad.</v>
      </c>
      <c r="D17" s="130" t="s">
        <v>150</v>
      </c>
      <c r="E17" s="130" t="s">
        <v>151</v>
      </c>
      <c r="F17" s="130" t="s">
        <v>152</v>
      </c>
      <c r="G17" s="130" t="s">
        <v>153</v>
      </c>
    </row>
    <row r="18" spans="1:7" ht="135" x14ac:dyDescent="0.25">
      <c r="A18" s="75">
        <v>10</v>
      </c>
      <c r="B18" s="130" t="str">
        <f>+VLOOKUP(A18,'IDENTIFICACIÓN DEL RC'!$A$9:$E$33,2,0)</f>
        <v>Gestión de Emergencias</v>
      </c>
      <c r="C18" s="131" t="str">
        <f>'IDENTIFICACIÓN DEL RC'!D18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8" s="130" t="s">
        <v>154</v>
      </c>
      <c r="E18" s="130" t="s">
        <v>155</v>
      </c>
      <c r="F18" s="130" t="s">
        <v>156</v>
      </c>
      <c r="G18" s="130" t="s">
        <v>157</v>
      </c>
    </row>
    <row r="19" spans="1:7" ht="75" x14ac:dyDescent="0.25">
      <c r="A19" s="75">
        <v>11</v>
      </c>
      <c r="B19" s="130" t="str">
        <f>+VLOOKUP(A19,'IDENTIFICACIÓN DEL RC'!$A$9:$E$33,2,0)</f>
        <v>Gestión de Recursos Físicos y Documental</v>
      </c>
      <c r="C19" s="131" t="str">
        <f>'IDENTIFICACIÓN DEL RC'!D19</f>
        <v>Perdida o extravió documental por parte de un servidor que, aprovechando su posición frente a un recurso público, privilegia a un tercero con información para su beneficio.</v>
      </c>
      <c r="D19" s="130" t="s">
        <v>158</v>
      </c>
      <c r="E19" s="130" t="s">
        <v>149</v>
      </c>
      <c r="F19" s="130" t="s">
        <v>159</v>
      </c>
      <c r="G19" s="130" t="s">
        <v>160</v>
      </c>
    </row>
    <row r="20" spans="1:7" ht="75" x14ac:dyDescent="0.25">
      <c r="A20" s="75">
        <v>12</v>
      </c>
      <c r="B20" s="130" t="str">
        <f>+VLOOKUP(A20,'IDENTIFICACIÓN DEL RC'!$A$9:$E$33,2,0)</f>
        <v>Gestión de Recursos Físicos y Documental</v>
      </c>
      <c r="C20" s="131" t="str">
        <f>'IDENTIFICACIÓN DEL RC'!D20</f>
        <v>Perdida y/o desaparición de los bienes al servicio de la Entidad parte de un servidor que, aprovechando su posición frente a un recurso público, sustrae bienes de la Entidad para su beneficio personal o un tercero.</v>
      </c>
      <c r="D20" s="130" t="s">
        <v>161</v>
      </c>
      <c r="E20" s="130" t="s">
        <v>149</v>
      </c>
      <c r="F20" s="130" t="s">
        <v>162</v>
      </c>
      <c r="G20" s="130" t="s">
        <v>163</v>
      </c>
    </row>
    <row r="21" spans="1:7" ht="68.25" customHeight="1" x14ac:dyDescent="0.25">
      <c r="A21" s="75">
        <v>13</v>
      </c>
      <c r="B21" s="130" t="str">
        <f>+VLOOKUP(A21,'IDENTIFICACIÓN DEL RC'!$A$9:$E$33,2,0)</f>
        <v>Gestión de Seguridad y Convivencia</v>
      </c>
      <c r="C21" s="131" t="str">
        <f>'IDENTIFICACIÓN DEL RC'!D21</f>
        <v>Fuga de información confidencial de la entidad por parte de contratista o funcionarios</v>
      </c>
      <c r="D21" s="130" t="s">
        <v>164</v>
      </c>
      <c r="E21" s="130" t="s">
        <v>165</v>
      </c>
      <c r="F21" s="130" t="s">
        <v>166</v>
      </c>
      <c r="G21" s="130" t="s">
        <v>167</v>
      </c>
    </row>
    <row r="22" spans="1:7" ht="75" customHeight="1" x14ac:dyDescent="0.25">
      <c r="A22" s="75">
        <v>14</v>
      </c>
      <c r="B22" s="130" t="str">
        <f>+VLOOKUP(A22,'IDENTIFICACIÓN DEL RC'!$A$9:$E$33,2,0)</f>
        <v>Gestión de Tecnología de Información</v>
      </c>
      <c r="C22" s="131" t="str">
        <f>'IDENTIFICACIÓN DEL RC'!D22</f>
        <v xml:space="preserve"> Fuga de información catalogada por la entidad como clasificada o reservada</v>
      </c>
      <c r="D22" s="130" t="s">
        <v>168</v>
      </c>
      <c r="E22" s="130" t="s">
        <v>169</v>
      </c>
      <c r="F22" s="130" t="s">
        <v>170</v>
      </c>
      <c r="G22" s="130" t="s">
        <v>171</v>
      </c>
    </row>
    <row r="23" spans="1:7" ht="60" x14ac:dyDescent="0.25">
      <c r="A23" s="75">
        <v>15</v>
      </c>
      <c r="B23" s="130" t="str">
        <f>+VLOOKUP(A23,'IDENTIFICACIÓN DEL RC'!$A$9:$E$33,2,0)</f>
        <v>Gestión de Tecnología de Información</v>
      </c>
      <c r="C23" s="131" t="str">
        <f>'IDENTIFICACIÓN DEL RC'!D23</f>
        <v>Pérdida de Integridad de la información almacenada en la infraestructura tecnológica o sistemas de información de la entidad.</v>
      </c>
      <c r="D23" s="130" t="s">
        <v>172</v>
      </c>
      <c r="E23" s="130" t="s">
        <v>169</v>
      </c>
      <c r="F23" s="130" t="s">
        <v>132</v>
      </c>
      <c r="G23" s="130" t="s">
        <v>173</v>
      </c>
    </row>
    <row r="24" spans="1:7" ht="105" x14ac:dyDescent="0.25">
      <c r="A24" s="75">
        <v>16</v>
      </c>
      <c r="B24" s="130" t="str">
        <f>+VLOOKUP(A24,'IDENTIFICACIÓN DEL RC'!$A$9:$E$33,2,0)</f>
        <v>Gestión Financiera</v>
      </c>
      <c r="C24" s="131" t="str">
        <f>'IDENTIFICACIÓN DEL RC'!D24</f>
        <v>Tramite de pagos incumpliendo los requisitos establecidos en el Procedimiento PD-GF-13 Gestión de Pagos</v>
      </c>
      <c r="D24" s="130" t="s">
        <v>174</v>
      </c>
      <c r="E24" s="130" t="s">
        <v>175</v>
      </c>
      <c r="F24" s="130" t="s">
        <v>176</v>
      </c>
      <c r="G24" s="130" t="s">
        <v>177</v>
      </c>
    </row>
    <row r="25" spans="1:7" ht="62.25" customHeight="1" x14ac:dyDescent="0.25">
      <c r="A25" s="75">
        <v>17</v>
      </c>
      <c r="B25" s="130" t="str">
        <f>+VLOOKUP(A25,'IDENTIFICACIÓN DEL RC'!$A$9:$E$33,2,0)</f>
        <v>Gestión Humana</v>
      </c>
      <c r="C25" s="131" t="str">
        <f>'IDENTIFICACIÓN DEL RC'!D25</f>
        <v>Posesionar o realizar un encargo a un servidor que No cumpla con los requisitos establecidos en el Manual de Funciones de la SCJ</v>
      </c>
      <c r="D25" s="130" t="s">
        <v>178</v>
      </c>
      <c r="E25" s="130" t="s">
        <v>179</v>
      </c>
      <c r="F25" s="130" t="s">
        <v>180</v>
      </c>
      <c r="G25" s="130" t="s">
        <v>181</v>
      </c>
    </row>
    <row r="26" spans="1:7" ht="82.5" customHeight="1" x14ac:dyDescent="0.25">
      <c r="A26" s="75">
        <v>18</v>
      </c>
      <c r="B26" s="130" t="str">
        <f>+VLOOKUP(A26,'IDENTIFICACIÓN DEL RC'!$A$9:$E$33,2,0)</f>
        <v>Gestión Humana</v>
      </c>
      <c r="C26" s="131" t="str">
        <f>'IDENTIFICACIÓN DEL RC'!D26</f>
        <v>Interés indebido por un oferente en los procesos de contratación de la Dirección de Gestión Humana</v>
      </c>
      <c r="D26" s="130" t="s">
        <v>182</v>
      </c>
      <c r="E26" s="130" t="s">
        <v>183</v>
      </c>
      <c r="F26" s="130" t="s">
        <v>184</v>
      </c>
      <c r="G26" s="130" t="s">
        <v>185</v>
      </c>
    </row>
    <row r="27" spans="1:7" ht="105" x14ac:dyDescent="0.25">
      <c r="A27" s="75">
        <v>19</v>
      </c>
      <c r="B27" s="130" t="str">
        <f>+VLOOKUP(A27,'IDENTIFICACIÓN DEL RC'!$A$9:$E$33,2,0)</f>
        <v>Gestión Jurídica y Contractual</v>
      </c>
      <c r="C27" s="131" t="str">
        <f>'IDENTIFICACIÓN DEL RC'!D27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130" t="s">
        <v>182</v>
      </c>
      <c r="E27" s="130" t="s">
        <v>179</v>
      </c>
      <c r="F27" s="130" t="s">
        <v>186</v>
      </c>
      <c r="G27" s="130" t="s">
        <v>187</v>
      </c>
    </row>
    <row r="28" spans="1:7" ht="45" x14ac:dyDescent="0.25">
      <c r="A28" s="75">
        <v>20</v>
      </c>
      <c r="B28" s="130" t="str">
        <f>+VLOOKUP(A28,'IDENTIFICACIÓN DEL RC'!$A$9:$E$33,2,0)</f>
        <v>Gestión Jurídica y Contractual</v>
      </c>
      <c r="C28" s="131" t="str">
        <f>'IDENTIFICACIÓN DEL RC'!D28</f>
        <v>Incumplimiento de funciones por acción u omisión por procedimientos desactualizados de la Gestión Juridica y Contractual</v>
      </c>
      <c r="D28" s="130" t="s">
        <v>188</v>
      </c>
      <c r="E28" s="130" t="s">
        <v>189</v>
      </c>
      <c r="F28" s="130" t="s">
        <v>190</v>
      </c>
      <c r="G28" s="130" t="s">
        <v>191</v>
      </c>
    </row>
    <row r="29" spans="1:7" ht="75" x14ac:dyDescent="0.25">
      <c r="A29" s="75">
        <v>21</v>
      </c>
      <c r="B29" s="130" t="str">
        <f>+VLOOKUP(A29,'IDENTIFICACIÓN DEL RC'!$A$9:$E$33,2,0)</f>
        <v>Seguimiento y Monitoreo al Sistema de Control Interno</v>
      </c>
      <c r="C29" s="131" t="str">
        <f>'IDENTIFICACIÓN DEL RC'!D29</f>
        <v>Favorecimiento al proceso auditado o a terceros responsables a partir de auditorías, sesgadas, manipuladas o direccionadas, que impidan evidenciar la realidad de la gestión obstruyendo la evaluación de esta.</v>
      </c>
      <c r="D29" s="130" t="s">
        <v>192</v>
      </c>
      <c r="E29" s="130" t="s">
        <v>457</v>
      </c>
      <c r="F29" s="130" t="s">
        <v>193</v>
      </c>
      <c r="G29" s="130" t="s">
        <v>167</v>
      </c>
    </row>
    <row r="30" spans="1:7" ht="45" x14ac:dyDescent="0.25">
      <c r="A30" s="75">
        <v>22</v>
      </c>
      <c r="B30" s="130" t="str">
        <f>+VLOOKUP(A30,'IDENTIFICACIÓN DEL RC'!$A$9:$E$33,2,0)</f>
        <v>Atención y Servicio al Ciudadano</v>
      </c>
      <c r="C30" s="131" t="str">
        <f>'IDENTIFICACIÓN DEL RC'!D30</f>
        <v>Favorecimiento a terceros para acceder a los servicios ofertados por al SCJ por fuera de los lineamientos establecidos a cambio de dadivas</v>
      </c>
      <c r="D30" s="130" t="s">
        <v>592</v>
      </c>
      <c r="E30" s="130" t="s">
        <v>189</v>
      </c>
      <c r="F30" s="130" t="s">
        <v>190</v>
      </c>
      <c r="G30" s="130" t="s">
        <v>593</v>
      </c>
    </row>
    <row r="31" spans="1:7" ht="75" x14ac:dyDescent="0.25">
      <c r="A31" s="75">
        <v>23</v>
      </c>
      <c r="B31" s="130" t="str">
        <f>+VLOOKUP(A31,'IDENTIFICACIÓN DEL RC'!$A$9:$E$33,2,0)</f>
        <v>CD-Atención Integral para PPL</v>
      </c>
      <c r="C31" s="131" t="str">
        <f>'IDENTIFICACIÓN DEL RC'!D31</f>
        <v>Posibilidad de alteración de la información en el SISIPEC web para beneficiar en el trámite de Autorización para ingreso como visitante a la Cárcel Distrital de Varones y Anexo de Mujeres.</v>
      </c>
      <c r="D31" s="130" t="s">
        <v>471</v>
      </c>
      <c r="E31" s="130" t="s">
        <v>471</v>
      </c>
      <c r="F31" s="130" t="s">
        <v>471</v>
      </c>
      <c r="G31" s="130" t="s">
        <v>472</v>
      </c>
    </row>
    <row r="32" spans="1:7" ht="75" x14ac:dyDescent="0.25">
      <c r="A32" s="75">
        <v>24</v>
      </c>
      <c r="B32" s="130" t="str">
        <f>+VLOOKUP(A32,'IDENTIFICACIÓN DEL RC'!$A$9:$E$33,2,0)</f>
        <v>Fortalecimiento de Capacidades Operativas para la S, C y AJ</v>
      </c>
      <c r="C32" s="131" t="str">
        <f>'IDENTIFICACIÓN DEL RC'!D32</f>
        <v>Posibilidad de suministro de combustible por parte de los proveedores a vehículos de propiedad o a cargo de la SDSCJ, por fuera de los parámetros de suministro establecidos para beneficio propio o de terceros</v>
      </c>
      <c r="D32" s="130" t="s">
        <v>604</v>
      </c>
      <c r="E32" s="130" t="s">
        <v>605</v>
      </c>
      <c r="F32" s="130" t="s">
        <v>610</v>
      </c>
      <c r="G32" s="130" t="s">
        <v>607</v>
      </c>
    </row>
    <row r="33" spans="1:7" ht="120" x14ac:dyDescent="0.25">
      <c r="A33" s="75">
        <v>25</v>
      </c>
      <c r="B33" s="130" t="str">
        <f>+VLOOKUP(A33,'IDENTIFICACIÓN DEL RC'!$A$9:$E$33,2,0)</f>
        <v>Fortalecimiento de Capacidades Operativas para la S, C y AJ</v>
      </c>
      <c r="C33" s="131" t="str">
        <f>'IDENTIFICACIÓN DEL RC'!D33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3" s="130" t="s">
        <v>611</v>
      </c>
      <c r="E33" s="130" t="s">
        <v>615</v>
      </c>
      <c r="F33" s="130" t="s">
        <v>612</v>
      </c>
      <c r="G33" s="130" t="s">
        <v>607</v>
      </c>
    </row>
  </sheetData>
  <autoFilter ref="A8:G33" xr:uid="{00000000-0009-0000-0000-000004000000}"/>
  <mergeCells count="8">
    <mergeCell ref="A6:G7"/>
    <mergeCell ref="G4:G5"/>
    <mergeCell ref="A1:A5"/>
    <mergeCell ref="B4:B5"/>
    <mergeCell ref="F4:F5"/>
    <mergeCell ref="B1:B3"/>
    <mergeCell ref="C1:E3"/>
    <mergeCell ref="C4:E5"/>
  </mergeCells>
  <pageMargins left="0.7" right="0.7" top="0.75" bottom="0.75" header="0.3" footer="0.3"/>
  <pageSetup scale="31"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J36"/>
  <sheetViews>
    <sheetView view="pageBreakPreview" zoomScale="90" zoomScaleNormal="85" zoomScaleSheetLayoutView="90" workbookViewId="0">
      <selection sqref="A1:A7"/>
    </sheetView>
  </sheetViews>
  <sheetFormatPr baseColWidth="10" defaultColWidth="11.42578125" defaultRowHeight="15" x14ac:dyDescent="0.25"/>
  <cols>
    <col min="1" max="1" width="21.28515625" customWidth="1"/>
    <col min="2" max="3" width="23.7109375" customWidth="1"/>
    <col min="4" max="4" width="29.28515625" customWidth="1"/>
    <col min="5" max="5" width="28.28515625" customWidth="1"/>
    <col min="6" max="7" width="17.7109375" customWidth="1"/>
  </cols>
  <sheetData>
    <row r="1" spans="1:10" ht="24.95" customHeight="1" thickBot="1" x14ac:dyDescent="0.3">
      <c r="A1" s="313"/>
      <c r="B1" s="275" t="s">
        <v>0</v>
      </c>
      <c r="C1" s="277"/>
      <c r="D1" s="268" t="s">
        <v>1</v>
      </c>
      <c r="E1" s="199"/>
      <c r="F1" s="123" t="s">
        <v>2</v>
      </c>
      <c r="G1" s="19" t="s">
        <v>3</v>
      </c>
    </row>
    <row r="2" spans="1:10" ht="24.95" customHeight="1" thickBot="1" x14ac:dyDescent="0.3">
      <c r="A2" s="314"/>
      <c r="B2" s="278"/>
      <c r="C2" s="280"/>
      <c r="D2" s="290"/>
      <c r="E2" s="200"/>
      <c r="F2" s="123" t="s">
        <v>4</v>
      </c>
      <c r="G2" s="19">
        <v>20</v>
      </c>
    </row>
    <row r="3" spans="1:10" ht="24.95" customHeight="1" thickBot="1" x14ac:dyDescent="0.3">
      <c r="A3" s="314"/>
      <c r="B3" s="281"/>
      <c r="C3" s="283"/>
      <c r="D3" s="270"/>
      <c r="E3" s="201"/>
      <c r="F3" s="124" t="s">
        <v>5</v>
      </c>
      <c r="G3" s="87">
        <v>43475</v>
      </c>
    </row>
    <row r="4" spans="1:10" ht="15" customHeight="1" x14ac:dyDescent="0.25">
      <c r="A4" s="314"/>
      <c r="B4" s="275" t="s">
        <v>6</v>
      </c>
      <c r="C4" s="277"/>
      <c r="D4" s="268" t="s">
        <v>11</v>
      </c>
      <c r="E4" s="199"/>
      <c r="F4" s="195" t="s">
        <v>704</v>
      </c>
      <c r="G4" s="197" t="s">
        <v>449</v>
      </c>
    </row>
    <row r="5" spans="1:10" ht="15.75" customHeight="1" thickBot="1" x14ac:dyDescent="0.3">
      <c r="A5" s="314"/>
      <c r="B5" s="281"/>
      <c r="C5" s="283"/>
      <c r="D5" s="270"/>
      <c r="E5" s="201"/>
      <c r="F5" s="196"/>
      <c r="G5" s="198"/>
    </row>
    <row r="6" spans="1:10" ht="15.75" customHeight="1" x14ac:dyDescent="0.25">
      <c r="A6" s="314"/>
      <c r="B6" s="309" t="s">
        <v>194</v>
      </c>
      <c r="C6" s="310"/>
      <c r="D6" s="310"/>
      <c r="E6" s="310"/>
      <c r="F6" s="310"/>
      <c r="G6" s="311"/>
    </row>
    <row r="7" spans="1:10" ht="15.75" customHeight="1" thickBot="1" x14ac:dyDescent="0.3">
      <c r="A7" s="315"/>
      <c r="B7" s="312"/>
      <c r="C7" s="293"/>
      <c r="D7" s="293"/>
      <c r="E7" s="293"/>
      <c r="F7" s="293"/>
      <c r="G7" s="295"/>
    </row>
    <row r="8" spans="1:10" x14ac:dyDescent="0.25">
      <c r="A8" s="317" t="s">
        <v>195</v>
      </c>
      <c r="B8" s="318"/>
      <c r="C8" s="318"/>
      <c r="D8" s="318"/>
      <c r="E8" s="318"/>
      <c r="F8" s="318"/>
      <c r="G8" s="319"/>
    </row>
    <row r="9" spans="1:10" x14ac:dyDescent="0.25">
      <c r="A9" s="320" t="s">
        <v>196</v>
      </c>
      <c r="B9" s="321"/>
      <c r="C9" s="321"/>
      <c r="D9" s="321"/>
      <c r="E9" s="321"/>
      <c r="F9" s="321"/>
      <c r="G9" s="322"/>
    </row>
    <row r="10" spans="1:10" ht="15.75" thickBot="1" x14ac:dyDescent="0.3">
      <c r="A10" s="323" t="s">
        <v>197</v>
      </c>
      <c r="B10" s="324"/>
      <c r="C10" s="324"/>
      <c r="D10" s="324"/>
      <c r="E10" s="324"/>
      <c r="F10" s="324"/>
      <c r="G10" s="325"/>
      <c r="H10" s="104"/>
      <c r="I10" s="104"/>
      <c r="J10" s="104"/>
    </row>
    <row r="11" spans="1:10" ht="15.75" thickBot="1" x14ac:dyDescent="0.3">
      <c r="A11" s="326" t="s">
        <v>198</v>
      </c>
      <c r="B11" s="328" t="s">
        <v>199</v>
      </c>
      <c r="C11" s="329"/>
      <c r="D11" s="329"/>
      <c r="E11" s="330"/>
      <c r="F11" s="331" t="s">
        <v>200</v>
      </c>
      <c r="G11" s="332"/>
    </row>
    <row r="12" spans="1:10" ht="15" customHeight="1" thickBot="1" x14ac:dyDescent="0.3">
      <c r="A12" s="327"/>
      <c r="B12" s="333" t="s">
        <v>201</v>
      </c>
      <c r="C12" s="334"/>
      <c r="D12" s="334"/>
      <c r="E12" s="335"/>
      <c r="F12" s="153" t="s">
        <v>202</v>
      </c>
      <c r="G12" s="154" t="s">
        <v>203</v>
      </c>
    </row>
    <row r="13" spans="1:10" x14ac:dyDescent="0.25">
      <c r="A13" s="105">
        <v>1</v>
      </c>
      <c r="B13" s="336" t="s">
        <v>204</v>
      </c>
      <c r="C13" s="336"/>
      <c r="D13" s="336"/>
      <c r="E13" s="336"/>
      <c r="F13" s="134"/>
      <c r="G13" s="106"/>
    </row>
    <row r="14" spans="1:10" x14ac:dyDescent="0.25">
      <c r="A14" s="107">
        <v>2</v>
      </c>
      <c r="B14" s="316" t="s">
        <v>205</v>
      </c>
      <c r="C14" s="316"/>
      <c r="D14" s="316"/>
      <c r="E14" s="316"/>
      <c r="F14" s="135"/>
      <c r="G14" s="62"/>
    </row>
    <row r="15" spans="1:10" x14ac:dyDescent="0.25">
      <c r="A15" s="107">
        <v>3</v>
      </c>
      <c r="B15" s="316" t="s">
        <v>206</v>
      </c>
      <c r="C15" s="316"/>
      <c r="D15" s="316"/>
      <c r="E15" s="316"/>
      <c r="F15" s="135"/>
      <c r="G15" s="62"/>
    </row>
    <row r="16" spans="1:10" x14ac:dyDescent="0.25">
      <c r="A16" s="107">
        <v>4</v>
      </c>
      <c r="B16" s="316" t="s">
        <v>207</v>
      </c>
      <c r="C16" s="316"/>
      <c r="D16" s="316"/>
      <c r="E16" s="316"/>
      <c r="F16" s="135"/>
      <c r="G16" s="62"/>
    </row>
    <row r="17" spans="1:7" x14ac:dyDescent="0.25">
      <c r="A17" s="107">
        <v>5</v>
      </c>
      <c r="B17" s="316" t="s">
        <v>208</v>
      </c>
      <c r="C17" s="316"/>
      <c r="D17" s="316"/>
      <c r="E17" s="316"/>
      <c r="F17" s="135"/>
      <c r="G17" s="62"/>
    </row>
    <row r="18" spans="1:7" x14ac:dyDescent="0.25">
      <c r="A18" s="107">
        <v>6</v>
      </c>
      <c r="B18" s="316" t="s">
        <v>209</v>
      </c>
      <c r="C18" s="316"/>
      <c r="D18" s="316"/>
      <c r="E18" s="316"/>
      <c r="F18" s="135"/>
      <c r="G18" s="62"/>
    </row>
    <row r="19" spans="1:7" x14ac:dyDescent="0.25">
      <c r="A19" s="107">
        <v>7</v>
      </c>
      <c r="B19" s="316" t="s">
        <v>210</v>
      </c>
      <c r="C19" s="316"/>
      <c r="D19" s="316"/>
      <c r="E19" s="316"/>
      <c r="F19" s="135"/>
      <c r="G19" s="62"/>
    </row>
    <row r="20" spans="1:7" x14ac:dyDescent="0.25">
      <c r="A20" s="107">
        <v>8</v>
      </c>
      <c r="B20" s="316" t="s">
        <v>211</v>
      </c>
      <c r="C20" s="316"/>
      <c r="D20" s="316"/>
      <c r="E20" s="316"/>
      <c r="F20" s="135"/>
      <c r="G20" s="62"/>
    </row>
    <row r="21" spans="1:7" x14ac:dyDescent="0.25">
      <c r="A21" s="107">
        <v>9</v>
      </c>
      <c r="B21" s="316" t="s">
        <v>212</v>
      </c>
      <c r="C21" s="316"/>
      <c r="D21" s="316"/>
      <c r="E21" s="316"/>
      <c r="F21" s="135"/>
      <c r="G21" s="62"/>
    </row>
    <row r="22" spans="1:7" x14ac:dyDescent="0.25">
      <c r="A22" s="107">
        <v>10</v>
      </c>
      <c r="B22" s="316" t="s">
        <v>213</v>
      </c>
      <c r="C22" s="316"/>
      <c r="D22" s="316"/>
      <c r="E22" s="316"/>
      <c r="F22" s="135"/>
      <c r="G22" s="62"/>
    </row>
    <row r="23" spans="1:7" x14ac:dyDescent="0.25">
      <c r="A23" s="107">
        <v>11</v>
      </c>
      <c r="B23" s="316" t="s">
        <v>214</v>
      </c>
      <c r="C23" s="316"/>
      <c r="D23" s="316"/>
      <c r="E23" s="316"/>
      <c r="F23" s="135"/>
      <c r="G23" s="62"/>
    </row>
    <row r="24" spans="1:7" x14ac:dyDescent="0.25">
      <c r="A24" s="107">
        <v>12</v>
      </c>
      <c r="B24" s="316" t="s">
        <v>215</v>
      </c>
      <c r="C24" s="316"/>
      <c r="D24" s="316"/>
      <c r="E24" s="316"/>
      <c r="F24" s="135"/>
      <c r="G24" s="62"/>
    </row>
    <row r="25" spans="1:7" x14ac:dyDescent="0.25">
      <c r="A25" s="107">
        <v>13</v>
      </c>
      <c r="B25" s="316" t="s">
        <v>216</v>
      </c>
      <c r="C25" s="316"/>
      <c r="D25" s="316"/>
      <c r="E25" s="316"/>
      <c r="F25" s="135"/>
      <c r="G25" s="62"/>
    </row>
    <row r="26" spans="1:7" x14ac:dyDescent="0.25">
      <c r="A26" s="107">
        <v>14</v>
      </c>
      <c r="B26" s="316" t="s">
        <v>217</v>
      </c>
      <c r="C26" s="316"/>
      <c r="D26" s="316"/>
      <c r="E26" s="316"/>
      <c r="F26" s="135"/>
      <c r="G26" s="62"/>
    </row>
    <row r="27" spans="1:7" x14ac:dyDescent="0.25">
      <c r="A27" s="107">
        <v>15</v>
      </c>
      <c r="B27" s="316" t="s">
        <v>218</v>
      </c>
      <c r="C27" s="316"/>
      <c r="D27" s="316"/>
      <c r="E27" s="316"/>
      <c r="F27" s="135"/>
      <c r="G27" s="62"/>
    </row>
    <row r="28" spans="1:7" x14ac:dyDescent="0.25">
      <c r="A28" s="107">
        <v>16</v>
      </c>
      <c r="B28" s="316" t="s">
        <v>219</v>
      </c>
      <c r="C28" s="316"/>
      <c r="D28" s="316"/>
      <c r="E28" s="316"/>
      <c r="F28" s="135"/>
      <c r="G28" s="62"/>
    </row>
    <row r="29" spans="1:7" x14ac:dyDescent="0.25">
      <c r="A29" s="107">
        <v>17</v>
      </c>
      <c r="B29" s="316" t="s">
        <v>220</v>
      </c>
      <c r="C29" s="316"/>
      <c r="D29" s="316"/>
      <c r="E29" s="316"/>
      <c r="F29" s="135"/>
      <c r="G29" s="62"/>
    </row>
    <row r="30" spans="1:7" x14ac:dyDescent="0.25">
      <c r="A30" s="107">
        <v>18</v>
      </c>
      <c r="B30" s="316" t="s">
        <v>221</v>
      </c>
      <c r="C30" s="316"/>
      <c r="D30" s="316"/>
      <c r="E30" s="316"/>
      <c r="F30" s="135"/>
      <c r="G30" s="62"/>
    </row>
    <row r="31" spans="1:7" ht="15.75" thickBot="1" x14ac:dyDescent="0.3">
      <c r="A31" s="108">
        <v>19</v>
      </c>
      <c r="B31" s="339" t="s">
        <v>222</v>
      </c>
      <c r="C31" s="339"/>
      <c r="D31" s="339"/>
      <c r="E31" s="339"/>
      <c r="F31" s="136"/>
      <c r="G31" s="64"/>
    </row>
    <row r="32" spans="1:7" ht="15.75" thickBot="1" x14ac:dyDescent="0.3">
      <c r="A32" s="340" t="s">
        <v>223</v>
      </c>
      <c r="B32" s="341"/>
      <c r="C32" s="341"/>
      <c r="D32" s="341"/>
      <c r="E32" s="342"/>
      <c r="F32" s="70">
        <f>+COUNTIF(F13:F31,"*")</f>
        <v>0</v>
      </c>
      <c r="G32" s="109" t="str">
        <f>IF(AND(F32&gt;=1,F32&lt;=5),"MODERADO",IF(AND(F32&gt;=6,F32&lt;=11),"MAYOR",IF(AND(F32&gt;=12,F32&lt;=19),"CATASTROFICO","SIN IMPACTO")))</f>
        <v>SIN IMPACTO</v>
      </c>
    </row>
    <row r="33" spans="1:7" ht="15.75" thickBot="1" x14ac:dyDescent="0.3">
      <c r="A33" s="128"/>
      <c r="B33" s="110"/>
      <c r="C33" s="110"/>
      <c r="D33" s="110"/>
      <c r="E33" s="110"/>
      <c r="F33" s="111"/>
      <c r="G33" s="112"/>
    </row>
    <row r="34" spans="1:7" ht="15" customHeight="1" x14ac:dyDescent="0.25">
      <c r="B34" s="343" t="s">
        <v>224</v>
      </c>
      <c r="C34" s="344"/>
      <c r="D34" s="318" t="s">
        <v>225</v>
      </c>
      <c r="E34" s="318"/>
      <c r="F34" s="319"/>
    </row>
    <row r="35" spans="1:7" ht="15" customHeight="1" x14ac:dyDescent="0.25">
      <c r="B35" s="345" t="s">
        <v>226</v>
      </c>
      <c r="C35" s="346"/>
      <c r="D35" s="321" t="s">
        <v>227</v>
      </c>
      <c r="E35" s="321"/>
      <c r="F35" s="322"/>
    </row>
    <row r="36" spans="1:7" ht="15" customHeight="1" thickBot="1" x14ac:dyDescent="0.3">
      <c r="B36" s="337" t="s">
        <v>228</v>
      </c>
      <c r="C36" s="338"/>
      <c r="D36" s="324" t="s">
        <v>229</v>
      </c>
      <c r="E36" s="324"/>
      <c r="F36" s="325"/>
    </row>
  </sheetData>
  <mergeCells count="41">
    <mergeCell ref="B36:C36"/>
    <mergeCell ref="D36:F36"/>
    <mergeCell ref="B31:E31"/>
    <mergeCell ref="A32:E32"/>
    <mergeCell ref="B34:C34"/>
    <mergeCell ref="D34:F34"/>
    <mergeCell ref="B35:C35"/>
    <mergeCell ref="D35:F35"/>
    <mergeCell ref="B30:E30"/>
    <mergeCell ref="B19:E19"/>
    <mergeCell ref="B20:E20"/>
    <mergeCell ref="B21:E21"/>
    <mergeCell ref="B22:E22"/>
    <mergeCell ref="B23:E23"/>
    <mergeCell ref="B24:E24"/>
    <mergeCell ref="B25:E25"/>
    <mergeCell ref="B26:E26"/>
    <mergeCell ref="B27:E27"/>
    <mergeCell ref="B28:E28"/>
    <mergeCell ref="B29:E29"/>
    <mergeCell ref="B18:E18"/>
    <mergeCell ref="A8:G8"/>
    <mergeCell ref="A9:G9"/>
    <mergeCell ref="A10:G10"/>
    <mergeCell ref="A11:A12"/>
    <mergeCell ref="B11:E11"/>
    <mergeCell ref="F11:G11"/>
    <mergeCell ref="B12:E12"/>
    <mergeCell ref="B13:E13"/>
    <mergeCell ref="B14:E14"/>
    <mergeCell ref="B15:E15"/>
    <mergeCell ref="B16:E16"/>
    <mergeCell ref="B17:E17"/>
    <mergeCell ref="G4:G5"/>
    <mergeCell ref="B6:G7"/>
    <mergeCell ref="A1:A7"/>
    <mergeCell ref="B4:C5"/>
    <mergeCell ref="D4:E5"/>
    <mergeCell ref="F4:F5"/>
    <mergeCell ref="D1:E3"/>
    <mergeCell ref="B1:C3"/>
  </mergeCells>
  <conditionalFormatting sqref="G33">
    <cfRule type="cellIs" dxfId="68" priority="4" operator="equal">
      <formula>"CATASTROFICO"</formula>
    </cfRule>
    <cfRule type="cellIs" dxfId="67" priority="5" operator="equal">
      <formula>"MAYOR"</formula>
    </cfRule>
    <cfRule type="cellIs" dxfId="66" priority="6" operator="equal">
      <formula>"MODERADO"</formula>
    </cfRule>
  </conditionalFormatting>
  <conditionalFormatting sqref="G32">
    <cfRule type="cellIs" dxfId="65" priority="1" operator="equal">
      <formula>"CATASTROFICO"</formula>
    </cfRule>
    <cfRule type="cellIs" dxfId="64" priority="2" operator="equal">
      <formula>"MAYOR"</formula>
    </cfRule>
    <cfRule type="cellIs" dxfId="63" priority="3" operator="equal">
      <formula>"MODERADO"</formula>
    </cfRule>
  </conditionalFormatting>
  <pageMargins left="0.70866141732283472" right="0.70866141732283472" top="0.74803149606299213" bottom="0.74803149606299213"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rgb="FF92D050"/>
  </sheetPr>
  <dimension ref="A1:G33"/>
  <sheetViews>
    <sheetView view="pageBreakPreview" zoomScale="90" zoomScaleNormal="100" zoomScaleSheetLayoutView="9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1" width="19.28515625" customWidth="1"/>
    <col min="2" max="2" width="54.140625" bestFit="1" customWidth="1"/>
    <col min="3" max="3" width="54.140625" customWidth="1"/>
    <col min="4" max="4" width="29.5703125" bestFit="1" customWidth="1"/>
    <col min="5" max="5" width="24" bestFit="1" customWidth="1"/>
    <col min="6" max="6" width="20.5703125" bestFit="1" customWidth="1"/>
    <col min="7" max="7" width="26.5703125" bestFit="1" customWidth="1"/>
  </cols>
  <sheetData>
    <row r="1" spans="1:7" ht="19.5" customHeight="1" thickBot="1" x14ac:dyDescent="0.3">
      <c r="A1" s="186"/>
      <c r="B1" s="275" t="s">
        <v>0</v>
      </c>
      <c r="C1" s="277"/>
      <c r="D1" s="268" t="s">
        <v>1</v>
      </c>
      <c r="E1" s="199"/>
      <c r="F1" s="123" t="s">
        <v>2</v>
      </c>
      <c r="G1" s="19" t="s">
        <v>3</v>
      </c>
    </row>
    <row r="2" spans="1:7" ht="39" customHeight="1" thickBot="1" x14ac:dyDescent="0.3">
      <c r="A2" s="186"/>
      <c r="B2" s="278"/>
      <c r="C2" s="280"/>
      <c r="D2" s="290"/>
      <c r="E2" s="200"/>
      <c r="F2" s="123" t="s">
        <v>4</v>
      </c>
      <c r="G2" s="19">
        <v>20</v>
      </c>
    </row>
    <row r="3" spans="1:7" ht="39" customHeight="1" thickBot="1" x14ac:dyDescent="0.3">
      <c r="A3" s="186"/>
      <c r="B3" s="281"/>
      <c r="C3" s="283"/>
      <c r="D3" s="270"/>
      <c r="E3" s="201"/>
      <c r="F3" s="124" t="s">
        <v>5</v>
      </c>
      <c r="G3" s="87">
        <v>43475</v>
      </c>
    </row>
    <row r="4" spans="1:7" ht="15" customHeight="1" x14ac:dyDescent="0.25">
      <c r="A4" s="186"/>
      <c r="B4" s="275" t="s">
        <v>6</v>
      </c>
      <c r="C4" s="277"/>
      <c r="D4" s="268" t="s">
        <v>11</v>
      </c>
      <c r="E4" s="199"/>
      <c r="F4" s="195" t="s">
        <v>704</v>
      </c>
      <c r="G4" s="197" t="s">
        <v>450</v>
      </c>
    </row>
    <row r="5" spans="1:7" ht="15.75" customHeight="1" thickBot="1" x14ac:dyDescent="0.3">
      <c r="A5" s="186"/>
      <c r="B5" s="281"/>
      <c r="C5" s="283"/>
      <c r="D5" s="290"/>
      <c r="E5" s="200"/>
      <c r="F5" s="196"/>
      <c r="G5" s="308"/>
    </row>
    <row r="6" spans="1:7" ht="15" customHeight="1" x14ac:dyDescent="0.25">
      <c r="A6" s="302" t="s">
        <v>230</v>
      </c>
      <c r="B6" s="303"/>
      <c r="C6" s="303"/>
      <c r="D6" s="303"/>
      <c r="E6" s="303"/>
      <c r="F6" s="303"/>
      <c r="G6" s="304"/>
    </row>
    <row r="7" spans="1:7" ht="15" customHeight="1" thickBot="1" x14ac:dyDescent="0.3">
      <c r="A7" s="305"/>
      <c r="B7" s="306"/>
      <c r="C7" s="306"/>
      <c r="D7" s="306"/>
      <c r="E7" s="306"/>
      <c r="F7" s="306"/>
      <c r="G7" s="307"/>
    </row>
    <row r="8" spans="1:7" ht="15.75" thickBot="1" x14ac:dyDescent="0.3">
      <c r="A8" s="151" t="s">
        <v>62</v>
      </c>
      <c r="B8" s="151" t="s">
        <v>63</v>
      </c>
      <c r="C8" s="155" t="s">
        <v>65</v>
      </c>
      <c r="D8" s="151" t="s">
        <v>231</v>
      </c>
      <c r="E8" s="151" t="s">
        <v>232</v>
      </c>
      <c r="F8" s="151" t="s">
        <v>233</v>
      </c>
      <c r="G8" s="151" t="s">
        <v>234</v>
      </c>
    </row>
    <row r="9" spans="1:7" ht="45" x14ac:dyDescent="0.25">
      <c r="A9" s="81">
        <v>1</v>
      </c>
      <c r="B9" s="81" t="str">
        <f>+VLOOKUP(A9,'IDENTIFICACIÓN DEL RC'!$A$8:$E$33,2,0)</f>
        <v xml:space="preserve">Acceso y Fortalecimiento a la Justicia </v>
      </c>
      <c r="C9" s="118" t="str">
        <f>+VLOOKUP(A9,'IDENTIFICACIÓN DEL RC'!$A$8:$E$33,4,0)</f>
        <v>Registro de información errónea en los informes de procesos vinculados al PDJJR (Programa de Justicia Juvenil Restaurativa)</v>
      </c>
      <c r="D9" s="81">
        <v>1</v>
      </c>
      <c r="E9" s="81">
        <v>5</v>
      </c>
      <c r="F9" s="79" t="str">
        <f t="shared" ref="F9:F30" si="0">IF(AND(E9&lt;=5),"MODERADO",IF(AND(E9&gt;=6,E9&lt;=11),"MAYOR",IF(AND(E9&gt;=12),"CATASTROFICO")))</f>
        <v>MODERADO</v>
      </c>
      <c r="G9" s="127" t="str">
        <f t="shared" ref="G9:G30" si="1">IF(OR(AND(D9=1,F9="MODERADO"),AND(D9=2,F9="MODERADO")),"ZONA RIESGO MODERADO",IF(OR(AND(D9=4,F9="MODERADO"),AND(D9=3,F9="MODERADO"),AND(D9=2,F9="MAYOR"),AND(D9=1,F9="MAYOR")),"ZONA RIESGO ALTO",IF(OR(AND(D9=5,F9="MODERADO"),AND(D9=5,F9="MAYOR"),AND(D9=4,F9="MAYOR"),AND(D9=3,F9="MAYOR"),AND(D9&lt;=5,F9="CATASTROFICO")),"ZONA RIESGO EXTREMO",0)))</f>
        <v>ZONA RIESGO MODERADO</v>
      </c>
    </row>
    <row r="10" spans="1:7" ht="45" x14ac:dyDescent="0.25">
      <c r="A10" s="75">
        <v>2</v>
      </c>
      <c r="B10" s="81" t="str">
        <f>+VLOOKUP(A10,'IDENTIFICACIÓN DEL RC'!$A$8:$E$33,2,0)</f>
        <v xml:space="preserve">Acceso y Fortalecimiento a la Justicia </v>
      </c>
      <c r="C10" s="118" t="str">
        <f>+VLOOKUP(A10,'IDENTIFICACIÓN DEL RC'!$A$8:$E$33,4,0)</f>
        <v>Malas actuaciones de funcionarios y colaboradores de la Dirección de Acceso a la Justicia por el recibimiento de dadivas</v>
      </c>
      <c r="D10" s="75">
        <v>2</v>
      </c>
      <c r="E10" s="75">
        <v>17</v>
      </c>
      <c r="F10" s="78" t="str">
        <f t="shared" si="0"/>
        <v>CATASTROFICO</v>
      </c>
      <c r="G10" s="129" t="str">
        <f t="shared" si="1"/>
        <v>ZONA RIESGO EXTREMO</v>
      </c>
    </row>
    <row r="11" spans="1:7" ht="30" x14ac:dyDescent="0.25">
      <c r="A11" s="75">
        <v>3</v>
      </c>
      <c r="B11" s="81" t="str">
        <f>+VLOOKUP(A11,'IDENTIFICACIÓN DEL RC'!$A$8:$E$33,2,0)</f>
        <v xml:space="preserve">Acceso y Fortalecimiento a la Justicia </v>
      </c>
      <c r="C11" s="118" t="str">
        <f>+VLOOKUP(A11,'IDENTIFICACIÓN DEL RC'!$A$8:$E$33,4,0)</f>
        <v>Inconsistencias en los reportes relacionados al Plan de Acción a la Justicia</v>
      </c>
      <c r="D11" s="75">
        <v>2</v>
      </c>
      <c r="E11" s="75">
        <v>15</v>
      </c>
      <c r="F11" s="78" t="str">
        <f t="shared" si="0"/>
        <v>CATASTROFICO</v>
      </c>
      <c r="G11" s="129" t="str">
        <f t="shared" si="1"/>
        <v>ZONA RIESGO EXTREMO</v>
      </c>
    </row>
    <row r="12" spans="1:7" ht="75" x14ac:dyDescent="0.25">
      <c r="A12" s="75">
        <v>4</v>
      </c>
      <c r="B12" s="81" t="str">
        <f>+VLOOKUP(A12,'IDENTIFICACIÓN DEL RC'!$A$8:$E$33,2,0)</f>
        <v>CD-Atención Integral para PPL</v>
      </c>
      <c r="C12" s="118" t="str">
        <f>+VLOOKUP(A12,'IDENTIFICACIÓN DEL RC'!$A$8:$E$33,4,0)</f>
        <v>Beneficio particular o a terceros derivados de trámites en procesos de Atención Integral (alimentación, servicios de salud, dotación de elementos básicos, ingreso a programas de Atención Social y actividades validas de redención de pena).</v>
      </c>
      <c r="D12" s="75">
        <v>2</v>
      </c>
      <c r="E12" s="75">
        <v>11</v>
      </c>
      <c r="F12" s="78" t="str">
        <f t="shared" si="0"/>
        <v>MAYOR</v>
      </c>
      <c r="G12" s="129" t="str">
        <f t="shared" si="1"/>
        <v>ZONA RIESGO ALTO</v>
      </c>
    </row>
    <row r="13" spans="1:7" ht="45" x14ac:dyDescent="0.25">
      <c r="A13" s="75">
        <v>5</v>
      </c>
      <c r="B13" s="81" t="str">
        <f>+VLOOKUP(A13,'IDENTIFICACIÓN DEL RC'!$A$8:$E$33,2,0)</f>
        <v>CD-Custodia y vigilancia para la seguridad</v>
      </c>
      <c r="C13" s="118" t="str">
        <f>+VLOOKUP(A13,'IDENTIFICACIÓN DEL RC'!$A$8:$E$33,4,0)</f>
        <v>Beneficio particular o a terceros derivados de la Custodia y Vigilancia a las PPL</v>
      </c>
      <c r="D13" s="75">
        <v>2</v>
      </c>
      <c r="E13" s="75">
        <v>11</v>
      </c>
      <c r="F13" s="78" t="str">
        <f t="shared" si="0"/>
        <v>MAYOR</v>
      </c>
      <c r="G13" s="129" t="str">
        <f>IF(OR(AND(D13=1,F13="MODERADO"),AND(D13=2,F13="MODERADO")),"ZONA RIESGO MODERADO",IF(OR(AND(D13=4,F13="MODERADO"),AND(D13=3,F13="MODERADO"),AND(D13=2,F13="MAYOR"),AND(D13=1,F13="MAYOR")),"ZONA RIESGO ALTO",IF(OR(AND(D13=5,F13="MODERADO"),AND(D13=5,F13="MAYOR"),AND(D13=4,F13="MAYOR"),AND(D13=3,F13="MAYOR"),AND(D13&lt;=5,F13="CATASTROFICO")),"ZONA RIESGO EXTREMO",0)))</f>
        <v>ZONA RIESGO ALTO</v>
      </c>
    </row>
    <row r="14" spans="1:7" ht="30" x14ac:dyDescent="0.25">
      <c r="A14" s="75">
        <v>6</v>
      </c>
      <c r="B14" s="81" t="str">
        <f>+VLOOKUP(A14,'IDENTIFICACIÓN DEL RC'!$A$8:$E$33,2,0)</f>
        <v>CD-Tramite Jurídico para PPL</v>
      </c>
      <c r="C14" s="118" t="str">
        <f>+VLOOKUP(A14,'IDENTIFICACIÓN DEL RC'!$A$8:$E$33,4,0)</f>
        <v>Beneficio particular o a terceros derivados de los trámites Jurídicos</v>
      </c>
      <c r="D14" s="75">
        <v>1</v>
      </c>
      <c r="E14" s="75">
        <v>9</v>
      </c>
      <c r="F14" s="78" t="str">
        <f t="shared" si="0"/>
        <v>MAYOR</v>
      </c>
      <c r="G14" s="129" t="str">
        <f>IF(OR(AND(D14=1,F14="MODERADO"),AND(D14=2,F14="MODERADO")),"ZONA RIESGO MODERADO",IF(OR(AND(D14=4,F14="MODERADO"),AND(D14=3,F14="MODERADO"),AND(D14=2,F14="MAYOR"),AND(D14=1,F14="MAYOR")),"ZONA RIESGO ALTO",IF(OR(AND(D14=5,F14="MODERADO"),AND(D14=5,F14="MAYOR"),AND(D14=4,F14="MAYOR"),AND(D14=3,F14="MAYOR"),AND(D14&lt;=5,F14="CATASTROFICO")),"ZONA RIESGO EXTREMO",0)))</f>
        <v>ZONA RIESGO ALTO</v>
      </c>
    </row>
    <row r="15" spans="1:7" ht="30" x14ac:dyDescent="0.25">
      <c r="A15" s="75">
        <v>7</v>
      </c>
      <c r="B15" s="81" t="str">
        <f>+VLOOKUP(A15,'IDENTIFICACIÓN DEL RC'!$A$8:$E$33,2,0)</f>
        <v>Control Interno Disciplinario</v>
      </c>
      <c r="C15" s="118" t="str">
        <f>+VLOOKUP(A15,'IDENTIFICACIÓN DEL RC'!$A$8:$E$33,4,0)</f>
        <v>Posibilidad de desviaciones en las Investigaciones originadas por prácticas indebidas</v>
      </c>
      <c r="D15" s="75">
        <v>1</v>
      </c>
      <c r="E15" s="75">
        <v>10</v>
      </c>
      <c r="F15" s="78" t="str">
        <f t="shared" si="0"/>
        <v>MAYOR</v>
      </c>
      <c r="G15" s="129" t="str">
        <f t="shared" si="1"/>
        <v>ZONA RIESGO ALTO</v>
      </c>
    </row>
    <row r="16" spans="1:7" ht="60" x14ac:dyDescent="0.25">
      <c r="A16" s="75">
        <v>8</v>
      </c>
      <c r="B16" s="81" t="str">
        <f>+VLOOKUP(A16,'IDENTIFICACIÓN DEL RC'!$A$8:$E$33,2,0)</f>
        <v>Fortalecimiento de Capacidades Operativas para la S, C y AJ</v>
      </c>
      <c r="C16" s="118" t="str">
        <f>+VLOOKUP(A16,'IDENTIFICACIÓN DEL RC'!$A$8:$E$33,4,0)</f>
        <v>Posibilidad de suministro de combustible por parte de los proveedores a vehículos que no son de propiedad o no están a cargo de la SDSCJ para beneficio propio o de terceros</v>
      </c>
      <c r="D16" s="75">
        <v>2</v>
      </c>
      <c r="E16" s="75">
        <v>16</v>
      </c>
      <c r="F16" s="78" t="str">
        <f t="shared" si="0"/>
        <v>CATASTROFICO</v>
      </c>
      <c r="G16" s="129" t="str">
        <f t="shared" si="1"/>
        <v>ZONA RIESGO EXTREMO</v>
      </c>
    </row>
    <row r="17" spans="1:7" x14ac:dyDescent="0.25">
      <c r="A17" s="75">
        <v>9</v>
      </c>
      <c r="B17" s="81" t="str">
        <f>+VLOOKUP(A17,'IDENTIFICACIÓN DEL RC'!$A$8:$E$33,2,0)</f>
        <v>Gestión de Comunicaciones</v>
      </c>
      <c r="C17" s="118" t="str">
        <f>+VLOOKUP(A17,'IDENTIFICACIÓN DEL RC'!$A$8:$E$33,4,0)</f>
        <v>Filtración inadecuada de información de la entidad.</v>
      </c>
      <c r="D17" s="75">
        <v>1</v>
      </c>
      <c r="E17" s="75">
        <v>13</v>
      </c>
      <c r="F17" s="78" t="str">
        <f t="shared" si="0"/>
        <v>CATASTROFICO</v>
      </c>
      <c r="G17" s="129" t="str">
        <f t="shared" si="1"/>
        <v>ZONA RIESGO EXTREMO</v>
      </c>
    </row>
    <row r="18" spans="1:7" ht="105" x14ac:dyDescent="0.25">
      <c r="A18" s="75">
        <v>10</v>
      </c>
      <c r="B18" s="81" t="str">
        <f>+VLOOKUP(A18,'IDENTIFICACIÓN DEL RC'!$A$8:$E$33,2,0)</f>
        <v>Gestión de Emergencias</v>
      </c>
      <c r="C18" s="118" t="str">
        <f>+VLOOKUP(A18,'IDENTIFICACIÓN DEL RC'!$A$8:$E$33,4,0)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8" s="75">
        <v>3</v>
      </c>
      <c r="E18" s="75">
        <v>6</v>
      </c>
      <c r="F18" s="78" t="str">
        <f t="shared" si="0"/>
        <v>MAYOR</v>
      </c>
      <c r="G18" s="129" t="str">
        <f t="shared" si="1"/>
        <v>ZONA RIESGO EXTREMO</v>
      </c>
    </row>
    <row r="19" spans="1:7" ht="45" x14ac:dyDescent="0.25">
      <c r="A19" s="75">
        <v>11</v>
      </c>
      <c r="B19" s="81" t="str">
        <f>+VLOOKUP(A19,'IDENTIFICACIÓN DEL RC'!$A$8:$E$33,2,0)</f>
        <v>Gestión de Recursos Físicos y Documental</v>
      </c>
      <c r="C19" s="118" t="str">
        <f>+VLOOKUP(A19,'IDENTIFICACIÓN DEL RC'!$A$8:$E$33,4,0)</f>
        <v>Perdida o extravió documental por parte de un servidor que, aprovechando su posición frente a un recurso público, privilegia a un tercero con información para su beneficio.</v>
      </c>
      <c r="D19" s="75">
        <v>1</v>
      </c>
      <c r="E19" s="75">
        <v>9</v>
      </c>
      <c r="F19" s="78" t="str">
        <f t="shared" si="0"/>
        <v>MAYOR</v>
      </c>
      <c r="G19" s="129" t="str">
        <f t="shared" si="1"/>
        <v>ZONA RIESGO ALTO</v>
      </c>
    </row>
    <row r="20" spans="1:7" ht="60" x14ac:dyDescent="0.25">
      <c r="A20" s="75">
        <v>12</v>
      </c>
      <c r="B20" s="81" t="str">
        <f>+VLOOKUP(A20,'IDENTIFICACIÓN DEL RC'!$A$8:$E$33,2,0)</f>
        <v>Gestión de Recursos Físicos y Documental</v>
      </c>
      <c r="C20" s="118" t="str">
        <f>+VLOOKUP(A20,'IDENTIFICACIÓN DEL RC'!$A$8:$E$33,4,0)</f>
        <v>Perdida y/o desaparición de los bienes al servicio de la Entidad parte de un servidor que, aprovechando su posición frente a un recurso público, sustrae bienes de la Entidad para su beneficio personal o un tercero.</v>
      </c>
      <c r="D20" s="75">
        <v>1</v>
      </c>
      <c r="E20" s="75">
        <v>8</v>
      </c>
      <c r="F20" s="78" t="str">
        <f t="shared" si="0"/>
        <v>MAYOR</v>
      </c>
      <c r="G20" s="129" t="str">
        <f t="shared" si="1"/>
        <v>ZONA RIESGO ALTO</v>
      </c>
    </row>
    <row r="21" spans="1:7" ht="30" x14ac:dyDescent="0.25">
      <c r="A21" s="75">
        <v>13</v>
      </c>
      <c r="B21" s="81" t="str">
        <f>+VLOOKUP(A21,'IDENTIFICACIÓN DEL RC'!$A$8:$E$33,2,0)</f>
        <v>Gestión de Seguridad y Convivencia</v>
      </c>
      <c r="C21" s="118" t="str">
        <f>+VLOOKUP(A21,'IDENTIFICACIÓN DEL RC'!$A$8:$E$33,4,0)</f>
        <v>Fuga de información confidencial de la entidad por parte de contratista o funcionarios</v>
      </c>
      <c r="D21" s="75">
        <v>1</v>
      </c>
      <c r="E21" s="75">
        <v>3</v>
      </c>
      <c r="F21" s="78" t="str">
        <f t="shared" si="0"/>
        <v>MODERADO</v>
      </c>
      <c r="G21" s="129" t="str">
        <f t="shared" si="1"/>
        <v>ZONA RIESGO MODERADO</v>
      </c>
    </row>
    <row r="22" spans="1:7" ht="30" x14ac:dyDescent="0.25">
      <c r="A22" s="75">
        <v>14</v>
      </c>
      <c r="B22" s="81" t="str">
        <f>+VLOOKUP(A22,'IDENTIFICACIÓN DEL RC'!$A$8:$E$33,2,0)</f>
        <v>Gestión de Tecnología de Información</v>
      </c>
      <c r="C22" s="118" t="str">
        <f>+VLOOKUP(A22,'IDENTIFICACIÓN DEL RC'!$A$8:$E$33,4,0)</f>
        <v xml:space="preserve"> Fuga de información catalogada por la entidad como clasificada o reservada</v>
      </c>
      <c r="D22" s="75">
        <v>2</v>
      </c>
      <c r="E22" s="75">
        <v>17</v>
      </c>
      <c r="F22" s="78" t="str">
        <f t="shared" si="0"/>
        <v>CATASTROFICO</v>
      </c>
      <c r="G22" s="129" t="str">
        <f t="shared" si="1"/>
        <v>ZONA RIESGO EXTREMO</v>
      </c>
    </row>
    <row r="23" spans="1:7" ht="45" x14ac:dyDescent="0.25">
      <c r="A23" s="75">
        <v>15</v>
      </c>
      <c r="B23" s="81" t="str">
        <f>+VLOOKUP(A23,'IDENTIFICACIÓN DEL RC'!$A$8:$E$33,2,0)</f>
        <v>Gestión de Tecnología de Información</v>
      </c>
      <c r="C23" s="118" t="str">
        <f>+VLOOKUP(A23,'IDENTIFICACIÓN DEL RC'!$A$8:$E$33,4,0)</f>
        <v>Pérdida de Integridad de la información almacenada en la infraestructura tecnológica o sistemas de información de la entidad.</v>
      </c>
      <c r="D23" s="75">
        <v>2</v>
      </c>
      <c r="E23" s="75">
        <v>17</v>
      </c>
      <c r="F23" s="78" t="str">
        <f t="shared" si="0"/>
        <v>CATASTROFICO</v>
      </c>
      <c r="G23" s="129" t="str">
        <f t="shared" si="1"/>
        <v>ZONA RIESGO EXTREMO</v>
      </c>
    </row>
    <row r="24" spans="1:7" ht="30" x14ac:dyDescent="0.25">
      <c r="A24" s="75">
        <v>16</v>
      </c>
      <c r="B24" s="81" t="str">
        <f>+VLOOKUP(A24,'IDENTIFICACIÓN DEL RC'!$A$8:$E$33,2,0)</f>
        <v>Gestión Financiera</v>
      </c>
      <c r="C24" s="118" t="str">
        <f>+VLOOKUP(A24,'IDENTIFICACIÓN DEL RC'!$A$8:$E$33,4,0)</f>
        <v>Tramite de pagos incumpliendo los requisitos establecidos en el Procedimiento PD-GF-13 Gestión de Pagos</v>
      </c>
      <c r="D24" s="75">
        <v>4</v>
      </c>
      <c r="E24" s="75">
        <v>5</v>
      </c>
      <c r="F24" s="78" t="str">
        <f t="shared" si="0"/>
        <v>MODERADO</v>
      </c>
      <c r="G24" s="129" t="str">
        <f t="shared" si="1"/>
        <v>ZONA RIESGO ALTO</v>
      </c>
    </row>
    <row r="25" spans="1:7" ht="45" x14ac:dyDescent="0.25">
      <c r="A25" s="75">
        <v>17</v>
      </c>
      <c r="B25" s="81" t="str">
        <f>+VLOOKUP(A25,'IDENTIFICACIÓN DEL RC'!$A$8:$E$33,2,0)</f>
        <v>Gestión Humana</v>
      </c>
      <c r="C25" s="118" t="str">
        <f>+VLOOKUP(A25,'IDENTIFICACIÓN DEL RC'!$A$8:$E$33,4,0)</f>
        <v>Posesionar o realizar un encargo a un servidor que No cumpla con los requisitos establecidos en el Manual de Funciones de la SCJ</v>
      </c>
      <c r="D25" s="75">
        <v>2</v>
      </c>
      <c r="E25" s="75">
        <v>12</v>
      </c>
      <c r="F25" s="78" t="str">
        <f t="shared" si="0"/>
        <v>CATASTROFICO</v>
      </c>
      <c r="G25" s="129" t="str">
        <f t="shared" si="1"/>
        <v>ZONA RIESGO EXTREMO</v>
      </c>
    </row>
    <row r="26" spans="1:7" ht="30" x14ac:dyDescent="0.25">
      <c r="A26" s="75">
        <v>18</v>
      </c>
      <c r="B26" s="81" t="str">
        <f>+VLOOKUP(A26,'IDENTIFICACIÓN DEL RC'!$A$8:$E$33,2,0)</f>
        <v>Gestión Humana</v>
      </c>
      <c r="C26" s="118" t="str">
        <f>+VLOOKUP(A26,'IDENTIFICACIÓN DEL RC'!$A$8:$E$33,4,0)</f>
        <v>Interés indebido por un oferente en los procesos de contratación de la Dirección de Gestión Humana</v>
      </c>
      <c r="D26" s="75">
        <v>3</v>
      </c>
      <c r="E26" s="75">
        <v>12</v>
      </c>
      <c r="F26" s="78" t="str">
        <f t="shared" si="0"/>
        <v>CATASTROFICO</v>
      </c>
      <c r="G26" s="129" t="str">
        <f t="shared" si="1"/>
        <v>ZONA RIESGO EXTREMO</v>
      </c>
    </row>
    <row r="27" spans="1:7" ht="90" x14ac:dyDescent="0.25">
      <c r="A27" s="75">
        <v>19</v>
      </c>
      <c r="B27" s="81" t="str">
        <f>+VLOOKUP(A27,'IDENTIFICACIÓN DEL RC'!$A$8:$E$33,2,0)</f>
        <v>Gestión Jurídica y Contractual</v>
      </c>
      <c r="C27" s="118" t="str">
        <f>+VLOOKUP(A27,'IDENTIFICACIÓN DEL RC'!$A$8:$E$33,4,0)</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75">
        <v>2</v>
      </c>
      <c r="E27" s="75">
        <v>16</v>
      </c>
      <c r="F27" s="78" t="str">
        <f t="shared" si="0"/>
        <v>CATASTROFICO</v>
      </c>
      <c r="G27" s="129" t="str">
        <f t="shared" si="1"/>
        <v>ZONA RIESGO EXTREMO</v>
      </c>
    </row>
    <row r="28" spans="1:7" ht="45" x14ac:dyDescent="0.25">
      <c r="A28" s="75">
        <v>20</v>
      </c>
      <c r="B28" s="81" t="str">
        <f>+VLOOKUP(A28,'IDENTIFICACIÓN DEL RC'!$A$8:$E$33,2,0)</f>
        <v>Gestión Jurídica y Contractual</v>
      </c>
      <c r="C28" s="118" t="str">
        <f>+VLOOKUP(A28,'IDENTIFICACIÓN DEL RC'!$A$8:$E$33,4,0)</f>
        <v>Incumplimiento de funciones por acción u omisión por procedimientos desactualizados de la Gestión Juridica y Contractual</v>
      </c>
      <c r="D28" s="75">
        <v>1</v>
      </c>
      <c r="E28" s="75">
        <v>13</v>
      </c>
      <c r="F28" s="78" t="str">
        <f>IF(AND(E28&lt;=5),"MODERADO",IF(AND(E28&gt;=6,E28&lt;=11),"MAYOR",IF(AND(E28&gt;=12),"CATASTROFICO")))</f>
        <v>CATASTROFICO</v>
      </c>
      <c r="G28" s="129" t="str">
        <f>IF(OR(AND(D28=1,F28="MODERADO"),AND(D28=2,F28="MODERADO")),"ZONA RIESGO MODERADO",IF(OR(AND(D28=4,F28="MODERADO"),AND(D28=3,F28="MODERADO"),AND(D28=2,F28="MAYOR"),AND(D28=1,F28="MAYOR")),"ZONA RIESGO ALTO",IF(OR(AND(D28=5,F28="MODERADO"),AND(D28=5,F28="MAYOR"),AND(D28=4,F28="MAYOR"),AND(D28=3,F28="MAYOR"),AND(D28&lt;=5,F28="CATASTROFICO")),"ZONA RIESGO EXTREMO",0)))</f>
        <v>ZONA RIESGO EXTREMO</v>
      </c>
    </row>
    <row r="29" spans="1:7" ht="60" x14ac:dyDescent="0.25">
      <c r="A29" s="75">
        <v>21</v>
      </c>
      <c r="B29" s="81" t="str">
        <f>+VLOOKUP(A29,'IDENTIFICACIÓN DEL RC'!$A$8:$E$33,2,0)</f>
        <v>Seguimiento y Monitoreo al Sistema de Control Interno</v>
      </c>
      <c r="C29" s="118" t="str">
        <f>+VLOOKUP(A29,'IDENTIFICACIÓN DEL RC'!$A$8:$E$33,4,0)</f>
        <v>Favorecimiento al proceso auditado o a terceros responsables a partir de auditorías, sesgadas, manipuladas o direccionadas, que impidan evidenciar la realidad de la gestión obstruyendo la evaluación de esta.</v>
      </c>
      <c r="D29" s="75">
        <v>1</v>
      </c>
      <c r="E29" s="75">
        <v>12</v>
      </c>
      <c r="F29" s="78" t="str">
        <f t="shared" si="0"/>
        <v>CATASTROFICO</v>
      </c>
      <c r="G29" s="129" t="str">
        <f t="shared" si="1"/>
        <v>ZONA RIESGO EXTREMO</v>
      </c>
    </row>
    <row r="30" spans="1:7" ht="45" x14ac:dyDescent="0.25">
      <c r="A30" s="75">
        <v>22</v>
      </c>
      <c r="B30" s="81" t="str">
        <f>+VLOOKUP(A30,'IDENTIFICACIÓN DEL RC'!$A$8:$E$33,2,0)</f>
        <v>Atención y Servicio al Ciudadano</v>
      </c>
      <c r="C30" s="118" t="str">
        <f>+VLOOKUP(A30,'IDENTIFICACIÓN DEL RC'!$A$8:$E$33,4,0)</f>
        <v>Favorecimiento a terceros para acceder a los servicios ofertados por al SCJ por fuera de los lineamientos establecidos a cambio de dadivas</v>
      </c>
      <c r="D30" s="75">
        <v>3</v>
      </c>
      <c r="E30" s="75">
        <v>11</v>
      </c>
      <c r="F30" s="78" t="str">
        <f t="shared" si="0"/>
        <v>MAYOR</v>
      </c>
      <c r="G30" s="129" t="str">
        <f t="shared" si="1"/>
        <v>ZONA RIESGO EXTREMO</v>
      </c>
    </row>
    <row r="31" spans="1:7" ht="60" x14ac:dyDescent="0.25">
      <c r="A31" s="75">
        <v>23</v>
      </c>
      <c r="B31" s="81" t="str">
        <f>+VLOOKUP(A31,'IDENTIFICACIÓN DEL RC'!$A$8:$E$33,2,0)</f>
        <v>CD-Atención Integral para PPL</v>
      </c>
      <c r="C31" s="118" t="str">
        <f>+VLOOKUP(A31,'IDENTIFICACIÓN DEL RC'!$A$8:$E$33,4,0)</f>
        <v>Posibilidad de alteración de la información en el SISIPEC web para beneficiar en el trámite de Autorización para ingreso como visitante a la Cárcel Distrital de Varones y Anexo de Mujeres.</v>
      </c>
      <c r="D31" s="75">
        <v>1</v>
      </c>
      <c r="E31" s="75">
        <v>16</v>
      </c>
      <c r="F31" s="78" t="str">
        <f>IF(AND(E31&lt;=5),"MODERADO",IF(AND(E31&gt;=6,E31&lt;=11),"MAYOR",IF(AND(E31&gt;=12),"CATASTROFICO")))</f>
        <v>CATASTROFICO</v>
      </c>
      <c r="G31" s="129" t="str">
        <f>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60" x14ac:dyDescent="0.25">
      <c r="A32" s="75">
        <v>24</v>
      </c>
      <c r="B32" s="81" t="str">
        <f>+VLOOKUP(A32,'IDENTIFICACIÓN DEL RC'!$A$8:$E$33,2,0)</f>
        <v>Fortalecimiento de Capacidades Operativas para la S, C y AJ</v>
      </c>
      <c r="C32" s="118" t="str">
        <f>+VLOOKUP(A32,'IDENTIFICACIÓN DEL RC'!$A$8:$E$33,4,0)</f>
        <v>Posibilidad de suministro de combustible por parte de los proveedores a vehículos de propiedad o a cargo de la SDSCJ, por fuera de los parámetros de suministro establecidos para beneficio propio o de terceros</v>
      </c>
      <c r="D32" s="75">
        <v>2</v>
      </c>
      <c r="E32" s="75">
        <v>16</v>
      </c>
      <c r="F32" s="78" t="str">
        <f t="shared" ref="F32:F33" si="2">IF(AND(E32&lt;=5),"MODERADO",IF(AND(E32&gt;=6,E32&lt;=11),"MAYOR",IF(AND(E32&gt;=12),"CATASTROFICO")))</f>
        <v>CATASTROFICO</v>
      </c>
      <c r="G32" s="129" t="str">
        <f t="shared" ref="G32:G33" si="3">IF(OR(AND(D32=1,F32="MODERADO"),AND(D32=2,F32="MODERADO")),"ZONA RIESGO MODERADO",IF(OR(AND(D32=4,F32="MODERADO"),AND(D32=3,F32="MODERADO"),AND(D32=2,F32="MAYOR"),AND(D32=1,F32="MAYOR")),"ZONA RIESGO ALTO",IF(OR(AND(D32=5,F32="MODERADO"),AND(D32=5,F32="MAYOR"),AND(D32=4,F32="MAYOR"),AND(D32=3,F32="MAYOR"),AND(D32&lt;=5,F32="CATASTROFICO")),"ZONA RIESGO EXTREMO",0)))</f>
        <v>ZONA RIESGO EXTREMO</v>
      </c>
    </row>
    <row r="33" spans="1:7" ht="90" x14ac:dyDescent="0.25">
      <c r="A33" s="75">
        <v>25</v>
      </c>
      <c r="B33" s="81" t="str">
        <f>+VLOOKUP(A33,'IDENTIFICACIÓN DEL RC'!$A$8:$E$33,2,0)</f>
        <v>Fortalecimiento de Capacidades Operativas para la S, C y AJ</v>
      </c>
      <c r="C33" s="118" t="str">
        <f>+VLOOKUP(A33,'IDENTIFICACIÓN DEL RC'!$A$8:$E$33,4,0)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3" s="75">
        <v>2</v>
      </c>
      <c r="E33" s="75">
        <v>16</v>
      </c>
      <c r="F33" s="78" t="str">
        <f t="shared" si="2"/>
        <v>CATASTROFICO</v>
      </c>
      <c r="G33" s="129" t="str">
        <f t="shared" si="3"/>
        <v>ZONA RIESGO EXTREMO</v>
      </c>
    </row>
  </sheetData>
  <autoFilter ref="A8:G8" xr:uid="{00000000-0009-0000-0000-000006000000}"/>
  <mergeCells count="8">
    <mergeCell ref="A6:G7"/>
    <mergeCell ref="A1:A5"/>
    <mergeCell ref="F4:F5"/>
    <mergeCell ref="G4:G5"/>
    <mergeCell ref="D1:E3"/>
    <mergeCell ref="D4:E5"/>
    <mergeCell ref="B1:C3"/>
    <mergeCell ref="B4:C5"/>
  </mergeCells>
  <conditionalFormatting sqref="F9:F12 F19:F27 F15:F17 F29">
    <cfRule type="containsText" dxfId="62" priority="41" operator="containsText" text="MAYOR">
      <formula>NOT(ISERROR(SEARCH("MAYOR",F9)))</formula>
    </cfRule>
    <cfRule type="containsText" dxfId="61" priority="43" operator="containsText" text="MODERADO">
      <formula>NOT(ISERROR(SEARCH("MODERADO",F9)))</formula>
    </cfRule>
    <cfRule type="containsText" dxfId="60" priority="44" operator="containsText" text="CATASTROFICO">
      <formula>NOT(ISERROR(SEARCH("CATASTROFICO",F9)))</formula>
    </cfRule>
  </conditionalFormatting>
  <conditionalFormatting sqref="G9:G12 G19:G27 G15:G17 G29">
    <cfRule type="containsText" dxfId="59" priority="38" operator="containsText" text="ZONA RIESGO MODERADO">
      <formula>NOT(ISERROR(SEARCH("ZONA RIESGO MODERADO",G9)))</formula>
    </cfRule>
    <cfRule type="containsText" dxfId="58" priority="39" operator="containsText" text="ZONA RIESGO ALTO">
      <formula>NOT(ISERROR(SEARCH("ZONA RIESGO ALTO",G9)))</formula>
    </cfRule>
    <cfRule type="containsText" dxfId="57" priority="40" operator="containsText" text="ZONA RIESGO EXTREMO">
      <formula>NOT(ISERROR(SEARCH("ZONA RIESGO EXTREMO",G9)))</formula>
    </cfRule>
  </conditionalFormatting>
  <conditionalFormatting sqref="F18">
    <cfRule type="containsText" dxfId="56" priority="34" operator="containsText" text="MAYOR">
      <formula>NOT(ISERROR(SEARCH("MAYOR",F18)))</formula>
    </cfRule>
    <cfRule type="containsText" dxfId="55" priority="35" operator="containsText" text="MODERADO">
      <formula>NOT(ISERROR(SEARCH("MODERADO",F18)))</formula>
    </cfRule>
    <cfRule type="containsText" dxfId="54" priority="36" operator="containsText" text="CATASTROFICO">
      <formula>NOT(ISERROR(SEARCH("CATASTROFICO",F18)))</formula>
    </cfRule>
  </conditionalFormatting>
  <conditionalFormatting sqref="G18">
    <cfRule type="containsText" dxfId="53" priority="31" operator="containsText" text="ZONA RIESGO MODERADO">
      <formula>NOT(ISERROR(SEARCH("ZONA RIESGO MODERADO",G18)))</formula>
    </cfRule>
    <cfRule type="containsText" dxfId="52" priority="32" operator="containsText" text="ZONA RIESGO ALTO">
      <formula>NOT(ISERROR(SEARCH("ZONA RIESGO ALTO",G18)))</formula>
    </cfRule>
    <cfRule type="containsText" dxfId="51" priority="33" operator="containsText" text="ZONA RIESGO EXTREMO">
      <formula>NOT(ISERROR(SEARCH("ZONA RIESGO EXTREMO",G18)))</formula>
    </cfRule>
  </conditionalFormatting>
  <conditionalFormatting sqref="F13:F14">
    <cfRule type="containsText" dxfId="50" priority="28" operator="containsText" text="MAYOR">
      <formula>NOT(ISERROR(SEARCH("MAYOR",F13)))</formula>
    </cfRule>
    <cfRule type="containsText" dxfId="49" priority="29" operator="containsText" text="MODERADO">
      <formula>NOT(ISERROR(SEARCH("MODERADO",F13)))</formula>
    </cfRule>
    <cfRule type="containsText" dxfId="48" priority="30" operator="containsText" text="CATASTROFICO">
      <formula>NOT(ISERROR(SEARCH("CATASTROFICO",F13)))</formula>
    </cfRule>
  </conditionalFormatting>
  <conditionalFormatting sqref="G13:G14">
    <cfRule type="containsText" dxfId="47" priority="25" operator="containsText" text="ZONA RIESGO MODERADO">
      <formula>NOT(ISERROR(SEARCH("ZONA RIESGO MODERADO",G13)))</formula>
    </cfRule>
    <cfRule type="containsText" dxfId="46" priority="26" operator="containsText" text="ZONA RIESGO ALTO">
      <formula>NOT(ISERROR(SEARCH("ZONA RIESGO ALTO",G13)))</formula>
    </cfRule>
    <cfRule type="containsText" dxfId="45" priority="27" operator="containsText" text="ZONA RIESGO EXTREMO">
      <formula>NOT(ISERROR(SEARCH("ZONA RIESGO EXTREMO",G13)))</formula>
    </cfRule>
  </conditionalFormatting>
  <conditionalFormatting sqref="F28">
    <cfRule type="containsText" dxfId="44" priority="16" operator="containsText" text="MAYOR">
      <formula>NOT(ISERROR(SEARCH("MAYOR",F28)))</formula>
    </cfRule>
    <cfRule type="containsText" dxfId="43" priority="17" operator="containsText" text="MODERADO">
      <formula>NOT(ISERROR(SEARCH("MODERADO",F28)))</formula>
    </cfRule>
    <cfRule type="containsText" dxfId="42" priority="18" operator="containsText" text="CATASTROFICO">
      <formula>NOT(ISERROR(SEARCH("CATASTROFICO",F28)))</formula>
    </cfRule>
  </conditionalFormatting>
  <conditionalFormatting sqref="G28">
    <cfRule type="containsText" dxfId="41" priority="13" operator="containsText" text="ZONA RIESGO MODERADO">
      <formula>NOT(ISERROR(SEARCH("ZONA RIESGO MODERADO",G28)))</formula>
    </cfRule>
    <cfRule type="containsText" dxfId="40" priority="14" operator="containsText" text="ZONA RIESGO ALTO">
      <formula>NOT(ISERROR(SEARCH("ZONA RIESGO ALTO",G28)))</formula>
    </cfRule>
    <cfRule type="containsText" dxfId="39" priority="15" operator="containsText" text="ZONA RIESGO EXTREMO">
      <formula>NOT(ISERROR(SEARCH("ZONA RIESGO EXTREMO",G28)))</formula>
    </cfRule>
  </conditionalFormatting>
  <conditionalFormatting sqref="F30:F31">
    <cfRule type="containsText" dxfId="38" priority="10" operator="containsText" text="MAYOR">
      <formula>NOT(ISERROR(SEARCH("MAYOR",F30)))</formula>
    </cfRule>
    <cfRule type="containsText" dxfId="37" priority="11" operator="containsText" text="MODERADO">
      <formula>NOT(ISERROR(SEARCH("MODERADO",F30)))</formula>
    </cfRule>
    <cfRule type="containsText" dxfId="36" priority="12" operator="containsText" text="CATASTROFICO">
      <formula>NOT(ISERROR(SEARCH("CATASTROFICO",F30)))</formula>
    </cfRule>
  </conditionalFormatting>
  <conditionalFormatting sqref="G30:G31">
    <cfRule type="containsText" dxfId="35" priority="7" operator="containsText" text="ZONA RIESGO MODERADO">
      <formula>NOT(ISERROR(SEARCH("ZONA RIESGO MODERADO",G30)))</formula>
    </cfRule>
    <cfRule type="containsText" dxfId="34" priority="8" operator="containsText" text="ZONA RIESGO ALTO">
      <formula>NOT(ISERROR(SEARCH("ZONA RIESGO ALTO",G30)))</formula>
    </cfRule>
    <cfRule type="containsText" dxfId="33" priority="9" operator="containsText" text="ZONA RIESGO EXTREMO">
      <formula>NOT(ISERROR(SEARCH("ZONA RIESGO EXTREMO",G30)))</formula>
    </cfRule>
  </conditionalFormatting>
  <conditionalFormatting sqref="F32:F33">
    <cfRule type="containsText" dxfId="32" priority="4" operator="containsText" text="MAYOR">
      <formula>NOT(ISERROR(SEARCH("MAYOR",F32)))</formula>
    </cfRule>
    <cfRule type="containsText" dxfId="31" priority="5" operator="containsText" text="MODERADO">
      <formula>NOT(ISERROR(SEARCH("MODERADO",F32)))</formula>
    </cfRule>
    <cfRule type="containsText" dxfId="30" priority="6" operator="containsText" text="CATASTROFICO">
      <formula>NOT(ISERROR(SEARCH("CATASTROFICO",F32)))</formula>
    </cfRule>
  </conditionalFormatting>
  <conditionalFormatting sqref="G32:G33">
    <cfRule type="containsText" dxfId="29" priority="1" operator="containsText" text="ZONA RIESGO MODERADO">
      <formula>NOT(ISERROR(SEARCH("ZONA RIESGO MODERADO",G32)))</formula>
    </cfRule>
    <cfRule type="containsText" dxfId="28" priority="2" operator="containsText" text="ZONA RIESGO ALTO">
      <formula>NOT(ISERROR(SEARCH("ZONA RIESGO ALTO",G32)))</formula>
    </cfRule>
    <cfRule type="containsText" dxfId="27" priority="3" operator="containsText" text="ZONA RIESGO EXTREMO">
      <formula>NOT(ISERROR(SEARCH("ZONA RIESGO EXTREMO",G32)))</formula>
    </cfRule>
  </conditionalFormatting>
  <pageMargins left="0.7" right="0.7" top="0.75" bottom="0.75" header="0.3" footer="0.3"/>
  <pageSetup paperSize="9" scale="3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'TABLA DE INFORMACIÓN'!$E$5:$E$9</xm:f>
          </x14:formula1>
          <xm:sqref>D9:D33</xm:sqref>
        </x14:dataValidation>
        <x14:dataValidation type="list" allowBlank="1" showInputMessage="1" showErrorMessage="1" xr:uid="{00000000-0002-0000-0600-000001000000}">
          <x14:formula1>
            <xm:f>'TABLA DE INFORMACIÓN'!$AE$4:$AE$22</xm:f>
          </x14:formula1>
          <xm:sqref>E9:E33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rgb="FF92D050"/>
  </sheetPr>
  <dimension ref="A1:T47"/>
  <sheetViews>
    <sheetView view="pageBreakPreview" zoomScale="90" zoomScaleNormal="70" zoomScaleSheetLayoutView="9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2" width="20.28515625" customWidth="1"/>
    <col min="3" max="3" width="41.42578125" customWidth="1"/>
    <col min="4" max="4" width="11.140625" customWidth="1"/>
    <col min="5" max="5" width="13.5703125" customWidth="1"/>
    <col min="6" max="6" width="110.42578125" customWidth="1"/>
    <col min="7" max="7" width="23.140625" customWidth="1"/>
    <col min="8" max="8" width="22.5703125" customWidth="1"/>
    <col min="9" max="9" width="25.28515625" bestFit="1" customWidth="1"/>
    <col min="10" max="10" width="23.85546875" bestFit="1" customWidth="1"/>
    <col min="11" max="11" width="28.42578125" customWidth="1"/>
    <col min="12" max="12" width="37.140625" customWidth="1"/>
    <col min="13" max="13" width="38.42578125" customWidth="1"/>
    <col min="14" max="14" width="16.42578125" customWidth="1"/>
    <col min="15" max="15" width="17.42578125" customWidth="1"/>
    <col min="16" max="16" width="23.5703125" customWidth="1"/>
    <col min="17" max="17" width="24.85546875" customWidth="1"/>
    <col min="18" max="18" width="13.140625" customWidth="1"/>
  </cols>
  <sheetData>
    <row r="1" spans="1:18" ht="15.75" thickBot="1" x14ac:dyDescent="0.3">
      <c r="A1" s="186"/>
      <c r="B1" s="275" t="s">
        <v>0</v>
      </c>
      <c r="C1" s="276"/>
      <c r="D1" s="276"/>
      <c r="E1" s="276"/>
      <c r="F1" s="276"/>
      <c r="G1" s="276"/>
      <c r="H1" s="276"/>
      <c r="I1" s="276"/>
      <c r="J1" s="277"/>
      <c r="K1" s="268" t="s">
        <v>1</v>
      </c>
      <c r="L1" s="269"/>
      <c r="M1" s="269"/>
      <c r="N1" s="269"/>
      <c r="O1" s="269"/>
      <c r="P1" s="199"/>
      <c r="Q1" s="123" t="s">
        <v>2</v>
      </c>
      <c r="R1" s="77" t="s">
        <v>3</v>
      </c>
    </row>
    <row r="2" spans="1:18" ht="15.75" thickBot="1" x14ac:dyDescent="0.3">
      <c r="A2" s="186"/>
      <c r="B2" s="278"/>
      <c r="C2" s="279"/>
      <c r="D2" s="279"/>
      <c r="E2" s="279"/>
      <c r="F2" s="279"/>
      <c r="G2" s="279"/>
      <c r="H2" s="279"/>
      <c r="I2" s="279"/>
      <c r="J2" s="280"/>
      <c r="K2" s="290"/>
      <c r="L2" s="291"/>
      <c r="M2" s="291"/>
      <c r="N2" s="291"/>
      <c r="O2" s="291"/>
      <c r="P2" s="200"/>
      <c r="Q2" s="123" t="s">
        <v>4</v>
      </c>
      <c r="R2" s="8">
        <v>20</v>
      </c>
    </row>
    <row r="3" spans="1:18" ht="15.75" thickBot="1" x14ac:dyDescent="0.3">
      <c r="A3" s="186"/>
      <c r="B3" s="281"/>
      <c r="C3" s="282"/>
      <c r="D3" s="282"/>
      <c r="E3" s="282"/>
      <c r="F3" s="282"/>
      <c r="G3" s="282"/>
      <c r="H3" s="282"/>
      <c r="I3" s="282"/>
      <c r="J3" s="283"/>
      <c r="K3" s="270"/>
      <c r="L3" s="271"/>
      <c r="M3" s="271"/>
      <c r="N3" s="271"/>
      <c r="O3" s="271"/>
      <c r="P3" s="201"/>
      <c r="Q3" s="124" t="s">
        <v>5</v>
      </c>
      <c r="R3" s="87">
        <v>43475</v>
      </c>
    </row>
    <row r="4" spans="1:18" ht="15" customHeight="1" x14ac:dyDescent="0.25">
      <c r="A4" s="186"/>
      <c r="B4" s="275" t="s">
        <v>6</v>
      </c>
      <c r="C4" s="276"/>
      <c r="D4" s="276"/>
      <c r="E4" s="276"/>
      <c r="F4" s="276"/>
      <c r="G4" s="276"/>
      <c r="H4" s="276"/>
      <c r="I4" s="276"/>
      <c r="J4" s="277"/>
      <c r="K4" s="268" t="s">
        <v>11</v>
      </c>
      <c r="L4" s="269"/>
      <c r="M4" s="269"/>
      <c r="N4" s="269"/>
      <c r="O4" s="269"/>
      <c r="P4" s="199"/>
      <c r="Q4" s="195" t="s">
        <v>704</v>
      </c>
      <c r="R4" s="197" t="s">
        <v>451</v>
      </c>
    </row>
    <row r="5" spans="1:18" ht="15.75" thickBot="1" x14ac:dyDescent="0.3">
      <c r="A5" s="186"/>
      <c r="B5" s="281"/>
      <c r="C5" s="282"/>
      <c r="D5" s="282"/>
      <c r="E5" s="282"/>
      <c r="F5" s="282"/>
      <c r="G5" s="282"/>
      <c r="H5" s="282"/>
      <c r="I5" s="282"/>
      <c r="J5" s="283"/>
      <c r="K5" s="270"/>
      <c r="L5" s="271"/>
      <c r="M5" s="271"/>
      <c r="N5" s="271"/>
      <c r="O5" s="271"/>
      <c r="P5" s="201"/>
      <c r="Q5" s="196"/>
      <c r="R5" s="198"/>
    </row>
    <row r="6" spans="1:18" x14ac:dyDescent="0.25">
      <c r="A6" s="293" t="s">
        <v>235</v>
      </c>
      <c r="B6" s="293"/>
      <c r="C6" s="293"/>
      <c r="D6" s="293"/>
      <c r="E6" s="293"/>
      <c r="F6" s="293"/>
      <c r="G6" s="293"/>
      <c r="H6" s="293"/>
      <c r="I6" s="293"/>
      <c r="J6" s="293"/>
      <c r="K6" s="293"/>
      <c r="L6" s="293"/>
      <c r="M6" s="293"/>
      <c r="N6" s="293"/>
      <c r="O6" s="293"/>
      <c r="P6" s="293"/>
      <c r="Q6" s="293"/>
      <c r="R6" s="295"/>
    </row>
    <row r="7" spans="1:18" ht="15.75" thickBot="1" x14ac:dyDescent="0.3">
      <c r="A7" s="347"/>
      <c r="B7" s="347"/>
      <c r="C7" s="347"/>
      <c r="D7" s="347"/>
      <c r="E7" s="347"/>
      <c r="F7" s="347"/>
      <c r="G7" s="347"/>
      <c r="H7" s="347"/>
      <c r="I7" s="347"/>
      <c r="J7" s="347"/>
      <c r="K7" s="347"/>
      <c r="L7" s="347"/>
      <c r="M7" s="347"/>
      <c r="N7" s="347"/>
      <c r="O7" s="347"/>
      <c r="P7" s="347"/>
      <c r="Q7" s="347"/>
      <c r="R7" s="348"/>
    </row>
    <row r="8" spans="1:18" ht="39" thickBot="1" x14ac:dyDescent="0.3">
      <c r="A8" s="156" t="s">
        <v>62</v>
      </c>
      <c r="B8" s="155" t="s">
        <v>63</v>
      </c>
      <c r="C8" s="155" t="s">
        <v>65</v>
      </c>
      <c r="D8" s="157" t="s">
        <v>236</v>
      </c>
      <c r="E8" s="157" t="s">
        <v>237</v>
      </c>
      <c r="F8" s="157" t="s">
        <v>238</v>
      </c>
      <c r="G8" s="157" t="s">
        <v>239</v>
      </c>
      <c r="H8" s="157" t="s">
        <v>240</v>
      </c>
      <c r="I8" s="158" t="s">
        <v>241</v>
      </c>
      <c r="J8" s="157" t="s">
        <v>242</v>
      </c>
      <c r="K8" s="158" t="s">
        <v>243</v>
      </c>
      <c r="L8" s="158" t="s">
        <v>244</v>
      </c>
      <c r="M8" s="158" t="s">
        <v>245</v>
      </c>
      <c r="N8" s="158" t="s">
        <v>246</v>
      </c>
      <c r="O8" s="158" t="s">
        <v>247</v>
      </c>
      <c r="P8" s="158" t="s">
        <v>248</v>
      </c>
      <c r="Q8" s="158" t="s">
        <v>249</v>
      </c>
      <c r="R8" s="159" t="s">
        <v>250</v>
      </c>
    </row>
    <row r="9" spans="1:18" ht="165" x14ac:dyDescent="0.25">
      <c r="A9" s="75">
        <v>1</v>
      </c>
      <c r="B9" s="130" t="str">
        <f>+VLOOKUP(A9,'IDENTIFICACIÓN DEL RC'!$A$8:$E$33,2,0)</f>
        <v xml:space="preserve">Acceso y Fortalecimiento a la Justicia </v>
      </c>
      <c r="C9" s="118" t="str">
        <f>+VLOOKUP('CONTROL DEL RC'!A9,'IDENTIFICACIÓN DEL RC'!$A$8:$E$33,4,0)</f>
        <v>Registro de información errónea en los informes de procesos vinculados al PDJJR (Programa de Justicia Juvenil Restaurativa)</v>
      </c>
      <c r="D9" s="130">
        <v>1</v>
      </c>
      <c r="E9" s="126" t="s">
        <v>251</v>
      </c>
      <c r="F9" s="405" t="s">
        <v>574</v>
      </c>
      <c r="G9" s="75" t="s">
        <v>252</v>
      </c>
      <c r="H9" s="75" t="s">
        <v>253</v>
      </c>
      <c r="I9" s="75" t="s">
        <v>254</v>
      </c>
      <c r="J9" s="130" t="s">
        <v>255</v>
      </c>
      <c r="K9" s="75" t="s">
        <v>256</v>
      </c>
      <c r="L9" s="75" t="s">
        <v>257</v>
      </c>
      <c r="M9" s="75" t="s">
        <v>258</v>
      </c>
      <c r="N9" s="78">
        <f t="shared" ref="N9:N44" si="0">SUM(IF(G9="Preventivo",15,IF(G9="Detectivo",10,0)),
IF(H9="Asignado",15,0),
IF(I9="Adecuado",15,0),
IF(J9="Completa",10,IF(J9="Incompleta",5,0)),
IF(K9="Confiable",15,0),
IF(L9="SI",15,0),
IF(M9="Oportuna",15,0))</f>
        <v>100</v>
      </c>
      <c r="O9" s="78" t="str">
        <f t="shared" ref="O9:O44" si="1">IF(N9&gt;=96,"Fuerte",IF(AND(N9&gt;=85,N9&lt;96),"Moderado",IF(AND(N9&lt;=84,N9&gt;=0),"Debil","")))</f>
        <v>Fuerte</v>
      </c>
      <c r="P9" s="82" t="s">
        <v>259</v>
      </c>
      <c r="Q9" s="129" t="str">
        <f t="shared" ref="Q9:Q44" si="2">IF(AND(O9="Fuerte",P9="Fuerte"),"Fuerte",IF(AND(O9="Fuerte",P9="Moderado"),"Moderado",IF(AND(O9="Fuerte",P9="Debil"),"Debil",IF(AND(O9="Moderado",P9="Fuerte"),"Moderado",IF(AND(O9="Moderado",P9="Moderado"),"Moderado",IF(AND(O9="Moderado",P9="Debil"),"Debil",IF(AND(O9="Debil",P9="Fuerte"),"Debil",IF(AND(O9="Debil",P9="Moderado"),"Debil",IF(AND(O9="Debil",P9="Debil"),"Debil","SELECCIONAR CALIFICACION")))))))))</f>
        <v>Fuerte</v>
      </c>
      <c r="R9" s="75" t="str">
        <f t="shared" ref="R9:R44" si="3">IF(Q9="Fuerte","No","SI")</f>
        <v>No</v>
      </c>
    </row>
    <row r="10" spans="1:18" ht="90" x14ac:dyDescent="0.25">
      <c r="A10" s="75">
        <v>2</v>
      </c>
      <c r="B10" s="130" t="str">
        <f>+VLOOKUP(A10,'IDENTIFICACIÓN DEL RC'!$A$8:$E$33,2,0)</f>
        <v xml:space="preserve">Acceso y Fortalecimiento a la Justicia </v>
      </c>
      <c r="C10" s="118" t="str">
        <f>+VLOOKUP('CONTROL DEL RC'!A10,'IDENTIFICACIÓN DEL RC'!$A$8:$E$33,4,0)</f>
        <v>Malas actuaciones de funcionarios y colaboradores de la Dirección de Acceso a la Justicia por el recibimiento de dadivas</v>
      </c>
      <c r="D10" s="130">
        <v>1</v>
      </c>
      <c r="E10" s="126" t="s">
        <v>251</v>
      </c>
      <c r="F10" s="405" t="s">
        <v>701</v>
      </c>
      <c r="G10" s="75" t="s">
        <v>252</v>
      </c>
      <c r="H10" s="75" t="s">
        <v>253</v>
      </c>
      <c r="I10" s="75" t="s">
        <v>254</v>
      </c>
      <c r="J10" s="130" t="s">
        <v>255</v>
      </c>
      <c r="K10" s="75" t="s">
        <v>256</v>
      </c>
      <c r="L10" s="75" t="s">
        <v>257</v>
      </c>
      <c r="M10" s="75" t="s">
        <v>258</v>
      </c>
      <c r="N10" s="78">
        <f t="shared" si="0"/>
        <v>100</v>
      </c>
      <c r="O10" s="78" t="str">
        <f t="shared" si="1"/>
        <v>Fuerte</v>
      </c>
      <c r="P10" s="82" t="s">
        <v>259</v>
      </c>
      <c r="Q10" s="129" t="str">
        <f t="shared" si="2"/>
        <v>Fuerte</v>
      </c>
      <c r="R10" s="75" t="str">
        <f t="shared" si="3"/>
        <v>No</v>
      </c>
    </row>
    <row r="11" spans="1:18" ht="75" x14ac:dyDescent="0.25">
      <c r="A11" s="75">
        <v>2</v>
      </c>
      <c r="B11" s="130" t="str">
        <f>+VLOOKUP(A11,'IDENTIFICACIÓN DEL RC'!$A$8:$E$33,2,0)</f>
        <v xml:space="preserve">Acceso y Fortalecimiento a la Justicia </v>
      </c>
      <c r="C11" s="118" t="str">
        <f>+VLOOKUP('CONTROL DEL RC'!A11,'IDENTIFICACIÓN DEL RC'!$A$8:$E$33,4,0)</f>
        <v>Malas actuaciones de funcionarios y colaboradores de la Dirección de Acceso a la Justicia por el recibimiento de dadivas</v>
      </c>
      <c r="D11" s="130">
        <v>2</v>
      </c>
      <c r="E11" s="126" t="s">
        <v>251</v>
      </c>
      <c r="F11" s="405" t="s">
        <v>581</v>
      </c>
      <c r="G11" s="75" t="s">
        <v>252</v>
      </c>
      <c r="H11" s="75" t="s">
        <v>253</v>
      </c>
      <c r="I11" s="75" t="s">
        <v>254</v>
      </c>
      <c r="J11" s="130" t="s">
        <v>255</v>
      </c>
      <c r="K11" s="75" t="s">
        <v>256</v>
      </c>
      <c r="L11" s="75" t="s">
        <v>257</v>
      </c>
      <c r="M11" s="75" t="s">
        <v>258</v>
      </c>
      <c r="N11" s="78">
        <f t="shared" si="0"/>
        <v>100</v>
      </c>
      <c r="O11" s="78" t="str">
        <f t="shared" si="1"/>
        <v>Fuerte</v>
      </c>
      <c r="P11" s="82" t="s">
        <v>259</v>
      </c>
      <c r="Q11" s="129" t="str">
        <f t="shared" si="2"/>
        <v>Fuerte</v>
      </c>
      <c r="R11" s="75" t="str">
        <f t="shared" si="3"/>
        <v>No</v>
      </c>
    </row>
    <row r="12" spans="1:18" ht="90" x14ac:dyDescent="0.25">
      <c r="A12" s="75">
        <v>3</v>
      </c>
      <c r="B12" s="130" t="str">
        <f>+VLOOKUP(A12,'IDENTIFICACIÓN DEL RC'!$A$8:$E$33,2,0)</f>
        <v xml:space="preserve">Acceso y Fortalecimiento a la Justicia </v>
      </c>
      <c r="C12" s="118" t="str">
        <f>+VLOOKUP('CONTROL DEL RC'!A12,'IDENTIFICACIÓN DEL RC'!$A$8:$E$33,4,0)</f>
        <v>Inconsistencias en los reportes relacionados al Plan de Acción a la Justicia</v>
      </c>
      <c r="D12" s="130">
        <v>1</v>
      </c>
      <c r="E12" s="126" t="s">
        <v>251</v>
      </c>
      <c r="F12" s="405" t="s">
        <v>575</v>
      </c>
      <c r="G12" s="75" t="s">
        <v>252</v>
      </c>
      <c r="H12" s="75" t="s">
        <v>253</v>
      </c>
      <c r="I12" s="75" t="s">
        <v>254</v>
      </c>
      <c r="J12" s="130" t="s">
        <v>255</v>
      </c>
      <c r="K12" s="75" t="s">
        <v>256</v>
      </c>
      <c r="L12" s="75" t="s">
        <v>257</v>
      </c>
      <c r="M12" s="75" t="s">
        <v>258</v>
      </c>
      <c r="N12" s="78">
        <f t="shared" si="0"/>
        <v>100</v>
      </c>
      <c r="O12" s="78" t="str">
        <f t="shared" si="1"/>
        <v>Fuerte</v>
      </c>
      <c r="P12" s="82" t="s">
        <v>259</v>
      </c>
      <c r="Q12" s="129" t="str">
        <f t="shared" si="2"/>
        <v>Fuerte</v>
      </c>
      <c r="R12" s="75" t="str">
        <f t="shared" si="3"/>
        <v>No</v>
      </c>
    </row>
    <row r="13" spans="1:18" ht="210" x14ac:dyDescent="0.25">
      <c r="A13" s="75">
        <v>4</v>
      </c>
      <c r="B13" s="130" t="str">
        <f>+VLOOKUP(A13,'IDENTIFICACIÓN DEL RC'!$A$8:$E$33,2,0)</f>
        <v>CD-Atención Integral para PPL</v>
      </c>
      <c r="C13" s="118" t="str">
        <f>+VLOOKUP('CONTROL DEL RC'!A13,'IDENTIFICACIÓN DEL RC'!$A$8:$E$33,4,0)</f>
        <v>Beneficio particular o a terceros derivados de trámites en procesos de Atención Integral (alimentación, servicios de salud, dotación de elementos básicos, ingreso a programas de Atención Social y actividades validas de redención de pena).</v>
      </c>
      <c r="D13" s="130">
        <v>1</v>
      </c>
      <c r="E13" s="126" t="s">
        <v>251</v>
      </c>
      <c r="F13" s="405" t="s">
        <v>453</v>
      </c>
      <c r="G13" s="75" t="s">
        <v>252</v>
      </c>
      <c r="H13" s="75" t="s">
        <v>253</v>
      </c>
      <c r="I13" s="75" t="s">
        <v>254</v>
      </c>
      <c r="J13" s="130" t="s">
        <v>255</v>
      </c>
      <c r="K13" s="75" t="s">
        <v>256</v>
      </c>
      <c r="L13" s="75" t="s">
        <v>257</v>
      </c>
      <c r="M13" s="75" t="s">
        <v>258</v>
      </c>
      <c r="N13" s="78">
        <f t="shared" si="0"/>
        <v>100</v>
      </c>
      <c r="O13" s="78" t="str">
        <f t="shared" si="1"/>
        <v>Fuerte</v>
      </c>
      <c r="P13" s="82" t="s">
        <v>259</v>
      </c>
      <c r="Q13" s="129" t="str">
        <f t="shared" si="2"/>
        <v>Fuerte</v>
      </c>
      <c r="R13" s="75" t="str">
        <f t="shared" si="3"/>
        <v>No</v>
      </c>
    </row>
    <row r="14" spans="1:18" ht="75" x14ac:dyDescent="0.25">
      <c r="A14" s="75">
        <v>5</v>
      </c>
      <c r="B14" s="130" t="str">
        <f>+VLOOKUP(A14,'IDENTIFICACIÓN DEL RC'!$A$8:$E$33,2,0)</f>
        <v>CD-Custodia y vigilancia para la seguridad</v>
      </c>
      <c r="C14" s="118" t="str">
        <f>+VLOOKUP('CONTROL DEL RC'!A14,'IDENTIFICACIÓN DEL RC'!$A$8:$E$33,4,0)</f>
        <v>Beneficio particular o a terceros derivados de la Custodia y Vigilancia a las PPL</v>
      </c>
      <c r="D14" s="130">
        <v>1</v>
      </c>
      <c r="E14" s="126" t="s">
        <v>251</v>
      </c>
      <c r="F14" s="405" t="s">
        <v>588</v>
      </c>
      <c r="G14" s="75" t="s">
        <v>252</v>
      </c>
      <c r="H14" s="75" t="s">
        <v>253</v>
      </c>
      <c r="I14" s="75" t="s">
        <v>254</v>
      </c>
      <c r="J14" s="130" t="s">
        <v>255</v>
      </c>
      <c r="K14" s="75" t="s">
        <v>256</v>
      </c>
      <c r="L14" s="75" t="s">
        <v>257</v>
      </c>
      <c r="M14" s="75" t="s">
        <v>258</v>
      </c>
      <c r="N14" s="78">
        <f t="shared" si="0"/>
        <v>100</v>
      </c>
      <c r="O14" s="78" t="str">
        <f t="shared" si="1"/>
        <v>Fuerte</v>
      </c>
      <c r="P14" s="82" t="s">
        <v>259</v>
      </c>
      <c r="Q14" s="129" t="str">
        <f t="shared" si="2"/>
        <v>Fuerte</v>
      </c>
      <c r="R14" s="75" t="str">
        <f t="shared" si="3"/>
        <v>No</v>
      </c>
    </row>
    <row r="15" spans="1:18" ht="120" x14ac:dyDescent="0.25">
      <c r="A15" s="75">
        <v>6</v>
      </c>
      <c r="B15" s="130" t="str">
        <f>+VLOOKUP(A15,'IDENTIFICACIÓN DEL RC'!$A$8:$E$33,2,0)</f>
        <v>CD-Tramite Jurídico para PPL</v>
      </c>
      <c r="C15" s="118" t="str">
        <f>+VLOOKUP('CONTROL DEL RC'!A15,'IDENTIFICACIÓN DEL RC'!$A$8:$E$33,4,0)</f>
        <v>Beneficio particular o a terceros derivados de los trámites Jurídicos</v>
      </c>
      <c r="D15" s="130">
        <v>1</v>
      </c>
      <c r="E15" s="126" t="s">
        <v>251</v>
      </c>
      <c r="F15" s="405" t="s">
        <v>702</v>
      </c>
      <c r="G15" s="75" t="s">
        <v>252</v>
      </c>
      <c r="H15" s="75" t="s">
        <v>253</v>
      </c>
      <c r="I15" s="75" t="s">
        <v>254</v>
      </c>
      <c r="J15" s="130" t="s">
        <v>255</v>
      </c>
      <c r="K15" s="75" t="s">
        <v>256</v>
      </c>
      <c r="L15" s="75" t="s">
        <v>257</v>
      </c>
      <c r="M15" s="75" t="s">
        <v>258</v>
      </c>
      <c r="N15" s="78">
        <f t="shared" si="0"/>
        <v>100</v>
      </c>
      <c r="O15" s="78" t="str">
        <f t="shared" si="1"/>
        <v>Fuerte</v>
      </c>
      <c r="P15" s="82" t="s">
        <v>259</v>
      </c>
      <c r="Q15" s="129" t="str">
        <f t="shared" si="2"/>
        <v>Fuerte</v>
      </c>
      <c r="R15" s="75" t="str">
        <f t="shared" si="3"/>
        <v>No</v>
      </c>
    </row>
    <row r="16" spans="1:18" ht="150" x14ac:dyDescent="0.25">
      <c r="A16" s="75">
        <v>7</v>
      </c>
      <c r="B16" s="130" t="str">
        <f>+VLOOKUP(A16,'IDENTIFICACIÓN DEL RC'!$A$8:$E$33,2,0)</f>
        <v>Control Interno Disciplinario</v>
      </c>
      <c r="C16" s="118" t="str">
        <f>+VLOOKUP('CONTROL DEL RC'!A16,'IDENTIFICACIÓN DEL RC'!$A$8:$E$33,4,0)</f>
        <v>Posibilidad de desviaciones en las Investigaciones originadas por prácticas indebidas</v>
      </c>
      <c r="D16" s="130">
        <v>1</v>
      </c>
      <c r="E16" s="126" t="s">
        <v>251</v>
      </c>
      <c r="F16" s="405" t="s">
        <v>597</v>
      </c>
      <c r="G16" s="75" t="s">
        <v>252</v>
      </c>
      <c r="H16" s="75" t="s">
        <v>253</v>
      </c>
      <c r="I16" s="75" t="s">
        <v>254</v>
      </c>
      <c r="J16" s="130" t="s">
        <v>255</v>
      </c>
      <c r="K16" s="75" t="s">
        <v>256</v>
      </c>
      <c r="L16" s="75" t="s">
        <v>257</v>
      </c>
      <c r="M16" s="75" t="s">
        <v>258</v>
      </c>
      <c r="N16" s="78">
        <f t="shared" si="0"/>
        <v>100</v>
      </c>
      <c r="O16" s="78" t="str">
        <f t="shared" si="1"/>
        <v>Fuerte</v>
      </c>
      <c r="P16" s="82" t="s">
        <v>259</v>
      </c>
      <c r="Q16" s="129" t="str">
        <f t="shared" si="2"/>
        <v>Fuerte</v>
      </c>
      <c r="R16" s="75" t="str">
        <f t="shared" si="3"/>
        <v>No</v>
      </c>
    </row>
    <row r="17" spans="1:18" ht="105" x14ac:dyDescent="0.25">
      <c r="A17" s="75">
        <v>8</v>
      </c>
      <c r="B17" s="130" t="str">
        <f>+VLOOKUP(A17,'IDENTIFICACIÓN DEL RC'!$A$8:$E$33,2,0)</f>
        <v>Fortalecimiento de Capacidades Operativas para la S, C y AJ</v>
      </c>
      <c r="C17" s="118" t="str">
        <f>+VLOOKUP('CONTROL DEL RC'!A17,'IDENTIFICACIÓN DEL RC'!$A$8:$E$33,4,0)</f>
        <v>Posibilidad de suministro de combustible por parte de los proveedores a vehículos que no son de propiedad o no están a cargo de la SDSCJ para beneficio propio o de terceros</v>
      </c>
      <c r="D17" s="130">
        <v>1</v>
      </c>
      <c r="E17" s="126" t="s">
        <v>251</v>
      </c>
      <c r="F17" s="405" t="s">
        <v>619</v>
      </c>
      <c r="G17" s="75" t="s">
        <v>252</v>
      </c>
      <c r="H17" s="75" t="s">
        <v>253</v>
      </c>
      <c r="I17" s="75" t="s">
        <v>254</v>
      </c>
      <c r="J17" s="130" t="s">
        <v>255</v>
      </c>
      <c r="K17" s="75" t="s">
        <v>256</v>
      </c>
      <c r="L17" s="75" t="s">
        <v>257</v>
      </c>
      <c r="M17" s="75" t="s">
        <v>258</v>
      </c>
      <c r="N17" s="78">
        <f t="shared" si="0"/>
        <v>100</v>
      </c>
      <c r="O17" s="78" t="str">
        <f t="shared" si="1"/>
        <v>Fuerte</v>
      </c>
      <c r="P17" s="82" t="s">
        <v>259</v>
      </c>
      <c r="Q17" s="129" t="str">
        <f t="shared" si="2"/>
        <v>Fuerte</v>
      </c>
      <c r="R17" s="75" t="str">
        <f t="shared" si="3"/>
        <v>No</v>
      </c>
    </row>
    <row r="18" spans="1:18" ht="90" x14ac:dyDescent="0.25">
      <c r="A18" s="75">
        <v>8</v>
      </c>
      <c r="B18" s="130" t="str">
        <f>+VLOOKUP(A18,'IDENTIFICACIÓN DEL RC'!$A$8:$E$33,2,0)</f>
        <v>Fortalecimiento de Capacidades Operativas para la S, C y AJ</v>
      </c>
      <c r="C18" s="118" t="str">
        <f>+VLOOKUP('CONTROL DEL RC'!A18,'IDENTIFICACIÓN DEL RC'!$A$8:$E$33,4,0)</f>
        <v>Posibilidad de suministro de combustible por parte de los proveedores a vehículos que no son de propiedad o no están a cargo de la SDSCJ para beneficio propio o de terceros</v>
      </c>
      <c r="D18" s="130">
        <v>2</v>
      </c>
      <c r="E18" s="126" t="s">
        <v>251</v>
      </c>
      <c r="F18" s="405" t="s">
        <v>620</v>
      </c>
      <c r="G18" s="75" t="s">
        <v>323</v>
      </c>
      <c r="H18" s="75" t="s">
        <v>253</v>
      </c>
      <c r="I18" s="75" t="s">
        <v>254</v>
      </c>
      <c r="J18" s="130" t="s">
        <v>255</v>
      </c>
      <c r="K18" s="75" t="s">
        <v>256</v>
      </c>
      <c r="L18" s="75" t="s">
        <v>257</v>
      </c>
      <c r="M18" s="75" t="s">
        <v>258</v>
      </c>
      <c r="N18" s="78">
        <f t="shared" si="0"/>
        <v>95</v>
      </c>
      <c r="O18" s="78" t="str">
        <f t="shared" si="1"/>
        <v>Moderado</v>
      </c>
      <c r="P18" s="82" t="s">
        <v>259</v>
      </c>
      <c r="Q18" s="129" t="str">
        <f t="shared" si="2"/>
        <v>Moderado</v>
      </c>
      <c r="R18" s="75" t="str">
        <f t="shared" si="3"/>
        <v>SI</v>
      </c>
    </row>
    <row r="19" spans="1:18" ht="90" x14ac:dyDescent="0.25">
      <c r="A19" s="75">
        <v>8</v>
      </c>
      <c r="B19" s="130" t="str">
        <f>+VLOOKUP(A19,'IDENTIFICACIÓN DEL RC'!$A$8:$E$33,2,0)</f>
        <v>Fortalecimiento de Capacidades Operativas para la S, C y AJ</v>
      </c>
      <c r="C19" s="118" t="str">
        <f>+VLOOKUP('CONTROL DEL RC'!A19,'IDENTIFICACIÓN DEL RC'!$A$8:$E$33,4,0)</f>
        <v>Posibilidad de suministro de combustible por parte de los proveedores a vehículos que no son de propiedad o no están a cargo de la SDSCJ para beneficio propio o de terceros</v>
      </c>
      <c r="D19" s="130">
        <v>3</v>
      </c>
      <c r="E19" s="126" t="s">
        <v>251</v>
      </c>
      <c r="F19" s="405" t="s">
        <v>627</v>
      </c>
      <c r="G19" s="75" t="s">
        <v>323</v>
      </c>
      <c r="H19" s="75" t="s">
        <v>253</v>
      </c>
      <c r="I19" s="75" t="s">
        <v>254</v>
      </c>
      <c r="J19" s="130" t="s">
        <v>255</v>
      </c>
      <c r="K19" s="75" t="s">
        <v>256</v>
      </c>
      <c r="L19" s="75" t="s">
        <v>257</v>
      </c>
      <c r="M19" s="75" t="s">
        <v>258</v>
      </c>
      <c r="N19" s="78">
        <f t="shared" si="0"/>
        <v>95</v>
      </c>
      <c r="O19" s="78" t="str">
        <f t="shared" si="1"/>
        <v>Moderado</v>
      </c>
      <c r="P19" s="82" t="s">
        <v>259</v>
      </c>
      <c r="Q19" s="129" t="str">
        <f t="shared" si="2"/>
        <v>Moderado</v>
      </c>
      <c r="R19" s="75" t="str">
        <f t="shared" si="3"/>
        <v>SI</v>
      </c>
    </row>
    <row r="20" spans="1:18" ht="120" x14ac:dyDescent="0.25">
      <c r="A20" s="75">
        <v>9</v>
      </c>
      <c r="B20" s="130" t="str">
        <f>+VLOOKUP(A20,'IDENTIFICACIÓN DEL RC'!$A$8:$E$33,2,0)</f>
        <v>Gestión de Comunicaciones</v>
      </c>
      <c r="C20" s="118" t="str">
        <f>+VLOOKUP('CONTROL DEL RC'!A20,'IDENTIFICACIÓN DEL RC'!$A$8:$E$33,4,0)</f>
        <v>Filtración inadecuada de información de la entidad.</v>
      </c>
      <c r="D20" s="130">
        <v>1</v>
      </c>
      <c r="E20" s="126" t="s">
        <v>251</v>
      </c>
      <c r="F20" s="405" t="s">
        <v>260</v>
      </c>
      <c r="G20" s="75" t="s">
        <v>252</v>
      </c>
      <c r="H20" s="75" t="s">
        <v>253</v>
      </c>
      <c r="I20" s="75" t="s">
        <v>254</v>
      </c>
      <c r="J20" s="130" t="s">
        <v>255</v>
      </c>
      <c r="K20" s="75" t="s">
        <v>256</v>
      </c>
      <c r="L20" s="75" t="s">
        <v>257</v>
      </c>
      <c r="M20" s="75" t="s">
        <v>258</v>
      </c>
      <c r="N20" s="78">
        <f t="shared" si="0"/>
        <v>100</v>
      </c>
      <c r="O20" s="78" t="str">
        <f t="shared" si="1"/>
        <v>Fuerte</v>
      </c>
      <c r="P20" s="82" t="s">
        <v>259</v>
      </c>
      <c r="Q20" s="129" t="str">
        <f t="shared" si="2"/>
        <v>Fuerte</v>
      </c>
      <c r="R20" s="75" t="str">
        <f t="shared" si="3"/>
        <v>No</v>
      </c>
    </row>
    <row r="21" spans="1:18" ht="60" x14ac:dyDescent="0.25">
      <c r="A21" s="75">
        <v>9</v>
      </c>
      <c r="B21" s="130" t="str">
        <f>+VLOOKUP(A21,'IDENTIFICACIÓN DEL RC'!$A$8:$E$33,2,0)</f>
        <v>Gestión de Comunicaciones</v>
      </c>
      <c r="C21" s="118" t="str">
        <f>+VLOOKUP('CONTROL DEL RC'!A21,'IDENTIFICACIÓN DEL RC'!$A$8:$E$33,4,0)</f>
        <v>Filtración inadecuada de información de la entidad.</v>
      </c>
      <c r="D21" s="130">
        <v>2</v>
      </c>
      <c r="E21" s="126" t="s">
        <v>251</v>
      </c>
      <c r="F21" s="405" t="s">
        <v>454</v>
      </c>
      <c r="G21" s="75" t="s">
        <v>252</v>
      </c>
      <c r="H21" s="75" t="s">
        <v>253</v>
      </c>
      <c r="I21" s="75" t="s">
        <v>254</v>
      </c>
      <c r="J21" s="130" t="s">
        <v>255</v>
      </c>
      <c r="K21" s="75" t="s">
        <v>256</v>
      </c>
      <c r="L21" s="75" t="s">
        <v>257</v>
      </c>
      <c r="M21" s="75" t="s">
        <v>258</v>
      </c>
      <c r="N21" s="78">
        <f t="shared" si="0"/>
        <v>100</v>
      </c>
      <c r="O21" s="78" t="str">
        <f t="shared" si="1"/>
        <v>Fuerte</v>
      </c>
      <c r="P21" s="82" t="s">
        <v>259</v>
      </c>
      <c r="Q21" s="129" t="str">
        <f t="shared" si="2"/>
        <v>Fuerte</v>
      </c>
      <c r="R21" s="75" t="str">
        <f t="shared" si="3"/>
        <v>No</v>
      </c>
    </row>
    <row r="22" spans="1:18" ht="135" x14ac:dyDescent="0.25">
      <c r="A22" s="81">
        <v>10</v>
      </c>
      <c r="B22" s="130" t="str">
        <f>+VLOOKUP(A22,'IDENTIFICACIÓN DEL RC'!$A$8:$E$33,2,0)</f>
        <v>Gestión de Emergencias</v>
      </c>
      <c r="C22" s="118" t="str">
        <f>+VLOOKUP('CONTROL DEL RC'!A22,'IDENTIFICACIÓN DEL RC'!$A$8:$E$33,4,0)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2" s="126">
        <v>1</v>
      </c>
      <c r="E22" s="126" t="s">
        <v>251</v>
      </c>
      <c r="F22" s="406" t="s">
        <v>596</v>
      </c>
      <c r="G22" s="81" t="s">
        <v>252</v>
      </c>
      <c r="H22" s="81" t="s">
        <v>253</v>
      </c>
      <c r="I22" s="81" t="s">
        <v>254</v>
      </c>
      <c r="J22" s="126" t="s">
        <v>255</v>
      </c>
      <c r="K22" s="81" t="s">
        <v>256</v>
      </c>
      <c r="L22" s="81" t="s">
        <v>257</v>
      </c>
      <c r="M22" s="81" t="s">
        <v>258</v>
      </c>
      <c r="N22" s="78">
        <f t="shared" si="0"/>
        <v>100</v>
      </c>
      <c r="O22" s="78" t="str">
        <f t="shared" si="1"/>
        <v>Fuerte</v>
      </c>
      <c r="P22" s="82" t="s">
        <v>259</v>
      </c>
      <c r="Q22" s="129" t="str">
        <f t="shared" si="2"/>
        <v>Fuerte</v>
      </c>
      <c r="R22" s="75" t="str">
        <f t="shared" si="3"/>
        <v>No</v>
      </c>
    </row>
    <row r="23" spans="1:18" ht="135" x14ac:dyDescent="0.25">
      <c r="A23" s="81">
        <v>10</v>
      </c>
      <c r="B23" s="130" t="str">
        <f>+VLOOKUP(A23,'IDENTIFICACIÓN DEL RC'!$A$8:$E$33,2,0)</f>
        <v>Gestión de Emergencias</v>
      </c>
      <c r="C23" s="118" t="str">
        <f>+VLOOKUP('CONTROL DEL RC'!A23,'IDENTIFICACIÓN DEL RC'!$A$8:$E$33,4,0)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3" s="126">
        <v>2</v>
      </c>
      <c r="E23" s="126" t="s">
        <v>251</v>
      </c>
      <c r="F23" s="406" t="s">
        <v>616</v>
      </c>
      <c r="G23" s="81" t="s">
        <v>252</v>
      </c>
      <c r="H23" s="81" t="s">
        <v>253</v>
      </c>
      <c r="I23" s="81" t="s">
        <v>254</v>
      </c>
      <c r="J23" s="126" t="s">
        <v>255</v>
      </c>
      <c r="K23" s="81" t="s">
        <v>256</v>
      </c>
      <c r="L23" s="81" t="s">
        <v>257</v>
      </c>
      <c r="M23" s="81" t="s">
        <v>258</v>
      </c>
      <c r="N23" s="78">
        <f t="shared" si="0"/>
        <v>100</v>
      </c>
      <c r="O23" s="78" t="str">
        <f t="shared" si="1"/>
        <v>Fuerte</v>
      </c>
      <c r="P23" s="82" t="s">
        <v>259</v>
      </c>
      <c r="Q23" s="129" t="str">
        <f t="shared" si="2"/>
        <v>Fuerte</v>
      </c>
      <c r="R23" s="75" t="str">
        <f t="shared" si="3"/>
        <v>No</v>
      </c>
    </row>
    <row r="24" spans="1:18" ht="135" x14ac:dyDescent="0.25">
      <c r="A24" s="81">
        <v>10</v>
      </c>
      <c r="B24" s="130" t="str">
        <f>+VLOOKUP(A24,'IDENTIFICACIÓN DEL RC'!$A$8:$E$33,2,0)</f>
        <v>Gestión de Emergencias</v>
      </c>
      <c r="C24" s="118" t="str">
        <f>+VLOOKUP('CONTROL DEL RC'!A24,'IDENTIFICACIÓN DEL RC'!$A$8:$E$33,4,0)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4" s="126">
        <v>3</v>
      </c>
      <c r="E24" s="126" t="s">
        <v>251</v>
      </c>
      <c r="F24" s="406" t="s">
        <v>617</v>
      </c>
      <c r="G24" s="81" t="s">
        <v>323</v>
      </c>
      <c r="H24" s="81" t="s">
        <v>253</v>
      </c>
      <c r="I24" s="81" t="s">
        <v>254</v>
      </c>
      <c r="J24" s="126" t="s">
        <v>255</v>
      </c>
      <c r="K24" s="81" t="s">
        <v>256</v>
      </c>
      <c r="L24" s="81" t="s">
        <v>257</v>
      </c>
      <c r="M24" s="81" t="s">
        <v>258</v>
      </c>
      <c r="N24" s="78">
        <f t="shared" si="0"/>
        <v>95</v>
      </c>
      <c r="O24" s="78" t="str">
        <f t="shared" si="1"/>
        <v>Moderado</v>
      </c>
      <c r="P24" s="82" t="s">
        <v>259</v>
      </c>
      <c r="Q24" s="129" t="str">
        <f t="shared" si="2"/>
        <v>Moderado</v>
      </c>
      <c r="R24" s="75" t="str">
        <f t="shared" si="3"/>
        <v>SI</v>
      </c>
    </row>
    <row r="25" spans="1:18" ht="60" x14ac:dyDescent="0.25">
      <c r="A25" s="81">
        <v>11</v>
      </c>
      <c r="B25" s="130" t="str">
        <f>+VLOOKUP(A25,'IDENTIFICACIÓN DEL RC'!$A$8:$E$33,2,0)</f>
        <v>Gestión de Recursos Físicos y Documental</v>
      </c>
      <c r="C25" s="118" t="str">
        <f>+VLOOKUP('CONTROL DEL RC'!A25,'IDENTIFICACIÓN DEL RC'!$A$8:$E$33,4,0)</f>
        <v>Perdida o extravió documental por parte de un servidor que, aprovechando su posición frente a un recurso público, privilegia a un tercero con información para su beneficio.</v>
      </c>
      <c r="D25" s="126">
        <v>1</v>
      </c>
      <c r="E25" s="126" t="s">
        <v>251</v>
      </c>
      <c r="F25" s="406" t="s">
        <v>628</v>
      </c>
      <c r="G25" s="81" t="s">
        <v>252</v>
      </c>
      <c r="H25" s="81" t="s">
        <v>253</v>
      </c>
      <c r="I25" s="81" t="s">
        <v>254</v>
      </c>
      <c r="J25" s="126" t="s">
        <v>255</v>
      </c>
      <c r="K25" s="81" t="s">
        <v>256</v>
      </c>
      <c r="L25" s="81" t="s">
        <v>257</v>
      </c>
      <c r="M25" s="81" t="s">
        <v>258</v>
      </c>
      <c r="N25" s="79">
        <f t="shared" si="0"/>
        <v>100</v>
      </c>
      <c r="O25" s="79" t="str">
        <f t="shared" si="1"/>
        <v>Fuerte</v>
      </c>
      <c r="P25" s="80" t="s">
        <v>259</v>
      </c>
      <c r="Q25" s="127" t="str">
        <f t="shared" si="2"/>
        <v>Fuerte</v>
      </c>
      <c r="R25" s="81" t="str">
        <f t="shared" si="3"/>
        <v>No</v>
      </c>
    </row>
    <row r="26" spans="1:18" ht="60" x14ac:dyDescent="0.25">
      <c r="A26" s="75">
        <v>11</v>
      </c>
      <c r="B26" s="130" t="str">
        <f>+VLOOKUP(A26,'IDENTIFICACIÓN DEL RC'!$A$8:$E$33,2,0)</f>
        <v>Gestión de Recursos Físicos y Documental</v>
      </c>
      <c r="C26" s="118" t="str">
        <f>+VLOOKUP('CONTROL DEL RC'!A26,'IDENTIFICACIÓN DEL RC'!$A$8:$E$33,4,0)</f>
        <v>Perdida o extravió documental por parte de un servidor que, aprovechando su posición frente a un recurso público, privilegia a un tercero con información para su beneficio.</v>
      </c>
      <c r="D26" s="130">
        <v>2</v>
      </c>
      <c r="E26" s="126" t="s">
        <v>251</v>
      </c>
      <c r="F26" s="405" t="s">
        <v>629</v>
      </c>
      <c r="G26" s="75" t="s">
        <v>323</v>
      </c>
      <c r="H26" s="75" t="s">
        <v>253</v>
      </c>
      <c r="I26" s="75" t="s">
        <v>254</v>
      </c>
      <c r="J26" s="130" t="s">
        <v>255</v>
      </c>
      <c r="K26" s="75" t="s">
        <v>256</v>
      </c>
      <c r="L26" s="75" t="s">
        <v>257</v>
      </c>
      <c r="M26" s="75" t="s">
        <v>258</v>
      </c>
      <c r="N26" s="78">
        <f t="shared" si="0"/>
        <v>95</v>
      </c>
      <c r="O26" s="78" t="str">
        <f t="shared" si="1"/>
        <v>Moderado</v>
      </c>
      <c r="P26" s="82" t="s">
        <v>259</v>
      </c>
      <c r="Q26" s="129" t="str">
        <f t="shared" si="2"/>
        <v>Moderado</v>
      </c>
      <c r="R26" s="75" t="str">
        <f t="shared" si="3"/>
        <v>SI</v>
      </c>
    </row>
    <row r="27" spans="1:18" ht="60" x14ac:dyDescent="0.25">
      <c r="A27" s="75">
        <v>11</v>
      </c>
      <c r="B27" s="130" t="str">
        <f>+VLOOKUP(A27,'IDENTIFICACIÓN DEL RC'!$A$8:$E$33,2,0)</f>
        <v>Gestión de Recursos Físicos y Documental</v>
      </c>
      <c r="C27" s="118" t="str">
        <f>+VLOOKUP('CONTROL DEL RC'!A27,'IDENTIFICACIÓN DEL RC'!$A$8:$E$33,4,0)</f>
        <v>Perdida o extravió documental por parte de un servidor que, aprovechando su posición frente a un recurso público, privilegia a un tercero con información para su beneficio.</v>
      </c>
      <c r="D27" s="130">
        <v>3</v>
      </c>
      <c r="E27" s="126" t="s">
        <v>251</v>
      </c>
      <c r="F27" s="405" t="s">
        <v>630</v>
      </c>
      <c r="G27" s="75" t="s">
        <v>252</v>
      </c>
      <c r="H27" s="75" t="s">
        <v>253</v>
      </c>
      <c r="I27" s="75" t="s">
        <v>254</v>
      </c>
      <c r="J27" s="130" t="s">
        <v>255</v>
      </c>
      <c r="K27" s="75" t="s">
        <v>256</v>
      </c>
      <c r="L27" s="75" t="s">
        <v>257</v>
      </c>
      <c r="M27" s="75" t="s">
        <v>258</v>
      </c>
      <c r="N27" s="78">
        <f t="shared" si="0"/>
        <v>100</v>
      </c>
      <c r="O27" s="78" t="str">
        <f t="shared" si="1"/>
        <v>Fuerte</v>
      </c>
      <c r="P27" s="82" t="s">
        <v>259</v>
      </c>
      <c r="Q27" s="129" t="str">
        <f t="shared" si="2"/>
        <v>Fuerte</v>
      </c>
      <c r="R27" s="75" t="str">
        <f t="shared" si="3"/>
        <v>No</v>
      </c>
    </row>
    <row r="28" spans="1:18" ht="75" x14ac:dyDescent="0.25">
      <c r="A28" s="75">
        <v>12</v>
      </c>
      <c r="B28" s="130" t="str">
        <f>+VLOOKUP(A28,'IDENTIFICACIÓN DEL RC'!$A$8:$E$33,2,0)</f>
        <v>Gestión de Recursos Físicos y Documental</v>
      </c>
      <c r="C28" s="118" t="str">
        <f>+VLOOKUP('CONTROL DEL RC'!A28,'IDENTIFICACIÓN DEL RC'!$A$8:$E$33,4,0)</f>
        <v>Perdida y/o desaparición de los bienes al servicio de la Entidad parte de un servidor que, aprovechando su posición frente a un recurso público, sustrae bienes de la Entidad para su beneficio personal o un tercero.</v>
      </c>
      <c r="D28" s="130">
        <v>1</v>
      </c>
      <c r="E28" s="126" t="s">
        <v>251</v>
      </c>
      <c r="F28" s="405" t="s">
        <v>631</v>
      </c>
      <c r="G28" s="75" t="s">
        <v>323</v>
      </c>
      <c r="H28" s="75" t="s">
        <v>253</v>
      </c>
      <c r="I28" s="75" t="s">
        <v>254</v>
      </c>
      <c r="J28" s="130" t="s">
        <v>255</v>
      </c>
      <c r="K28" s="75" t="s">
        <v>256</v>
      </c>
      <c r="L28" s="75" t="s">
        <v>257</v>
      </c>
      <c r="M28" s="75" t="s">
        <v>258</v>
      </c>
      <c r="N28" s="78">
        <f t="shared" si="0"/>
        <v>95</v>
      </c>
      <c r="O28" s="78" t="str">
        <f t="shared" si="1"/>
        <v>Moderado</v>
      </c>
      <c r="P28" s="82" t="s">
        <v>259</v>
      </c>
      <c r="Q28" s="129" t="str">
        <f t="shared" si="2"/>
        <v>Moderado</v>
      </c>
      <c r="R28" s="75" t="str">
        <f t="shared" si="3"/>
        <v>SI</v>
      </c>
    </row>
    <row r="29" spans="1:18" ht="75" x14ac:dyDescent="0.25">
      <c r="A29" s="75">
        <v>12</v>
      </c>
      <c r="B29" s="130" t="str">
        <f>+VLOOKUP(A29,'IDENTIFICACIÓN DEL RC'!$A$8:$E$33,2,0)</f>
        <v>Gestión de Recursos Físicos y Documental</v>
      </c>
      <c r="C29" s="118" t="str">
        <f>+VLOOKUP('CONTROL DEL RC'!A29,'IDENTIFICACIÓN DEL RC'!$A$8:$E$33,4,0)</f>
        <v>Perdida y/o desaparición de los bienes al servicio de la Entidad parte de un servidor que, aprovechando su posición frente a un recurso público, sustrae bienes de la Entidad para su beneficio personal o un tercero.</v>
      </c>
      <c r="D29" s="130">
        <v>2</v>
      </c>
      <c r="E29" s="126" t="s">
        <v>251</v>
      </c>
      <c r="F29" s="405" t="s">
        <v>632</v>
      </c>
      <c r="G29" s="75" t="s">
        <v>252</v>
      </c>
      <c r="H29" s="75" t="s">
        <v>253</v>
      </c>
      <c r="I29" s="75" t="s">
        <v>254</v>
      </c>
      <c r="J29" s="130" t="s">
        <v>255</v>
      </c>
      <c r="K29" s="75" t="s">
        <v>256</v>
      </c>
      <c r="L29" s="75" t="s">
        <v>257</v>
      </c>
      <c r="M29" s="75" t="s">
        <v>258</v>
      </c>
      <c r="N29" s="78">
        <f t="shared" si="0"/>
        <v>100</v>
      </c>
      <c r="O29" s="78" t="str">
        <f t="shared" si="1"/>
        <v>Fuerte</v>
      </c>
      <c r="P29" s="82" t="s">
        <v>259</v>
      </c>
      <c r="Q29" s="129" t="str">
        <f t="shared" si="2"/>
        <v>Fuerte</v>
      </c>
      <c r="R29" s="75" t="str">
        <f t="shared" si="3"/>
        <v>No</v>
      </c>
    </row>
    <row r="30" spans="1:18" ht="75" x14ac:dyDescent="0.25">
      <c r="A30" s="75">
        <v>12</v>
      </c>
      <c r="B30" s="130" t="str">
        <f>+VLOOKUP(A30,'IDENTIFICACIÓN DEL RC'!$A$8:$E$33,2,0)</f>
        <v>Gestión de Recursos Físicos y Documental</v>
      </c>
      <c r="C30" s="118" t="str">
        <f>+VLOOKUP('CONTROL DEL RC'!A30,'IDENTIFICACIÓN DEL RC'!$A$8:$E$33,4,0)</f>
        <v>Perdida y/o desaparición de los bienes al servicio de la Entidad parte de un servidor que, aprovechando su posición frente a un recurso público, sustrae bienes de la Entidad para su beneficio personal o un tercero.</v>
      </c>
      <c r="D30" s="130">
        <v>3</v>
      </c>
      <c r="E30" s="126" t="s">
        <v>251</v>
      </c>
      <c r="F30" s="405" t="s">
        <v>633</v>
      </c>
      <c r="G30" s="75" t="s">
        <v>252</v>
      </c>
      <c r="H30" s="75" t="s">
        <v>253</v>
      </c>
      <c r="I30" s="75" t="s">
        <v>254</v>
      </c>
      <c r="J30" s="130" t="s">
        <v>255</v>
      </c>
      <c r="K30" s="75" t="s">
        <v>256</v>
      </c>
      <c r="L30" s="75" t="s">
        <v>257</v>
      </c>
      <c r="M30" s="75" t="s">
        <v>258</v>
      </c>
      <c r="N30" s="78">
        <f t="shared" si="0"/>
        <v>100</v>
      </c>
      <c r="O30" s="78" t="str">
        <f t="shared" si="1"/>
        <v>Fuerte</v>
      </c>
      <c r="P30" s="82" t="s">
        <v>259</v>
      </c>
      <c r="Q30" s="129" t="str">
        <f t="shared" si="2"/>
        <v>Fuerte</v>
      </c>
      <c r="R30" s="75" t="str">
        <f t="shared" si="3"/>
        <v>No</v>
      </c>
    </row>
    <row r="31" spans="1:18" ht="135" x14ac:dyDescent="0.25">
      <c r="A31" s="75">
        <v>13</v>
      </c>
      <c r="B31" s="130" t="str">
        <f>+VLOOKUP(A31,'IDENTIFICACIÓN DEL RC'!$A$8:$E$33,2,0)</f>
        <v>Gestión de Seguridad y Convivencia</v>
      </c>
      <c r="C31" s="118" t="str">
        <f>+VLOOKUP('CONTROL DEL RC'!A31,'IDENTIFICACIÓN DEL RC'!$A$8:$E$33,4,0)</f>
        <v>Fuga de información confidencial de la entidad por parte de contratista o funcionarios</v>
      </c>
      <c r="D31" s="130">
        <v>1</v>
      </c>
      <c r="E31" s="126" t="s">
        <v>251</v>
      </c>
      <c r="F31" s="405" t="s">
        <v>699</v>
      </c>
      <c r="G31" s="75" t="s">
        <v>252</v>
      </c>
      <c r="H31" s="75" t="s">
        <v>253</v>
      </c>
      <c r="I31" s="75" t="s">
        <v>254</v>
      </c>
      <c r="J31" s="130" t="s">
        <v>255</v>
      </c>
      <c r="K31" s="75" t="s">
        <v>256</v>
      </c>
      <c r="L31" s="75" t="s">
        <v>257</v>
      </c>
      <c r="M31" s="75" t="s">
        <v>258</v>
      </c>
      <c r="N31" s="78">
        <f t="shared" si="0"/>
        <v>100</v>
      </c>
      <c r="O31" s="78" t="str">
        <f t="shared" si="1"/>
        <v>Fuerte</v>
      </c>
      <c r="P31" s="82" t="s">
        <v>259</v>
      </c>
      <c r="Q31" s="129" t="str">
        <f t="shared" si="2"/>
        <v>Fuerte</v>
      </c>
      <c r="R31" s="75" t="str">
        <f t="shared" si="3"/>
        <v>No</v>
      </c>
    </row>
    <row r="32" spans="1:18" ht="75" x14ac:dyDescent="0.25">
      <c r="A32" s="75">
        <v>14</v>
      </c>
      <c r="B32" s="130" t="str">
        <f>+VLOOKUP(A32,'IDENTIFICACIÓN DEL RC'!$A$8:$E$33,2,0)</f>
        <v>Gestión de Tecnología de Información</v>
      </c>
      <c r="C32" s="118" t="str">
        <f>+VLOOKUP('CONTROL DEL RC'!A32,'IDENTIFICACIÓN DEL RC'!$A$8:$E$33,4,0)</f>
        <v xml:space="preserve"> Fuga de información catalogada por la entidad como clasificada o reservada</v>
      </c>
      <c r="D32" s="130">
        <v>1</v>
      </c>
      <c r="E32" s="126" t="s">
        <v>251</v>
      </c>
      <c r="F32" s="405" t="s">
        <v>625</v>
      </c>
      <c r="G32" s="75" t="s">
        <v>252</v>
      </c>
      <c r="H32" s="75" t="s">
        <v>253</v>
      </c>
      <c r="I32" s="75" t="s">
        <v>254</v>
      </c>
      <c r="J32" s="130" t="s">
        <v>255</v>
      </c>
      <c r="K32" s="75" t="s">
        <v>256</v>
      </c>
      <c r="L32" s="75" t="s">
        <v>257</v>
      </c>
      <c r="M32" s="75" t="s">
        <v>258</v>
      </c>
      <c r="N32" s="78">
        <f t="shared" si="0"/>
        <v>100</v>
      </c>
      <c r="O32" s="78" t="str">
        <f t="shared" si="1"/>
        <v>Fuerte</v>
      </c>
      <c r="P32" s="82" t="s">
        <v>259</v>
      </c>
      <c r="Q32" s="129" t="str">
        <f t="shared" si="2"/>
        <v>Fuerte</v>
      </c>
      <c r="R32" s="75" t="str">
        <f t="shared" si="3"/>
        <v>No</v>
      </c>
    </row>
    <row r="33" spans="1:20" ht="90" x14ac:dyDescent="0.25">
      <c r="A33" s="75">
        <v>14</v>
      </c>
      <c r="B33" s="130" t="str">
        <f>+VLOOKUP(A33,'IDENTIFICACIÓN DEL RC'!$A$8:$E$33,2,0)</f>
        <v>Gestión de Tecnología de Información</v>
      </c>
      <c r="C33" s="118" t="str">
        <f>+VLOOKUP('CONTROL DEL RC'!A33,'IDENTIFICACIÓN DEL RC'!$A$8:$E$33,4,0)</f>
        <v xml:space="preserve"> Fuga de información catalogada por la entidad como clasificada o reservada</v>
      </c>
      <c r="D33" s="130">
        <v>2</v>
      </c>
      <c r="E33" s="126" t="s">
        <v>251</v>
      </c>
      <c r="F33" s="405" t="s">
        <v>703</v>
      </c>
      <c r="G33" s="75" t="s">
        <v>252</v>
      </c>
      <c r="H33" s="75" t="s">
        <v>253</v>
      </c>
      <c r="I33" s="75" t="s">
        <v>254</v>
      </c>
      <c r="J33" s="130" t="s">
        <v>255</v>
      </c>
      <c r="K33" s="75" t="s">
        <v>256</v>
      </c>
      <c r="L33" s="75" t="s">
        <v>257</v>
      </c>
      <c r="M33" s="75" t="s">
        <v>258</v>
      </c>
      <c r="N33" s="78">
        <f t="shared" si="0"/>
        <v>100</v>
      </c>
      <c r="O33" s="78" t="str">
        <f t="shared" si="1"/>
        <v>Fuerte</v>
      </c>
      <c r="P33" s="82" t="s">
        <v>259</v>
      </c>
      <c r="Q33" s="129" t="str">
        <f t="shared" si="2"/>
        <v>Fuerte</v>
      </c>
      <c r="R33" s="75" t="str">
        <f t="shared" si="3"/>
        <v>No</v>
      </c>
    </row>
    <row r="34" spans="1:20" ht="105" x14ac:dyDescent="0.25">
      <c r="A34" s="75">
        <v>15</v>
      </c>
      <c r="B34" s="130" t="str">
        <f>+VLOOKUP(A34,'IDENTIFICACIÓN DEL RC'!$A$8:$E$33,2,0)</f>
        <v>Gestión de Tecnología de Información</v>
      </c>
      <c r="C34" s="118" t="str">
        <f>+VLOOKUP('CONTROL DEL RC'!A34,'IDENTIFICACIÓN DEL RC'!$A$8:$E$33,4,0)</f>
        <v>Pérdida de Integridad de la información almacenada en la infraestructura tecnológica o sistemas de información de la entidad.</v>
      </c>
      <c r="D34" s="130">
        <v>1</v>
      </c>
      <c r="E34" s="126" t="s">
        <v>251</v>
      </c>
      <c r="F34" s="405" t="s">
        <v>626</v>
      </c>
      <c r="G34" s="75" t="s">
        <v>252</v>
      </c>
      <c r="H34" s="75" t="s">
        <v>253</v>
      </c>
      <c r="I34" s="75" t="s">
        <v>254</v>
      </c>
      <c r="J34" s="130" t="s">
        <v>255</v>
      </c>
      <c r="K34" s="75" t="s">
        <v>256</v>
      </c>
      <c r="L34" s="75" t="s">
        <v>257</v>
      </c>
      <c r="M34" s="75" t="s">
        <v>258</v>
      </c>
      <c r="N34" s="78">
        <f t="shared" si="0"/>
        <v>100</v>
      </c>
      <c r="O34" s="78" t="str">
        <f t="shared" si="1"/>
        <v>Fuerte</v>
      </c>
      <c r="P34" s="82" t="s">
        <v>259</v>
      </c>
      <c r="Q34" s="129" t="str">
        <f t="shared" si="2"/>
        <v>Fuerte</v>
      </c>
      <c r="R34" s="75" t="str">
        <f t="shared" si="3"/>
        <v>No</v>
      </c>
    </row>
    <row r="35" spans="1:20" ht="75" x14ac:dyDescent="0.25">
      <c r="A35" s="75">
        <v>15</v>
      </c>
      <c r="B35" s="130" t="str">
        <f>+VLOOKUP(A35,'IDENTIFICACIÓN DEL RC'!$A$8:$E$33,2,0)</f>
        <v>Gestión de Tecnología de Información</v>
      </c>
      <c r="C35" s="118" t="str">
        <f>+VLOOKUP('CONTROL DEL RC'!A35,'IDENTIFICACIÓN DEL RC'!$A$8:$E$33,4,0)</f>
        <v>Pérdida de Integridad de la información almacenada en la infraestructura tecnológica o sistemas de información de la entidad.</v>
      </c>
      <c r="D35" s="130">
        <v>2</v>
      </c>
      <c r="E35" s="126" t="s">
        <v>251</v>
      </c>
      <c r="F35" s="405" t="s">
        <v>455</v>
      </c>
      <c r="G35" s="75" t="s">
        <v>252</v>
      </c>
      <c r="H35" s="75" t="s">
        <v>253</v>
      </c>
      <c r="I35" s="75" t="s">
        <v>254</v>
      </c>
      <c r="J35" s="130" t="s">
        <v>255</v>
      </c>
      <c r="K35" s="75" t="s">
        <v>256</v>
      </c>
      <c r="L35" s="75" t="s">
        <v>257</v>
      </c>
      <c r="M35" s="75" t="s">
        <v>258</v>
      </c>
      <c r="N35" s="78">
        <f t="shared" si="0"/>
        <v>100</v>
      </c>
      <c r="O35" s="78" t="str">
        <f t="shared" si="1"/>
        <v>Fuerte</v>
      </c>
      <c r="P35" s="82" t="s">
        <v>259</v>
      </c>
      <c r="Q35" s="129" t="str">
        <f t="shared" si="2"/>
        <v>Fuerte</v>
      </c>
      <c r="R35" s="75" t="str">
        <f t="shared" si="3"/>
        <v>No</v>
      </c>
    </row>
    <row r="36" spans="1:20" ht="300" x14ac:dyDescent="0.25">
      <c r="A36" s="75">
        <v>16</v>
      </c>
      <c r="B36" s="130" t="str">
        <f>+VLOOKUP(A36,'IDENTIFICACIÓN DEL RC'!$A$8:$E$33,2,0)</f>
        <v>Gestión Financiera</v>
      </c>
      <c r="C36" s="118" t="str">
        <f>+VLOOKUP('CONTROL DEL RC'!A36,'IDENTIFICACIÓN DEL RC'!$A$8:$E$33,4,0)</f>
        <v>Tramite de pagos incumpliendo los requisitos establecidos en el Procedimiento PD-GF-13 Gestión de Pagos</v>
      </c>
      <c r="D36" s="130">
        <v>1</v>
      </c>
      <c r="E36" s="126" t="s">
        <v>251</v>
      </c>
      <c r="F36" s="405" t="s">
        <v>598</v>
      </c>
      <c r="G36" s="75" t="s">
        <v>252</v>
      </c>
      <c r="H36" s="75" t="s">
        <v>253</v>
      </c>
      <c r="I36" s="75" t="s">
        <v>254</v>
      </c>
      <c r="J36" s="130" t="s">
        <v>255</v>
      </c>
      <c r="K36" s="75" t="s">
        <v>256</v>
      </c>
      <c r="L36" s="75" t="s">
        <v>257</v>
      </c>
      <c r="M36" s="75" t="s">
        <v>258</v>
      </c>
      <c r="N36" s="78">
        <f t="shared" si="0"/>
        <v>100</v>
      </c>
      <c r="O36" s="78" t="str">
        <f t="shared" si="1"/>
        <v>Fuerte</v>
      </c>
      <c r="P36" s="82" t="s">
        <v>259</v>
      </c>
      <c r="Q36" s="129" t="str">
        <f t="shared" si="2"/>
        <v>Fuerte</v>
      </c>
      <c r="R36" s="75" t="str">
        <f t="shared" si="3"/>
        <v>No</v>
      </c>
    </row>
    <row r="37" spans="1:20" ht="120" x14ac:dyDescent="0.25">
      <c r="A37" s="75">
        <v>17</v>
      </c>
      <c r="B37" s="130" t="str">
        <f>+VLOOKUP(A37,'IDENTIFICACIÓN DEL RC'!$A$8:$E$33,2,0)</f>
        <v>Gestión Humana</v>
      </c>
      <c r="C37" s="118" t="str">
        <f>+VLOOKUP('CONTROL DEL RC'!A37,'IDENTIFICACIÓN DEL RC'!$A$8:$E$33,4,0)</f>
        <v>Posesionar o realizar un encargo a un servidor que No cumpla con los requisitos establecidos en el Manual de Funciones de la SCJ</v>
      </c>
      <c r="D37" s="130">
        <v>1</v>
      </c>
      <c r="E37" s="126" t="s">
        <v>251</v>
      </c>
      <c r="F37" s="405" t="s">
        <v>261</v>
      </c>
      <c r="G37" s="75" t="s">
        <v>252</v>
      </c>
      <c r="H37" s="75" t="s">
        <v>253</v>
      </c>
      <c r="I37" s="75" t="s">
        <v>254</v>
      </c>
      <c r="J37" s="130" t="s">
        <v>255</v>
      </c>
      <c r="K37" s="75" t="s">
        <v>256</v>
      </c>
      <c r="L37" s="75" t="s">
        <v>257</v>
      </c>
      <c r="M37" s="75" t="s">
        <v>258</v>
      </c>
      <c r="N37" s="78">
        <f t="shared" si="0"/>
        <v>100</v>
      </c>
      <c r="O37" s="78" t="str">
        <f t="shared" si="1"/>
        <v>Fuerte</v>
      </c>
      <c r="P37" s="82" t="s">
        <v>259</v>
      </c>
      <c r="Q37" s="129" t="str">
        <f t="shared" si="2"/>
        <v>Fuerte</v>
      </c>
      <c r="R37" s="75" t="str">
        <f t="shared" si="3"/>
        <v>No</v>
      </c>
    </row>
    <row r="38" spans="1:20" ht="105" x14ac:dyDescent="0.25">
      <c r="A38" s="75">
        <v>18</v>
      </c>
      <c r="B38" s="130" t="str">
        <f>+VLOOKUP(A38,'IDENTIFICACIÓN DEL RC'!$A$8:$E$33,2,0)</f>
        <v>Gestión Humana</v>
      </c>
      <c r="C38" s="118" t="str">
        <f>+VLOOKUP('CONTROL DEL RC'!A38,'IDENTIFICACIÓN DEL RC'!$A$8:$E$33,4,0)</f>
        <v>Interés indebido por un oferente en los procesos de contratación de la Dirección de Gestión Humana</v>
      </c>
      <c r="D38" s="130">
        <v>1</v>
      </c>
      <c r="E38" s="126" t="s">
        <v>251</v>
      </c>
      <c r="F38" s="405" t="s">
        <v>600</v>
      </c>
      <c r="G38" s="75" t="s">
        <v>252</v>
      </c>
      <c r="H38" s="75" t="s">
        <v>253</v>
      </c>
      <c r="I38" s="75" t="s">
        <v>254</v>
      </c>
      <c r="J38" s="130" t="s">
        <v>255</v>
      </c>
      <c r="K38" s="75" t="s">
        <v>256</v>
      </c>
      <c r="L38" s="75" t="s">
        <v>257</v>
      </c>
      <c r="M38" s="75" t="s">
        <v>258</v>
      </c>
      <c r="N38" s="78">
        <f t="shared" si="0"/>
        <v>100</v>
      </c>
      <c r="O38" s="78" t="str">
        <f t="shared" si="1"/>
        <v>Fuerte</v>
      </c>
      <c r="P38" s="82" t="s">
        <v>259</v>
      </c>
      <c r="Q38" s="129" t="str">
        <f t="shared" si="2"/>
        <v>Fuerte</v>
      </c>
      <c r="R38" s="75" t="str">
        <f t="shared" si="3"/>
        <v>No</v>
      </c>
    </row>
    <row r="39" spans="1:20" ht="120" x14ac:dyDescent="0.25">
      <c r="A39" s="75">
        <v>19</v>
      </c>
      <c r="B39" s="130" t="str">
        <f>+VLOOKUP(A39,'IDENTIFICACIÓN DEL RC'!$A$8:$E$33,2,0)</f>
        <v>Gestión Jurídica y Contractual</v>
      </c>
      <c r="C39" s="118" t="str">
        <f>+VLOOKUP('CONTROL DEL RC'!A39,'IDENTIFICACIÓN DEL RC'!$A$8:$E$33,4,0)</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9" s="130">
        <v>1</v>
      </c>
      <c r="E39" s="126" t="s">
        <v>251</v>
      </c>
      <c r="F39" s="405" t="s">
        <v>623</v>
      </c>
      <c r="G39" s="75" t="s">
        <v>252</v>
      </c>
      <c r="H39" s="75" t="s">
        <v>253</v>
      </c>
      <c r="I39" s="75" t="s">
        <v>254</v>
      </c>
      <c r="J39" s="130" t="s">
        <v>255</v>
      </c>
      <c r="K39" s="75" t="s">
        <v>256</v>
      </c>
      <c r="L39" s="75" t="s">
        <v>257</v>
      </c>
      <c r="M39" s="75" t="s">
        <v>258</v>
      </c>
      <c r="N39" s="78">
        <f t="shared" si="0"/>
        <v>100</v>
      </c>
      <c r="O39" s="78" t="str">
        <f t="shared" si="1"/>
        <v>Fuerte</v>
      </c>
      <c r="P39" s="82" t="s">
        <v>259</v>
      </c>
      <c r="Q39" s="129" t="str">
        <f t="shared" si="2"/>
        <v>Fuerte</v>
      </c>
      <c r="R39" s="75" t="str">
        <f t="shared" si="3"/>
        <v>No</v>
      </c>
    </row>
    <row r="40" spans="1:20" s="102" customFormat="1" ht="120" x14ac:dyDescent="0.25">
      <c r="A40" s="75">
        <v>19</v>
      </c>
      <c r="B40" s="130" t="str">
        <f>+VLOOKUP(A40,'IDENTIFICACIÓN DEL RC'!$A$8:$E$33,2,0)</f>
        <v>Gestión Jurídica y Contractual</v>
      </c>
      <c r="C40" s="118" t="str">
        <f>+VLOOKUP('CONTROL DEL RC'!A40,'IDENTIFICACIÓN DEL RC'!$A$8:$E$33,4,0)</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0" s="130">
        <v>2</v>
      </c>
      <c r="E40" s="126" t="s">
        <v>251</v>
      </c>
      <c r="F40" s="405" t="s">
        <v>569</v>
      </c>
      <c r="G40" s="75" t="s">
        <v>252</v>
      </c>
      <c r="H40" s="75" t="s">
        <v>253</v>
      </c>
      <c r="I40" s="75" t="s">
        <v>254</v>
      </c>
      <c r="J40" s="130" t="s">
        <v>255</v>
      </c>
      <c r="K40" s="75" t="s">
        <v>256</v>
      </c>
      <c r="L40" s="75" t="s">
        <v>257</v>
      </c>
      <c r="M40" s="75" t="s">
        <v>258</v>
      </c>
      <c r="N40" s="78">
        <f t="shared" si="0"/>
        <v>100</v>
      </c>
      <c r="O40" s="78" t="str">
        <f t="shared" si="1"/>
        <v>Fuerte</v>
      </c>
      <c r="P40" s="82" t="s">
        <v>259</v>
      </c>
      <c r="Q40" s="129" t="str">
        <f t="shared" si="2"/>
        <v>Fuerte</v>
      </c>
      <c r="R40" s="75" t="str">
        <f t="shared" si="3"/>
        <v>No</v>
      </c>
      <c r="S40"/>
      <c r="T40"/>
    </row>
    <row r="41" spans="1:20" s="102" customFormat="1" ht="75" x14ac:dyDescent="0.25">
      <c r="A41" s="75">
        <v>20</v>
      </c>
      <c r="B41" s="130" t="str">
        <f>+VLOOKUP(A41,'IDENTIFICACIÓN DEL RC'!$A$8:$E$33,2,0)</f>
        <v>Gestión Jurídica y Contractual</v>
      </c>
      <c r="C41" s="118" t="str">
        <f>+VLOOKUP('CONTROL DEL RC'!A41,'IDENTIFICACIÓN DEL RC'!$A$8:$E$33,4,0)</f>
        <v>Incumplimiento de funciones por acción u omisión por procedimientos desactualizados de la Gestión Juridica y Contractual</v>
      </c>
      <c r="D41" s="130">
        <v>1</v>
      </c>
      <c r="E41" s="126" t="s">
        <v>251</v>
      </c>
      <c r="F41" s="405" t="s">
        <v>624</v>
      </c>
      <c r="G41" s="75" t="s">
        <v>252</v>
      </c>
      <c r="H41" s="75" t="s">
        <v>253</v>
      </c>
      <c r="I41" s="75" t="s">
        <v>254</v>
      </c>
      <c r="J41" s="130" t="s">
        <v>255</v>
      </c>
      <c r="K41" s="75" t="s">
        <v>256</v>
      </c>
      <c r="L41" s="75" t="s">
        <v>257</v>
      </c>
      <c r="M41" s="75" t="s">
        <v>258</v>
      </c>
      <c r="N41" s="78">
        <f t="shared" si="0"/>
        <v>100</v>
      </c>
      <c r="O41" s="78" t="str">
        <f t="shared" si="1"/>
        <v>Fuerte</v>
      </c>
      <c r="P41" s="82" t="s">
        <v>259</v>
      </c>
      <c r="Q41" s="129" t="str">
        <f t="shared" si="2"/>
        <v>Fuerte</v>
      </c>
      <c r="R41" s="75" t="str">
        <f t="shared" si="3"/>
        <v>No</v>
      </c>
      <c r="S41"/>
      <c r="T41"/>
    </row>
    <row r="42" spans="1:20" ht="90" x14ac:dyDescent="0.25">
      <c r="A42" s="75">
        <v>21</v>
      </c>
      <c r="B42" s="130" t="str">
        <f>+VLOOKUP(A42,'IDENTIFICACIÓN DEL RC'!$A$8:$E$33,2,0)</f>
        <v>Seguimiento y Monitoreo al Sistema de Control Interno</v>
      </c>
      <c r="C42" s="118" t="str">
        <f>+VLOOKUP('CONTROL DEL RC'!A42,'IDENTIFICACIÓN DEL RC'!$A$8:$E$33,4,0)</f>
        <v>Favorecimiento al proceso auditado o a terceros responsables a partir de auditorías, sesgadas, manipuladas o direccionadas, que impidan evidenciar la realidad de la gestión obstruyendo la evaluación de esta.</v>
      </c>
      <c r="D42" s="130">
        <v>1</v>
      </c>
      <c r="E42" s="126" t="s">
        <v>251</v>
      </c>
      <c r="F42" s="405" t="s">
        <v>576</v>
      </c>
      <c r="G42" s="75" t="s">
        <v>252</v>
      </c>
      <c r="H42" s="75" t="s">
        <v>253</v>
      </c>
      <c r="I42" s="75" t="s">
        <v>254</v>
      </c>
      <c r="J42" s="130" t="s">
        <v>255</v>
      </c>
      <c r="K42" s="75" t="s">
        <v>256</v>
      </c>
      <c r="L42" s="75" t="s">
        <v>257</v>
      </c>
      <c r="M42" s="75" t="s">
        <v>258</v>
      </c>
      <c r="N42" s="78">
        <f t="shared" si="0"/>
        <v>100</v>
      </c>
      <c r="O42" s="78" t="str">
        <f t="shared" si="1"/>
        <v>Fuerte</v>
      </c>
      <c r="P42" s="82" t="s">
        <v>259</v>
      </c>
      <c r="Q42" s="129" t="str">
        <f t="shared" si="2"/>
        <v>Fuerte</v>
      </c>
      <c r="R42" s="75" t="str">
        <f t="shared" si="3"/>
        <v>No</v>
      </c>
    </row>
    <row r="43" spans="1:20" ht="75" x14ac:dyDescent="0.25">
      <c r="A43" s="75">
        <v>22</v>
      </c>
      <c r="B43" s="130" t="str">
        <f>+VLOOKUP(A43,'IDENTIFICACIÓN DEL RC'!$A$8:$E$33,2,0)</f>
        <v>Atención y Servicio al Ciudadano</v>
      </c>
      <c r="C43" s="118" t="str">
        <f>+VLOOKUP('CONTROL DEL RC'!A43,'IDENTIFICACIÓN DEL RC'!$A$8:$E$33,4,0)</f>
        <v>Favorecimiento a terceros para acceder a los servicios ofertados por al SCJ por fuera de los lineamientos establecidos a cambio de dadivas</v>
      </c>
      <c r="D43" s="130">
        <v>1</v>
      </c>
      <c r="E43" s="126" t="s">
        <v>251</v>
      </c>
      <c r="F43" s="405" t="s">
        <v>634</v>
      </c>
      <c r="G43" s="75" t="s">
        <v>252</v>
      </c>
      <c r="H43" s="75" t="s">
        <v>253</v>
      </c>
      <c r="I43" s="75" t="s">
        <v>254</v>
      </c>
      <c r="J43" s="130" t="s">
        <v>255</v>
      </c>
      <c r="K43" s="75" t="s">
        <v>256</v>
      </c>
      <c r="L43" s="75" t="s">
        <v>257</v>
      </c>
      <c r="M43" s="75" t="s">
        <v>258</v>
      </c>
      <c r="N43" s="78">
        <f>SUM(IF(G43="Preventivo",15,IF(G43="Detectivo",10,0)),
IF(H43="Asignado",15,0),
IF(I43="Adecuado",15,0),
IF(J43="Completa",10,IF(J43="Incompleta",5,0)),
IF(K43="Confiable",15,0),
IF(L43="SI",15,0),
IF(M43="Oportuna",15,0))</f>
        <v>100</v>
      </c>
      <c r="O43" s="78" t="str">
        <f>IF(N43&gt;=96,"Fuerte",IF(AND(N43&gt;=85,N43&lt;96),"Moderado",IF(AND(N43&lt;=84,N43&gt;=0),"Debil","")))</f>
        <v>Fuerte</v>
      </c>
      <c r="P43" s="82" t="s">
        <v>259</v>
      </c>
      <c r="Q43" s="129" t="str">
        <f>IF(AND(O43="Fuerte",P43="Fuerte"),"Fuerte",IF(AND(O43="Fuerte",P43="Moderado"),"Moderado",IF(AND(O43="Fuerte",P43="Debil"),"Debil",IF(AND(O43="Moderado",P43="Fuerte"),"Moderado",IF(AND(O43="Moderado",P43="Moderado"),"Moderado",IF(AND(O43="Moderado",P43="Debil"),"Debil",IF(AND(O43="Debil",P43="Fuerte"),"Debil",IF(AND(O43="Debil",P43="Moderado"),"Debil",IF(AND(O43="Debil",P43="Debil"),"Debil","SELECCIONAR CALIFICACION")))))))))</f>
        <v>Fuerte</v>
      </c>
      <c r="R43" s="75" t="str">
        <f>IF(Q43="Fuerte","No","SI")</f>
        <v>No</v>
      </c>
    </row>
    <row r="44" spans="1:20" ht="75" x14ac:dyDescent="0.25">
      <c r="A44" s="75">
        <v>23</v>
      </c>
      <c r="B44" s="130" t="str">
        <f>+VLOOKUP(A44,'IDENTIFICACIÓN DEL RC'!$A$8:$E$33,2,0)</f>
        <v>CD-Atención Integral para PPL</v>
      </c>
      <c r="C44" s="118" t="str">
        <f>+VLOOKUP('CONTROL DEL RC'!A44,'IDENTIFICACIÓN DEL RC'!$A$8:$E$33,4,0)</f>
        <v>Posibilidad de alteración de la información en el SISIPEC web para beneficiar en el trámite de Autorización para ingreso como visitante a la Cárcel Distrital de Varones y Anexo de Mujeres.</v>
      </c>
      <c r="D44" s="130">
        <v>1</v>
      </c>
      <c r="E44" s="126" t="s">
        <v>251</v>
      </c>
      <c r="F44" s="405" t="s">
        <v>639</v>
      </c>
      <c r="G44" s="75" t="s">
        <v>252</v>
      </c>
      <c r="H44" s="75" t="s">
        <v>253</v>
      </c>
      <c r="I44" s="75" t="s">
        <v>254</v>
      </c>
      <c r="J44" s="130" t="s">
        <v>255</v>
      </c>
      <c r="K44" s="75" t="s">
        <v>256</v>
      </c>
      <c r="L44" s="75" t="s">
        <v>257</v>
      </c>
      <c r="M44" s="75" t="s">
        <v>258</v>
      </c>
      <c r="N44" s="78">
        <f t="shared" si="0"/>
        <v>100</v>
      </c>
      <c r="O44" s="78" t="str">
        <f t="shared" si="1"/>
        <v>Fuerte</v>
      </c>
      <c r="P44" s="82" t="s">
        <v>259</v>
      </c>
      <c r="Q44" s="129" t="str">
        <f t="shared" si="2"/>
        <v>Fuerte</v>
      </c>
      <c r="R44" s="75" t="str">
        <f t="shared" si="3"/>
        <v>No</v>
      </c>
    </row>
    <row r="45" spans="1:20" ht="90" x14ac:dyDescent="0.25">
      <c r="A45" s="75">
        <v>24</v>
      </c>
      <c r="B45" s="130" t="str">
        <f>+VLOOKUP(A45,'IDENTIFICACIÓN DEL RC'!$A$8:$E$33,2,0)</f>
        <v>Fortalecimiento de Capacidades Operativas para la S, C y AJ</v>
      </c>
      <c r="C45" s="118" t="str">
        <f>+VLOOKUP('CONTROL DEL RC'!A45,'IDENTIFICACIÓN DEL RC'!$A$8:$E$33,4,0)</f>
        <v>Posibilidad de suministro de combustible por parte de los proveedores a vehículos de propiedad o a cargo de la SDSCJ, por fuera de los parámetros de suministro establecidos para beneficio propio o de terceros</v>
      </c>
      <c r="D45" s="130">
        <v>1</v>
      </c>
      <c r="E45" s="126" t="s">
        <v>251</v>
      </c>
      <c r="F45" s="405" t="s">
        <v>635</v>
      </c>
      <c r="G45" s="75" t="s">
        <v>252</v>
      </c>
      <c r="H45" s="75" t="s">
        <v>253</v>
      </c>
      <c r="I45" s="75" t="s">
        <v>254</v>
      </c>
      <c r="J45" s="130" t="s">
        <v>255</v>
      </c>
      <c r="K45" s="75" t="s">
        <v>256</v>
      </c>
      <c r="L45" s="75" t="s">
        <v>257</v>
      </c>
      <c r="M45" s="75" t="s">
        <v>258</v>
      </c>
      <c r="N45" s="78">
        <f t="shared" ref="N45:N47" si="4">SUM(IF(G45="Preventivo",15,IF(G45="Detectivo",10,0)),
IF(H45="Asignado",15,0),
IF(I45="Adecuado",15,0),
IF(J45="Completa",10,IF(J45="Incompleta",5,0)),
IF(K45="Confiable",15,0),
IF(L45="SI",15,0),
IF(M45="Oportuna",15,0))</f>
        <v>100</v>
      </c>
      <c r="O45" s="78" t="str">
        <f t="shared" ref="O45:O47" si="5">IF(N45&gt;=96,"Fuerte",IF(AND(N45&gt;=85,N45&lt;96),"Moderado",IF(AND(N45&lt;=84,N45&gt;=0),"Debil","")))</f>
        <v>Fuerte</v>
      </c>
      <c r="P45" s="82" t="s">
        <v>259</v>
      </c>
      <c r="Q45" s="129" t="str">
        <f t="shared" ref="Q45:Q47" si="6">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5" t="str">
        <f t="shared" ref="R45:R47" si="7">IF(Q45="Fuerte","No","SI")</f>
        <v>No</v>
      </c>
    </row>
    <row r="46" spans="1:20" ht="105" x14ac:dyDescent="0.25">
      <c r="A46" s="75">
        <v>24</v>
      </c>
      <c r="B46" s="130" t="str">
        <f>+VLOOKUP(A46,'IDENTIFICACIÓN DEL RC'!$A$8:$E$33,2,0)</f>
        <v>Fortalecimiento de Capacidades Operativas para la S, C y AJ</v>
      </c>
      <c r="C46" s="118" t="str">
        <f>+VLOOKUP('CONTROL DEL RC'!A46,'IDENTIFICACIÓN DEL RC'!$A$8:$E$33,4,0)</f>
        <v>Posibilidad de suministro de combustible por parte de los proveedores a vehículos de propiedad o a cargo de la SDSCJ, por fuera de los parámetros de suministro establecidos para beneficio propio o de terceros</v>
      </c>
      <c r="D46" s="130">
        <v>2</v>
      </c>
      <c r="E46" s="126" t="s">
        <v>251</v>
      </c>
      <c r="F46" s="405" t="s">
        <v>636</v>
      </c>
      <c r="G46" s="75" t="s">
        <v>252</v>
      </c>
      <c r="H46" s="75" t="s">
        <v>253</v>
      </c>
      <c r="I46" s="75" t="s">
        <v>254</v>
      </c>
      <c r="J46" s="130" t="s">
        <v>255</v>
      </c>
      <c r="K46" s="75" t="s">
        <v>256</v>
      </c>
      <c r="L46" s="75" t="s">
        <v>257</v>
      </c>
      <c r="M46" s="75" t="s">
        <v>258</v>
      </c>
      <c r="N46" s="78">
        <f t="shared" ref="N46" si="8">SUM(IF(G46="Preventivo",15,IF(G46="Detectivo",10,0)),
IF(H46="Asignado",15,0),
IF(I46="Adecuado",15,0),
IF(J46="Completa",10,IF(J46="Incompleta",5,0)),
IF(K46="Confiable",15,0),
IF(L46="SI",15,0),
IF(M46="Oportuna",15,0))</f>
        <v>100</v>
      </c>
      <c r="O46" s="78" t="str">
        <f t="shared" ref="O46" si="9">IF(N46&gt;=96,"Fuerte",IF(AND(N46&gt;=85,N46&lt;96),"Moderado",IF(AND(N46&lt;=84,N46&gt;=0),"Debil","")))</f>
        <v>Fuerte</v>
      </c>
      <c r="P46" s="82" t="s">
        <v>259</v>
      </c>
      <c r="Q46" s="129" t="str">
        <f t="shared" ref="Q46" si="10">IF(AND(O46="Fuerte",P46="Fuerte"),"Fuerte",IF(AND(O46="Fuerte",P46="Moderado"),"Moderado",IF(AND(O46="Fuerte",P46="Debil"),"Debil",IF(AND(O46="Moderado",P46="Fuerte"),"Moderado",IF(AND(O46="Moderado",P46="Moderado"),"Moderado",IF(AND(O46="Moderado",P46="Debil"),"Debil",IF(AND(O46="Debil",P46="Fuerte"),"Debil",IF(AND(O46="Debil",P46="Moderado"),"Debil",IF(AND(O46="Debil",P46="Debil"),"Debil","SELECCIONAR CALIFICACION")))))))))</f>
        <v>Fuerte</v>
      </c>
      <c r="R46" s="75" t="str">
        <f t="shared" ref="R46" si="11">IF(Q46="Fuerte","No","SI")</f>
        <v>No</v>
      </c>
    </row>
    <row r="47" spans="1:20" ht="120" x14ac:dyDescent="0.25">
      <c r="A47" s="75">
        <v>25</v>
      </c>
      <c r="B47" s="130" t="str">
        <f>+VLOOKUP(A47,'IDENTIFICACIÓN DEL RC'!$A$8:$E$33,2,0)</f>
        <v>Fortalecimiento de Capacidades Operativas para la S, C y AJ</v>
      </c>
      <c r="C47" s="118" t="str">
        <f>+VLOOKUP('CONTROL DEL RC'!A47,'IDENTIFICACIÓN DEL RC'!$A$8:$E$33,4,0)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7" s="130">
        <v>1</v>
      </c>
      <c r="E47" s="126" t="s">
        <v>251</v>
      </c>
      <c r="F47" s="405" t="s">
        <v>637</v>
      </c>
      <c r="G47" s="75" t="s">
        <v>252</v>
      </c>
      <c r="H47" s="75" t="s">
        <v>253</v>
      </c>
      <c r="I47" s="75" t="s">
        <v>254</v>
      </c>
      <c r="J47" s="130" t="s">
        <v>255</v>
      </c>
      <c r="K47" s="75" t="s">
        <v>256</v>
      </c>
      <c r="L47" s="75" t="s">
        <v>257</v>
      </c>
      <c r="M47" s="75" t="s">
        <v>258</v>
      </c>
      <c r="N47" s="78">
        <f t="shared" si="4"/>
        <v>100</v>
      </c>
      <c r="O47" s="78" t="str">
        <f t="shared" si="5"/>
        <v>Fuerte</v>
      </c>
      <c r="P47" s="82" t="s">
        <v>259</v>
      </c>
      <c r="Q47" s="129" t="str">
        <f t="shared" si="6"/>
        <v>Fuerte</v>
      </c>
      <c r="R47" s="75" t="str">
        <f t="shared" si="7"/>
        <v>No</v>
      </c>
    </row>
  </sheetData>
  <autoFilter ref="A8:R47" xr:uid="{00000000-0009-0000-0000-000007000000}">
    <sortState xmlns:xlrd2="http://schemas.microsoft.com/office/spreadsheetml/2017/richdata2" ref="A9:R44">
      <sortCondition ref="A8:A44"/>
    </sortState>
  </autoFilter>
  <mergeCells count="8">
    <mergeCell ref="A6:R7"/>
    <mergeCell ref="R4:R5"/>
    <mergeCell ref="K4:P5"/>
    <mergeCell ref="A1:A5"/>
    <mergeCell ref="Q4:Q5"/>
    <mergeCell ref="K1:P3"/>
    <mergeCell ref="B1:J3"/>
    <mergeCell ref="B4:J5"/>
  </mergeCells>
  <pageMargins left="0.7" right="0.7" top="0.75" bottom="0.75" header="0.3" footer="0.3"/>
  <pageSetup scale="17"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700-000000000000}">
          <x14:formula1>
            <xm:f>'TABLA DE INFORMACIÓN'!$Y$4:$Y$5</xm:f>
          </x14:formula1>
          <xm:sqref>M9:M47</xm:sqref>
        </x14:dataValidation>
        <x14:dataValidation type="list" allowBlank="1" showInputMessage="1" showErrorMessage="1" xr:uid="{00000000-0002-0000-0700-000001000000}">
          <x14:formula1>
            <xm:f>'TABLA DE INFORMACIÓN'!$T$5:$T$7</xm:f>
          </x14:formula1>
          <xm:sqref>P9:P47</xm:sqref>
        </x14:dataValidation>
        <x14:dataValidation type="list" allowBlank="1" showInputMessage="1" showErrorMessage="1" xr:uid="{00000000-0002-0000-0700-000002000000}">
          <x14:formula1>
            <xm:f>'TABLA DE INFORMACIÓN'!$N$4:$N$5</xm:f>
          </x14:formula1>
          <xm:sqref>G9:G47</xm:sqref>
        </x14:dataValidation>
        <x14:dataValidation type="list" allowBlank="1" showInputMessage="1" showErrorMessage="1" xr:uid="{00000000-0002-0000-0700-000003000000}">
          <x14:formula1>
            <xm:f>'TABLA DE INFORMACIÓN'!$O$4:$O$5</xm:f>
          </x14:formula1>
          <xm:sqref>H9:H47</xm:sqref>
        </x14:dataValidation>
        <x14:dataValidation type="list" allowBlank="1" showInputMessage="1" showErrorMessage="1" xr:uid="{00000000-0002-0000-0700-000004000000}">
          <x14:formula1>
            <xm:f>'TABLA DE INFORMACIÓN'!$K$8:$K$9</xm:f>
          </x14:formula1>
          <xm:sqref>L9:L47</xm:sqref>
        </x14:dataValidation>
        <x14:dataValidation type="list" allowBlank="1" showInputMessage="1" showErrorMessage="1" xr:uid="{00000000-0002-0000-0700-000005000000}">
          <x14:formula1>
            <xm:f>'TABLA DE INFORMACIÓN'!$V$4:$V$5</xm:f>
          </x14:formula1>
          <xm:sqref>I9:I47</xm:sqref>
        </x14:dataValidation>
        <x14:dataValidation type="list" allowBlank="1" showInputMessage="1" showErrorMessage="1" xr:uid="{00000000-0002-0000-0700-000006000000}">
          <x14:formula1>
            <xm:f>'TABLA DE INFORMACIÓN'!$W$4:$W$5</xm:f>
          </x14:formula1>
          <xm:sqref>J9:J47</xm:sqref>
        </x14:dataValidation>
        <x14:dataValidation type="list" allowBlank="1" showInputMessage="1" showErrorMessage="1" xr:uid="{00000000-0002-0000-0700-000007000000}">
          <x14:formula1>
            <xm:f>'TABLA DE INFORMACIÓN'!$X$4:$X$5</xm:f>
          </x14:formula1>
          <xm:sqref>K9:K47</xm:sqref>
        </x14:dataValidation>
        <x14:dataValidation type="list" allowBlank="1" showInputMessage="1" showErrorMessage="1" errorTitle="Seleccion no valida" error="Recordar que los Riesgos de corrupcion no se pueden Aceptar" promptTitle="Seleccionar tipo de accion" xr:uid="{00000000-0002-0000-0700-000008000000}">
          <x14:formula1>
            <xm:f>'TABLA DE INFORMACIÓN'!$AB$4:$AB$7</xm:f>
          </x14:formula1>
          <xm:sqref>E9:E47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rgb="FFFFFF00"/>
  </sheetPr>
  <dimension ref="A1:G34"/>
  <sheetViews>
    <sheetView view="pageBreakPreview" zoomScale="90" zoomScaleNormal="100" zoomScaleSheetLayoutView="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5" x14ac:dyDescent="0.25"/>
  <cols>
    <col min="1" max="1" width="18.140625" style="3" customWidth="1"/>
    <col min="2" max="2" width="14.140625" style="3" customWidth="1"/>
    <col min="3" max="3" width="13.140625" style="3" customWidth="1"/>
    <col min="4" max="4" width="23.42578125" style="3" customWidth="1"/>
    <col min="5" max="5" width="29.5703125" style="3" customWidth="1"/>
    <col min="6" max="6" width="20.85546875" style="3" customWidth="1"/>
    <col min="7" max="7" width="31.7109375" style="3" customWidth="1"/>
    <col min="8" max="16384" width="11.42578125" style="3"/>
  </cols>
  <sheetData>
    <row r="1" spans="1:7" customFormat="1" ht="19.5" customHeight="1" thickBot="1" x14ac:dyDescent="0.3">
      <c r="A1" s="186"/>
      <c r="B1" s="275" t="s">
        <v>0</v>
      </c>
      <c r="C1" s="277"/>
      <c r="D1" s="268" t="s">
        <v>1</v>
      </c>
      <c r="E1" s="199"/>
      <c r="F1" s="123" t="s">
        <v>2</v>
      </c>
      <c r="G1" s="77" t="s">
        <v>3</v>
      </c>
    </row>
    <row r="2" spans="1:7" customFormat="1" ht="15.75" thickBot="1" x14ac:dyDescent="0.3">
      <c r="A2" s="186"/>
      <c r="B2" s="278"/>
      <c r="C2" s="280"/>
      <c r="D2" s="290"/>
      <c r="E2" s="200"/>
      <c r="F2" s="123" t="s">
        <v>4</v>
      </c>
      <c r="G2" s="8">
        <v>20</v>
      </c>
    </row>
    <row r="3" spans="1:7" customFormat="1" ht="15.75" thickBot="1" x14ac:dyDescent="0.3">
      <c r="A3" s="186"/>
      <c r="B3" s="281"/>
      <c r="C3" s="283"/>
      <c r="D3" s="270"/>
      <c r="E3" s="201"/>
      <c r="F3" s="124" t="s">
        <v>5</v>
      </c>
      <c r="G3" s="87">
        <v>43475</v>
      </c>
    </row>
    <row r="4" spans="1:7" customFormat="1" ht="15" customHeight="1" x14ac:dyDescent="0.25">
      <c r="A4" s="186"/>
      <c r="B4" s="275" t="s">
        <v>6</v>
      </c>
      <c r="C4" s="277"/>
      <c r="D4" s="268" t="s">
        <v>11</v>
      </c>
      <c r="E4" s="199"/>
      <c r="F4" s="195" t="s">
        <v>704</v>
      </c>
      <c r="G4" s="197" t="s">
        <v>452</v>
      </c>
    </row>
    <row r="5" spans="1:7" customFormat="1" ht="15.75" customHeight="1" thickBot="1" x14ac:dyDescent="0.3">
      <c r="A5" s="186"/>
      <c r="B5" s="281"/>
      <c r="C5" s="283"/>
      <c r="D5" s="270"/>
      <c r="E5" s="201"/>
      <c r="F5" s="196"/>
      <c r="G5" s="198"/>
    </row>
    <row r="6" spans="1:7" ht="15.75" customHeight="1" x14ac:dyDescent="0.25">
      <c r="A6" s="2"/>
      <c r="B6" s="309" t="s">
        <v>262</v>
      </c>
      <c r="C6" s="310"/>
      <c r="D6" s="310"/>
      <c r="E6" s="310"/>
      <c r="F6" s="310"/>
      <c r="G6" s="311"/>
    </row>
    <row r="7" spans="1:7" ht="15.75" customHeight="1" thickBot="1" x14ac:dyDescent="0.3">
      <c r="A7" s="2"/>
      <c r="B7" s="312"/>
      <c r="C7" s="293"/>
      <c r="D7" s="293"/>
      <c r="E7" s="293"/>
      <c r="F7" s="293"/>
      <c r="G7" s="295"/>
    </row>
    <row r="8" spans="1:7" x14ac:dyDescent="0.25">
      <c r="A8" s="352" t="s">
        <v>62</v>
      </c>
      <c r="B8" s="160" t="s">
        <v>263</v>
      </c>
      <c r="C8" s="354" t="s">
        <v>264</v>
      </c>
      <c r="D8" s="351" t="s">
        <v>265</v>
      </c>
      <c r="E8" s="349" t="s">
        <v>266</v>
      </c>
      <c r="F8" s="349" t="s">
        <v>267</v>
      </c>
      <c r="G8" s="349" t="s">
        <v>268</v>
      </c>
    </row>
    <row r="9" spans="1:7" x14ac:dyDescent="0.25">
      <c r="A9" s="353"/>
      <c r="B9" s="161" t="s">
        <v>269</v>
      </c>
      <c r="C9" s="355"/>
      <c r="D9" s="350"/>
      <c r="E9" s="350"/>
      <c r="F9" s="350"/>
      <c r="G9" s="350"/>
    </row>
    <row r="10" spans="1:7" x14ac:dyDescent="0.25">
      <c r="A10" s="75">
        <v>1</v>
      </c>
      <c r="B10" s="117" t="s">
        <v>257</v>
      </c>
      <c r="C10" s="78">
        <f>(SUMIF('CONTROL DEL RC'!$A$9:$A$100,A10,'CONTROL DEL RC'!$N$9:$N$100))/(COUNTIF('CONTROL DEL RC'!$A$9:$A$100,A10))</f>
        <v>100</v>
      </c>
      <c r="D10" s="78" t="str">
        <f>IF(C10=100,"Fuerte",IF(AND(C10&lt;=99,C10&gt;=50),"Moderado",IF(AND(C10&lt;=49),"Debil")))</f>
        <v>Fuerte</v>
      </c>
      <c r="E10" s="78">
        <f>IF(AND(B10="SI",D10="Fuerte",'ANÁLISIS DEL RC'!D9&gt;=3),'ANÁLISIS DEL RC'!D9-2,IF(AND(B10="SI",D10="Fuerte",'ANÁLISIS DEL RC'!D9=2),'ANÁLISIS DEL RC'!D9-1,IF(AND(B10="SI",D10="Moderado",'ANÁLISIS DEL RC'!D9&gt;=2),'ANÁLISIS DEL RC'!D9-1,'ANÁLISIS DEL RC'!D9)))</f>
        <v>1</v>
      </c>
      <c r="F10" s="78" t="str">
        <f>+'ANÁLISIS DEL RC'!F9</f>
        <v>MODERADO</v>
      </c>
      <c r="G10" s="129" t="str">
        <f>IF(OR(AND(E10=1,F10="MODERADO"),AND(E10=2,F10="MODERADO")),"ZONA RIESGO MODERADO",IF(OR(AND(E10=4,F10="MODERADO"),AND(E10=3,F10="MODERADO"),AND(E10=2,F10="MAYOR"),AND(E10=1,F10="MAYOR")),"ZONA RIESGO ALTO",IF(OR(AND(E10=5,F10="MODERADO"),AND(E10=5,F10="MAYOR"),AND(E10=4,F10="MAYOR"),AND(E10=3,F10="MAYOR"),AND(E10&lt;=5,F10="CATASTROFICO")),"ZONA RIESGO EXTREMO",0)))</f>
        <v>ZONA RIESGO MODERADO</v>
      </c>
    </row>
    <row r="11" spans="1:7" x14ac:dyDescent="0.25">
      <c r="A11" s="75">
        <v>2</v>
      </c>
      <c r="B11" s="117" t="s">
        <v>257</v>
      </c>
      <c r="C11" s="78">
        <f>(SUMIF('CONTROL DEL RC'!$A$9:$A$100,A11,'CONTROL DEL RC'!$N$9:$N$100))/(COUNTIF('CONTROL DEL RC'!$A$9:$A$100,A11))</f>
        <v>100</v>
      </c>
      <c r="D11" s="78" t="str">
        <f t="shared" ref="D11:D34" si="0">IF(C11=100,"Fuerte",IF(AND(C11&lt;=99,C11&gt;=50),"Moderado",IF(AND(C11&lt;=49),"Debil")))</f>
        <v>Fuerte</v>
      </c>
      <c r="E11" s="78">
        <f>IF(AND(B11="SI",D11="Fuerte",'ANÁLISIS DEL RC'!D10&gt;=3),'ANÁLISIS DEL RC'!D10-2,IF(AND(B11="SI",D11="Fuerte",'ANÁLISIS DEL RC'!D10=2),'ANÁLISIS DEL RC'!D10-1,IF(AND(B11="SI",D11="Moderado",'ANÁLISIS DEL RC'!D10&gt;=2),'ANÁLISIS DEL RC'!D10-1,'ANÁLISIS DEL RC'!D10)))</f>
        <v>1</v>
      </c>
      <c r="F11" s="78" t="str">
        <f>+'ANÁLISIS DEL RC'!F10</f>
        <v>CATASTROFICO</v>
      </c>
      <c r="G11" s="129" t="str">
        <f t="shared" ref="G11:G33" si="1">IF(OR(AND(E11=1,F11="MODERADO"),AND(E11=2,F11="MODERADO")),"ZONA RIESGO MODERADO",IF(OR(AND(E11=4,F11="MODERADO"),AND(E11=3,F11="MODERADO"),AND(E11=2,F11="MAYOR"),AND(E11=1,F11="MAYOR")),"ZONA RIESGO ALTO",IF(OR(AND(E11=5,F11="MODERADO"),AND(E11=5,F11="MAYOR"),AND(E11=4,F11="MAYOR"),AND(E11=3,F11="MAYOR"),AND(E11&lt;=5,F11="CATASTROFICO")),"ZONA RIESGO EXTREMO",0)))</f>
        <v>ZONA RIESGO EXTREMO</v>
      </c>
    </row>
    <row r="12" spans="1:7" x14ac:dyDescent="0.25">
      <c r="A12" s="75">
        <v>3</v>
      </c>
      <c r="B12" s="117" t="s">
        <v>257</v>
      </c>
      <c r="C12" s="78">
        <f>(SUMIF('CONTROL DEL RC'!$A$9:$A$100,A12,'CONTROL DEL RC'!$N$9:$N$100))/(COUNTIF('CONTROL DEL RC'!$A$9:$A$100,A12))</f>
        <v>100</v>
      </c>
      <c r="D12" s="78" t="str">
        <f t="shared" si="0"/>
        <v>Fuerte</v>
      </c>
      <c r="E12" s="78">
        <f>IF(AND(B12="SI",D12="Fuerte",'ANÁLISIS DEL RC'!D11&gt;=3),'ANÁLISIS DEL RC'!D11-2,IF(AND(B12="SI",D12="Fuerte",'ANÁLISIS DEL RC'!D11=2),'ANÁLISIS DEL RC'!D11-1,IF(AND(B12="SI",D12="Moderado",'ANÁLISIS DEL RC'!D11&gt;=2),'ANÁLISIS DEL RC'!D11-1,'ANÁLISIS DEL RC'!D11)))</f>
        <v>1</v>
      </c>
      <c r="F12" s="78" t="str">
        <f>+'ANÁLISIS DEL RC'!F11</f>
        <v>CATASTROFICO</v>
      </c>
      <c r="G12" s="129" t="str">
        <f t="shared" si="1"/>
        <v>ZONA RIESGO EXTREMO</v>
      </c>
    </row>
    <row r="13" spans="1:7" x14ac:dyDescent="0.25">
      <c r="A13" s="75">
        <v>4</v>
      </c>
      <c r="B13" s="117" t="s">
        <v>257</v>
      </c>
      <c r="C13" s="78">
        <f>(SUMIF('CONTROL DEL RC'!$A$9:$A$100,A13,'CONTROL DEL RC'!$N$9:$N$100))/(COUNTIF('CONTROL DEL RC'!$A$9:$A$100,A13))</f>
        <v>100</v>
      </c>
      <c r="D13" s="78" t="str">
        <f t="shared" si="0"/>
        <v>Fuerte</v>
      </c>
      <c r="E13" s="78">
        <f>IF(AND(B13="SI",D13="Fuerte",'ANÁLISIS DEL RC'!D12&gt;=3),'ANÁLISIS DEL RC'!D12-2,IF(AND(B13="SI",D13="Fuerte",'ANÁLISIS DEL RC'!D12=2),'ANÁLISIS DEL RC'!D12-1,IF(AND(B13="SI",D13="Moderado",'ANÁLISIS DEL RC'!D12&gt;=2),'ANÁLISIS DEL RC'!D12-1,'ANÁLISIS DEL RC'!D12)))</f>
        <v>1</v>
      </c>
      <c r="F13" s="78" t="str">
        <f>+'ANÁLISIS DEL RC'!F12</f>
        <v>MAYOR</v>
      </c>
      <c r="G13" s="129" t="str">
        <f t="shared" si="1"/>
        <v>ZONA RIESGO ALTO</v>
      </c>
    </row>
    <row r="14" spans="1:7" x14ac:dyDescent="0.25">
      <c r="A14" s="75">
        <v>5</v>
      </c>
      <c r="B14" s="117" t="s">
        <v>257</v>
      </c>
      <c r="C14" s="78">
        <f>(SUMIF('CONTROL DEL RC'!$A$9:$A$100,A14,'CONTROL DEL RC'!$N$9:$N$100))/(COUNTIF('CONTROL DEL RC'!$A$9:$A$100,A14))</f>
        <v>100</v>
      </c>
      <c r="D14" s="78" t="str">
        <f t="shared" si="0"/>
        <v>Fuerte</v>
      </c>
      <c r="E14" s="78">
        <f>IF(AND(B14="SI",D14="Fuerte",'ANÁLISIS DEL RC'!D13&gt;=3),'ANÁLISIS DEL RC'!D13-2,IF(AND(B14="SI",D14="Fuerte",'ANÁLISIS DEL RC'!D13=2),'ANÁLISIS DEL RC'!D13-1,IF(AND(B14="SI",D14="Moderado",'ANÁLISIS DEL RC'!D13&gt;=2),'ANÁLISIS DEL RC'!D13-1,'ANÁLISIS DEL RC'!D13)))</f>
        <v>1</v>
      </c>
      <c r="F14" s="78" t="str">
        <f>+'ANÁLISIS DEL RC'!F13</f>
        <v>MAYOR</v>
      </c>
      <c r="G14" s="129" t="str">
        <f>IF(OR(AND(E14=1,F14="MODERADO"),AND(E14=2,F14="MODERADO")),"ZONA RIESGO MODERADO",IF(OR(AND(E14=4,F14="MODERADO"),AND(E14=3,F14="MODERADO"),AND(E14=2,F14="MAYOR"),AND(E14=1,F14="MAYOR")),"ZONA RIESGO ALTO",IF(OR(AND(E14=5,F14="MODERADO"),AND(E14=5,F14="MAYOR"),AND(E14=4,F14="MAYOR"),AND(E14=3,F14="MAYOR"),AND(E14&lt;=5,F14="CATASTROFICO")),"ZONA RIESGO EXTREMO",0)))</f>
        <v>ZONA RIESGO ALTO</v>
      </c>
    </row>
    <row r="15" spans="1:7" x14ac:dyDescent="0.25">
      <c r="A15" s="75">
        <v>6</v>
      </c>
      <c r="B15" s="117" t="s">
        <v>257</v>
      </c>
      <c r="C15" s="78">
        <f>(SUMIF('CONTROL DEL RC'!$A$9:$A$100,A15,'CONTROL DEL RC'!$N$9:$N$100))/(COUNTIF('CONTROL DEL RC'!$A$9:$A$100,A15))</f>
        <v>100</v>
      </c>
      <c r="D15" s="78" t="str">
        <f t="shared" si="0"/>
        <v>Fuerte</v>
      </c>
      <c r="E15" s="78">
        <f>IF(AND(B15="SI",D15="Fuerte",'ANÁLISIS DEL RC'!D14&gt;=3),'ANÁLISIS DEL RC'!D14-2,IF(AND(B15="SI",D15="Fuerte",'ANÁLISIS DEL RC'!D14=2),'ANÁLISIS DEL RC'!D14-1,IF(AND(B15="SI",D15="Moderado",'ANÁLISIS DEL RC'!D14&gt;=2),'ANÁLISIS DEL RC'!D14-1,'ANÁLISIS DEL RC'!D14)))</f>
        <v>1</v>
      </c>
      <c r="F15" s="78" t="str">
        <f>+'ANÁLISIS DEL RC'!F14</f>
        <v>MAYOR</v>
      </c>
      <c r="G15" s="129" t="str">
        <f>IF(OR(AND(E15=1,F15="MODERADO"),AND(E15=2,F15="MODERADO")),"ZONA RIESGO MODERADO",IF(OR(AND(E15=4,F15="MODERADO"),AND(E15=3,F15="MODERADO"),AND(E15=2,F15="MAYOR"),AND(E15=1,F15="MAYOR")),"ZONA RIESGO ALTO",IF(OR(AND(E15=5,F15="MODERADO"),AND(E15=5,F15="MAYOR"),AND(E15=4,F15="MAYOR"),AND(E15=3,F15="MAYOR"),AND(E15&lt;=5,F15="CATASTROFICO")),"ZONA RIESGO EXTREMO",0)))</f>
        <v>ZONA RIESGO ALTO</v>
      </c>
    </row>
    <row r="16" spans="1:7" x14ac:dyDescent="0.25">
      <c r="A16" s="75">
        <v>7</v>
      </c>
      <c r="B16" s="117" t="s">
        <v>257</v>
      </c>
      <c r="C16" s="78">
        <f>(SUMIF('CONTROL DEL RC'!$A$9:$A$100,A16,'CONTROL DEL RC'!$N$9:$N$100))/(COUNTIF('CONTROL DEL RC'!$A$9:$A$100,A16))</f>
        <v>100</v>
      </c>
      <c r="D16" s="78" t="str">
        <f t="shared" si="0"/>
        <v>Fuerte</v>
      </c>
      <c r="E16" s="78">
        <f>IF(AND(B16="SI",D16="Fuerte",'ANÁLISIS DEL RC'!D15&gt;=3),'ANÁLISIS DEL RC'!D15-2,IF(AND(B16="SI",D16="Fuerte",'ANÁLISIS DEL RC'!D15=2),'ANÁLISIS DEL RC'!D15-1,IF(AND(B16="SI",D16="Moderado",'ANÁLISIS DEL RC'!D15&gt;=2),'ANÁLISIS DEL RC'!D15-1,'ANÁLISIS DEL RC'!D15)))</f>
        <v>1</v>
      </c>
      <c r="F16" s="78" t="str">
        <f>+'ANÁLISIS DEL RC'!F15</f>
        <v>MAYOR</v>
      </c>
      <c r="G16" s="129" t="str">
        <f t="shared" si="1"/>
        <v>ZONA RIESGO ALTO</v>
      </c>
    </row>
    <row r="17" spans="1:7" x14ac:dyDescent="0.25">
      <c r="A17" s="75">
        <v>8</v>
      </c>
      <c r="B17" s="117" t="s">
        <v>257</v>
      </c>
      <c r="C17" s="171">
        <f>(SUMIF('CONTROL DEL RC'!$A$9:$A$100,A17,'CONTROL DEL RC'!$N$9:$N$100))/(COUNTIF('CONTROL DEL RC'!$A$9:$A$100,A17))</f>
        <v>96.666666666666671</v>
      </c>
      <c r="D17" s="78" t="str">
        <f t="shared" si="0"/>
        <v>Moderado</v>
      </c>
      <c r="E17" s="78">
        <f>IF(AND(B17="SI",D17="Fuerte",'ANÁLISIS DEL RC'!D16&gt;=3),'ANÁLISIS DEL RC'!D16-2,IF(AND(B17="SI",D17="Fuerte",'ANÁLISIS DEL RC'!D16=2),'ANÁLISIS DEL RC'!D16-1,IF(AND(B17="SI",D17="Moderado",'ANÁLISIS DEL RC'!D16&gt;=2),'ANÁLISIS DEL RC'!D16-1,'ANÁLISIS DEL RC'!D16)))</f>
        <v>1</v>
      </c>
      <c r="F17" s="78" t="str">
        <f>+'ANÁLISIS DEL RC'!F16</f>
        <v>CATASTROFICO</v>
      </c>
      <c r="G17" s="129" t="str">
        <f t="shared" si="1"/>
        <v>ZONA RIESGO EXTREMO</v>
      </c>
    </row>
    <row r="18" spans="1:7" x14ac:dyDescent="0.25">
      <c r="A18" s="75">
        <v>9</v>
      </c>
      <c r="B18" s="117" t="s">
        <v>257</v>
      </c>
      <c r="C18" s="78">
        <f>(SUMIF('CONTROL DEL RC'!$A$9:$A$100,A18,'CONTROL DEL RC'!$N$9:$N$100))/(COUNTIF('CONTROL DEL RC'!$A$9:$A$100,A18))</f>
        <v>100</v>
      </c>
      <c r="D18" s="78" t="str">
        <f t="shared" si="0"/>
        <v>Fuerte</v>
      </c>
      <c r="E18" s="78">
        <f>IF(AND(B18="SI",D18="Fuerte",'ANÁLISIS DEL RC'!D17&gt;=3),'ANÁLISIS DEL RC'!D17-2,IF(AND(B18="SI",D18="Fuerte",'ANÁLISIS DEL RC'!D17=2),'ANÁLISIS DEL RC'!D17-1,IF(AND(B18="SI",D18="Moderado",'ANÁLISIS DEL RC'!D17&gt;=2),'ANÁLISIS DEL RC'!D17-1,'ANÁLISIS DEL RC'!D17)))</f>
        <v>1</v>
      </c>
      <c r="F18" s="78" t="str">
        <f>+'ANÁLISIS DEL RC'!F17</f>
        <v>CATASTROFICO</v>
      </c>
      <c r="G18" s="129" t="str">
        <f t="shared" si="1"/>
        <v>ZONA RIESGO EXTREMO</v>
      </c>
    </row>
    <row r="19" spans="1:7" x14ac:dyDescent="0.25">
      <c r="A19" s="75">
        <v>10</v>
      </c>
      <c r="B19" s="117" t="s">
        <v>257</v>
      </c>
      <c r="C19" s="171">
        <f>(SUMIF('CONTROL DEL RC'!$A$9:$A$100,A19,'CONTROL DEL RC'!$N$9:$N$100))/(COUNTIF('CONTROL DEL RC'!$A$9:$A$100,A19))</f>
        <v>98.333333333333329</v>
      </c>
      <c r="D19" s="78" t="str">
        <f t="shared" si="0"/>
        <v>Moderado</v>
      </c>
      <c r="E19" s="78">
        <f>IF(AND(B19="SI",D19="Fuerte",'ANÁLISIS DEL RC'!D18&gt;=3),'ANÁLISIS DEL RC'!D18-2,IF(AND(B19="SI",D19="Fuerte",'ANÁLISIS DEL RC'!D18=2),'ANÁLISIS DEL RC'!D18-1,IF(AND(B19="SI",D19="Moderado",'ANÁLISIS DEL RC'!D18&gt;=2),'ANÁLISIS DEL RC'!D18-1,'ANÁLISIS DEL RC'!D18)))</f>
        <v>2</v>
      </c>
      <c r="F19" s="78" t="str">
        <f>+'ANÁLISIS DEL RC'!F18</f>
        <v>MAYOR</v>
      </c>
      <c r="G19" s="129" t="str">
        <f>IF(OR(AND(E19=1,F19="MODERADO"),AND(E19=2,F19="MODERADO")),"ZONA RIESGO MODERADO",IF(OR(AND(E19=4,F19="MODERADO"),AND(E19=3,F19="MODERADO"),AND(E19=2,F19="MAYOR"),AND(E19=1,F19="MAYOR")),"ZONA RIESGO ALTO",IF(OR(AND(E19=5,F19="MODERADO"),AND(E19=5,F19="MAYOR"),AND(E19=4,F19="MAYOR"),AND(E19=3,F19="MAYOR"),AND(E19&lt;=5,F19="CATASTROFICO")),"ZONA RIESGO EXTREMO",0)))</f>
        <v>ZONA RIESGO ALTO</v>
      </c>
    </row>
    <row r="20" spans="1:7" x14ac:dyDescent="0.25">
      <c r="A20" s="75">
        <v>11</v>
      </c>
      <c r="B20" s="117" t="s">
        <v>257</v>
      </c>
      <c r="C20" s="171">
        <f>(SUMIF('CONTROL DEL RC'!$A$9:$A$100,A20,'CONTROL DEL RC'!$N$9:$N$100))/(COUNTIF('CONTROL DEL RC'!$A$9:$A$100,A20))</f>
        <v>98.333333333333329</v>
      </c>
      <c r="D20" s="78" t="str">
        <f t="shared" si="0"/>
        <v>Moderado</v>
      </c>
      <c r="E20" s="78">
        <f>IF(AND(B20="SI",D20="Fuerte",'ANÁLISIS DEL RC'!D19&gt;=3),'ANÁLISIS DEL RC'!D19-2,IF(AND(B20="SI",D20="Fuerte",'ANÁLISIS DEL RC'!D19=2),'ANÁLISIS DEL RC'!D19-1,IF(AND(B20="SI",D20="Moderado",'ANÁLISIS DEL RC'!D19&gt;=2),'ANÁLISIS DEL RC'!D19-1,'ANÁLISIS DEL RC'!D19)))</f>
        <v>1</v>
      </c>
      <c r="F20" s="78" t="str">
        <f>+'ANÁLISIS DEL RC'!F19</f>
        <v>MAYOR</v>
      </c>
      <c r="G20" s="129" t="str">
        <f t="shared" si="1"/>
        <v>ZONA RIESGO ALTO</v>
      </c>
    </row>
    <row r="21" spans="1:7" x14ac:dyDescent="0.25">
      <c r="A21" s="75">
        <v>12</v>
      </c>
      <c r="B21" s="117" t="s">
        <v>257</v>
      </c>
      <c r="C21" s="171">
        <f>(SUMIF('CONTROL DEL RC'!$A$9:$A$100,A21,'CONTROL DEL RC'!$N$9:$N$100))/(COUNTIF('CONTROL DEL RC'!$A$9:$A$100,A21))</f>
        <v>98.333333333333329</v>
      </c>
      <c r="D21" s="78" t="str">
        <f t="shared" si="0"/>
        <v>Moderado</v>
      </c>
      <c r="E21" s="78">
        <f>IF(AND(B21="SI",D21="Fuerte",'ANÁLISIS DEL RC'!D20&gt;=3),'ANÁLISIS DEL RC'!D20-2,IF(AND(B21="SI",D21="Fuerte",'ANÁLISIS DEL RC'!D20=2),'ANÁLISIS DEL RC'!D20-1,IF(AND(B21="SI",D21="Moderado",'ANÁLISIS DEL RC'!D20&gt;=2),'ANÁLISIS DEL RC'!D20-1,'ANÁLISIS DEL RC'!D20)))</f>
        <v>1</v>
      </c>
      <c r="F21" s="78" t="str">
        <f>+'ANÁLISIS DEL RC'!F20</f>
        <v>MAYOR</v>
      </c>
      <c r="G21" s="129" t="str">
        <f t="shared" si="1"/>
        <v>ZONA RIESGO ALTO</v>
      </c>
    </row>
    <row r="22" spans="1:7" x14ac:dyDescent="0.25">
      <c r="A22" s="75">
        <v>13</v>
      </c>
      <c r="B22" s="117" t="s">
        <v>257</v>
      </c>
      <c r="C22" s="78">
        <f>(SUMIF('CONTROL DEL RC'!$A$9:$A$100,A22,'CONTROL DEL RC'!$N$9:$N$100))/(COUNTIF('CONTROL DEL RC'!$A$9:$A$100,A22))</f>
        <v>100</v>
      </c>
      <c r="D22" s="78" t="str">
        <f t="shared" si="0"/>
        <v>Fuerte</v>
      </c>
      <c r="E22" s="78">
        <f>IF(AND(B22="SI",D22="Fuerte",'ANÁLISIS DEL RC'!D21&gt;=3),'ANÁLISIS DEL RC'!D21-2,IF(AND(B22="SI",D22="Fuerte",'ANÁLISIS DEL RC'!D21=2),'ANÁLISIS DEL RC'!D21-1,IF(AND(B22="SI",D22="Moderado",'ANÁLISIS DEL RC'!D21&gt;=2),'ANÁLISIS DEL RC'!D21-1,'ANÁLISIS DEL RC'!D21)))</f>
        <v>1</v>
      </c>
      <c r="F22" s="78" t="str">
        <f>+'ANÁLISIS DEL RC'!F21</f>
        <v>MODERADO</v>
      </c>
      <c r="G22" s="129" t="str">
        <f t="shared" si="1"/>
        <v>ZONA RIESGO MODERADO</v>
      </c>
    </row>
    <row r="23" spans="1:7" x14ac:dyDescent="0.25">
      <c r="A23" s="75">
        <v>14</v>
      </c>
      <c r="B23" s="117" t="s">
        <v>257</v>
      </c>
      <c r="C23" s="78">
        <f>(SUMIF('CONTROL DEL RC'!$A$9:$A$100,A23,'CONTROL DEL RC'!$N$9:$N$100))/(COUNTIF('CONTROL DEL RC'!$A$9:$A$100,A23))</f>
        <v>100</v>
      </c>
      <c r="D23" s="78" t="str">
        <f t="shared" si="0"/>
        <v>Fuerte</v>
      </c>
      <c r="E23" s="78">
        <f>IF(AND(B23="SI",D23="Fuerte",'ANÁLISIS DEL RC'!D22&gt;=3),'ANÁLISIS DEL RC'!D22-2,IF(AND(B23="SI",D23="Fuerte",'ANÁLISIS DEL RC'!D22=2),'ANÁLISIS DEL RC'!D22-1,IF(AND(B23="SI",D23="Moderado",'ANÁLISIS DEL RC'!D22&gt;=2),'ANÁLISIS DEL RC'!D22-1,'ANÁLISIS DEL RC'!D22)))</f>
        <v>1</v>
      </c>
      <c r="F23" s="78" t="str">
        <f>+'ANÁLISIS DEL RC'!F22</f>
        <v>CATASTROFICO</v>
      </c>
      <c r="G23" s="129" t="str">
        <f t="shared" si="1"/>
        <v>ZONA RIESGO EXTREMO</v>
      </c>
    </row>
    <row r="24" spans="1:7" x14ac:dyDescent="0.25">
      <c r="A24" s="75">
        <v>15</v>
      </c>
      <c r="B24" s="117" t="s">
        <v>257</v>
      </c>
      <c r="C24" s="78">
        <f>(SUMIF('CONTROL DEL RC'!$A$9:$A$100,A24,'CONTROL DEL RC'!$N$9:$N$100))/(COUNTIF('CONTROL DEL RC'!$A$9:$A$100,A24))</f>
        <v>100</v>
      </c>
      <c r="D24" s="78" t="str">
        <f t="shared" si="0"/>
        <v>Fuerte</v>
      </c>
      <c r="E24" s="78">
        <f>IF(AND(B24="SI",D24="Fuerte",'ANÁLISIS DEL RC'!D23&gt;=3),'ANÁLISIS DEL RC'!D23-2,IF(AND(B24="SI",D24="Fuerte",'ANÁLISIS DEL RC'!D23=2),'ANÁLISIS DEL RC'!D23-1,IF(AND(B24="SI",D24="Moderado",'ANÁLISIS DEL RC'!D23&gt;=2),'ANÁLISIS DEL RC'!D23-1,'ANÁLISIS DEL RC'!D23)))</f>
        <v>1</v>
      </c>
      <c r="F24" s="78" t="str">
        <f>+'ANÁLISIS DEL RC'!F23</f>
        <v>CATASTROFICO</v>
      </c>
      <c r="G24" s="129" t="str">
        <f t="shared" si="1"/>
        <v>ZONA RIESGO EXTREMO</v>
      </c>
    </row>
    <row r="25" spans="1:7" x14ac:dyDescent="0.25">
      <c r="A25" s="75">
        <v>16</v>
      </c>
      <c r="B25" s="117" t="s">
        <v>257</v>
      </c>
      <c r="C25" s="78">
        <f>(SUMIF('CONTROL DEL RC'!$A$9:$A$100,A25,'CONTROL DEL RC'!$N$9:$N$100))/(COUNTIF('CONTROL DEL RC'!$A$9:$A$100,A25))</f>
        <v>100</v>
      </c>
      <c r="D25" s="78" t="str">
        <f t="shared" si="0"/>
        <v>Fuerte</v>
      </c>
      <c r="E25" s="78">
        <f>IF(AND(B25="SI",D25="Fuerte",'ANÁLISIS DEL RC'!D24&gt;=3),'ANÁLISIS DEL RC'!D24-2,IF(AND(B25="SI",D25="Fuerte",'ANÁLISIS DEL RC'!D24=2),'ANÁLISIS DEL RC'!D24-1,IF(AND(B25="SI",D25="Moderado",'ANÁLISIS DEL RC'!D24&gt;=2),'ANÁLISIS DEL RC'!D24-1,'ANÁLISIS DEL RC'!D24)))</f>
        <v>2</v>
      </c>
      <c r="F25" s="78" t="str">
        <f>+'ANÁLISIS DEL RC'!F24</f>
        <v>MODERADO</v>
      </c>
      <c r="G25" s="129" t="str">
        <f t="shared" si="1"/>
        <v>ZONA RIESGO MODERADO</v>
      </c>
    </row>
    <row r="26" spans="1:7" x14ac:dyDescent="0.25">
      <c r="A26" s="75">
        <v>17</v>
      </c>
      <c r="B26" s="117" t="s">
        <v>257</v>
      </c>
      <c r="C26" s="78">
        <f>(SUMIF('CONTROL DEL RC'!$A$9:$A$100,A26,'CONTROL DEL RC'!$N$9:$N$100))/(COUNTIF('CONTROL DEL RC'!$A$9:$A$100,A26))</f>
        <v>100</v>
      </c>
      <c r="D26" s="78" t="str">
        <f t="shared" si="0"/>
        <v>Fuerte</v>
      </c>
      <c r="E26" s="78">
        <f>IF(AND(B26="SI",D26="Fuerte",'ANÁLISIS DEL RC'!D25&gt;=3),'ANÁLISIS DEL RC'!D25-2,IF(AND(B26="SI",D26="Fuerte",'ANÁLISIS DEL RC'!D25=2),'ANÁLISIS DEL RC'!D25-1,IF(AND(B26="SI",D26="Moderado",'ANÁLISIS DEL RC'!D25&gt;=2),'ANÁLISIS DEL RC'!D25-1,'ANÁLISIS DEL RC'!D25)))</f>
        <v>1</v>
      </c>
      <c r="F26" s="78" t="str">
        <f>+'ANÁLISIS DEL RC'!F25</f>
        <v>CATASTROFICO</v>
      </c>
      <c r="G26" s="129" t="str">
        <f t="shared" si="1"/>
        <v>ZONA RIESGO EXTREMO</v>
      </c>
    </row>
    <row r="27" spans="1:7" x14ac:dyDescent="0.25">
      <c r="A27" s="75">
        <v>18</v>
      </c>
      <c r="B27" s="117" t="s">
        <v>257</v>
      </c>
      <c r="C27" s="78">
        <f>(SUMIF('CONTROL DEL RC'!$A$9:$A$100,A27,'CONTROL DEL RC'!$N$9:$N$100))/(COUNTIF('CONTROL DEL RC'!$A$9:$A$100,A27))</f>
        <v>100</v>
      </c>
      <c r="D27" s="78" t="str">
        <f t="shared" si="0"/>
        <v>Fuerte</v>
      </c>
      <c r="E27" s="78">
        <f>IF(AND(B27="SI",D27="Fuerte",'ANÁLISIS DEL RC'!D26&gt;=3),'ANÁLISIS DEL RC'!D26-2,IF(AND(B27="SI",D27="Fuerte",'ANÁLISIS DEL RC'!D26=2),'ANÁLISIS DEL RC'!D26-1,IF(AND(B27="SI",D27="Moderado",'ANÁLISIS DEL RC'!D26&gt;=2),'ANÁLISIS DEL RC'!D26-1,'ANÁLISIS DEL RC'!D26)))</f>
        <v>1</v>
      </c>
      <c r="F27" s="78" t="str">
        <f>+'ANÁLISIS DEL RC'!F26</f>
        <v>CATASTROFICO</v>
      </c>
      <c r="G27" s="129" t="str">
        <f t="shared" si="1"/>
        <v>ZONA RIESGO EXTREMO</v>
      </c>
    </row>
    <row r="28" spans="1:7" x14ac:dyDescent="0.25">
      <c r="A28" s="75">
        <v>19</v>
      </c>
      <c r="B28" s="117" t="s">
        <v>257</v>
      </c>
      <c r="C28" s="78">
        <f>(SUMIF('CONTROL DEL RC'!$A$9:$A$100,A28,'CONTROL DEL RC'!$N$9:$N$100))/(COUNTIF('CONTROL DEL RC'!$A$9:$A$100,A28))</f>
        <v>100</v>
      </c>
      <c r="D28" s="78" t="str">
        <f t="shared" si="0"/>
        <v>Fuerte</v>
      </c>
      <c r="E28" s="78">
        <f>IF(AND(B28="SI",D28="Fuerte",'ANÁLISIS DEL RC'!D27&gt;=3),'ANÁLISIS DEL RC'!D27-2,IF(AND(B28="SI",D28="Fuerte",'ANÁLISIS DEL RC'!D27=2),'ANÁLISIS DEL RC'!D27-1,IF(AND(B28="SI",D28="Moderado",'ANÁLISIS DEL RC'!D27&gt;=2),'ANÁLISIS DEL RC'!D27-1,'ANÁLISIS DEL RC'!D27)))</f>
        <v>1</v>
      </c>
      <c r="F28" s="78" t="str">
        <f>+'ANÁLISIS DEL RC'!F27</f>
        <v>CATASTROFICO</v>
      </c>
      <c r="G28" s="129" t="str">
        <f t="shared" si="1"/>
        <v>ZONA RIESGO EXTREMO</v>
      </c>
    </row>
    <row r="29" spans="1:7" x14ac:dyDescent="0.25">
      <c r="A29" s="75">
        <v>20</v>
      </c>
      <c r="B29" s="117" t="s">
        <v>257</v>
      </c>
      <c r="C29" s="78">
        <f>(SUMIF('CONTROL DEL RC'!$A$9:$A$100,A29,'CONTROL DEL RC'!$N$9:$N$100))/(COUNTIF('CONTROL DEL RC'!$A$9:$A$100,A29))</f>
        <v>100</v>
      </c>
      <c r="D29" s="78" t="str">
        <f t="shared" si="0"/>
        <v>Fuerte</v>
      </c>
      <c r="E29" s="78">
        <f>IF(AND(B29="SI",D29="Fuerte",'ANÁLISIS DEL RC'!D28&gt;=3),'ANÁLISIS DEL RC'!D28-2,IF(AND(B29="SI",D29="Fuerte",'ANÁLISIS DEL RC'!D28=2),'ANÁLISIS DEL RC'!D28-1,IF(AND(B29="SI",D29="Moderado",'ANÁLISIS DEL RC'!D28&gt;=2),'ANÁLISIS DEL RC'!D28-1,'ANÁLISIS DEL RC'!D28)))</f>
        <v>1</v>
      </c>
      <c r="F29" s="78" t="str">
        <f>+'ANÁLISIS DEL RC'!F28</f>
        <v>CATASTROFICO</v>
      </c>
      <c r="G29" s="129" t="str">
        <f>IF(OR(AND(E29=1,F29="MODERADO"),AND(E29=2,F29="MODERADO")),"ZONA RIESGO MODERADO",IF(OR(AND(E29=4,F29="MODERADO"),AND(E29=3,F29="MODERADO"),AND(E29=2,F29="MAYOR"),AND(E29=1,F29="MAYOR")),"ZONA RIESGO ALTO",IF(OR(AND(E29=5,F29="MODERADO"),AND(E29=5,F29="MAYOR"),AND(E29=4,F29="MAYOR"),AND(E29=3,F29="MAYOR"),AND(E29&lt;=5,F29="CATASTROFICO")),"ZONA RIESGO EXTREMO",0)))</f>
        <v>ZONA RIESGO EXTREMO</v>
      </c>
    </row>
    <row r="30" spans="1:7" x14ac:dyDescent="0.25">
      <c r="A30" s="75">
        <v>21</v>
      </c>
      <c r="B30" s="117" t="s">
        <v>257</v>
      </c>
      <c r="C30" s="78">
        <f>(SUMIF('CONTROL DEL RC'!$A$9:$A$100,A30,'CONTROL DEL RC'!$N$9:$N$100))/(COUNTIF('CONTROL DEL RC'!$A$9:$A$100,A30))</f>
        <v>100</v>
      </c>
      <c r="D30" s="78" t="str">
        <f t="shared" si="0"/>
        <v>Fuerte</v>
      </c>
      <c r="E30" s="78">
        <f>IF(AND(B30="SI",D30="Fuerte",'ANÁLISIS DEL RC'!D29&gt;=3),'ANÁLISIS DEL RC'!D29-2,IF(AND(B30="SI",D30="Fuerte",'ANÁLISIS DEL RC'!D29=2),'ANÁLISIS DEL RC'!D29-1,IF(AND(B30="SI",D30="Moderado",'ANÁLISIS DEL RC'!D29&gt;=2),'ANÁLISIS DEL RC'!D29-1,'ANÁLISIS DEL RC'!D29)))</f>
        <v>1</v>
      </c>
      <c r="F30" s="78" t="str">
        <f>+'ANÁLISIS DEL RC'!F29</f>
        <v>CATASTROFICO</v>
      </c>
      <c r="G30" s="129" t="str">
        <f t="shared" si="1"/>
        <v>ZONA RIESGO EXTREMO</v>
      </c>
    </row>
    <row r="31" spans="1:7" x14ac:dyDescent="0.25">
      <c r="A31" s="75">
        <v>22</v>
      </c>
      <c r="B31" s="117" t="s">
        <v>257</v>
      </c>
      <c r="C31" s="78">
        <f>(SUMIF('CONTROL DEL RC'!$A$9:$A$100,A31,'CONTROL DEL RC'!$N$9:$N$100))/(COUNTIF('CONTROL DEL RC'!$A$9:$A$100,A31))</f>
        <v>100</v>
      </c>
      <c r="D31" s="78" t="str">
        <f t="shared" si="0"/>
        <v>Fuerte</v>
      </c>
      <c r="E31" s="78">
        <f>IF(AND(B31="SI",D31="Fuerte",'ANÁLISIS DEL RC'!D30&gt;=3),'ANÁLISIS DEL RC'!D30-2,IF(AND(B31="SI",D31="Fuerte",'ANÁLISIS DEL RC'!D30=2),'ANÁLISIS DEL RC'!D30-1,IF(AND(B31="SI",D31="Moderado",'ANÁLISIS DEL RC'!D30&gt;=2),'ANÁLISIS DEL RC'!D30-1,'ANÁLISIS DEL RC'!D30)))</f>
        <v>1</v>
      </c>
      <c r="F31" s="78" t="str">
        <f>+'ANÁLISIS DEL RC'!F30</f>
        <v>MAYOR</v>
      </c>
      <c r="G31" s="129" t="str">
        <f t="shared" si="1"/>
        <v>ZONA RIESGO ALTO</v>
      </c>
    </row>
    <row r="32" spans="1:7" x14ac:dyDescent="0.25">
      <c r="A32" s="75">
        <v>23</v>
      </c>
      <c r="B32" s="117" t="s">
        <v>257</v>
      </c>
      <c r="C32" s="78">
        <f>(SUMIF('CONTROL DEL RC'!$A$9:$A$100,A32,'CONTROL DEL RC'!$N$9:$N$100))/(COUNTIF('CONTROL DEL RC'!$A$9:$A$100,A32))</f>
        <v>100</v>
      </c>
      <c r="D32" s="78" t="str">
        <f t="shared" si="0"/>
        <v>Fuerte</v>
      </c>
      <c r="E32" s="78">
        <f>IF(AND(B32="SI",D32="Fuerte",'ANÁLISIS DEL RC'!D31&gt;=3),'ANÁLISIS DEL RC'!D31-2,IF(AND(B32="SI",D32="Fuerte",'ANÁLISIS DEL RC'!D31=2),'ANÁLISIS DEL RC'!D31-1,IF(AND(B32="SI",D32="Moderado",'ANÁLISIS DEL RC'!D31&gt;=2),'ANÁLISIS DEL RC'!D31-1,'ANÁLISIS DEL RC'!D31)))</f>
        <v>1</v>
      </c>
      <c r="F32" s="78" t="str">
        <f>+'ANÁLISIS DEL RC'!F31</f>
        <v>CATASTROFICO</v>
      </c>
      <c r="G32" s="129" t="str">
        <f t="shared" si="1"/>
        <v>ZONA RIESGO EXTREMO</v>
      </c>
    </row>
    <row r="33" spans="1:7" x14ac:dyDescent="0.25">
      <c r="A33" s="75">
        <v>24</v>
      </c>
      <c r="B33" s="117" t="s">
        <v>257</v>
      </c>
      <c r="C33" s="78">
        <f>(SUMIF('CONTROL DEL RC'!$A$9:$A$100,A33,'CONTROL DEL RC'!$N$9:$N$100))/(COUNTIF('CONTROL DEL RC'!$A$9:$A$100,A33))</f>
        <v>100</v>
      </c>
      <c r="D33" s="78" t="str">
        <f t="shared" si="0"/>
        <v>Fuerte</v>
      </c>
      <c r="E33" s="78">
        <f>IF(AND(B33="SI",D33="Fuerte",'ANÁLISIS DEL RC'!D32&gt;=3),'ANÁLISIS DEL RC'!D32-2,IF(AND(B33="SI",D33="Fuerte",'ANÁLISIS DEL RC'!D32=2),'ANÁLISIS DEL RC'!D32-1,IF(AND(B33="SI",D33="Moderado",'ANÁLISIS DEL RC'!D32&gt;=2),'ANÁLISIS DEL RC'!D32-1,'ANÁLISIS DEL RC'!D32)))</f>
        <v>1</v>
      </c>
      <c r="F33" s="78" t="str">
        <f>+'ANÁLISIS DEL RC'!F32</f>
        <v>CATASTROFICO</v>
      </c>
      <c r="G33" s="129" t="str">
        <f t="shared" si="1"/>
        <v>ZONA RIESGO EXTREMO</v>
      </c>
    </row>
    <row r="34" spans="1:7" x14ac:dyDescent="0.25">
      <c r="A34" s="75">
        <v>25</v>
      </c>
      <c r="B34" s="117" t="s">
        <v>257</v>
      </c>
      <c r="C34" s="78">
        <f>(SUMIF('CONTROL DEL RC'!$A$9:$A$100,A34,'CONTROL DEL RC'!$N$9:$N$100))/(COUNTIF('CONTROL DEL RC'!$A$9:$A$100,A34))</f>
        <v>100</v>
      </c>
      <c r="D34" s="78" t="str">
        <f t="shared" si="0"/>
        <v>Fuerte</v>
      </c>
      <c r="E34" s="78">
        <f>IF(AND(B34="SI",D34="Fuerte",'ANÁLISIS DEL RC'!D33&gt;=3),'ANÁLISIS DEL RC'!D33-2,IF(AND(B34="SI",D34="Fuerte",'ANÁLISIS DEL RC'!D33=2),'ANÁLISIS DEL RC'!D33-1,IF(AND(B34="SI",D34="Moderado",'ANÁLISIS DEL RC'!D33&gt;=2),'ANÁLISIS DEL RC'!D33-1,'ANÁLISIS DEL RC'!D33)))</f>
        <v>1</v>
      </c>
      <c r="F34" s="78" t="str">
        <f>+'ANÁLISIS DEL RC'!F33</f>
        <v>CATASTROFICO</v>
      </c>
      <c r="G34" s="129" t="str">
        <f>IF(OR(AND(E34=1,F34="MODERADO"),AND(E34=2,F34="MODERADO")),"ZONA RIESGO MODERADO",IF(OR(AND(E34=4,F34="MODERADO"),AND(E34=3,F34="MODERADO"),AND(E34=2,F34="MAYOR"),AND(E34=1,F34="MAYOR")),"ZONA RIESGO ALTO",IF(OR(AND(E34=5,F34="MODERADO"),AND(E34=5,F34="MAYOR"),AND(E34=4,F34="MAYOR"),AND(E34=3,F34="MAYOR"),AND(E34&lt;=5,F34="CATASTROFICO")),"ZONA RIESGO EXTREMO",0)))</f>
        <v>ZONA RIESGO EXTREMO</v>
      </c>
    </row>
  </sheetData>
  <autoFilter ref="A8:G9" xr:uid="{00000000-0009-0000-0000-000008000000}"/>
  <mergeCells count="14">
    <mergeCell ref="D1:E3"/>
    <mergeCell ref="B4:C5"/>
    <mergeCell ref="A1:A5"/>
    <mergeCell ref="F4:F5"/>
    <mergeCell ref="A8:A9"/>
    <mergeCell ref="C8:C9"/>
    <mergeCell ref="E8:E9"/>
    <mergeCell ref="F8:F9"/>
    <mergeCell ref="B1:C3"/>
    <mergeCell ref="G8:G9"/>
    <mergeCell ref="B6:G7"/>
    <mergeCell ref="G4:G5"/>
    <mergeCell ref="D8:D9"/>
    <mergeCell ref="D4:E5"/>
  </mergeCells>
  <conditionalFormatting sqref="F10:F13 F20:F28 F16:F18 F30:F34">
    <cfRule type="containsText" dxfId="26" priority="243" operator="containsText" text="mayor">
      <formula>NOT(ISERROR(SEARCH("mayor",F10)))</formula>
    </cfRule>
    <cfRule type="containsText" dxfId="25" priority="245" operator="containsText" text="MODERADO">
      <formula>NOT(ISERROR(SEARCH("MODERADO",F10)))</formula>
    </cfRule>
    <cfRule type="containsText" dxfId="24" priority="246" operator="containsText" text="CATASTROFICO">
      <formula>NOT(ISERROR(SEARCH("CATASTROFICO",F10)))</formula>
    </cfRule>
  </conditionalFormatting>
  <conditionalFormatting sqref="G10:G13 G20:G28 G16:G18 G30">
    <cfRule type="containsText" dxfId="23" priority="25" operator="containsText" text="ZONA RIESGO MODERADO">
      <formula>NOT(ISERROR(SEARCH("ZONA RIESGO MODERADO",G10)))</formula>
    </cfRule>
    <cfRule type="containsText" dxfId="22" priority="26" operator="containsText" text="ZONA RIESGO ALTO">
      <formula>NOT(ISERROR(SEARCH("ZONA RIESGO ALTO",G10)))</formula>
    </cfRule>
    <cfRule type="containsText" dxfId="21" priority="27" operator="containsText" text="ZONA RIESGO EXTREMO">
      <formula>NOT(ISERROR(SEARCH("ZONA RIESGO EXTREMO",G10)))</formula>
    </cfRule>
  </conditionalFormatting>
  <conditionalFormatting sqref="F19">
    <cfRule type="containsText" dxfId="20" priority="22" operator="containsText" text="mayor">
      <formula>NOT(ISERROR(SEARCH("mayor",F19)))</formula>
    </cfRule>
    <cfRule type="containsText" dxfId="19" priority="23" operator="containsText" text="MODERADO">
      <formula>NOT(ISERROR(SEARCH("MODERADO",F19)))</formula>
    </cfRule>
    <cfRule type="containsText" dxfId="18" priority="24" operator="containsText" text="CATASTROFICO">
      <formula>NOT(ISERROR(SEARCH("CATASTROFICO",F19)))</formula>
    </cfRule>
  </conditionalFormatting>
  <conditionalFormatting sqref="G19">
    <cfRule type="containsText" dxfId="17" priority="19" operator="containsText" text="ZONA RIESGO MODERADO">
      <formula>NOT(ISERROR(SEARCH("ZONA RIESGO MODERADO",G19)))</formula>
    </cfRule>
    <cfRule type="containsText" dxfId="16" priority="20" operator="containsText" text="ZONA RIESGO ALTO">
      <formula>NOT(ISERROR(SEARCH("ZONA RIESGO ALTO",G19)))</formula>
    </cfRule>
    <cfRule type="containsText" dxfId="15" priority="21" operator="containsText" text="ZONA RIESGO EXTREMO">
      <formula>NOT(ISERROR(SEARCH("ZONA RIESGO EXTREMO",G19)))</formula>
    </cfRule>
  </conditionalFormatting>
  <conditionalFormatting sqref="F14:F15">
    <cfRule type="containsText" dxfId="14" priority="16" operator="containsText" text="mayor">
      <formula>NOT(ISERROR(SEARCH("mayor",F14)))</formula>
    </cfRule>
    <cfRule type="containsText" dxfId="13" priority="17" operator="containsText" text="MODERADO">
      <formula>NOT(ISERROR(SEARCH("MODERADO",F14)))</formula>
    </cfRule>
    <cfRule type="containsText" dxfId="12" priority="18" operator="containsText" text="CATASTROFICO">
      <formula>NOT(ISERROR(SEARCH("CATASTROFICO",F14)))</formula>
    </cfRule>
  </conditionalFormatting>
  <conditionalFormatting sqref="G14:G15">
    <cfRule type="containsText" dxfId="11" priority="13" operator="containsText" text="ZONA RIESGO MODERADO">
      <formula>NOT(ISERROR(SEARCH("ZONA RIESGO MODERADO",G14)))</formula>
    </cfRule>
    <cfRule type="containsText" dxfId="10" priority="14" operator="containsText" text="ZONA RIESGO ALTO">
      <formula>NOT(ISERROR(SEARCH("ZONA RIESGO ALTO",G14)))</formula>
    </cfRule>
    <cfRule type="containsText" dxfId="9" priority="15" operator="containsText" text="ZONA RIESGO EXTREMO">
      <formula>NOT(ISERROR(SEARCH("ZONA RIESGO EXTREMO",G14)))</formula>
    </cfRule>
  </conditionalFormatting>
  <conditionalFormatting sqref="F29">
    <cfRule type="containsText" dxfId="8" priority="10" operator="containsText" text="mayor">
      <formula>NOT(ISERROR(SEARCH("mayor",F29)))</formula>
    </cfRule>
    <cfRule type="containsText" dxfId="7" priority="11" operator="containsText" text="MODERADO">
      <formula>NOT(ISERROR(SEARCH("MODERADO",F29)))</formula>
    </cfRule>
    <cfRule type="containsText" dxfId="6" priority="12" operator="containsText" text="CATASTROFICO">
      <formula>NOT(ISERROR(SEARCH("CATASTROFICO",F29)))</formula>
    </cfRule>
  </conditionalFormatting>
  <conditionalFormatting sqref="G29">
    <cfRule type="containsText" dxfId="5" priority="7" operator="containsText" text="ZONA RIESGO MODERADO">
      <formula>NOT(ISERROR(SEARCH("ZONA RIESGO MODERADO",G29)))</formula>
    </cfRule>
    <cfRule type="containsText" dxfId="4" priority="8" operator="containsText" text="ZONA RIESGO ALTO">
      <formula>NOT(ISERROR(SEARCH("ZONA RIESGO ALTO",G29)))</formula>
    </cfRule>
    <cfRule type="containsText" dxfId="3" priority="9" operator="containsText" text="ZONA RIESGO EXTREMO">
      <formula>NOT(ISERROR(SEARCH("ZONA RIESGO EXTREMO",G29)))</formula>
    </cfRule>
  </conditionalFormatting>
  <conditionalFormatting sqref="G31:G34">
    <cfRule type="containsText" dxfId="2" priority="1" operator="containsText" text="ZONA RIESGO MODERADO">
      <formula>NOT(ISERROR(SEARCH("ZONA RIESGO MODERADO",G31)))</formula>
    </cfRule>
    <cfRule type="containsText" dxfId="1" priority="2" operator="containsText" text="ZONA RIESGO ALTO">
      <formula>NOT(ISERROR(SEARCH("ZONA RIESGO ALTO",G31)))</formula>
    </cfRule>
    <cfRule type="containsText" dxfId="0" priority="3" operator="containsText" text="ZONA RIESGO EXTREMO">
      <formula>NOT(ISERROR(SEARCH("ZONA RIESGO EXTREMO",G31)))</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'TABLA DE INFORMACIÓN'!$K$8:$K$9</xm:f>
          </x14:formula1>
          <xm:sqref>B10:B34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4" ma:contentTypeDescription="Crear nuevo documento." ma:contentTypeScope="" ma:versionID="d50fabc0aa0c9398fc7ee146749c6dd4">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4d4ef9219cc8fa49c826453d5c2991d5"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A7F75B7B-4860-4381-989C-3161AC02ACEF}">
  <ds:schemaRefs>
    <ds:schemaRef ds:uri="e0dc2fa4-30c8-4786-84b3-8973d76c60df"/>
    <ds:schemaRef ds:uri="http://schemas.microsoft.com/office/infopath/2007/PartnerControls"/>
    <ds:schemaRef ds:uri="http://schemas.microsoft.com/office/2006/documentManagement/types"/>
    <ds:schemaRef ds:uri="3af7845b-4a97-4ec3-83b8-bbbf8cded535"/>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6103721-E42F-4A3C-9C8C-DBD8685F3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SDSCJ</vt:lpstr>
      <vt:lpstr>C 1. Riesgos de Corrupción</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'C 1. Riesgos de Corrupción'!Área_de_impresión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2022-12-28T20:15:06Z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