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UBLICACION/"/>
    </mc:Choice>
  </mc:AlternateContent>
  <xr:revisionPtr revIDLastSave="107" documentId="8_{CAD5B76C-C240-48A7-9A64-6145AA15EA18}" xr6:coauthVersionLast="47" xr6:coauthVersionMax="47" xr10:uidLastSave="{28AF0B37-10E9-43A7-ADC5-33D2CEF7CDD4}"/>
  <bookViews>
    <workbookView xWindow="-120" yWindow="-120" windowWidth="20730" windowHeight="11160" xr2:uid="{00000000-000D-0000-FFFF-FFFF00000000}"/>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3" hidden="1">'ANALISIS DE RIESGOS'!$A$9:$K$9</definedName>
    <definedName name="_xlnm._FilterDatabase" localSheetId="1" hidden="1">'HOJA RESUMEN'!$A$8:$N$128</definedName>
    <definedName name="_xlnm._FilterDatabase" localSheetId="2" hidden="1">'IDENTIFICACIÓN DE RIESGOS'!$A$7:$F$82</definedName>
    <definedName name="_xlnm._FilterDatabase" localSheetId="6" hidden="1">'TRATAMIENTO DE RIESGO RESIDUAL '!$A$9:$I$84</definedName>
    <definedName name="_xlnm._FilterDatabase" localSheetId="5" hidden="1">'VALORACIÓN CON CONTROLES'!$A$8:$J$9</definedName>
    <definedName name="_xlnm._FilterDatabase" localSheetId="4" hidden="1">'VALORACIÓN DE CONTROL DE RIESGO'!$A$9:$Z$129</definedName>
    <definedName name="_xlnm.Print_Area" localSheetId="3">'ANALISIS DE RIESGOS'!$A$1:$K$87</definedName>
    <definedName name="_xlnm.Print_Area" localSheetId="1">'HOJA RESUMEN'!$A$1:$N$136</definedName>
    <definedName name="_xlnm.Print_Area" localSheetId="2">'IDENTIFICACIÓN DE RIESGOS'!$A$1:$F$88</definedName>
    <definedName name="_xlnm.Print_Area" localSheetId="6">'TRATAMIENTO DE RIESGO RESIDUAL '!$A$1:$I$89</definedName>
    <definedName name="_xlnm.Print_Area" localSheetId="5">'VALORACIÓN CON CONTROLES'!$A$1:$J$91</definedName>
    <definedName name="_xlnm.Print_Area" localSheetId="4">'VALORACIÓN DE CONTROL DE RIESGO'!$A$1:$Z$139</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8" l="1"/>
  <c r="H44" i="8"/>
  <c r="G44" i="8"/>
  <c r="U45" i="5"/>
  <c r="V45" i="5" s="1"/>
  <c r="X45" i="5" s="1"/>
  <c r="Y45" i="5" s="1"/>
  <c r="F45" i="5"/>
  <c r="E45" i="5"/>
  <c r="N42" i="8"/>
  <c r="H42" i="8"/>
  <c r="G42" i="8"/>
  <c r="U43" i="5"/>
  <c r="V43" i="5" s="1"/>
  <c r="X43" i="5" s="1"/>
  <c r="Y43" i="5" s="1"/>
  <c r="F43" i="5"/>
  <c r="E43" i="5"/>
  <c r="F112" i="8" l="1"/>
  <c r="F115" i="8"/>
  <c r="F116" i="8"/>
  <c r="F119" i="8"/>
  <c r="F121" i="8"/>
  <c r="F123" i="8"/>
  <c r="F126" i="8"/>
  <c r="F127" i="8"/>
  <c r="E112" i="8"/>
  <c r="E115" i="8"/>
  <c r="E116" i="8"/>
  <c r="E119" i="8"/>
  <c r="E121" i="8"/>
  <c r="E123" i="8"/>
  <c r="E126" i="8"/>
  <c r="E127" i="8"/>
  <c r="D112" i="8"/>
  <c r="D115" i="8"/>
  <c r="D116" i="8"/>
  <c r="D119" i="8"/>
  <c r="D121" i="8"/>
  <c r="D123" i="8"/>
  <c r="D126" i="8"/>
  <c r="D127" i="8"/>
  <c r="C112" i="8"/>
  <c r="C115" i="8"/>
  <c r="C116" i="8"/>
  <c r="C119" i="8"/>
  <c r="C121" i="8"/>
  <c r="C123" i="8"/>
  <c r="C126" i="8"/>
  <c r="C127" i="8"/>
  <c r="B112" i="8"/>
  <c r="B115" i="8"/>
  <c r="B116" i="8"/>
  <c r="B119" i="8"/>
  <c r="B121" i="8"/>
  <c r="B123" i="8"/>
  <c r="B126" i="8"/>
  <c r="B127" i="8"/>
  <c r="A112" i="8"/>
  <c r="A115" i="8"/>
  <c r="A116" i="8"/>
  <c r="A119" i="8"/>
  <c r="A121" i="8"/>
  <c r="A123" i="8"/>
  <c r="A126" i="8"/>
  <c r="A127" i="8"/>
  <c r="A110" i="8"/>
  <c r="B110" i="8"/>
  <c r="C110" i="8"/>
  <c r="D110" i="8"/>
  <c r="E110" i="8"/>
  <c r="F110" i="8"/>
  <c r="F104" i="8"/>
  <c r="E104" i="8"/>
  <c r="D104" i="8"/>
  <c r="C104" i="8"/>
  <c r="B104" i="8"/>
  <c r="A104" i="8"/>
  <c r="N111" i="8"/>
  <c r="N112" i="8"/>
  <c r="N113" i="8"/>
  <c r="N114" i="8"/>
  <c r="N115" i="8"/>
  <c r="N116" i="8"/>
  <c r="N117" i="8"/>
  <c r="N118" i="8"/>
  <c r="N119" i="8"/>
  <c r="N120" i="8"/>
  <c r="N121" i="8"/>
  <c r="N122" i="8"/>
  <c r="N123" i="8"/>
  <c r="N124" i="8"/>
  <c r="N125" i="8"/>
  <c r="N126" i="8"/>
  <c r="N127" i="8"/>
  <c r="N128" i="8"/>
  <c r="N110" i="8"/>
  <c r="N109" i="8"/>
  <c r="N108" i="8"/>
  <c r="N107" i="8"/>
  <c r="N106" i="8"/>
  <c r="N105" i="8"/>
  <c r="G105" i="8"/>
  <c r="G106" i="8"/>
  <c r="G107" i="8"/>
  <c r="G108" i="8"/>
  <c r="G109" i="8"/>
  <c r="G110" i="8"/>
  <c r="G111" i="8"/>
  <c r="G112" i="8"/>
  <c r="G113" i="8"/>
  <c r="G114" i="8"/>
  <c r="G115" i="8"/>
  <c r="G116" i="8"/>
  <c r="G117" i="8"/>
  <c r="G118" i="8"/>
  <c r="G119" i="8"/>
  <c r="G120" i="8"/>
  <c r="G121" i="8"/>
  <c r="G122" i="8"/>
  <c r="G123" i="8"/>
  <c r="G124" i="8"/>
  <c r="G125" i="8"/>
  <c r="G126" i="8"/>
  <c r="G127" i="8"/>
  <c r="G128" i="8"/>
  <c r="H128" i="8"/>
  <c r="H123" i="8"/>
  <c r="H124" i="8"/>
  <c r="H125" i="8"/>
  <c r="H126" i="8"/>
  <c r="H127" i="8"/>
  <c r="H115" i="8"/>
  <c r="H116" i="8"/>
  <c r="H117" i="8"/>
  <c r="H118" i="8"/>
  <c r="H119" i="8"/>
  <c r="H120" i="8"/>
  <c r="H121" i="8"/>
  <c r="H122" i="8"/>
  <c r="H105" i="8"/>
  <c r="H106" i="8"/>
  <c r="H107" i="8"/>
  <c r="H108" i="8"/>
  <c r="H109" i="8"/>
  <c r="H110" i="8"/>
  <c r="H111" i="8"/>
  <c r="H112" i="8"/>
  <c r="H113" i="8"/>
  <c r="H114" i="8"/>
  <c r="N104" i="8"/>
  <c r="H104" i="8"/>
  <c r="G104" i="8"/>
  <c r="P90" i="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B75" i="9"/>
  <c r="C75" i="9"/>
  <c r="B76" i="9"/>
  <c r="C76" i="9"/>
  <c r="B77" i="9"/>
  <c r="C77" i="9"/>
  <c r="B78" i="9"/>
  <c r="C78" i="9"/>
  <c r="B79" i="9"/>
  <c r="C79" i="9"/>
  <c r="B80" i="9"/>
  <c r="C80" i="9"/>
  <c r="B81" i="9"/>
  <c r="C81" i="9"/>
  <c r="B82" i="9"/>
  <c r="C82" i="9"/>
  <c r="B83" i="9"/>
  <c r="C83" i="9"/>
  <c r="B84" i="9"/>
  <c r="C84" i="9"/>
  <c r="B75" i="6"/>
  <c r="C75" i="6"/>
  <c r="B76" i="6"/>
  <c r="C76" i="6"/>
  <c r="B77" i="6"/>
  <c r="C77" i="6"/>
  <c r="B78" i="6"/>
  <c r="C78" i="6"/>
  <c r="B79" i="6"/>
  <c r="C79" i="6"/>
  <c r="B80" i="6"/>
  <c r="C80" i="6"/>
  <c r="B81" i="6"/>
  <c r="C81" i="6"/>
  <c r="B82" i="6"/>
  <c r="C82" i="6"/>
  <c r="B83" i="6"/>
  <c r="C83" i="6"/>
  <c r="B84" i="6"/>
  <c r="C84" i="6"/>
  <c r="U105" i="5"/>
  <c r="U106" i="5"/>
  <c r="V106" i="5" s="1"/>
  <c r="X106" i="5" s="1"/>
  <c r="Y106" i="5" s="1"/>
  <c r="U107" i="5"/>
  <c r="V107" i="5" s="1"/>
  <c r="X107" i="5" s="1"/>
  <c r="Y107" i="5" s="1"/>
  <c r="U108" i="5"/>
  <c r="V108" i="5" s="1"/>
  <c r="X108" i="5" s="1"/>
  <c r="Y108" i="5" s="1"/>
  <c r="U109" i="5"/>
  <c r="V109" i="5" s="1"/>
  <c r="X109" i="5" s="1"/>
  <c r="Y109" i="5" s="1"/>
  <c r="U110" i="5"/>
  <c r="V110" i="5" s="1"/>
  <c r="X110" i="5" s="1"/>
  <c r="Y110" i="5" s="1"/>
  <c r="U111" i="5"/>
  <c r="F76" i="6" s="1"/>
  <c r="U112" i="5"/>
  <c r="V112" i="5" s="1"/>
  <c r="X112" i="5" s="1"/>
  <c r="Y112" i="5" s="1"/>
  <c r="U113" i="5"/>
  <c r="U114" i="5"/>
  <c r="V114" i="5" s="1"/>
  <c r="X114" i="5" s="1"/>
  <c r="Y114" i="5" s="1"/>
  <c r="U115" i="5"/>
  <c r="V115" i="5" s="1"/>
  <c r="X115" i="5" s="1"/>
  <c r="Y115" i="5" s="1"/>
  <c r="U116" i="5"/>
  <c r="F78" i="6" s="1"/>
  <c r="U117" i="5"/>
  <c r="U118" i="5"/>
  <c r="V118" i="5" s="1"/>
  <c r="X118" i="5" s="1"/>
  <c r="Y118" i="5" s="1"/>
  <c r="U119" i="5"/>
  <c r="V119" i="5" s="1"/>
  <c r="X119" i="5" s="1"/>
  <c r="Y119" i="5" s="1"/>
  <c r="U120" i="5"/>
  <c r="V120" i="5" s="1"/>
  <c r="X120" i="5" s="1"/>
  <c r="Y120" i="5" s="1"/>
  <c r="U121" i="5"/>
  <c r="V121" i="5" s="1"/>
  <c r="X121" i="5" s="1"/>
  <c r="Y121" i="5" s="1"/>
  <c r="U122" i="5"/>
  <c r="F81" i="6" s="1"/>
  <c r="U123" i="5"/>
  <c r="V123" i="5" s="1"/>
  <c r="X123" i="5" s="1"/>
  <c r="Y123" i="5" s="1"/>
  <c r="U124" i="5"/>
  <c r="U125" i="5"/>
  <c r="V125" i="5" s="1"/>
  <c r="X125" i="5" s="1"/>
  <c r="Y125" i="5" s="1"/>
  <c r="U126" i="5"/>
  <c r="V126" i="5" s="1"/>
  <c r="X126" i="5" s="1"/>
  <c r="Y126" i="5" s="1"/>
  <c r="U127" i="5"/>
  <c r="F83" i="6" s="1"/>
  <c r="U128" i="5"/>
  <c r="V128" i="5" s="1"/>
  <c r="X128" i="5" s="1"/>
  <c r="Y128" i="5" s="1"/>
  <c r="U129" i="5"/>
  <c r="V129" i="5" s="1"/>
  <c r="X129" i="5" s="1"/>
  <c r="Y129" i="5" s="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4"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0"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I75" i="4"/>
  <c r="I76" i="4"/>
  <c r="I77" i="4"/>
  <c r="I78" i="4"/>
  <c r="I79" i="4"/>
  <c r="I80" i="4"/>
  <c r="I81" i="4"/>
  <c r="I82" i="4"/>
  <c r="I83" i="4"/>
  <c r="I84" i="4"/>
  <c r="H75" i="4"/>
  <c r="H76" i="4"/>
  <c r="H77" i="4"/>
  <c r="H78" i="4"/>
  <c r="H79" i="4"/>
  <c r="H80" i="4"/>
  <c r="H81" i="4"/>
  <c r="H82" i="4"/>
  <c r="H83" i="4"/>
  <c r="H84" i="4"/>
  <c r="D75" i="4"/>
  <c r="D76" i="4"/>
  <c r="D77" i="4"/>
  <c r="D78" i="4"/>
  <c r="D79" i="4"/>
  <c r="D80" i="4"/>
  <c r="D81" i="4"/>
  <c r="D82" i="4"/>
  <c r="D83" i="4"/>
  <c r="D84" i="4"/>
  <c r="F79" i="6" l="1"/>
  <c r="G79" i="6" s="1"/>
  <c r="I79" i="6" s="1"/>
  <c r="F77" i="6"/>
  <c r="L112" i="8" s="1"/>
  <c r="F75" i="6"/>
  <c r="G75" i="6" s="1"/>
  <c r="H75" i="6" s="1"/>
  <c r="F82" i="6"/>
  <c r="G82" i="6" s="1"/>
  <c r="L116" i="8"/>
  <c r="G76" i="6"/>
  <c r="H76" i="6" s="1"/>
  <c r="L110" i="8"/>
  <c r="L104" i="8"/>
  <c r="L126" i="8"/>
  <c r="G83" i="6"/>
  <c r="I83" i="6" s="1"/>
  <c r="L121" i="8"/>
  <c r="G81" i="6"/>
  <c r="I81" i="6" s="1"/>
  <c r="G78" i="6"/>
  <c r="H78" i="6" s="1"/>
  <c r="L115" i="8"/>
  <c r="V127" i="5"/>
  <c r="X127" i="5" s="1"/>
  <c r="Y127" i="5" s="1"/>
  <c r="V117" i="5"/>
  <c r="X117" i="5" s="1"/>
  <c r="Y117" i="5" s="1"/>
  <c r="V113" i="5"/>
  <c r="X113" i="5" s="1"/>
  <c r="Y113" i="5" s="1"/>
  <c r="V111" i="5"/>
  <c r="X111" i="5" s="1"/>
  <c r="Y111" i="5" s="1"/>
  <c r="V105" i="5"/>
  <c r="X105" i="5" s="1"/>
  <c r="Y105" i="5" s="1"/>
  <c r="F80" i="6"/>
  <c r="F84" i="6"/>
  <c r="V124" i="5"/>
  <c r="X124" i="5" s="1"/>
  <c r="Y124" i="5" s="1"/>
  <c r="V122" i="5"/>
  <c r="X122" i="5" s="1"/>
  <c r="Y122" i="5" s="1"/>
  <c r="V116" i="5"/>
  <c r="X116" i="5" s="1"/>
  <c r="Y116" i="5" s="1"/>
  <c r="I76" i="6" l="1"/>
  <c r="I78" i="6"/>
  <c r="P83" i="1" s="1"/>
  <c r="H81" i="6"/>
  <c r="P86" i="1" s="1"/>
  <c r="L123" i="8"/>
  <c r="G77" i="6"/>
  <c r="H82" i="6"/>
  <c r="Q87" i="1" s="1"/>
  <c r="I82" i="6"/>
  <c r="H83" i="6"/>
  <c r="P88" i="1" s="1"/>
  <c r="H79" i="6"/>
  <c r="O84" i="1" s="1"/>
  <c r="I75" i="6"/>
  <c r="P80" i="1" s="1"/>
  <c r="G80" i="6"/>
  <c r="L119" i="8"/>
  <c r="O86" i="1"/>
  <c r="Q86" i="1"/>
  <c r="P84" i="1"/>
  <c r="N83" i="1"/>
  <c r="O81" i="1"/>
  <c r="P81" i="1"/>
  <c r="N81" i="1"/>
  <c r="Q81" i="1"/>
  <c r="G84" i="6"/>
  <c r="L127" i="8"/>
  <c r="Q83" i="1" l="1"/>
  <c r="Q88" i="1"/>
  <c r="O83" i="1"/>
  <c r="J78" i="6" s="1"/>
  <c r="M115" i="8" s="1"/>
  <c r="Q80" i="1"/>
  <c r="N84" i="1"/>
  <c r="N86" i="1"/>
  <c r="J81" i="6" s="1"/>
  <c r="M121" i="8" s="1"/>
  <c r="P87" i="1"/>
  <c r="N87" i="1"/>
  <c r="O88" i="1"/>
  <c r="O80" i="1"/>
  <c r="O87" i="1"/>
  <c r="N88" i="1"/>
  <c r="N80" i="1"/>
  <c r="I77" i="6"/>
  <c r="H77" i="6"/>
  <c r="J76" i="6"/>
  <c r="M110" i="8" s="1"/>
  <c r="Q84" i="1"/>
  <c r="J79" i="6" s="1"/>
  <c r="M116" i="8" s="1"/>
  <c r="H84" i="6"/>
  <c r="I84" i="6"/>
  <c r="J82" i="6"/>
  <c r="M123" i="8" s="1"/>
  <c r="H80" i="6"/>
  <c r="I80" i="6"/>
  <c r="J75" i="6" l="1"/>
  <c r="M104" i="8" s="1"/>
  <c r="J83" i="6"/>
  <c r="M126" i="8" s="1"/>
  <c r="P82" i="1"/>
  <c r="N82" i="1"/>
  <c r="O82" i="1"/>
  <c r="Q82" i="1"/>
  <c r="O85" i="1"/>
  <c r="P85" i="1"/>
  <c r="N85" i="1"/>
  <c r="Q85" i="1"/>
  <c r="O89" i="1"/>
  <c r="P89" i="1"/>
  <c r="N89" i="1"/>
  <c r="Q89" i="1"/>
  <c r="J77" i="6" l="1"/>
  <c r="M112" i="8" s="1"/>
  <c r="J84" i="6"/>
  <c r="M127" i="8" s="1"/>
  <c r="J80" i="6"/>
  <c r="M119" i="8" s="1"/>
  <c r="N36" i="8" l="1"/>
  <c r="H36" i="8"/>
  <c r="G36" i="8"/>
  <c r="U37" i="5"/>
  <c r="V37" i="5" s="1"/>
  <c r="X37" i="5" s="1"/>
  <c r="Y37" i="5" s="1"/>
  <c r="E37" i="5"/>
  <c r="H30" i="8"/>
  <c r="G30" i="8"/>
  <c r="N30" i="8"/>
  <c r="U31" i="5"/>
  <c r="V31" i="5" s="1"/>
  <c r="X31" i="5" s="1"/>
  <c r="Y31" i="5" s="1"/>
  <c r="E31" i="5"/>
  <c r="N66" i="8" l="1"/>
  <c r="H66" i="8"/>
  <c r="G66" i="8"/>
  <c r="U67" i="5"/>
  <c r="V67" i="5" s="1"/>
  <c r="X67" i="5" s="1"/>
  <c r="Y67" i="5" s="1"/>
  <c r="E67" i="5"/>
  <c r="N57" i="8" l="1"/>
  <c r="H57" i="8"/>
  <c r="G57" i="8"/>
  <c r="N41" i="8" l="1"/>
  <c r="H41" i="8"/>
  <c r="G41" i="8"/>
  <c r="U42" i="5"/>
  <c r="V42" i="5" s="1"/>
  <c r="X42" i="5" s="1"/>
  <c r="Y42" i="5" s="1"/>
  <c r="E42" i="5"/>
  <c r="N81" i="8" l="1"/>
  <c r="N82" i="8"/>
  <c r="N83" i="8"/>
  <c r="N84" i="8"/>
  <c r="N85" i="8"/>
  <c r="N86" i="8"/>
  <c r="N87" i="8"/>
  <c r="N88" i="8"/>
  <c r="N89" i="8"/>
  <c r="N90" i="8"/>
  <c r="N91" i="8"/>
  <c r="N92" i="8"/>
  <c r="N93" i="8"/>
  <c r="N94" i="8"/>
  <c r="N95" i="8"/>
  <c r="N96" i="8"/>
  <c r="N97" i="8"/>
  <c r="N98" i="8"/>
  <c r="N99" i="8"/>
  <c r="N100" i="8"/>
  <c r="N101" i="8"/>
  <c r="N102" i="8"/>
  <c r="N103" i="8"/>
  <c r="G81" i="8"/>
  <c r="H81"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H80" i="8"/>
  <c r="G80" i="8"/>
  <c r="H61" i="8" l="1"/>
  <c r="H62" i="8"/>
  <c r="H63" i="8"/>
  <c r="H64" i="8"/>
  <c r="H65" i="8"/>
  <c r="H67" i="8"/>
  <c r="H68" i="8"/>
  <c r="H69" i="8"/>
  <c r="H70" i="8"/>
  <c r="H71" i="8"/>
  <c r="H72" i="8"/>
  <c r="H73" i="8"/>
  <c r="H74" i="8"/>
  <c r="H75" i="8"/>
  <c r="H76" i="8"/>
  <c r="H77" i="8"/>
  <c r="H78" i="8"/>
  <c r="H79" i="8"/>
  <c r="G79" i="8"/>
  <c r="N10" i="8"/>
  <c r="N11" i="8"/>
  <c r="N12" i="8"/>
  <c r="N13" i="8"/>
  <c r="N14" i="8"/>
  <c r="N15" i="8"/>
  <c r="N16" i="8"/>
  <c r="N17" i="8"/>
  <c r="N18" i="8"/>
  <c r="N19" i="8"/>
  <c r="N20" i="8"/>
  <c r="N21" i="8"/>
  <c r="N22" i="8"/>
  <c r="N23" i="8"/>
  <c r="N24" i="8"/>
  <c r="N25" i="8"/>
  <c r="N26" i="8"/>
  <c r="N27" i="8"/>
  <c r="N28" i="8"/>
  <c r="N29" i="8"/>
  <c r="N31" i="8"/>
  <c r="N32" i="8"/>
  <c r="N33" i="8"/>
  <c r="N34" i="8"/>
  <c r="N35" i="8"/>
  <c r="N37" i="8"/>
  <c r="N38" i="8"/>
  <c r="N39" i="8"/>
  <c r="N40" i="8"/>
  <c r="N43" i="8"/>
  <c r="N45" i="8"/>
  <c r="N46" i="8"/>
  <c r="N47" i="8"/>
  <c r="N48" i="8"/>
  <c r="N49" i="8"/>
  <c r="N50" i="8"/>
  <c r="N51" i="8"/>
  <c r="N52" i="8"/>
  <c r="N53" i="8"/>
  <c r="N54" i="8"/>
  <c r="N55" i="8"/>
  <c r="N56" i="8"/>
  <c r="N58" i="8"/>
  <c r="N59" i="8"/>
  <c r="N60" i="8"/>
  <c r="N61" i="8"/>
  <c r="N62" i="8"/>
  <c r="N63" i="8"/>
  <c r="N64" i="8"/>
  <c r="N65" i="8"/>
  <c r="N67" i="8"/>
  <c r="N68" i="8"/>
  <c r="N69" i="8"/>
  <c r="N70" i="8"/>
  <c r="N71" i="8"/>
  <c r="N72" i="8"/>
  <c r="N73" i="8"/>
  <c r="N74" i="8"/>
  <c r="N75" i="8"/>
  <c r="N76" i="8"/>
  <c r="N77" i="8"/>
  <c r="N78" i="8"/>
  <c r="N79" i="8"/>
  <c r="N80" i="8"/>
  <c r="N9" i="8"/>
  <c r="H10" i="8"/>
  <c r="H11" i="8"/>
  <c r="H12" i="8"/>
  <c r="H13" i="8"/>
  <c r="H14" i="8"/>
  <c r="H15" i="8"/>
  <c r="H16" i="8"/>
  <c r="H17" i="8"/>
  <c r="H18" i="8"/>
  <c r="H19" i="8"/>
  <c r="H20" i="8"/>
  <c r="H21" i="8"/>
  <c r="H22" i="8"/>
  <c r="H23" i="8"/>
  <c r="H24" i="8"/>
  <c r="H25" i="8"/>
  <c r="H26" i="8"/>
  <c r="H27" i="8"/>
  <c r="H28" i="8"/>
  <c r="H29" i="8"/>
  <c r="H31" i="8"/>
  <c r="H32" i="8"/>
  <c r="H33" i="8"/>
  <c r="H34" i="8"/>
  <c r="H35" i="8"/>
  <c r="H37" i="8"/>
  <c r="H38" i="8"/>
  <c r="H39" i="8"/>
  <c r="H40" i="8"/>
  <c r="H43" i="8"/>
  <c r="H45" i="8"/>
  <c r="H46" i="8"/>
  <c r="H47" i="8"/>
  <c r="H48" i="8"/>
  <c r="H49" i="8"/>
  <c r="H50" i="8"/>
  <c r="H51" i="8"/>
  <c r="H52" i="8"/>
  <c r="H53" i="8"/>
  <c r="H54" i="8"/>
  <c r="H55" i="8"/>
  <c r="H56" i="8"/>
  <c r="H58" i="8"/>
  <c r="H59" i="8"/>
  <c r="H60" i="8"/>
  <c r="G61" i="8"/>
  <c r="G62" i="8"/>
  <c r="G63" i="8"/>
  <c r="G64" i="8"/>
  <c r="G65" i="8"/>
  <c r="G67" i="8"/>
  <c r="G68" i="8"/>
  <c r="G69" i="8"/>
  <c r="G70" i="8"/>
  <c r="G71" i="8"/>
  <c r="G72" i="8"/>
  <c r="G73" i="8"/>
  <c r="G74" i="8"/>
  <c r="G75" i="8"/>
  <c r="G76" i="8"/>
  <c r="G77" i="8"/>
  <c r="G78" i="8"/>
  <c r="G10" i="8"/>
  <c r="G11" i="8"/>
  <c r="G12" i="8"/>
  <c r="G13" i="8"/>
  <c r="G14" i="8"/>
  <c r="G15" i="8"/>
  <c r="G16" i="8"/>
  <c r="G17" i="8"/>
  <c r="G18" i="8"/>
  <c r="G19" i="8"/>
  <c r="G20" i="8"/>
  <c r="G21" i="8"/>
  <c r="G22" i="8"/>
  <c r="G23" i="8"/>
  <c r="G24" i="8"/>
  <c r="G25" i="8"/>
  <c r="G26" i="8"/>
  <c r="G27" i="8"/>
  <c r="G28" i="8"/>
  <c r="G29" i="8"/>
  <c r="G31" i="8"/>
  <c r="G32" i="8"/>
  <c r="G33" i="8"/>
  <c r="G34" i="8"/>
  <c r="G35" i="8"/>
  <c r="G37" i="8"/>
  <c r="G38" i="8"/>
  <c r="G39" i="8"/>
  <c r="G40" i="8"/>
  <c r="G43" i="8"/>
  <c r="G45" i="8"/>
  <c r="G46" i="8"/>
  <c r="G47" i="8"/>
  <c r="G48" i="8"/>
  <c r="G49" i="8"/>
  <c r="G50" i="8"/>
  <c r="G51" i="8"/>
  <c r="G52" i="8"/>
  <c r="G53" i="8"/>
  <c r="G54" i="8"/>
  <c r="G55" i="8"/>
  <c r="G56" i="8"/>
  <c r="G58" i="8"/>
  <c r="G59" i="8"/>
  <c r="G60" i="8"/>
  <c r="E84" i="8"/>
  <c r="E85" i="8"/>
  <c r="E86" i="8"/>
  <c r="E87" i="8"/>
  <c r="E88" i="8"/>
  <c r="E89" i="8"/>
  <c r="E90" i="8"/>
  <c r="E91" i="8"/>
  <c r="E92" i="8"/>
  <c r="E93" i="8"/>
  <c r="E94" i="8"/>
  <c r="E95" i="8"/>
  <c r="E96" i="8"/>
  <c r="E97" i="8"/>
  <c r="E98" i="8"/>
  <c r="E100" i="8"/>
  <c r="E101" i="8"/>
  <c r="E102" i="8"/>
  <c r="E12" i="8"/>
  <c r="E15" i="8"/>
  <c r="E17" i="8"/>
  <c r="E19" i="8"/>
  <c r="E21" i="8"/>
  <c r="E22" i="8"/>
  <c r="E23" i="8"/>
  <c r="E24" i="8"/>
  <c r="E25" i="8"/>
  <c r="E26" i="8"/>
  <c r="E27" i="8"/>
  <c r="E28" i="8"/>
  <c r="E29" i="8"/>
  <c r="E31" i="8"/>
  <c r="E32" i="8"/>
  <c r="E33" i="8"/>
  <c r="E35" i="8"/>
  <c r="E37" i="8"/>
  <c r="E43" i="8"/>
  <c r="E45" i="8"/>
  <c r="E49" i="8"/>
  <c r="E53" i="8"/>
  <c r="E58" i="8"/>
  <c r="E60" i="8"/>
  <c r="E61" i="8"/>
  <c r="E62" i="8"/>
  <c r="E63" i="8"/>
  <c r="E64" i="8"/>
  <c r="E65" i="8"/>
  <c r="E67" i="8"/>
  <c r="E68" i="8"/>
  <c r="E69" i="8"/>
  <c r="E70" i="8"/>
  <c r="E71" i="8"/>
  <c r="E72" i="8"/>
  <c r="E73" i="8"/>
  <c r="E74" i="8"/>
  <c r="E75" i="8"/>
  <c r="E76" i="8"/>
  <c r="E77" i="8"/>
  <c r="E78" i="8"/>
  <c r="E79" i="8"/>
  <c r="E80" i="8"/>
  <c r="E81" i="8"/>
  <c r="E82" i="8"/>
  <c r="E83" i="8"/>
  <c r="D84" i="8"/>
  <c r="D85" i="8"/>
  <c r="D86" i="8"/>
  <c r="D87" i="8"/>
  <c r="D88" i="8"/>
  <c r="D89" i="8"/>
  <c r="D90" i="8"/>
  <c r="D91" i="8"/>
  <c r="D92" i="8"/>
  <c r="D93" i="8"/>
  <c r="D94" i="8"/>
  <c r="D95" i="8"/>
  <c r="D96" i="8"/>
  <c r="D97" i="8"/>
  <c r="D98" i="8"/>
  <c r="D100" i="8"/>
  <c r="D101" i="8"/>
  <c r="D102" i="8"/>
  <c r="D12" i="8"/>
  <c r="D15" i="8"/>
  <c r="D17" i="8"/>
  <c r="D19" i="8"/>
  <c r="D21" i="8"/>
  <c r="D22" i="8"/>
  <c r="D23" i="8"/>
  <c r="D24" i="8"/>
  <c r="D25" i="8"/>
  <c r="D26" i="8"/>
  <c r="D27" i="8"/>
  <c r="D28" i="8"/>
  <c r="D29" i="8"/>
  <c r="D31" i="8"/>
  <c r="D32" i="8"/>
  <c r="D33" i="8"/>
  <c r="D35" i="8"/>
  <c r="D37" i="8"/>
  <c r="D43" i="8"/>
  <c r="D45" i="8"/>
  <c r="D49" i="8"/>
  <c r="D53" i="8"/>
  <c r="D58" i="8"/>
  <c r="D60" i="8"/>
  <c r="D61" i="8"/>
  <c r="D62" i="8"/>
  <c r="D63" i="8"/>
  <c r="D64" i="8"/>
  <c r="D65" i="8"/>
  <c r="D67" i="8"/>
  <c r="D68" i="8"/>
  <c r="D69" i="8"/>
  <c r="D70" i="8"/>
  <c r="D71" i="8"/>
  <c r="D72" i="8"/>
  <c r="D73" i="8"/>
  <c r="D74" i="8"/>
  <c r="D75" i="8"/>
  <c r="D76" i="8"/>
  <c r="D77" i="8"/>
  <c r="D78" i="8"/>
  <c r="D79" i="8"/>
  <c r="D80" i="8"/>
  <c r="D81" i="8"/>
  <c r="D82" i="8"/>
  <c r="D83" i="8"/>
  <c r="C84" i="8"/>
  <c r="C85" i="8"/>
  <c r="C86" i="8"/>
  <c r="C87" i="8"/>
  <c r="C88" i="8"/>
  <c r="C89" i="8"/>
  <c r="C90" i="8"/>
  <c r="C91" i="8"/>
  <c r="C92" i="8"/>
  <c r="C93" i="8"/>
  <c r="C94" i="8"/>
  <c r="C95" i="8"/>
  <c r="C96" i="8"/>
  <c r="C97" i="8"/>
  <c r="C98" i="8"/>
  <c r="C100" i="8"/>
  <c r="C101" i="8"/>
  <c r="C102" i="8"/>
  <c r="B84" i="8"/>
  <c r="B85" i="8"/>
  <c r="B86" i="8"/>
  <c r="B87" i="8"/>
  <c r="B88" i="8"/>
  <c r="B89" i="8"/>
  <c r="B90" i="8"/>
  <c r="B91" i="8"/>
  <c r="B92" i="8"/>
  <c r="B93" i="8"/>
  <c r="B94" i="8"/>
  <c r="B95" i="8"/>
  <c r="B96" i="8"/>
  <c r="B97" i="8"/>
  <c r="B98" i="8"/>
  <c r="B100" i="8"/>
  <c r="B101" i="8"/>
  <c r="B102" i="8"/>
  <c r="A84" i="8"/>
  <c r="A85" i="8"/>
  <c r="A86" i="8"/>
  <c r="A87" i="8"/>
  <c r="A88" i="8"/>
  <c r="A89" i="8"/>
  <c r="A90" i="8"/>
  <c r="A91" i="8"/>
  <c r="A92" i="8"/>
  <c r="A93" i="8"/>
  <c r="A94" i="8"/>
  <c r="A95" i="8"/>
  <c r="A96" i="8"/>
  <c r="A97" i="8"/>
  <c r="A98" i="8"/>
  <c r="A100" i="8"/>
  <c r="A101" i="8"/>
  <c r="A102" i="8"/>
  <c r="A83" i="8"/>
  <c r="C12" i="8"/>
  <c r="C15" i="8"/>
  <c r="C17" i="8"/>
  <c r="C19" i="8"/>
  <c r="C21" i="8"/>
  <c r="C22" i="8"/>
  <c r="C23" i="8"/>
  <c r="C24" i="8"/>
  <c r="C25" i="8"/>
  <c r="C26" i="8"/>
  <c r="C27" i="8"/>
  <c r="C28" i="8"/>
  <c r="C29" i="8"/>
  <c r="C31" i="8"/>
  <c r="C32" i="8"/>
  <c r="C33" i="8"/>
  <c r="C35" i="8"/>
  <c r="C37" i="8"/>
  <c r="C43" i="8"/>
  <c r="C45" i="8"/>
  <c r="C49" i="8"/>
  <c r="C53" i="8"/>
  <c r="C58" i="8"/>
  <c r="C60" i="8"/>
  <c r="C61" i="8"/>
  <c r="C62" i="8"/>
  <c r="C63" i="8"/>
  <c r="C64" i="8"/>
  <c r="C65" i="8"/>
  <c r="C67" i="8"/>
  <c r="C68" i="8"/>
  <c r="C69" i="8"/>
  <c r="C70" i="8"/>
  <c r="C71" i="8"/>
  <c r="C72" i="8"/>
  <c r="C73" i="8"/>
  <c r="C74" i="8"/>
  <c r="C75" i="8"/>
  <c r="C76" i="8"/>
  <c r="C77" i="8"/>
  <c r="C78" i="8"/>
  <c r="C79" i="8"/>
  <c r="C80" i="8"/>
  <c r="C81" i="8"/>
  <c r="C82" i="8"/>
  <c r="C83" i="8"/>
  <c r="C9" i="8"/>
  <c r="B12" i="8"/>
  <c r="B15" i="8"/>
  <c r="B17" i="8"/>
  <c r="B19" i="8"/>
  <c r="B21" i="8"/>
  <c r="B22" i="8"/>
  <c r="B23" i="8"/>
  <c r="B24" i="8"/>
  <c r="B25" i="8"/>
  <c r="B26" i="8"/>
  <c r="B27" i="8"/>
  <c r="B28" i="8"/>
  <c r="B29" i="8"/>
  <c r="B31" i="8"/>
  <c r="B32" i="8"/>
  <c r="B33" i="8"/>
  <c r="B35" i="8"/>
  <c r="B37" i="8"/>
  <c r="B43" i="8"/>
  <c r="B45" i="8"/>
  <c r="B49" i="8"/>
  <c r="B53" i="8"/>
  <c r="B58" i="8"/>
  <c r="B60" i="8"/>
  <c r="B61" i="8"/>
  <c r="B62" i="8"/>
  <c r="B63" i="8"/>
  <c r="B64" i="8"/>
  <c r="B65" i="8"/>
  <c r="B67" i="8"/>
  <c r="B68" i="8"/>
  <c r="B69" i="8"/>
  <c r="B70" i="8"/>
  <c r="B71" i="8"/>
  <c r="B72" i="8"/>
  <c r="B73" i="8"/>
  <c r="B74" i="8"/>
  <c r="B75" i="8"/>
  <c r="B76" i="8"/>
  <c r="B77" i="8"/>
  <c r="B78" i="8"/>
  <c r="B79" i="8"/>
  <c r="B80" i="8"/>
  <c r="B81" i="8"/>
  <c r="B82" i="8"/>
  <c r="B83" i="8"/>
  <c r="A12" i="8"/>
  <c r="A15" i="8"/>
  <c r="A17" i="8"/>
  <c r="A19" i="8"/>
  <c r="A21" i="8"/>
  <c r="A22" i="8"/>
  <c r="A23" i="8"/>
  <c r="A24" i="8"/>
  <c r="A25" i="8"/>
  <c r="A26" i="8"/>
  <c r="A27" i="8"/>
  <c r="A28" i="8"/>
  <c r="A29" i="8"/>
  <c r="A31" i="8"/>
  <c r="A32" i="8"/>
  <c r="A33" i="8"/>
  <c r="A35" i="8"/>
  <c r="A37" i="8"/>
  <c r="A43" i="8"/>
  <c r="A45" i="8"/>
  <c r="A49" i="8"/>
  <c r="A53" i="8"/>
  <c r="A58" i="8"/>
  <c r="A60" i="8"/>
  <c r="A61" i="8"/>
  <c r="A62" i="8"/>
  <c r="A63" i="8"/>
  <c r="A64" i="8"/>
  <c r="A65" i="8"/>
  <c r="A67" i="8"/>
  <c r="A68" i="8"/>
  <c r="A69" i="8"/>
  <c r="A70" i="8"/>
  <c r="A71" i="8"/>
  <c r="A72" i="8"/>
  <c r="A73" i="8"/>
  <c r="A74" i="8"/>
  <c r="A75" i="8"/>
  <c r="A76" i="8"/>
  <c r="A77" i="8"/>
  <c r="A78" i="8"/>
  <c r="A79" i="8"/>
  <c r="A80" i="8"/>
  <c r="A81" i="8"/>
  <c r="A82" i="8"/>
  <c r="U30" i="5" l="1"/>
  <c r="U32" i="5"/>
  <c r="U33" i="5"/>
  <c r="U34" i="5"/>
  <c r="U35" i="5"/>
  <c r="U36" i="5"/>
  <c r="U38" i="5"/>
  <c r="U39" i="5"/>
  <c r="U40" i="5"/>
  <c r="U41" i="5"/>
  <c r="U44" i="5"/>
  <c r="U46" i="5"/>
  <c r="U47" i="5"/>
  <c r="U48" i="5"/>
  <c r="U49" i="5"/>
  <c r="U50" i="5"/>
  <c r="U51" i="5"/>
  <c r="U52" i="5"/>
  <c r="U53" i="5"/>
  <c r="U54" i="5"/>
  <c r="U55" i="5"/>
  <c r="U56" i="5"/>
  <c r="U57" i="5"/>
  <c r="U59" i="5"/>
  <c r="U60" i="5"/>
  <c r="U61" i="5"/>
  <c r="U62" i="5"/>
  <c r="U63" i="5"/>
  <c r="U64" i="5"/>
  <c r="U65" i="5"/>
  <c r="U66"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I23" i="4"/>
  <c r="F29" i="8" s="1"/>
  <c r="I24" i="4"/>
  <c r="F31" i="8" s="1"/>
  <c r="I25" i="4"/>
  <c r="F32" i="8" s="1"/>
  <c r="I26" i="4"/>
  <c r="F33" i="8" s="1"/>
  <c r="I27" i="4"/>
  <c r="F35" i="8" s="1"/>
  <c r="I28" i="4"/>
  <c r="F37" i="8" s="1"/>
  <c r="I29" i="4"/>
  <c r="F43" i="8" s="1"/>
  <c r="I30" i="4"/>
  <c r="F45" i="8" s="1"/>
  <c r="I31" i="4"/>
  <c r="F49" i="8" s="1"/>
  <c r="I32" i="4"/>
  <c r="F53" i="8" s="1"/>
  <c r="I33" i="4"/>
  <c r="F58" i="8" s="1"/>
  <c r="I34" i="4"/>
  <c r="F60" i="8" s="1"/>
  <c r="I35" i="4"/>
  <c r="F61" i="8" s="1"/>
  <c r="I36" i="4"/>
  <c r="F62" i="8" s="1"/>
  <c r="I37" i="4"/>
  <c r="F63" i="8" s="1"/>
  <c r="I38" i="4"/>
  <c r="F64" i="8" s="1"/>
  <c r="I39" i="4"/>
  <c r="F65" i="8" s="1"/>
  <c r="I40" i="4"/>
  <c r="F67" i="8" s="1"/>
  <c r="I41" i="4"/>
  <c r="F68" i="8" s="1"/>
  <c r="I42" i="4"/>
  <c r="F69" i="8" s="1"/>
  <c r="I43" i="4"/>
  <c r="F70" i="8" s="1"/>
  <c r="I44" i="4"/>
  <c r="F71" i="8" s="1"/>
  <c r="I45" i="4"/>
  <c r="F72" i="8" s="1"/>
  <c r="I46" i="4"/>
  <c r="F73" i="8" s="1"/>
  <c r="I47" i="4"/>
  <c r="F74" i="8" s="1"/>
  <c r="I48" i="4"/>
  <c r="F75" i="8" s="1"/>
  <c r="I49" i="4"/>
  <c r="F76" i="8" s="1"/>
  <c r="I50" i="4"/>
  <c r="F77" i="8" s="1"/>
  <c r="I51" i="4"/>
  <c r="F78" i="8" s="1"/>
  <c r="I52" i="4"/>
  <c r="F79" i="8" s="1"/>
  <c r="I53" i="4"/>
  <c r="F80" i="8" s="1"/>
  <c r="I54" i="4"/>
  <c r="F81" i="8" s="1"/>
  <c r="I55" i="4"/>
  <c r="F82" i="8" s="1"/>
  <c r="I56" i="4"/>
  <c r="F83" i="8" s="1"/>
  <c r="I57" i="4"/>
  <c r="F84" i="8" s="1"/>
  <c r="I58" i="4"/>
  <c r="F85" i="8" s="1"/>
  <c r="I59" i="4"/>
  <c r="F86" i="8" s="1"/>
  <c r="I60" i="4"/>
  <c r="F87" i="8" s="1"/>
  <c r="I61" i="4"/>
  <c r="F88" i="8" s="1"/>
  <c r="I62" i="4"/>
  <c r="F89" i="8" s="1"/>
  <c r="I63" i="4"/>
  <c r="F90" i="8" s="1"/>
  <c r="I64" i="4"/>
  <c r="F91" i="8" s="1"/>
  <c r="I65" i="4"/>
  <c r="F92" i="8" s="1"/>
  <c r="I66" i="4"/>
  <c r="F93" i="8" s="1"/>
  <c r="I67" i="4"/>
  <c r="F94" i="8" s="1"/>
  <c r="I68" i="4"/>
  <c r="F95" i="8" s="1"/>
  <c r="I69" i="4"/>
  <c r="F96" i="8" s="1"/>
  <c r="I70" i="4"/>
  <c r="F97" i="8" s="1"/>
  <c r="I71" i="4"/>
  <c r="F98" i="8" s="1"/>
  <c r="I72" i="4"/>
  <c r="F100" i="8" s="1"/>
  <c r="I73" i="4"/>
  <c r="F101" i="8" s="1"/>
  <c r="I74" i="4"/>
  <c r="F102"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C74" i="9" l="1"/>
  <c r="B74" i="9"/>
  <c r="C74" i="6"/>
  <c r="B74" i="6"/>
  <c r="V104" i="5"/>
  <c r="X104" i="5" s="1"/>
  <c r="Y104" i="5" s="1"/>
  <c r="E104" i="5"/>
  <c r="F74" i="6" l="1"/>
  <c r="G74" i="6" l="1"/>
  <c r="L102" i="8"/>
  <c r="I74" i="6" l="1"/>
  <c r="H74" i="6"/>
  <c r="C73" i="9"/>
  <c r="B73" i="9"/>
  <c r="C72" i="9"/>
  <c r="B72" i="9"/>
  <c r="C71" i="9"/>
  <c r="B71" i="9"/>
  <c r="C70" i="9"/>
  <c r="B70" i="9"/>
  <c r="C69" i="9"/>
  <c r="B69" i="9"/>
  <c r="C68" i="9"/>
  <c r="B68" i="9"/>
  <c r="C73" i="6"/>
  <c r="B73" i="6"/>
  <c r="C72" i="6"/>
  <c r="B72" i="6"/>
  <c r="C71" i="6"/>
  <c r="B71" i="6"/>
  <c r="C70" i="6"/>
  <c r="B70" i="6"/>
  <c r="C69" i="6"/>
  <c r="B69" i="6"/>
  <c r="C68" i="6"/>
  <c r="B68" i="6"/>
  <c r="V103" i="5"/>
  <c r="X103" i="5" s="1"/>
  <c r="Y103" i="5" s="1"/>
  <c r="V102" i="5"/>
  <c r="X102" i="5" s="1"/>
  <c r="Y102" i="5" s="1"/>
  <c r="E102" i="5"/>
  <c r="E103" i="5"/>
  <c r="E96" i="5"/>
  <c r="E97" i="5"/>
  <c r="E98" i="5"/>
  <c r="E99" i="5"/>
  <c r="E100" i="5"/>
  <c r="E101" i="5"/>
  <c r="V101" i="5"/>
  <c r="X101" i="5" s="1"/>
  <c r="Y101" i="5" s="1"/>
  <c r="V100" i="5"/>
  <c r="X100" i="5" s="1"/>
  <c r="Y100" i="5" s="1"/>
  <c r="V99" i="5"/>
  <c r="X99" i="5" s="1"/>
  <c r="Y99" i="5" s="1"/>
  <c r="V98" i="5"/>
  <c r="X98" i="5" s="1"/>
  <c r="Y98" i="5" s="1"/>
  <c r="V97" i="5"/>
  <c r="X97" i="5" s="1"/>
  <c r="Y97" i="5" s="1"/>
  <c r="F68" i="6"/>
  <c r="P79" i="1" l="1"/>
  <c r="N79" i="1"/>
  <c r="Q79" i="1"/>
  <c r="O79" i="1"/>
  <c r="G68" i="6"/>
  <c r="L95" i="8"/>
  <c r="F71" i="6"/>
  <c r="V96" i="5"/>
  <c r="X96" i="5" s="1"/>
  <c r="Y96" i="5" s="1"/>
  <c r="F70" i="6"/>
  <c r="F69" i="6"/>
  <c r="F73" i="6"/>
  <c r="F72" i="6"/>
  <c r="J74" i="6" l="1"/>
  <c r="M102" i="8" s="1"/>
  <c r="I68" i="6"/>
  <c r="H68" i="6"/>
  <c r="G73" i="6"/>
  <c r="L101" i="8"/>
  <c r="G69" i="6"/>
  <c r="L96" i="8"/>
  <c r="G70" i="6"/>
  <c r="L97" i="8"/>
  <c r="G72" i="6"/>
  <c r="L100" i="8"/>
  <c r="G71" i="6"/>
  <c r="L98" i="8"/>
  <c r="C67" i="9"/>
  <c r="B67" i="9"/>
  <c r="C66" i="9"/>
  <c r="B66" i="9"/>
  <c r="C65" i="9"/>
  <c r="B65" i="9"/>
  <c r="C67" i="6"/>
  <c r="B67" i="6"/>
  <c r="C66" i="6"/>
  <c r="B66" i="6"/>
  <c r="C65" i="6"/>
  <c r="B65" i="6"/>
  <c r="V95" i="5"/>
  <c r="X95" i="5" s="1"/>
  <c r="Y95" i="5" s="1"/>
  <c r="E95" i="5"/>
  <c r="V94" i="5"/>
  <c r="X94" i="5" s="1"/>
  <c r="Y94" i="5" s="1"/>
  <c r="E94" i="5"/>
  <c r="V93" i="5"/>
  <c r="X93" i="5" s="1"/>
  <c r="Y93" i="5" s="1"/>
  <c r="E93" i="5"/>
  <c r="O73" i="1" l="1"/>
  <c r="P73" i="1"/>
  <c r="N73" i="1"/>
  <c r="Q73" i="1"/>
  <c r="I71" i="6"/>
  <c r="H71" i="6"/>
  <c r="I72" i="6"/>
  <c r="H72" i="6"/>
  <c r="I70" i="6"/>
  <c r="H70" i="6"/>
  <c r="H69" i="6"/>
  <c r="I69" i="6"/>
  <c r="H73" i="6"/>
  <c r="I73" i="6"/>
  <c r="F65" i="6"/>
  <c r="F67" i="6"/>
  <c r="F66" i="6"/>
  <c r="P75" i="1" l="1"/>
  <c r="N75" i="1"/>
  <c r="Q75" i="1"/>
  <c r="O75" i="1"/>
  <c r="O77" i="1"/>
  <c r="P77" i="1"/>
  <c r="N77" i="1"/>
  <c r="Q77" i="1"/>
  <c r="P76" i="1"/>
  <c r="O76" i="1"/>
  <c r="N76" i="1"/>
  <c r="Q76" i="1"/>
  <c r="P78" i="1"/>
  <c r="O78" i="1"/>
  <c r="N78" i="1"/>
  <c r="Q78" i="1"/>
  <c r="P74" i="1"/>
  <c r="O74" i="1"/>
  <c r="N74" i="1"/>
  <c r="Q74" i="1"/>
  <c r="J68" i="6"/>
  <c r="M95" i="8" s="1"/>
  <c r="G65" i="6"/>
  <c r="L92" i="8"/>
  <c r="G66" i="6"/>
  <c r="L93" i="8"/>
  <c r="G67" i="6"/>
  <c r="L94" i="8"/>
  <c r="C64" i="9"/>
  <c r="B64" i="9"/>
  <c r="C63" i="9"/>
  <c r="B63" i="9"/>
  <c r="C62" i="9"/>
  <c r="B62" i="9"/>
  <c r="C61" i="9"/>
  <c r="B61" i="9"/>
  <c r="C60" i="9"/>
  <c r="B60" i="9"/>
  <c r="C64" i="6"/>
  <c r="B64" i="6"/>
  <c r="C63" i="6"/>
  <c r="B63" i="6"/>
  <c r="C62" i="6"/>
  <c r="B62" i="6"/>
  <c r="C61" i="6"/>
  <c r="B61" i="6"/>
  <c r="C60" i="6"/>
  <c r="B60" i="6"/>
  <c r="V92" i="5"/>
  <c r="X92" i="5" s="1"/>
  <c r="Y92" i="5" s="1"/>
  <c r="E92" i="5"/>
  <c r="V91" i="5"/>
  <c r="X91" i="5" s="1"/>
  <c r="Y91" i="5" s="1"/>
  <c r="E91" i="5"/>
  <c r="V90" i="5"/>
  <c r="X90" i="5" s="1"/>
  <c r="Y90" i="5" s="1"/>
  <c r="E90" i="5"/>
  <c r="V89" i="5"/>
  <c r="X89" i="5" s="1"/>
  <c r="Y89" i="5" s="1"/>
  <c r="E89" i="5"/>
  <c r="V88" i="5"/>
  <c r="X88" i="5" s="1"/>
  <c r="Y88" i="5" s="1"/>
  <c r="E88" i="5"/>
  <c r="J69" i="6" l="1"/>
  <c r="M96" i="8" s="1"/>
  <c r="J73" i="6"/>
  <c r="J71" i="6"/>
  <c r="M98" i="8" s="1"/>
  <c r="J72" i="6"/>
  <c r="J70" i="6"/>
  <c r="M100" i="8"/>
  <c r="M97" i="8"/>
  <c r="I67" i="6"/>
  <c r="H67" i="6"/>
  <c r="I66" i="6"/>
  <c r="H66" i="6"/>
  <c r="H65" i="6"/>
  <c r="I65" i="6"/>
  <c r="M101" i="8"/>
  <c r="F64" i="6"/>
  <c r="F63" i="6"/>
  <c r="F60" i="6"/>
  <c r="F62" i="6"/>
  <c r="F61" i="6"/>
  <c r="P70" i="1" l="1"/>
  <c r="O70" i="1"/>
  <c r="N70" i="1"/>
  <c r="Q70" i="1"/>
  <c r="P71" i="1"/>
  <c r="N71" i="1"/>
  <c r="Q71" i="1"/>
  <c r="O71" i="1"/>
  <c r="P72" i="1"/>
  <c r="O72" i="1"/>
  <c r="N72" i="1"/>
  <c r="Q72" i="1"/>
  <c r="G64" i="6"/>
  <c r="L91" i="8"/>
  <c r="G62" i="6"/>
  <c r="L89" i="8"/>
  <c r="G63" i="6"/>
  <c r="L90" i="8"/>
  <c r="G61" i="6"/>
  <c r="L88" i="8"/>
  <c r="G60" i="6"/>
  <c r="L87" i="8"/>
  <c r="C59" i="9"/>
  <c r="B59" i="9"/>
  <c r="C58" i="9"/>
  <c r="B58" i="9"/>
  <c r="C57" i="9"/>
  <c r="B57" i="9"/>
  <c r="C56" i="9"/>
  <c r="B56" i="9"/>
  <c r="C59" i="6"/>
  <c r="B59" i="6"/>
  <c r="C58" i="6"/>
  <c r="B58" i="6"/>
  <c r="C57" i="6"/>
  <c r="B57" i="6"/>
  <c r="C56" i="6"/>
  <c r="B56" i="6"/>
  <c r="E84" i="5"/>
  <c r="E85" i="5"/>
  <c r="E86" i="5"/>
  <c r="E87" i="5"/>
  <c r="V87" i="5"/>
  <c r="X87" i="5" s="1"/>
  <c r="Y87" i="5" s="1"/>
  <c r="V86" i="5"/>
  <c r="X86" i="5" s="1"/>
  <c r="Y86" i="5" s="1"/>
  <c r="V85" i="5"/>
  <c r="X85" i="5" s="1"/>
  <c r="Y85" i="5" s="1"/>
  <c r="V84" i="5"/>
  <c r="X84" i="5" s="1"/>
  <c r="Y84" i="5" s="1"/>
  <c r="J66" i="6" l="1"/>
  <c r="M93" i="8" s="1"/>
  <c r="J67" i="6"/>
  <c r="M94" i="8" s="1"/>
  <c r="J65" i="6"/>
  <c r="M92" i="8" s="1"/>
  <c r="I64" i="6"/>
  <c r="H64" i="6"/>
  <c r="I60" i="6"/>
  <c r="H60" i="6"/>
  <c r="H61" i="6"/>
  <c r="I61" i="6"/>
  <c r="I63" i="6"/>
  <c r="H63" i="6"/>
  <c r="I62" i="6"/>
  <c r="H62" i="6"/>
  <c r="F59" i="6"/>
  <c r="F56" i="6"/>
  <c r="F58" i="6"/>
  <c r="F57" i="6"/>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10" i="6"/>
  <c r="V83" i="5"/>
  <c r="X83" i="5" s="1"/>
  <c r="Y83" i="5" s="1"/>
  <c r="E83" i="5"/>
  <c r="V82" i="5"/>
  <c r="X82" i="5" s="1"/>
  <c r="Y82" i="5" s="1"/>
  <c r="E82" i="5"/>
  <c r="V81" i="5"/>
  <c r="X81" i="5" s="1"/>
  <c r="Y81" i="5" s="1"/>
  <c r="E81" i="5"/>
  <c r="V80" i="5"/>
  <c r="X80" i="5" s="1"/>
  <c r="Y80" i="5" s="1"/>
  <c r="E80" i="5"/>
  <c r="V79" i="5"/>
  <c r="X79" i="5" s="1"/>
  <c r="Y79" i="5" s="1"/>
  <c r="E79" i="5"/>
  <c r="E11" i="5"/>
  <c r="E12" i="5"/>
  <c r="E13" i="5"/>
  <c r="E14" i="5"/>
  <c r="E15" i="5"/>
  <c r="E16" i="5"/>
  <c r="E17" i="5"/>
  <c r="E18" i="5"/>
  <c r="E19" i="5"/>
  <c r="E20" i="5"/>
  <c r="E21" i="5"/>
  <c r="E22" i="5"/>
  <c r="E23" i="5"/>
  <c r="E24" i="5"/>
  <c r="E25" i="5"/>
  <c r="E26" i="5"/>
  <c r="E27" i="5"/>
  <c r="E28" i="5"/>
  <c r="E29" i="5"/>
  <c r="E30" i="5"/>
  <c r="E32" i="5"/>
  <c r="E33" i="5"/>
  <c r="E34" i="5"/>
  <c r="E35" i="5"/>
  <c r="E36" i="5"/>
  <c r="E38" i="5"/>
  <c r="E39" i="5"/>
  <c r="E40" i="5"/>
  <c r="E41" i="5"/>
  <c r="E44" i="5"/>
  <c r="E46" i="5"/>
  <c r="E47" i="5"/>
  <c r="E48" i="5"/>
  <c r="E49" i="5"/>
  <c r="E50" i="5"/>
  <c r="E51" i="5"/>
  <c r="E52" i="5"/>
  <c r="E53" i="5"/>
  <c r="E54" i="5"/>
  <c r="E55" i="5"/>
  <c r="E56" i="5"/>
  <c r="E57" i="5"/>
  <c r="E59" i="5"/>
  <c r="E60" i="5"/>
  <c r="E61" i="5"/>
  <c r="E62" i="5"/>
  <c r="E63" i="5"/>
  <c r="E64" i="5"/>
  <c r="E65" i="5"/>
  <c r="E66" i="5"/>
  <c r="E68" i="5"/>
  <c r="E69" i="5"/>
  <c r="E70" i="5"/>
  <c r="E71" i="5"/>
  <c r="E72" i="5"/>
  <c r="E73" i="5"/>
  <c r="E74" i="5"/>
  <c r="E75" i="5"/>
  <c r="E76" i="5"/>
  <c r="E77" i="5"/>
  <c r="E78" i="5"/>
  <c r="E10" i="5"/>
  <c r="D11" i="4"/>
  <c r="D12" i="4"/>
  <c r="D13" i="4"/>
  <c r="D14" i="4"/>
  <c r="D15" i="4"/>
  <c r="D16" i="4"/>
  <c r="D17" i="4"/>
  <c r="D18" i="4"/>
  <c r="D19" i="4"/>
  <c r="D20" i="4"/>
  <c r="D21" i="4"/>
  <c r="D22" i="4"/>
  <c r="D10" i="4"/>
  <c r="P67" i="1" l="1"/>
  <c r="N67" i="1"/>
  <c r="Q67" i="1"/>
  <c r="O67" i="1"/>
  <c r="P68" i="1"/>
  <c r="O68" i="1"/>
  <c r="N68" i="1"/>
  <c r="Q68" i="1"/>
  <c r="O65" i="1"/>
  <c r="P65" i="1"/>
  <c r="N65" i="1"/>
  <c r="Q65" i="1"/>
  <c r="O69" i="1"/>
  <c r="P69" i="1"/>
  <c r="N69" i="1"/>
  <c r="Q69" i="1"/>
  <c r="P66" i="1"/>
  <c r="O66" i="1"/>
  <c r="N66" i="1"/>
  <c r="Q66" i="1"/>
  <c r="G57" i="6"/>
  <c r="L84" i="8"/>
  <c r="G59" i="6"/>
  <c r="L86" i="8"/>
  <c r="G58" i="6"/>
  <c r="L85" i="8"/>
  <c r="G56" i="6"/>
  <c r="L83" i="8"/>
  <c r="F55" i="6"/>
  <c r="F53" i="6"/>
  <c r="F54" i="6"/>
  <c r="V78" i="5"/>
  <c r="X78" i="5" s="1"/>
  <c r="Y78" i="5" s="1"/>
  <c r="V77" i="5"/>
  <c r="X77" i="5" s="1"/>
  <c r="Y77" i="5" s="1"/>
  <c r="V76" i="5"/>
  <c r="X76" i="5" s="1"/>
  <c r="Y76" i="5" s="1"/>
  <c r="V75" i="5"/>
  <c r="X75" i="5" s="1"/>
  <c r="Y75" i="5" s="1"/>
  <c r="V74" i="5"/>
  <c r="X74" i="5" s="1"/>
  <c r="Y74" i="5" s="1"/>
  <c r="V73" i="5"/>
  <c r="X73" i="5" s="1"/>
  <c r="Y73" i="5" s="1"/>
  <c r="V72" i="5"/>
  <c r="X72" i="5" s="1"/>
  <c r="Y72" i="5" s="1"/>
  <c r="V71" i="5"/>
  <c r="X71" i="5" s="1"/>
  <c r="Y71" i="5" s="1"/>
  <c r="V70" i="5"/>
  <c r="X70" i="5" s="1"/>
  <c r="Y70" i="5" s="1"/>
  <c r="V69" i="5"/>
  <c r="X69" i="5" s="1"/>
  <c r="Y69" i="5" s="1"/>
  <c r="J61" i="6" l="1"/>
  <c r="M88" i="8" s="1"/>
  <c r="J64" i="6"/>
  <c r="J60" i="6"/>
  <c r="M87" i="8" s="1"/>
  <c r="J63" i="6"/>
  <c r="J62" i="6"/>
  <c r="M89" i="8" s="1"/>
  <c r="M91" i="8"/>
  <c r="M90" i="8"/>
  <c r="H58" i="6"/>
  <c r="I58" i="6"/>
  <c r="H56" i="6"/>
  <c r="I56" i="6"/>
  <c r="H59" i="6"/>
  <c r="I59" i="6"/>
  <c r="I57" i="6"/>
  <c r="H57" i="6"/>
  <c r="G53" i="6"/>
  <c r="L80" i="8"/>
  <c r="G55" i="6"/>
  <c r="L82" i="8"/>
  <c r="G54" i="6"/>
  <c r="L81" i="8"/>
  <c r="F41" i="6"/>
  <c r="F42" i="6"/>
  <c r="F43" i="6"/>
  <c r="F44" i="6"/>
  <c r="F45" i="6"/>
  <c r="F46" i="6"/>
  <c r="F47" i="6"/>
  <c r="F48" i="6"/>
  <c r="F49" i="6"/>
  <c r="F50" i="6"/>
  <c r="F51" i="6"/>
  <c r="F52" i="6"/>
  <c r="V66" i="5"/>
  <c r="X66" i="5" s="1"/>
  <c r="Y66" i="5" s="1"/>
  <c r="V68" i="5"/>
  <c r="X68" i="5" s="1"/>
  <c r="Y68" i="5" s="1"/>
  <c r="P62" i="1" l="1"/>
  <c r="O62" i="1"/>
  <c r="N62" i="1"/>
  <c r="Q62" i="1"/>
  <c r="P64" i="1"/>
  <c r="O64" i="1"/>
  <c r="N64" i="1"/>
  <c r="Q64" i="1"/>
  <c r="O61" i="1"/>
  <c r="P61" i="1"/>
  <c r="N61" i="1"/>
  <c r="Q61" i="1"/>
  <c r="P63" i="1"/>
  <c r="N63" i="1"/>
  <c r="Q63" i="1"/>
  <c r="O63" i="1"/>
  <c r="I55" i="6"/>
  <c r="H55" i="6"/>
  <c r="I53" i="6"/>
  <c r="H53" i="6"/>
  <c r="H54" i="6"/>
  <c r="I54" i="6"/>
  <c r="G48" i="6"/>
  <c r="L75" i="8"/>
  <c r="G47" i="6"/>
  <c r="L74" i="8"/>
  <c r="G41" i="6"/>
  <c r="L68" i="8"/>
  <c r="G50" i="6"/>
  <c r="L77" i="8"/>
  <c r="G43" i="6"/>
  <c r="L70" i="8"/>
  <c r="G49" i="6"/>
  <c r="L76" i="8"/>
  <c r="G46" i="6"/>
  <c r="L73" i="8"/>
  <c r="G42" i="6"/>
  <c r="L69" i="8"/>
  <c r="G45" i="6"/>
  <c r="L72" i="8"/>
  <c r="G52" i="6"/>
  <c r="L79" i="8"/>
  <c r="G51" i="6"/>
  <c r="L78" i="8"/>
  <c r="G44" i="6"/>
  <c r="L71" i="8"/>
  <c r="F40" i="6"/>
  <c r="F39" i="6"/>
  <c r="L65" i="8" s="1"/>
  <c r="P58" i="1" l="1"/>
  <c r="O58" i="1"/>
  <c r="N58" i="1"/>
  <c r="P60" i="1"/>
  <c r="O60" i="1"/>
  <c r="N60" i="1"/>
  <c r="J58" i="6"/>
  <c r="P59" i="1"/>
  <c r="N59" i="1"/>
  <c r="O59" i="1"/>
  <c r="J59" i="6"/>
  <c r="M86" i="8" s="1"/>
  <c r="J57" i="6"/>
  <c r="M84" i="8" s="1"/>
  <c r="Q58" i="1"/>
  <c r="Q60" i="1"/>
  <c r="J56" i="6"/>
  <c r="M83" i="8" s="1"/>
  <c r="Q59" i="1"/>
  <c r="M85" i="8"/>
  <c r="I44" i="6"/>
  <c r="H44" i="6"/>
  <c r="I51" i="6"/>
  <c r="H51" i="6"/>
  <c r="H52" i="6"/>
  <c r="I52" i="6"/>
  <c r="H45" i="6"/>
  <c r="I45" i="6"/>
  <c r="I42" i="6"/>
  <c r="H42" i="6"/>
  <c r="I46" i="6"/>
  <c r="H46" i="6"/>
  <c r="I49" i="6"/>
  <c r="H49" i="6"/>
  <c r="H43" i="6"/>
  <c r="I43" i="6"/>
  <c r="H50" i="6"/>
  <c r="I50" i="6"/>
  <c r="I41" i="6"/>
  <c r="H41" i="6"/>
  <c r="I47" i="6"/>
  <c r="H47" i="6"/>
  <c r="H48" i="6"/>
  <c r="I48" i="6"/>
  <c r="G40" i="6"/>
  <c r="L67" i="8"/>
  <c r="V65" i="5"/>
  <c r="X65" i="5" s="1"/>
  <c r="Y65" i="5" s="1"/>
  <c r="F38" i="6"/>
  <c r="L64" i="8" s="1"/>
  <c r="P56" i="1" l="1"/>
  <c r="O56" i="1"/>
  <c r="N56" i="1"/>
  <c r="P55" i="1"/>
  <c r="N55" i="1"/>
  <c r="O55" i="1"/>
  <c r="O57" i="1"/>
  <c r="P57" i="1"/>
  <c r="N57" i="1"/>
  <c r="J55" i="6"/>
  <c r="M82" i="8" s="1"/>
  <c r="J53" i="6"/>
  <c r="M80" i="8" s="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J54" i="6"/>
  <c r="M81" i="8" s="1"/>
  <c r="H40" i="6"/>
  <c r="I40" i="6"/>
  <c r="V63" i="5"/>
  <c r="X63" i="5" s="1"/>
  <c r="Y63" i="5" s="1"/>
  <c r="F36" i="6"/>
  <c r="L62" i="8" s="1"/>
  <c r="V62" i="5"/>
  <c r="X62" i="5" s="1"/>
  <c r="Y62" i="5" s="1"/>
  <c r="F35" i="6"/>
  <c r="L61" i="8" s="1"/>
  <c r="V64" i="5"/>
  <c r="X64" i="5" s="1"/>
  <c r="Y64" i="5" s="1"/>
  <c r="F37" i="6"/>
  <c r="L63" i="8" s="1"/>
  <c r="J45" i="6" l="1"/>
  <c r="J43" i="6"/>
  <c r="J51" i="6"/>
  <c r="J49" i="6"/>
  <c r="J41" i="6"/>
  <c r="J47" i="6"/>
  <c r="Q45" i="1"/>
  <c r="N45" i="1"/>
  <c r="P45" i="1"/>
  <c r="O45" i="1"/>
  <c r="J52" i="6"/>
  <c r="J48" i="6"/>
  <c r="J44" i="6"/>
  <c r="J50" i="6"/>
  <c r="J42" i="6"/>
  <c r="J46" i="6"/>
  <c r="H22" i="4"/>
  <c r="H21" i="4"/>
  <c r="H20" i="4"/>
  <c r="H19" i="4"/>
  <c r="H18" i="4"/>
  <c r="H17" i="4"/>
  <c r="H16" i="4"/>
  <c r="J40" i="6" l="1"/>
  <c r="H15" i="4"/>
  <c r="H14" i="4"/>
  <c r="H13" i="4"/>
  <c r="H12" i="4"/>
  <c r="H11" i="4"/>
  <c r="H10" i="4"/>
  <c r="E9" i="8" l="1"/>
  <c r="U29" i="5" l="1"/>
  <c r="V29" i="5" l="1"/>
  <c r="X29" i="5" s="1"/>
  <c r="Y29" i="5" s="1"/>
  <c r="F22" i="6"/>
  <c r="L28" i="8" s="1"/>
  <c r="F34" i="6" l="1"/>
  <c r="L60" i="8" s="1"/>
  <c r="F33" i="6"/>
  <c r="L58" i="8" s="1"/>
  <c r="H9" i="8"/>
  <c r="F32" i="6"/>
  <c r="L53" i="8" s="1"/>
  <c r="U10" i="5"/>
  <c r="U11" i="5"/>
  <c r="V11" i="5" s="1"/>
  <c r="X11" i="5" s="1"/>
  <c r="Y11" i="5" s="1"/>
  <c r="U12" i="5"/>
  <c r="U13" i="5"/>
  <c r="U14" i="5"/>
  <c r="V14" i="5" s="1"/>
  <c r="X14" i="5" s="1"/>
  <c r="Y14" i="5" s="1"/>
  <c r="U15" i="5"/>
  <c r="V15" i="5" s="1"/>
  <c r="X15" i="5" s="1"/>
  <c r="Y15" i="5" s="1"/>
  <c r="U16" i="5"/>
  <c r="U17" i="5"/>
  <c r="U18" i="5"/>
  <c r="U19" i="5"/>
  <c r="V19" i="5" s="1"/>
  <c r="X19" i="5" s="1"/>
  <c r="Y19" i="5" s="1"/>
  <c r="U20" i="5"/>
  <c r="U21" i="5"/>
  <c r="U22" i="5"/>
  <c r="U23" i="5"/>
  <c r="F16" i="6" s="1"/>
  <c r="L22" i="8" s="1"/>
  <c r="U24" i="5"/>
  <c r="F17" i="6" s="1"/>
  <c r="L23" i="8" s="1"/>
  <c r="U25" i="5"/>
  <c r="U26" i="5"/>
  <c r="F19" i="6" s="1"/>
  <c r="L25" i="8" s="1"/>
  <c r="U27" i="5"/>
  <c r="F20" i="6" s="1"/>
  <c r="L26" i="8" s="1"/>
  <c r="F23" i="6"/>
  <c r="L29" i="8" s="1"/>
  <c r="F26" i="6"/>
  <c r="L33" i="8" s="1"/>
  <c r="F28" i="6"/>
  <c r="L37" i="8" s="1"/>
  <c r="U28" i="5"/>
  <c r="I22" i="4"/>
  <c r="F28" i="8" s="1"/>
  <c r="I20" i="4"/>
  <c r="F26" i="8" s="1"/>
  <c r="I21" i="4"/>
  <c r="F27" i="8" s="1"/>
  <c r="I17" i="4"/>
  <c r="F23" i="8" s="1"/>
  <c r="I18" i="4"/>
  <c r="F24" i="8" s="1"/>
  <c r="I19" i="4"/>
  <c r="F25" i="8" s="1"/>
  <c r="G9" i="8"/>
  <c r="A9" i="8"/>
  <c r="D9" i="8"/>
  <c r="B9" i="8"/>
  <c r="I16" i="4"/>
  <c r="F22"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M78" i="8" l="1"/>
  <c r="F31" i="6"/>
  <c r="F30" i="6"/>
  <c r="L45" i="8" s="1"/>
  <c r="V20" i="5"/>
  <c r="X20" i="5" s="1"/>
  <c r="Y20" i="5" s="1"/>
  <c r="F14" i="6"/>
  <c r="V16" i="5"/>
  <c r="X16" i="5" s="1"/>
  <c r="Y16" i="5" s="1"/>
  <c r="F12" i="6"/>
  <c r="L15" i="8" s="1"/>
  <c r="V28" i="5"/>
  <c r="X28" i="5" s="1"/>
  <c r="Y28" i="5" s="1"/>
  <c r="F21" i="6"/>
  <c r="F29" i="6"/>
  <c r="L43" i="8" s="1"/>
  <c r="F25" i="6"/>
  <c r="L32" i="8" s="1"/>
  <c r="F10" i="6"/>
  <c r="G10" i="6" s="1"/>
  <c r="I10" i="6" s="1"/>
  <c r="F27" i="6"/>
  <c r="F24" i="6"/>
  <c r="V25" i="5"/>
  <c r="X25" i="5" s="1"/>
  <c r="Y25" i="5" s="1"/>
  <c r="F18" i="6"/>
  <c r="L24" i="8" s="1"/>
  <c r="F15" i="6"/>
  <c r="V18" i="5"/>
  <c r="X18" i="5" s="1"/>
  <c r="Y18" i="5" s="1"/>
  <c r="F13" i="6"/>
  <c r="L17" i="8" s="1"/>
  <c r="V13" i="5"/>
  <c r="X13" i="5" s="1"/>
  <c r="Y13" i="5" s="1"/>
  <c r="F11" i="6"/>
  <c r="G20" i="6"/>
  <c r="G16" i="6"/>
  <c r="H16" i="6" s="1"/>
  <c r="V36" i="5"/>
  <c r="X36" i="5" s="1"/>
  <c r="Y36" i="5" s="1"/>
  <c r="V32" i="5"/>
  <c r="X32" i="5" s="1"/>
  <c r="Y32" i="5" s="1"/>
  <c r="V21" i="5"/>
  <c r="X21" i="5" s="1"/>
  <c r="Y21" i="5" s="1"/>
  <c r="V41" i="5"/>
  <c r="X41" i="5" s="1"/>
  <c r="Y41" i="5" s="1"/>
  <c r="V51" i="5"/>
  <c r="X51" i="5" s="1"/>
  <c r="Y51" i="5" s="1"/>
  <c r="V47" i="5"/>
  <c r="X47" i="5" s="1"/>
  <c r="Y47" i="5" s="1"/>
  <c r="V52" i="5"/>
  <c r="X52" i="5" s="1"/>
  <c r="Y52" i="5" s="1"/>
  <c r="G37" i="6"/>
  <c r="V44" i="5"/>
  <c r="X44" i="5" s="1"/>
  <c r="Y44" i="5" s="1"/>
  <c r="V33" i="5"/>
  <c r="X33" i="5" s="1"/>
  <c r="Y33" i="5" s="1"/>
  <c r="V12" i="5"/>
  <c r="X12" i="5" s="1"/>
  <c r="Y12" i="5" s="1"/>
  <c r="V61" i="5"/>
  <c r="X61" i="5" s="1"/>
  <c r="Y61" i="5" s="1"/>
  <c r="V56" i="5"/>
  <c r="X56" i="5" s="1"/>
  <c r="Y56" i="5" s="1"/>
  <c r="V59" i="5"/>
  <c r="X59" i="5" s="1"/>
  <c r="Y59" i="5" s="1"/>
  <c r="V54" i="5"/>
  <c r="X54" i="5" s="1"/>
  <c r="Y54" i="5" s="1"/>
  <c r="G39" i="6"/>
  <c r="V40" i="5"/>
  <c r="X40" i="5" s="1"/>
  <c r="Y40" i="5" s="1"/>
  <c r="V35" i="5"/>
  <c r="X35" i="5" s="1"/>
  <c r="Y35" i="5" s="1"/>
  <c r="V30" i="5"/>
  <c r="X30" i="5" s="1"/>
  <c r="Y30" i="5" s="1"/>
  <c r="G23" i="6"/>
  <c r="G22" i="6"/>
  <c r="V24" i="5"/>
  <c r="X24" i="5" s="1"/>
  <c r="Y24" i="5" s="1"/>
  <c r="V22" i="5"/>
  <c r="X22" i="5" s="1"/>
  <c r="Y22" i="5" s="1"/>
  <c r="V10" i="5"/>
  <c r="X10" i="5" s="1"/>
  <c r="Y10" i="5" s="1"/>
  <c r="G38" i="6"/>
  <c r="G34" i="6"/>
  <c r="V60" i="5"/>
  <c r="X60" i="5" s="1"/>
  <c r="Y60" i="5" s="1"/>
  <c r="V27" i="5"/>
  <c r="X27" i="5" s="1"/>
  <c r="Y27" i="5" s="1"/>
  <c r="V50" i="5"/>
  <c r="X50" i="5" s="1"/>
  <c r="Y50" i="5" s="1"/>
  <c r="V55" i="5"/>
  <c r="X55" i="5" s="1"/>
  <c r="Y55" i="5" s="1"/>
  <c r="V38" i="5"/>
  <c r="X38" i="5" s="1"/>
  <c r="Y38" i="5" s="1"/>
  <c r="V48" i="5"/>
  <c r="X48" i="5" s="1"/>
  <c r="Y48" i="5" s="1"/>
  <c r="V57" i="5"/>
  <c r="X57" i="5" s="1"/>
  <c r="Y57" i="5" s="1"/>
  <c r="V39" i="5"/>
  <c r="X39" i="5" s="1"/>
  <c r="Y39" i="5" s="1"/>
  <c r="V46" i="5"/>
  <c r="X46" i="5" s="1"/>
  <c r="Y46" i="5" s="1"/>
  <c r="V17" i="5"/>
  <c r="X17" i="5" s="1"/>
  <c r="Y17" i="5" s="1"/>
  <c r="V49" i="5"/>
  <c r="X49" i="5" s="1"/>
  <c r="Y49" i="5" s="1"/>
  <c r="V34" i="5"/>
  <c r="X34" i="5" s="1"/>
  <c r="Y34" i="5" s="1"/>
  <c r="V53" i="5"/>
  <c r="X53" i="5" s="1"/>
  <c r="Y53" i="5" s="1"/>
  <c r="V23" i="5"/>
  <c r="X23" i="5" s="1"/>
  <c r="Y23" i="5" s="1"/>
  <c r="V26" i="5"/>
  <c r="X26" i="5" s="1"/>
  <c r="Y26" i="5" s="1"/>
  <c r="G36" i="6"/>
  <c r="G32" i="6"/>
  <c r="G26" i="6"/>
  <c r="H26" i="6" l="1"/>
  <c r="I26" i="6"/>
  <c r="H36" i="6"/>
  <c r="I36" i="6"/>
  <c r="H32" i="6"/>
  <c r="I32" i="6"/>
  <c r="H38" i="6"/>
  <c r="I38" i="6"/>
  <c r="I39" i="6"/>
  <c r="H39" i="6"/>
  <c r="I37" i="6"/>
  <c r="H37" i="6"/>
  <c r="H34" i="6"/>
  <c r="I34" i="6"/>
  <c r="I23" i="6"/>
  <c r="H23" i="6"/>
  <c r="M77" i="8"/>
  <c r="G24" i="6"/>
  <c r="L31" i="8"/>
  <c r="G31" i="6"/>
  <c r="L49" i="8"/>
  <c r="M79" i="8"/>
  <c r="G11" i="6"/>
  <c r="H11" i="6" s="1"/>
  <c r="L12" i="8"/>
  <c r="G15" i="6"/>
  <c r="I15" i="6" s="1"/>
  <c r="L21" i="8"/>
  <c r="G27" i="6"/>
  <c r="L35" i="8"/>
  <c r="G21" i="6"/>
  <c r="H21" i="6" s="1"/>
  <c r="L27" i="8"/>
  <c r="G14" i="6"/>
  <c r="I14" i="6" s="1"/>
  <c r="L19" i="8"/>
  <c r="G13" i="6"/>
  <c r="I13" i="6" s="1"/>
  <c r="I16" i="6"/>
  <c r="O21" i="1" s="1"/>
  <c r="G28" i="6"/>
  <c r="G33" i="6"/>
  <c r="G18" i="6"/>
  <c r="H18" i="6" s="1"/>
  <c r="G12" i="6"/>
  <c r="H12" i="6" s="1"/>
  <c r="G29" i="6"/>
  <c r="G35" i="6"/>
  <c r="G19" i="6"/>
  <c r="H19" i="6" s="1"/>
  <c r="G25" i="6"/>
  <c r="G30" i="6"/>
  <c r="H22" i="6"/>
  <c r="I22" i="6"/>
  <c r="G17" i="6"/>
  <c r="H17" i="6" s="1"/>
  <c r="L9" i="8"/>
  <c r="H10" i="6"/>
  <c r="N15" i="1" s="1"/>
  <c r="H20" i="6"/>
  <c r="I20" i="6"/>
  <c r="Q28" i="1" l="1"/>
  <c r="Q27" i="1"/>
  <c r="Q31" i="1"/>
  <c r="Q42" i="1"/>
  <c r="P42" i="1"/>
  <c r="O42" i="1"/>
  <c r="N42" i="1"/>
  <c r="Q44" i="1"/>
  <c r="P44" i="1"/>
  <c r="O44" i="1"/>
  <c r="N44" i="1"/>
  <c r="Q25" i="1"/>
  <c r="Q39" i="1"/>
  <c r="Q43" i="1"/>
  <c r="O43" i="1"/>
  <c r="P43" i="1"/>
  <c r="N43" i="1"/>
  <c r="Q37" i="1"/>
  <c r="Q41" i="1"/>
  <c r="Q21" i="1"/>
  <c r="H14" i="6"/>
  <c r="Q19" i="1" s="1"/>
  <c r="I11" i="6"/>
  <c r="Q16" i="1" s="1"/>
  <c r="H15" i="6"/>
  <c r="Q20" i="1" s="1"/>
  <c r="I21" i="6"/>
  <c r="Q26" i="1" s="1"/>
  <c r="I25" i="6"/>
  <c r="H25" i="6"/>
  <c r="I29" i="6"/>
  <c r="H29" i="6"/>
  <c r="I33" i="6"/>
  <c r="H33" i="6"/>
  <c r="I31" i="6"/>
  <c r="H31" i="6"/>
  <c r="H24" i="6"/>
  <c r="I24" i="6"/>
  <c r="H30" i="6"/>
  <c r="I30" i="6"/>
  <c r="I35" i="6"/>
  <c r="H35" i="6"/>
  <c r="H28" i="6"/>
  <c r="I28" i="6"/>
  <c r="I27" i="6"/>
  <c r="H27" i="6"/>
  <c r="N39" i="1"/>
  <c r="O39" i="1"/>
  <c r="P39" i="1"/>
  <c r="N41" i="1"/>
  <c r="O41" i="1"/>
  <c r="P37" i="1"/>
  <c r="O37" i="1"/>
  <c r="N37" i="1"/>
  <c r="P28" i="1"/>
  <c r="N28" i="1"/>
  <c r="O28" i="1"/>
  <c r="N31" i="1"/>
  <c r="O31" i="1"/>
  <c r="P31" i="1"/>
  <c r="M73" i="8"/>
  <c r="P41" i="1"/>
  <c r="H13" i="6"/>
  <c r="Q18" i="1" s="1"/>
  <c r="N21" i="1"/>
  <c r="P21" i="1"/>
  <c r="I18" i="6"/>
  <c r="N23" i="1" s="1"/>
  <c r="I12" i="6"/>
  <c r="P17" i="1" s="1"/>
  <c r="I19" i="6"/>
  <c r="Q24" i="1" s="1"/>
  <c r="O20" i="1"/>
  <c r="O27" i="1"/>
  <c r="P27" i="1"/>
  <c r="N27" i="1"/>
  <c r="I17" i="6"/>
  <c r="O22" i="1" s="1"/>
  <c r="Q15" i="1"/>
  <c r="O15" i="1"/>
  <c r="P15" i="1"/>
  <c r="O25" i="1"/>
  <c r="N25" i="1"/>
  <c r="P25" i="1"/>
  <c r="J20" i="6" l="1"/>
  <c r="M26" i="8" s="1"/>
  <c r="J22" i="6"/>
  <c r="M28" i="8" s="1"/>
  <c r="J16" i="6"/>
  <c r="M22" i="8" s="1"/>
  <c r="J23" i="6"/>
  <c r="J32" i="6"/>
  <c r="Q32" i="1"/>
  <c r="Q40" i="1"/>
  <c r="Q36" i="1"/>
  <c r="Q38" i="1"/>
  <c r="Q34" i="1"/>
  <c r="Q30" i="1"/>
  <c r="Q22" i="1"/>
  <c r="J26" i="6"/>
  <c r="M33" i="8" s="1"/>
  <c r="J36" i="6"/>
  <c r="M62" i="8" s="1"/>
  <c r="Q23" i="1"/>
  <c r="J34" i="6"/>
  <c r="M60" i="8" s="1"/>
  <c r="Q33" i="1"/>
  <c r="Q35" i="1"/>
  <c r="Q29" i="1"/>
  <c r="J38" i="6"/>
  <c r="M64" i="8" s="1"/>
  <c r="J39" i="6"/>
  <c r="M65" i="8" s="1"/>
  <c r="J37" i="6"/>
  <c r="M63" i="8" s="1"/>
  <c r="Q17" i="1"/>
  <c r="O19" i="1"/>
  <c r="P20" i="1"/>
  <c r="P19" i="1"/>
  <c r="N19" i="1"/>
  <c r="N20" i="1"/>
  <c r="O16" i="1"/>
  <c r="N16" i="1"/>
  <c r="P26" i="1"/>
  <c r="P16" i="1"/>
  <c r="O26" i="1"/>
  <c r="N26" i="1"/>
  <c r="N32" i="1"/>
  <c r="O35" i="1"/>
  <c r="N36" i="1"/>
  <c r="P30" i="1"/>
  <c r="O32" i="1"/>
  <c r="N29" i="1"/>
  <c r="O36" i="1"/>
  <c r="P29" i="1"/>
  <c r="O29" i="1"/>
  <c r="P32" i="1"/>
  <c r="P36" i="1"/>
  <c r="O30" i="1"/>
  <c r="P35" i="1"/>
  <c r="M67" i="8"/>
  <c r="P33" i="1"/>
  <c r="O33" i="1"/>
  <c r="N33" i="1"/>
  <c r="M76" i="8"/>
  <c r="O38" i="1"/>
  <c r="P38" i="1"/>
  <c r="N38" i="1"/>
  <c r="N30" i="1"/>
  <c r="M70" i="8"/>
  <c r="M71" i="8"/>
  <c r="M53" i="8"/>
  <c r="N35" i="1"/>
  <c r="M72" i="8"/>
  <c r="M74" i="8"/>
  <c r="O34" i="1"/>
  <c r="N34" i="1"/>
  <c r="P34" i="1"/>
  <c r="N40" i="1"/>
  <c r="P40" i="1"/>
  <c r="O40" i="1"/>
  <c r="M29" i="8"/>
  <c r="M68" i="8"/>
  <c r="N18" i="1"/>
  <c r="P18" i="1"/>
  <c r="O18" i="1"/>
  <c r="P23" i="1"/>
  <c r="O23" i="1"/>
  <c r="N24" i="1"/>
  <c r="N17" i="1"/>
  <c r="O17" i="1"/>
  <c r="N22" i="1"/>
  <c r="P24" i="1"/>
  <c r="O24" i="1"/>
  <c r="P22" i="1"/>
  <c r="J10" i="6"/>
  <c r="M9" i="8" s="1"/>
  <c r="J29" i="6" l="1"/>
  <c r="M43" i="8" s="1"/>
  <c r="J21" i="6"/>
  <c r="M27" i="8" s="1"/>
  <c r="J15" i="6"/>
  <c r="J18" i="6"/>
  <c r="M24" i="8" s="1"/>
  <c r="J33" i="6"/>
  <c r="M58" i="8" s="1"/>
  <c r="J28" i="6"/>
  <c r="M37" i="8" s="1"/>
  <c r="J24" i="6"/>
  <c r="M31" i="8" s="1"/>
  <c r="J11" i="6"/>
  <c r="J17" i="6"/>
  <c r="M23" i="8" s="1"/>
  <c r="J12" i="6"/>
  <c r="M15" i="8" s="1"/>
  <c r="J19" i="6"/>
  <c r="M25" i="8" s="1"/>
  <c r="J13" i="6"/>
  <c r="M17" i="8" s="1"/>
  <c r="J35" i="6"/>
  <c r="M61" i="8" s="1"/>
  <c r="J30" i="6"/>
  <c r="M45" i="8" s="1"/>
  <c r="J25" i="6"/>
  <c r="M32" i="8" s="1"/>
  <c r="J31" i="6"/>
  <c r="M49" i="8" s="1"/>
  <c r="J27" i="6"/>
  <c r="M35" i="8" s="1"/>
  <c r="J14" i="6"/>
  <c r="M19" i="8" s="1"/>
  <c r="M21" i="8"/>
  <c r="M12" i="8"/>
  <c r="M69" i="8"/>
  <c r="M7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<sst xmlns="http://schemas.openxmlformats.org/spreadsheetml/2006/main" count="4076" uniqueCount="1018">
  <si>
    <t>PROCESO</t>
  </si>
  <si>
    <t>Direccionamiento Sectorial e Institucional</t>
  </si>
  <si>
    <t>CODIGO</t>
  </si>
  <si>
    <t>F-DS-575</t>
  </si>
  <si>
    <t>VERSIÓN</t>
  </si>
  <si>
    <t>FECHA APROBACIÓN</t>
  </si>
  <si>
    <t>DOCUMENTO</t>
  </si>
  <si>
    <t>Matriz General de Riesgos por Proceso</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</si>
  <si>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</si>
  <si>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</si>
  <si>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</si>
  <si>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</si>
  <si>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Objetivos estrategicos</t>
  </si>
  <si>
    <t>HOJA 2 DE 9</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</si>
  <si>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</si>
  <si>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</si>
  <si>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</si>
  <si>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</si>
  <si>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</si>
  <si>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</si>
  <si>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</si>
  <si>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</si>
  <si>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</si>
  <si>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</si>
  <si>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</si>
  <si>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</si>
  <si>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</si>
  <si>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</si>
  <si>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</si>
  <si>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</si>
  <si>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</si>
  <si>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Trimestral</t>
  </si>
  <si>
    <t>Cada vez que se requiera</t>
  </si>
  <si>
    <t>Formato de requerimiento de Mantenimiento</t>
  </si>
  <si>
    <t>Semestral</t>
  </si>
  <si>
    <t>Bimestralmente</t>
  </si>
  <si>
    <t>Mensualmente</t>
  </si>
  <si>
    <t>Remisiones a Gestion Humana</t>
  </si>
  <si>
    <t>Matriz de seguimiento y control a las respuestas</t>
  </si>
  <si>
    <t>Semanal</t>
  </si>
  <si>
    <t>Cronograma, correos</t>
  </si>
  <si>
    <t>Jefe de la oficina de Control Interno</t>
  </si>
  <si>
    <t>SDA</t>
  </si>
  <si>
    <t>Gestor ambiental y el Grupo de Trabajo</t>
  </si>
  <si>
    <t>Analista encargado del Proyecto</t>
  </si>
  <si>
    <t>Registros de ORFEO</t>
  </si>
  <si>
    <t>Profesional encargado del SIG</t>
  </si>
  <si>
    <t>Jefe de la OAC</t>
  </si>
  <si>
    <t>Correos</t>
  </si>
  <si>
    <t>Periodistas</t>
  </si>
  <si>
    <t>Jefe de C4</t>
  </si>
  <si>
    <t>Libros de seguridad</t>
  </si>
  <si>
    <t>Informes de las pruebas</t>
  </si>
  <si>
    <t>Listas de asistencia y Cronograma de Trabajo</t>
  </si>
  <si>
    <t>Anualmente</t>
  </si>
  <si>
    <t>Actas de Visita</t>
  </si>
  <si>
    <t>Autorizaciones de movimiento</t>
  </si>
  <si>
    <t>Socializaciones realizadas</t>
  </si>
  <si>
    <t>Almacenista general</t>
  </si>
  <si>
    <t>Documentos oficializados ante el SIG</t>
  </si>
  <si>
    <t>Informes de monitoreo</t>
  </si>
  <si>
    <t>Profesionales Especializados por componente</t>
  </si>
  <si>
    <t>Gestor de Cambios</t>
  </si>
  <si>
    <t>Correos informativos de ventanas de mantenimiento</t>
  </si>
  <si>
    <t>Proveedor de servicios</t>
  </si>
  <si>
    <t>Actas de seguimiento</t>
  </si>
  <si>
    <t>Gerente de cada proyecto</t>
  </si>
  <si>
    <t>Mesas de trabajo</t>
  </si>
  <si>
    <t>Responsable del Manejo del PAC</t>
  </si>
  <si>
    <t>Base de datos con las rutas</t>
  </si>
  <si>
    <t>Profesional Asignado</t>
  </si>
  <si>
    <t xml:space="preserve">Oficios y/o Correos </t>
  </si>
  <si>
    <t>Jefe de la OAIEE</t>
  </si>
  <si>
    <t>Informes y papeles de trabajo</t>
  </si>
  <si>
    <t>Instructivo y control del normograma</t>
  </si>
  <si>
    <t>Servidores encargados del tramite de novedades</t>
  </si>
  <si>
    <t>Responsable de custodia del Archivo</t>
  </si>
  <si>
    <t>Responsable del SGSST</t>
  </si>
  <si>
    <t>Lista de asistencia</t>
  </si>
  <si>
    <t>Responsable de SGSST</t>
  </si>
  <si>
    <t>Equipo profesional de Bienestar</t>
  </si>
  <si>
    <t>Progressus</t>
  </si>
  <si>
    <t>Listados de asistencia</t>
  </si>
  <si>
    <t>Formatos ubicados en cada expediente</t>
  </si>
  <si>
    <t>Supervisor del comodato</t>
  </si>
  <si>
    <t>Informes o actas</t>
  </si>
  <si>
    <t>Subsecretaria de inversiones y Fortalecimiento de capacidades operativas</t>
  </si>
  <si>
    <t>Orfeo</t>
  </si>
  <si>
    <t>Profesional JETEE</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</si>
  <si>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</si>
  <si>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</si>
  <si>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</si>
  <si>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</si>
  <si>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</si>
  <si>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</si>
  <si>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</si>
  <si>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</si>
  <si>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comandante de remisiones</t>
  </si>
  <si>
    <t>Profesional Universitario</t>
  </si>
  <si>
    <t>Profesional Especializado de Libertades penales</t>
  </si>
  <si>
    <t>Cuadro de control o Expedientes de los PPL</t>
  </si>
  <si>
    <t>Profesional Universitario Oficina de Ingresos</t>
  </si>
  <si>
    <t>Expediente de la PPL</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</si>
  <si>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</si>
  <si>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</si>
  <si>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</si>
  <si>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</si>
  <si>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</si>
  <si>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</si>
  <si>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</si>
  <si>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</si>
  <si>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</si>
  <si>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</si>
  <si>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</si>
  <si>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</si>
  <si>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</si>
  <si>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</si>
  <si>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</si>
  <si>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</si>
  <si>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</si>
  <si>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</si>
  <si>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</si>
  <si>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</si>
  <si>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</si>
  <si>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Control Interno Disciplinario</t>
  </si>
  <si>
    <t>Indagación Preliminar PD-CID-1
Investigación Disciplinaria PD-CID-2
Proceso Verbal PD-CID-3</t>
  </si>
  <si>
    <t>Identificación de Requisitos Legales Ambientales PD–DS–2</t>
  </si>
  <si>
    <t>Identificación y Evaluación de Aspectos e Impactos Ambientales PD–DS–1</t>
  </si>
  <si>
    <t>Incumplimiento normativo ambiental y proliferación de vectores.</t>
  </si>
  <si>
    <t>Aprovechamiento de Residuos Solidos PD–DS–4</t>
  </si>
  <si>
    <t>Viabilidad Presupuestal - PD-DS-3</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</si>
  <si>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</si>
  <si>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</si>
  <si>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</si>
  <si>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</si>
  <si>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</si>
  <si>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</si>
  <si>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</si>
  <si>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Gestión de Emergencias</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</si>
  <si>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</si>
  <si>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</si>
  <si>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</si>
  <si>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</si>
  <si>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</si>
  <si>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</si>
  <si>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Incumplimiento de las funcionalidades para los cuales fueron diseñados los sistemas de información.</t>
  </si>
  <si>
    <t>Gestión Financiera</t>
  </si>
  <si>
    <t>Deficiente ejecución del PAC</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</si>
  <si>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</si>
  <si>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</si>
  <si>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</si>
  <si>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</si>
  <si>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</si>
  <si>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</si>
  <si>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</si>
  <si>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</si>
  <si>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</si>
  <si>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Auditoría Interna PD-SM-1</t>
  </si>
  <si>
    <t>Gestión Humana</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</si>
  <si>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</si>
  <si>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</si>
  <si>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</si>
  <si>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</si>
  <si>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</si>
  <si>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</si>
  <si>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</si>
  <si>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Procedimiento Gestión de Situaciones Administrativas
(PD-GH-4)</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</si>
  <si>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</si>
  <si>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</si>
  <si>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</si>
  <si>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</si>
  <si>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</si>
  <si>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</si>
  <si>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</si>
  <si>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</si>
  <si>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</si>
  <si>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</si>
  <si>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</si>
  <si>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</si>
  <si>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</si>
  <si>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</si>
  <si>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</si>
  <si>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</si>
  <si>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</si>
  <si>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</si>
  <si>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</si>
  <si>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</si>
  <si>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</si>
  <si>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No suministrar los bienes y servicios de manera oportuna</t>
  </si>
  <si>
    <t>Proyectos no ejecutados de acuerdo a lo proyectado en la vigencia anterior, Proyectos inconclusos en su ejecución (Obras de infraestructura sin terminar), Obras sin el cumplimiento de requisitos para su adecuado funcionamiento</t>
  </si>
  <si>
    <t>CD-Atención Integral para PPL</t>
  </si>
  <si>
    <t>Atención Básica a  las Personas Privadas de la Libertad PD-AIB-XXX</t>
  </si>
  <si>
    <t>Disminución de las actividades válidas para la redención de pena, vulneración de derechos a PPL</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</si>
  <si>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</si>
  <si>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</si>
  <si>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</si>
  <si>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</si>
  <si>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</si>
  <si>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</si>
  <si>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</si>
  <si>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</si>
  <si>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</si>
  <si>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</si>
  <si>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</si>
  <si>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</si>
  <si>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</si>
  <si>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</si>
  <si>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</si>
  <si>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</si>
  <si>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</si>
  <si>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</si>
  <si>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</si>
  <si>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</si>
  <si>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</si>
  <si>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</si>
  <si>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</si>
  <si>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</si>
  <si>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</si>
  <si>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</si>
  <si>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</si>
  <si>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</si>
  <si>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</si>
  <si>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</si>
  <si>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</si>
  <si>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</si>
  <si>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</si>
  <si>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</si>
  <si>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</si>
  <si>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</si>
  <si>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</si>
  <si>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</si>
  <si>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</si>
  <si>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</si>
  <si>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</si>
  <si>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</si>
  <si>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</si>
  <si>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</si>
  <si>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</si>
  <si>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</si>
  <si>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</si>
  <si>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</si>
  <si>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</si>
  <si>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</si>
  <si>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</si>
  <si>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</si>
  <si>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</si>
  <si>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El incumplimiento de los fines de la actuación disciplinaria que deriva en impunidad frente las actuaciones irregulares de los servidores públicos de la entidad</t>
  </si>
  <si>
    <t>Nulidad de la Actuación</t>
  </si>
  <si>
    <t xml:space="preserve">Sanciones asociadas a multas ambientales (Tasas retributiva ambientales) o requerimientos. </t>
  </si>
  <si>
    <t>Expedición de normatividad ambiental por los entes de control.</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</si>
  <si>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</si>
  <si>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</si>
  <si>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</si>
  <si>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</si>
  <si>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</si>
  <si>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</si>
  <si>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</si>
  <si>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</si>
  <si>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</si>
  <si>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</si>
  <si>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Estratégico</t>
  </si>
  <si>
    <t xml:space="preserve">Se puede perder credibilidad frente a las partes interesadas y los grupos de valor de la SSCJ  debido a la desinformación </t>
  </si>
  <si>
    <t>El impacto podría generar el reproceso de actividades, generando la pérdida de oportunidad de imagen institucional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</si>
  <si>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</si>
  <si>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La imagen institucional  y la falta de credibilidad podría verse afectada  por los errores ortográficos , gramaticales y de imagen y de esta manera perder audiencia dentro de nuestros grupos de valor.</t>
  </si>
  <si>
    <t>Quejas por los usuarios al no tener alcance del servicio de manera oportuna</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</si>
  <si>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</si>
  <si>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</si>
  <si>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</si>
  <si>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</si>
  <si>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</si>
  <si>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</si>
  <si>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 xml:space="preserve">Afectación en los servicios que presta la entidad a los ciudadanos
Afectación del cumplimiento de la misión de la entidad.
Afectación de los servicios TIC de la entidad.
</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</si>
  <si>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</si>
  <si>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</si>
  <si>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</si>
  <si>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</si>
  <si>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</si>
  <si>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</si>
  <si>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</si>
  <si>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</si>
  <si>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</si>
  <si>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</si>
  <si>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</si>
  <si>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</si>
  <si>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</si>
  <si>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</si>
  <si>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El registro del impacto generado reposa en el archivo de la Secretaría Distrital de Gobierno</t>
  </si>
  <si>
    <t>• Sanciones por parte de entes de Control
• Perdida de oportunidad en la formulación de acciones de mejora.</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</si>
  <si>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</si>
  <si>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</si>
  <si>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</si>
  <si>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 Incumplimiento de la normatividad que regula el tema</t>
  </si>
  <si>
    <t>Sanciones disciplinarias o administrativas a los funcionarios implicados en el proceso</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</si>
  <si>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</si>
  <si>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</si>
  <si>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</si>
  <si>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</si>
  <si>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</si>
  <si>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</si>
  <si>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</si>
  <si>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</si>
  <si>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</si>
  <si>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1. Falta de participación de los funcionarios y líderes de cada área en el diagnóstico
2. Error en el diseño y divulgación de los instrumentos de diagnóstico</t>
  </si>
  <si>
    <t>1. Incumplimiento de los objetivos del proceso. 
2. Apertura de procesos administrativos o disciplinarios. 
3. Mala imagen de la institución. 
4. Detrimento de las relaciones con la comunidad. 
5. Detrimento de las relaciones con otras entidades</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</si>
  <si>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</si>
  <si>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</si>
  <si>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</si>
  <si>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</si>
  <si>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</si>
  <si>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</si>
  <si>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</si>
  <si>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</si>
  <si>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</si>
  <si>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</si>
  <si>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Incumplimientos, Sanciones y
Mal imagen Institucional, entre otros.</t>
  </si>
  <si>
    <t>Deficiencias en el seguimiento a los tiempos de prescripción</t>
  </si>
  <si>
    <t>Sanciones disciplinarias, fiscales, entre otros.</t>
  </si>
  <si>
    <t>Incumplir el calendario precontractual, contractual.</t>
  </si>
  <si>
    <t>Seguimiento plan anual de adquisiciones</t>
  </si>
  <si>
    <t>Incumplimiento Plan Anual de Adquisiciones , ejecución presupuestal</t>
  </si>
  <si>
    <t>Falta de planeación, revisión,  control y viabilidad  sobre los proyectos a desarrollar en la siguiente vigencia</t>
  </si>
  <si>
    <t xml:space="preserve">*Insuficiencia de recurso humano para desarrollar procesos de capacitación y para brindar atención e intervención a las Personas Privadas de la Libertad. </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</si>
  <si>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</si>
  <si>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</si>
  <si>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</si>
  <si>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</si>
  <si>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</si>
  <si>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</si>
  <si>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</si>
  <si>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</si>
  <si>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</si>
  <si>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</si>
  <si>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</si>
  <si>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</si>
  <si>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</si>
  <si>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</si>
  <si>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</si>
  <si>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</si>
  <si>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</si>
  <si>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</si>
  <si>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</si>
  <si>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</si>
  <si>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</si>
  <si>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</si>
  <si>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</si>
  <si>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</si>
  <si>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</si>
  <si>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</si>
  <si>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</si>
  <si>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</si>
  <si>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</si>
  <si>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</si>
  <si>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</si>
  <si>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</si>
  <si>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</si>
  <si>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</si>
  <si>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</si>
  <si>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</si>
  <si>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</si>
  <si>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</si>
  <si>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</si>
  <si>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</si>
  <si>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</si>
  <si>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</si>
  <si>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</si>
  <si>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</si>
  <si>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</si>
  <si>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</si>
  <si>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</si>
  <si>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</si>
  <si>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</si>
  <si>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</si>
  <si>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</si>
  <si>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</si>
  <si>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</si>
  <si>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t>SI</t>
  </si>
  <si>
    <t>NO</t>
  </si>
  <si>
    <t>Preventivo</t>
  </si>
  <si>
    <t>N/A</t>
  </si>
  <si>
    <t>Asignado</t>
  </si>
  <si>
    <t>Adecuada</t>
  </si>
  <si>
    <t>Completa</t>
  </si>
  <si>
    <t>Se investigan y se resuelven oportunamente</t>
  </si>
  <si>
    <t>Fuerte</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</si>
  <si>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</si>
  <si>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t>Detectivo</t>
  </si>
  <si>
    <t>Deficientes servicios de los equipamientos de casas de justicia.</t>
  </si>
  <si>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</si>
  <si>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</si>
  <si>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t>Peticiones, quejas y reclamos de los ciudadanos.
2. Afectación negativa de la imagen institucional de las casas de justicia.</t>
  </si>
  <si>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</si>
  <si>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t>PQRs gestionados por Atención y Servicio al Ciudadano</t>
  </si>
  <si>
    <t>Procesos fallados sin cumplir con los parametros de ley/procesos fallados</t>
  </si>
  <si>
    <t>Nivel de aprendizaje de funcionarios capacitados en temas ambientales</t>
  </si>
  <si>
    <t>Numero de solicitudes rechazas/Número de solicitudes recibidas</t>
  </si>
  <si>
    <t>Las evidencias se registran en  los correos electrónicos, de forma fisica en papel de información y en las conversaciones del grupo de whatsapp de la Oficina de Comunicaciones del a SSCJ</t>
  </si>
  <si>
    <t xml:space="preserve">Desinformación para los públicos de interés de la Secretaría de Seguridad, Convivencia y Justicia </t>
  </si>
  <si>
    <t>Porcentaje de crecimiento digital de las audiencias a través de los canales oficiales de la SSCJ(redes sociales + visitntes sección de noticias)  Porcentaje  crecimiento audiencias a través del canal de intranet de la SSCJ</t>
  </si>
  <si>
    <t>Porcentaje de crecimiento digital de las audiencias a través de los canales oficiales de la SSCJ(redes sociales + visitntes ección de noticias)</t>
  </si>
  <si>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</si>
  <si>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</si>
  <si>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t xml:space="preserve">*Falta de formalización de los procedimientos de TI
</t>
  </si>
  <si>
    <t>Procedimientos aprobados, formalizados e implementados</t>
  </si>
  <si>
    <t xml:space="preserve">*Incidentes físicos o lógicos sobre la infraestructura de tecnológica de la entidad.
</t>
  </si>
  <si>
    <t>Afectación de los servicios TIC de la entidad.</t>
  </si>
  <si>
    <t>Porcentaje de incidentes cerrados por la Dirección de Tecnologías y Sistemas de la Información</t>
  </si>
  <si>
    <t>Porcentaje de cambios en los sistemas de informacion que interrumpen la prestacion del servicio</t>
  </si>
  <si>
    <t>Porcentaje de Mantenimiento preventivo, reactivo o correctivo realizados en la nube</t>
  </si>
  <si>
    <t xml:space="preserve">*Cambios en los requerimientos definidos para el sistema de información en desarrollo
</t>
  </si>
  <si>
    <t xml:space="preserve">Reprocesos al interior de la entidad. </t>
  </si>
  <si>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</si>
  <si>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</si>
  <si>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</si>
  <si>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t>PORCENTAJE DE SEGUIMIENTOS A LA EJECUCIÓN DE PAC</t>
  </si>
  <si>
    <t>Porcentaje de Conciliaciones Contables Realizadas</t>
  </si>
  <si>
    <t>Base de datos Control</t>
  </si>
  <si>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</si>
  <si>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</si>
  <si>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</si>
  <si>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t>(Número de requerimientos respondidos en los tiempos establecidos/Número de requerimientos recibidos por el proceso C-G1-1 Gestión y Análisis de Información de S, C y AJ)*100</t>
  </si>
  <si>
    <t>• Sanciones por parte de entes de Control.
• Perdida de oportunidad en la formulación de acciones de mejora.</t>
  </si>
  <si>
    <t>Actas de Comité</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</si>
  <si>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</si>
  <si>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</si>
  <si>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Inconsistencias nomina</t>
  </si>
  <si>
    <t>Incumplimiento de la normatividad que regula el tema</t>
  </si>
  <si>
    <t>Tiempo provision Vacantes encargos</t>
  </si>
  <si>
    <t xml:space="preserve">Inadecuado manejo de controles de seguridad de la información </t>
  </si>
  <si>
    <t>Desconocimiento de las normas laborales, la constitución , la ley y regulación sobre el tema laboral</t>
  </si>
  <si>
    <t>* Mayor ausentismo en la entidad_x000D_
* Incremento en el pago de incapacidades por parte de las aseguradoras y la entidad</t>
  </si>
  <si>
    <t>Cobertura actividades SGSST</t>
  </si>
  <si>
    <t>* Mayor ausentismo para la entidad_x000D_
* Incremento en el pago de incapacidades</t>
  </si>
  <si>
    <t>Cumplimiento Plan SGSST</t>
  </si>
  <si>
    <t>* Alto nivel de inconformismo por parte de los funcionarios _x000D_
* Posibilidad de investigaciones por parte de entes de control</t>
  </si>
  <si>
    <t>Cobertura actividades de Bienestar</t>
  </si>
  <si>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</si>
  <si>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</si>
  <si>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</si>
  <si>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t>Numero de capacitaciones adelantadas en archivo y temas adminsitrativos</t>
  </si>
  <si>
    <t>Porcentaje de cumplimiento de las metas progrmadas por estrategia en Progressus</t>
  </si>
  <si>
    <t>Formatos Diligenciados</t>
  </si>
  <si>
    <t>Diligenciamiento del formato</t>
  </si>
  <si>
    <t xml:space="preserve">Soportes de los mecanismos de difusión utilizados </t>
  </si>
  <si>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</si>
  <si>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</si>
  <si>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</si>
  <si>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t>Porcentaje de requerimientos vencidos en el mes</t>
  </si>
  <si>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</si>
  <si>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</si>
  <si>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</si>
  <si>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</si>
  <si>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</si>
  <si>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</si>
  <si>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</si>
  <si>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</si>
  <si>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</si>
  <si>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</si>
  <si>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</si>
  <si>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</si>
  <si>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</si>
  <si>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</si>
  <si>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</si>
  <si>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</si>
  <si>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</si>
  <si>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</si>
  <si>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</si>
  <si>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</si>
  <si>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</si>
  <si>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</si>
  <si>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</si>
  <si>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</si>
  <si>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</si>
  <si>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</si>
  <si>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</si>
  <si>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</si>
  <si>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NA</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</si>
  <si>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</si>
  <si>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</si>
  <si>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</si>
  <si>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</si>
  <si>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</si>
  <si>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</si>
  <si>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</si>
  <si>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</si>
  <si>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</si>
  <si>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</si>
  <si>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</si>
  <si>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</si>
  <si>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</si>
  <si>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</si>
  <si>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</si>
  <si>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</si>
  <si>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</si>
  <si>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</si>
  <si>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</si>
  <si>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</si>
  <si>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</si>
  <si>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Jefe Oficina Control Interno</t>
  </si>
  <si>
    <t>Lider Auditor</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</si>
  <si>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</si>
  <si>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</si>
  <si>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</si>
  <si>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</si>
  <si>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</si>
  <si>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</si>
  <si>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</si>
  <si>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</si>
  <si>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</si>
  <si>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</si>
  <si>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</si>
  <si>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</si>
  <si>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</si>
  <si>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</si>
  <si>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</si>
  <si>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</si>
  <si>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</si>
  <si>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</si>
  <si>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</si>
  <si>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</si>
  <si>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</si>
  <si>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</si>
  <si>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</si>
  <si>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</si>
  <si>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</si>
  <si>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</si>
  <si>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</si>
  <si>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</si>
  <si>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</si>
  <si>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</si>
  <si>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</si>
  <si>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</si>
  <si>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</si>
  <si>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</si>
  <si>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</si>
  <si>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</si>
  <si>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</si>
  <si>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</si>
  <si>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</si>
  <si>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</si>
  <si>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</si>
  <si>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</si>
  <si>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</si>
  <si>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</si>
  <si>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</si>
  <si>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</si>
  <si>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</si>
  <si>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</si>
  <si>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</si>
  <si>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</si>
  <si>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</si>
  <si>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</si>
  <si>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</si>
  <si>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</si>
  <si>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</si>
  <si>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</si>
  <si>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</si>
  <si>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</si>
  <si>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</si>
  <si>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</si>
  <si>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</si>
  <si>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</si>
  <si>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</si>
  <si>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</si>
  <si>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</si>
  <si>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</si>
  <si>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</si>
  <si>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</si>
  <si>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</si>
  <si>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</si>
  <si>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</si>
  <si>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</si>
  <si>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</si>
  <si>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</si>
  <si>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</si>
  <si>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</si>
  <si>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</si>
  <si>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</si>
  <si>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</si>
  <si>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</si>
  <si>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</si>
  <si>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</si>
  <si>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</si>
  <si>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</si>
  <si>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</si>
  <si>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</si>
  <si>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</si>
  <si>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</si>
  <si>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</si>
  <si>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IMPROBABLE</t>
  </si>
  <si>
    <t>MENOR</t>
  </si>
  <si>
    <t>,</t>
  </si>
  <si>
    <t>posibilidad de ocurrencia de eventos que  afecten los procesos misionales de la entidad.</t>
  </si>
  <si>
    <t>RARO</t>
  </si>
  <si>
    <t>INSIGNIFICANTE</t>
  </si>
  <si>
    <t>Político</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</si>
  <si>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</si>
  <si>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</si>
  <si>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</si>
  <si>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</si>
  <si>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</si>
  <si>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</si>
  <si>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</si>
  <si>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</si>
  <si>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</si>
  <si>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</si>
  <si>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</si>
  <si>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</si>
  <si>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</si>
  <si>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</si>
  <si>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</si>
  <si>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</si>
  <si>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</si>
  <si>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</si>
  <si>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</si>
  <si>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</si>
  <si>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</si>
  <si>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</si>
  <si>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</si>
  <si>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</si>
  <si>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</si>
  <si>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</si>
  <si>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</si>
  <si>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</si>
  <si>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</si>
  <si>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</si>
  <si>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</si>
  <si>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</si>
  <si>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</si>
  <si>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</si>
  <si>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</si>
  <si>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</si>
  <si>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</si>
  <si>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t>Listas de asistencia y evaluaciones</t>
  </si>
  <si>
    <t>De acuerdo a Cronograma</t>
  </si>
  <si>
    <t>• Fallas en la Planeación del PAA que originan extemporaneidad en la entrega de los informes de ley.
* Falta de criterios de auditoria adecuados para el desarrollo de la labor por parte del equipo auditor</t>
  </si>
  <si>
    <t>*Falta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t>
  </si>
  <si>
    <t>Procedimiento Atencion de servicios de tecnologia PD-GT-1
Procedimiento Gestión de incidentes de TIC PD-GT-6
Procedimiento Gestión de cambios de TIC PD-GT-2
Gestión de Problemas PD-GT-7.pdf</t>
  </si>
  <si>
    <t>Afectación de los servicios TIC de la entidad.
Incumplimiento Contractual</t>
  </si>
  <si>
    <t>Plan de Adquisiciones y el Estudio Previo</t>
  </si>
  <si>
    <t>Gerenciales</t>
  </si>
  <si>
    <t>Económico</t>
  </si>
  <si>
    <t>Normativo</t>
  </si>
  <si>
    <t>incumplimiento normativo</t>
  </si>
  <si>
    <t>Factores macroeconómicos que se presentan como resultado de las variables de la economía nacional, regional o mundial cuyo efecto tiende a ser sistémico</t>
  </si>
  <si>
    <t>Traumatismos en los procesos o en la entidad generados como resultado de los cambios en la política pública a nivel nacional o distrital</t>
  </si>
  <si>
    <t>Imagen</t>
  </si>
  <si>
    <t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</si>
  <si>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t>
  </si>
  <si>
    <t>Semestralmente</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</si>
  <si>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t>
  </si>
  <si>
    <t>1. Errores en la ejecución de los procedimientos. 
2. Falta de supervisión al trabajo que se adelanta en los territorios o con las comunidades.</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</si>
  <si>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t>
  </si>
  <si>
    <t>Interrupción o retraso en la prestación de los servicios de recepción, información y orientación de los ciudadanos en las casas de justicia de Bogotá</t>
  </si>
  <si>
    <t>Publicar extemporáneamente los Informes de PQRS en la página web de la entidad.</t>
  </si>
  <si>
    <t>Procesos disciplinarios desarrollados  y fallados sin cumplir con los parámetros de ley.</t>
  </si>
  <si>
    <t xml:space="preserve">Incumplimiento normativo ambiental por parte de la Secretaria Distrital de Seguridad, Convivencia y Justicia </t>
  </si>
  <si>
    <t>Interrupción de los servicios  TIC</t>
  </si>
  <si>
    <t>Se identifica, clasifica y se registra información contable en rubros y cuantías que no correspondan</t>
  </si>
  <si>
    <t>Liquidación extemporánea de los contratos fuera de los plazos acordados en el contrato o los establecidos por la ley</t>
  </si>
  <si>
    <t>Inoportunidad en la presentación de informes de ley</t>
  </si>
  <si>
    <t>Presentar informes de Auditoria o seguimiento con resultados  sesgados,  erróneos, poco fiable o inconcluyentes.</t>
  </si>
  <si>
    <t>Incumplimiento en la prestación del servicio</t>
  </si>
  <si>
    <t>Publicación de contenidos digitales (PD-GC-9)
Comunicación Externa (PD- GC-10)</t>
  </si>
  <si>
    <t>Continuidad  del servicio  PD-GE-3
Operación de la S.U.R. PD-GE-1
Seguimiento de incidentes de alto impacto PD-GE-2</t>
  </si>
  <si>
    <t>Cadena de custodia o elemento de material probatorio  PD-GE-4</t>
  </si>
  <si>
    <t>Procedimiento Atención de servicios de tecnología PD-GT-1 
Procedimiento Gestión de incidentes de TIC PD-GT-6
Procedimiento Gestión de cambios de TIC PD-GT-2</t>
  </si>
  <si>
    <t>Ejecución de Proyectos de Tecnología TIC PD-GT-14 (en construcción)
Ciclo de vida de desarrollo de software PD-GT-15 (en construcción)</t>
  </si>
  <si>
    <t xml:space="preserve">Procedimiento Intervención a entornos priorizados PD-GS-1; Procedimiento P. Convivencia, A, MS y A PD-GS-2;Procedimiento Implementación Programa F. a EntSeg PD-GS-3; Procedimiento Participación Ciudadana PD-GS-4; Procedimiento Población en Alto Riesgo PD-GS-5; </t>
  </si>
  <si>
    <t xml:space="preserve">Procedimiento Implementación Programa F. a EntSeg PD-GS-3; Procedimiento Participación Ciudadana PD-GS-4; Procedimiento Población en Alto Riesgo PD-GS-5; </t>
  </si>
  <si>
    <t xml:space="preserve"> Etapa Precontractual para la Adquisición de Bienes y/o Servicios para los Organismos de SDJ PD-FC-7</t>
  </si>
  <si>
    <t>Etapa Precontractual para la Adquisición de Bienes y/o Servicios para los Organismos de SDJ PD-FC-7
 Etapa Precontractual para el Arrendamiento de Bienes Inmuebles, Gestionado por la Subsecretaria de Inversiones y FCO PD-FC-8.</t>
  </si>
  <si>
    <t>Junta de Evaluación de Trabajo Estudio y Enseñanza PD-AIB-2</t>
  </si>
  <si>
    <t>1. Falta de capacitación del equipo de CRI.
2. Falta de claridad de las rutas de acceso a la justicia.</t>
  </si>
  <si>
    <t>*Limitación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t>
  </si>
  <si>
    <t xml:space="preserve">Actualización en la matriz normativa debido a que las diferentes entidades ambientales (Ministerio de Ambiente, Secretaria Distrital de Ambiente o Corporación Autónoma Regional), expidan o modifiquen el marco legal a nivel nacional o distrital.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</si>
  <si>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</si>
  <si>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</si>
  <si>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Error en el reporte de información de las áreas de gestión</t>
  </si>
  <si>
    <t>Deficiencia en la verificación de documentos que componen los contratos de prestación de servicios</t>
  </si>
  <si>
    <t>* La no oportunidad en la entrega de las novedades en las fechas establecidas</t>
  </si>
  <si>
    <t>1. Desconocimiento técnico que impide la elaboración del documento y la adecuada verificación previa para el cumplimiento de los requisitos legales exigidos.</t>
  </si>
  <si>
    <t>1. Desconocimiento de las patologías asociadas a riesgo psicosocial
2. No realizar seguimiento oportuno a las patologías que están identificadas</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</si>
  <si>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t>
  </si>
  <si>
    <t>* Acciones jurídicas o demandas laborales en contra de la SCJ, que podrían generar indemnizaciones laborales, reintegros, salarios, liquidación de prestaciones sociales</t>
  </si>
  <si>
    <t>* No se de la cobertura a las necesidades reales de la entidad.
* Las personas que se inscriban, no son realmente las que necesitan fortalecer las competencias.</t>
  </si>
  <si>
    <t>insatisfacción de las necesidades de seguridad, convivencia y justicia identificadas
Constitución de reservas presupuestales.</t>
  </si>
  <si>
    <t>insatisfacción de las necesidades de seguridad, convivencia y justicia identificadas, detrimento patrimonial, castigos presupuestales.
Constitución de reservas presupuestales.
Constitución de pasivos Exigibles.</t>
  </si>
  <si>
    <t>Comunicaciones de los profesionales especializados de Casas de Justicia a la Dirección de Acceso a la Justicia. Archivo de Acceso a la Justicia.</t>
  </si>
  <si>
    <t>Con la verificación (Barrido Expedientes) como control establecido a través de mesas de trabajo mensuales, en las que se lleva a cabo el seguimiento y estado de los expedientes, se reduce drásticamente el riesgo - 2 nulidades en 3 años</t>
  </si>
  <si>
    <t>Posible sellamiento de sedes.
Multas Ambientales
Requerimientos técnicos y ambientales.</t>
  </si>
  <si>
    <t xml:space="preserve">Actividades de construcción y/o adecuación de instalaciones, manejo de residuos especiales, peligrosos y aprovechables </t>
  </si>
  <si>
    <t>La probabilidad de ocurrencia es baja dado que ya existe un punto de control l que ha sido efectivo a la fecha.</t>
  </si>
  <si>
    <t>El impacto sin controles sería alto, dado que tiene  consecuencias disciplinarias y penales.</t>
  </si>
  <si>
    <t>Existe la posibilidad de emitir información sin visto bueno del jefe de la oficina, ya sea por que él no se encuentre o porque los sistemas de información no fluyan como debe ser.</t>
  </si>
  <si>
    <t>La materialización del riesgo implicaría afectación de la imagen institucional por la pérdida de oportunidad de informar a la ciudadanía sobre los servicios y los avances en la política de Seguridad, Convivencia y Justicia lo cual se ha presentado al menos una vez en los últimos 2 años</t>
  </si>
  <si>
    <t>Dadas las eventualidades técnicas o errores humanos que los contenidos generados a través de la web o las RRSS salgan con algún error que afecta la imagen de la institución lo cual se ha presentado al menos una vez en el ultimo año.</t>
  </si>
  <si>
    <t>Informes de gestión periódicos por el operador tecnológico y los supervisores de la SUR</t>
  </si>
  <si>
    <t>Seguimiento a los operadores y personal que ingrese al C4 con dispositivos como cámaras y grabadoras sin la debida autorización</t>
  </si>
  <si>
    <t>Daños en la imagen del C4 y la SDSCJ, quejas de los usuarios al no tener su información controlada</t>
  </si>
  <si>
    <t>Se registra en el sistema de información CAD con la clasificación o tipificación correspondiente</t>
  </si>
  <si>
    <t>Recursos y quejas realizados por los ciudadanos afectados por una mala atención</t>
  </si>
  <si>
    <t>Herramienta tecnológica de Mesa de Servicio</t>
  </si>
  <si>
    <t>Encuesta de Satisfacción 
Matriz de seguimiento Gestión de Cambios - Bitácora</t>
  </si>
  <si>
    <t>Un porcentaje por debajo del indicador óptimo, puede llegar a repercutir en el presupuesto asignado para la siguiente vigencia</t>
  </si>
  <si>
    <t>La probabilidad que ocurra fue calificada con 1, toda vez que para la elaboración de un contrato de prestación de servicios, los documentos soportes están contemplados en una lista de chequeo que es revisada por el Área solicitante, por el abogado encargado de adelantar la contratación y por la líder del proceso.</t>
  </si>
  <si>
    <t xml:space="preserve">El impacto que se genera si se materializan los riesgos, tienen consecuencias muy delicadas para los intervinientes, que pueden generar en destitución y pena privativa de libertad así como sanciones pecuniarias </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</si>
  <si>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presupuestal y esta afiliado a ARL.</t>
  </si>
  <si>
    <t>La Dirección jurídica y Contractual, ha enviado circulares, memorandos, solicitando la liquidación de los contratos, de acuerdo con la información que reposa en nuestra base de datos</t>
  </si>
  <si>
    <t>El impacto que se genera si se materializan los riesgos, tienen consecuencias muy delicadas para los intervinientes, que pueden generar en destitución y pena privativa de libertad así como sanciones pecuniarias, así como procesos fiscales.</t>
  </si>
  <si>
    <t>En el año 2015 se vieron afectadas negativamente las relaciones entre la Policía y la Administración Distrital, lo cual generó interrupciones en el suministro de la información</t>
  </si>
  <si>
    <t>No se han presentado, investigaciones, acciones legales o sanciones a causa de incumplimientos en la presentación de informes de ley generados desde el proceso.</t>
  </si>
  <si>
    <t>A la fecha no se han generado situaciones de informes con resultados sesgados o poco fiables desde el proceso, que hayan generado perdida de credibilidad a la alta dirección.</t>
  </si>
  <si>
    <t>El impacto podría verse reflejado en las sanciones por parte de entes de control, debido a  la emisión de reportes o informes  por parte de la alta dirección que sean investigados o cuestionados frente a la calidad y veracidad de la información.</t>
  </si>
  <si>
    <t>No se ha presentado ningún evento asociado en la entidad</t>
  </si>
  <si>
    <t>No hay interrupción de las operaciones de la entidad.
- No se generan sanciones económicas o administrativas.
- No se afecta la imagen institucional de forma significativa.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</si>
  <si>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</si>
  <si>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</si>
  <si>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</si>
  <si>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</si>
  <si>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Nivel de cumplimiento de los indicadores monitoreados en el POA y en el Plan de Acción de la Secretaría</t>
  </si>
  <si>
    <t>No han ocurrido eventos críticos que puedan dar una línea base del impacto</t>
  </si>
  <si>
    <t>No han ocurrido eventos críticos que puedan dar una línea base de la probabilidad</t>
  </si>
  <si>
    <t>La probabilidad de uso de los bienes entregados en comodato a las agencias , con un fin diferente a lo establecido en el contrato de comodato se podrá evidenciar en la carpeta contractual.</t>
  </si>
  <si>
    <t>Se podrá evidenciar en la carpeta contractual del contrato de seguros y del corredor de seguros.</t>
  </si>
  <si>
    <t>Sanción Disciplinarias</t>
  </si>
  <si>
    <t>Sanción Disciplinarias y Penal</t>
  </si>
  <si>
    <t>Evidenciado en la Minuta de radicación de expedientes y actas del Consejo de Disciplina</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</si>
  <si>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</si>
  <si>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Falta de claridad de las rutas de acceso a la justicia.</t>
  </si>
  <si>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</si>
  <si>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</si>
  <si>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t>
    </r>
    <r>
      <rPr>
        <b/>
        <u/>
        <sz val="10"/>
        <rFont val="Arial"/>
        <family val="2"/>
      </rPr>
      <t>El cargue de las evidencias se hará trimestralmente.</t>
    </r>
  </si>
  <si>
    <t>1*Limitación en la obtención del acervo probatorio y debilidad en la argumentación de las decisiones en desarrollo del proceso disciplinario en primera instancia
2*Falta de capacitación en levantamiento de pruebas en los servidores públicos designados en los procesos</t>
  </si>
  <si>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t>
    </r>
    <r>
      <rPr>
        <b/>
        <u/>
        <sz val="10"/>
        <rFont val="Arial"/>
        <family val="2"/>
      </rPr>
      <t>El cargue de las evidencias se hará 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</si>
  <si>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</si>
  <si>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 xml:space="preserve"> El cargue de las evidencias se hará trimestralmente.</t>
    </r>
  </si>
  <si>
    <t>Método inadecuado de realizar las actividades en la Gestión de servicios TIC</t>
  </si>
  <si>
    <t>*Falta de claridad en las especificaciones Técnicas para la adquisición de bienes y servicios de TI</t>
  </si>
  <si>
    <t>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t>
  </si>
  <si>
    <t>Error en el reporte de información de las áreas de gestión.</t>
  </si>
  <si>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</si>
  <si>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 xml:space="preserve"> El cargue de las evidencias se hará trimestralmente.</t>
    </r>
  </si>
  <si>
    <t>Falta de experticia en la utilización de los medios y herramientas destinados a la operación del proceso.
Selección de perfiles profesionales inadecuados para el desarrollo del ejercicio auditor.</t>
  </si>
  <si>
    <t>La no oportunidad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</si>
  <si>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área</t>
  </si>
  <si>
    <t>Acciones jurídicas o demandas laborales en contra de la SCJ, que podrían generar indemnizaciones laborales, reintegros, salarios, liquidación de prestaciones sociales</t>
  </si>
  <si>
    <r>
      <t xml:space="preserve">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</si>
  <si>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 No se de la cobertura a las necesidades reales de la entidad._x000D_
* Las personas que se inscriban, no son realmente las que necesitan fortalecer las competencias.</t>
  </si>
  <si>
    <r>
      <t xml:space="preserve">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t>
    </r>
    <r>
      <rPr>
        <b/>
        <u/>
        <sz val="10"/>
        <rFont val="Arial"/>
        <family val="2"/>
      </rPr>
      <t>El cargue de las evidencias se hará trimestralmente.</t>
    </r>
  </si>
  <si>
    <r>
      <t xml:space="preserve">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t>
    </r>
    <r>
      <rPr>
        <b/>
        <u/>
        <sz val="10"/>
        <rFont val="Arial"/>
        <family val="2"/>
      </rPr>
      <t>El cargue de las evidencias se hará trimestralmente.</t>
    </r>
  </si>
  <si>
    <r>
      <t xml:space="preserve">El/la director/a de la Dirección de Seguridad adelantara anualmente una revisión de las guías de acompañamientos y socializa las mismas a los colaboradores, las revisiones que no se logren realizar deberán reprogramarse, la ejecución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</si>
  <si>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</si>
  <si>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</si>
  <si>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t>
    </r>
    <r>
      <rPr>
        <b/>
        <u/>
        <sz val="10"/>
        <rFont val="Arial"/>
        <family val="2"/>
      </rPr>
      <t>El cargue de las evidencias se hará trimestralmente.</t>
    </r>
  </si>
  <si>
    <r>
      <t xml:space="preserve">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</si>
  <si>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t>
    </r>
    <r>
      <rPr>
        <b/>
        <u/>
        <sz val="10"/>
        <rFont val="Arial"/>
        <family val="2"/>
      </rPr>
      <t>El cargue de las evidencias se hará trimestralmente.</t>
    </r>
  </si>
  <si>
    <r>
      <t xml:space="preserve">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</si>
  <si>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t>
    </r>
    <r>
      <rPr>
        <b/>
        <u/>
        <sz val="10"/>
        <rFont val="Arial"/>
        <family val="2"/>
      </rPr>
      <t>El cargue de las evidencias se hará trimestralmente.</t>
    </r>
  </si>
  <si>
    <r>
      <t xml:space="preserve">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t>
    </r>
    <r>
      <rPr>
        <b/>
        <u/>
        <sz val="10"/>
        <rFont val="Arial"/>
        <family val="2"/>
      </rPr>
      <t>El cargue de las evidencias se hará trimestralmente.</t>
    </r>
  </si>
  <si>
    <r>
      <t xml:space="preserve">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</si>
  <si>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</si>
  <si>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</si>
  <si>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</si>
  <si>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t>
    </r>
    <r>
      <rPr>
        <b/>
        <u/>
        <sz val="10"/>
        <rFont val="Arial"/>
        <family val="2"/>
      </rPr>
      <t>El cargue de las evidencias se hará trimestralmente.</t>
    </r>
  </si>
  <si>
    <t>CD-Custodia y vigilancia para la seguridad</t>
  </si>
  <si>
    <t>CD-Tramite Jurídico para PPL</t>
  </si>
  <si>
    <t xml:space="preserve">Desconocimiento de la normatividad 
</t>
  </si>
  <si>
    <t>Desconocimiento de la normatividad _x000D_</t>
  </si>
  <si>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0"/>
        <rFont val="Arial"/>
        <family val="2"/>
      </rPr>
      <t>El cargue de las evidencias se hará trimestralmente.</t>
    </r>
  </si>
  <si>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t>
    </r>
    <r>
      <rPr>
        <b/>
        <u/>
        <sz val="10"/>
        <rFont val="Arial"/>
        <family val="2"/>
      </rPr>
      <t>El cargue de las evidencias se hará trimestralmente</t>
    </r>
  </si>
  <si>
    <r>
      <t xml:space="preserve">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</si>
  <si>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r>
      <t xml:space="preserve">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</si>
  <si>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t xml:space="preserve">Incompleta identificación de aspectos e impactos ambientales </t>
  </si>
  <si>
    <t>Deficiencia en la identificación de los aspectos e impactos ambientales.</t>
  </si>
  <si>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t>
    </r>
    <r>
      <rPr>
        <b/>
        <sz val="10"/>
        <rFont val="Arial"/>
        <family val="2"/>
      </rPr>
      <t>El cargue de las evidencias se hará trimestralmente.</t>
    </r>
  </si>
  <si>
    <t>Emitir pronunciamientos y respuestas relacionados con el proceso de gestión humana, no ajustados a la ley.</t>
  </si>
  <si>
    <t>* Exposición a riesgos asociados al proceso de gestión humana</t>
  </si>
  <si>
    <t>* La afectación del pago de la nomina al servidor.
* Sanciones disciplinarias para la entidad, para los servidores que ingresan y validan las novedades y el Director de la dependencia</t>
  </si>
  <si>
    <r>
      <t xml:space="preserve">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t>
    </r>
    <r>
      <rPr>
        <b/>
        <u/>
        <sz val="10"/>
        <rFont val="Arial"/>
        <family val="2"/>
      </rPr>
      <t>El cargue y reporte de las evidencias se realizará trimestralmente.</t>
    </r>
  </si>
  <si>
    <r>
      <t xml:space="preserve">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t>
    </r>
    <r>
      <rPr>
        <b/>
        <u/>
        <sz val="10"/>
        <rFont val="Arial"/>
        <family val="2"/>
      </rPr>
      <t>El cargue de las evidencias se hará trimestralmente.</t>
    </r>
  </si>
  <si>
    <t>HOJA RESUMEN</t>
  </si>
  <si>
    <t>VALORACION CON CONTROLES</t>
  </si>
  <si>
    <t>TRATAMIENTO DEL RIESGO RESIDUAL</t>
  </si>
  <si>
    <r>
      <t xml:space="preserve">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t>
    </r>
    <r>
      <rPr>
        <b/>
        <u/>
        <sz val="10"/>
        <rFont val="Arial"/>
        <family val="2"/>
      </rPr>
      <t>El cargue de las evidencias se hará trimestralmente</t>
    </r>
  </si>
  <si>
    <r>
      <t xml:space="preserve">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t>
    </r>
    <r>
      <rPr>
        <b/>
        <u/>
        <sz val="10"/>
        <rFont val="Arial"/>
        <family val="2"/>
      </rPr>
      <t>El cargue de las evidencias se realizara trimestralmente.</t>
    </r>
  </si>
  <si>
    <r>
      <t xml:space="preserve">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t>
    </r>
    <r>
      <rPr>
        <b/>
        <u/>
        <sz val="10"/>
        <rFont val="Arial"/>
        <family val="2"/>
      </rPr>
      <t>El cargue de las evidencias se hará trimestralmente.</t>
    </r>
  </si>
  <si>
    <r>
      <t xml:space="preserve">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t>
    </r>
    <r>
      <rPr>
        <b/>
        <u/>
        <sz val="10"/>
        <rFont val="Arial"/>
        <family val="2"/>
      </rPr>
      <t>El cargue de las evidencias se hará trimestralmente.</t>
    </r>
  </si>
  <si>
    <t>Débil identificación de las necesidades y expectativas de las partes interesadas
Deficiencia en el seguimiento de las herramientas de control
Deficiencia de los productos/servicios, cambios normativos y/o regulaciones en la gestión pública</t>
  </si>
  <si>
    <t>Inadecuado seguimiento a las herramientas de control, Productos y/o servicios dentro del SIG que permitan la insatisfacción de los usuarios y partes interesadas en los procesos misionales de la entidad</t>
  </si>
  <si>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t>
    </r>
    <r>
      <rPr>
        <b/>
        <u/>
        <sz val="10"/>
        <rFont val="Arial"/>
        <family val="2"/>
      </rPr>
      <t>El cargue de las evidencias se hará trimestralmente.</t>
    </r>
  </si>
  <si>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t>
    </r>
    <r>
      <rPr>
        <b/>
        <u/>
        <sz val="10"/>
        <rFont val="Arial"/>
        <family val="2"/>
      </rPr>
      <t>El cargue de las evidencias se hará trimestralmente.</t>
    </r>
  </si>
  <si>
    <r>
      <t xml:space="preserve">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</si>
  <si>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t>
    </r>
    <r>
      <rPr>
        <b/>
        <u/>
        <sz val="10"/>
        <rFont val="Arial"/>
        <family val="2"/>
      </rPr>
      <t>El cargue de las evidencias se hará trimestralmente.</t>
    </r>
  </si>
  <si>
    <r>
      <t xml:space="preserve">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</si>
  <si>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t>
    </r>
    <r>
      <rPr>
        <b/>
        <u/>
        <sz val="10"/>
        <rFont val="Arial"/>
        <family val="2"/>
      </rPr>
      <t>El cargue de las evidencias se hará trimestralmente.</t>
    </r>
  </si>
  <si>
    <r>
      <t xml:space="preserve">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t>
    </r>
    <r>
      <rPr>
        <b/>
        <u/>
        <sz val="10"/>
        <rFont val="Arial"/>
        <family val="2"/>
      </rPr>
      <t>El cargue de las evidencias se hará trimestralmente.</t>
    </r>
  </si>
  <si>
    <r>
      <t xml:space="preserve">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t>
    </r>
    <r>
      <rPr>
        <b/>
        <u/>
        <sz val="10"/>
        <rFont val="Arial"/>
        <family val="2"/>
      </rPr>
      <t>El cargue de las evidencias se hará trimestralmente.</t>
    </r>
  </si>
  <si>
    <r>
      <t xml:space="preserve">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t>
    </r>
    <r>
      <rPr>
        <b/>
        <u/>
        <sz val="10"/>
        <rFont val="Arial"/>
        <family val="2"/>
      </rPr>
      <t>El cargue de las evidencias se hará trimestralmente.</t>
    </r>
  </si>
  <si>
    <t>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</si>
  <si>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</si>
  <si>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</si>
  <si>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Inadecuada disposición de los residuos (Aceite vegetal y Aceite usado)</t>
  </si>
  <si>
    <t>Identificación y Evaluación de Aspectos e Impactos Ambientales PD-DS-1
Identificación de Requisitos Legales Ambientales PD-DS-2
Aprovechamiento de Residuos Sólidos PD-DS-4</t>
  </si>
  <si>
    <t>Inadecuada disposición de los residuos peligrosos administrativos de la entidad</t>
  </si>
  <si>
    <t>Inadecuada disposición de los residuos peligrosos (Talleres)</t>
  </si>
  <si>
    <t>Inadecuada disposición de los residuos peligrosos (RAEE)</t>
  </si>
  <si>
    <t>Inadecuada Disposición de los Residuos Aprovechables</t>
  </si>
  <si>
    <t>Inadecuado tratamiento Residuos</t>
  </si>
  <si>
    <t>Inadecuada Disposición de los Residuos de Construcción y Demolición (RCD)</t>
  </si>
  <si>
    <t>Consumo inadecuado Agua y Energía</t>
  </si>
  <si>
    <t>Incumplimiento normativo de Publicidad exterior visual</t>
  </si>
  <si>
    <t>Emisiones Atmosféricas (Emisiones Atmosféricas y Emisiones de Gases)</t>
  </si>
  <si>
    <t>Falta de conocimiento
Falta de disposición final a empresas autorizadas por parte de la personas encargadas
Incumplimiento normativo
Infraestructura inadecuada
Generación de aceite Vegetal Usado por ejecución de actividades</t>
  </si>
  <si>
    <t>Falta de conocimiento
Falta de disposición final con empresas autorizadas de la personas encargadas
Incumplimiento normativo
Infraestructura inadecuada</t>
  </si>
  <si>
    <t>Falta de conocimiento
Falta de disposición final con empresas autorizadas de la personas encargadas
Incumplimiento normativo
Infraestructura inadecuada
Generación de aceites por ejecución de actividades</t>
  </si>
  <si>
    <t>Mala disposición final del residuo aprovechable
Incumplimiento de la legislación
Falta de concientización de los residentes y visitantes de las instalaciones
Falta de seguimiento sobre la destinación del residuo aprovechable (Recolección-Transporte-Disposición Final)</t>
  </si>
  <si>
    <t>Falta de conciencia de los residentes
Desconocimiento de la separación en la fuente de los residentes y visitantes de las instalaciones
Falta de información en los puntos ecológicos
Manipulación del personal de aseo
Incumplimiento en los programas de PIGA</t>
  </si>
  <si>
    <t>Personal insuficiente para realizar el seguimiento de los Residuos de Construcción y Demolición RCD
Falta de seguimiento de parte del Grupo PIGA
Falta de Seguimiento a las empresas contratadas para la ejecución de obras
Falta de seguimiento a las recolecciones.</t>
  </si>
  <si>
    <t>Mal uso de Agua y Energía
Falta de concientización de los residentes y visitantes de las instalaciones
Falta de seguimiento sobre uso de Agua y Energía</t>
  </si>
  <si>
    <t>Falta de procedimiento
Falta de apoyo de parte de los Referentes de cada Sede</t>
  </si>
  <si>
    <t>Rigurosidad en el mantenimiento de los vehículos y planta</t>
  </si>
  <si>
    <t>Sanciones para la entidad
Infecciones internas y externas 
Sanciones Disciplinarias</t>
  </si>
  <si>
    <t>Sanciones para la entidad
Sanciones Disciplinarias para el grupo PIGA
Deterioro del Entorno</t>
  </si>
  <si>
    <t>Focos de Infecciones
Vectores
Contaminación de superficies
Sanciones para la Entidad
Sanciones Disciplinarias para el grupo PIGA
Sanciones para la empresa recolectora</t>
  </si>
  <si>
    <t>Sanciones para la entidad
Infecciones internas y externas 
Sanciones Disciplinarias
Daños al ecosistema</t>
  </si>
  <si>
    <t>Sanciones para la entidad
Sanciones Disciplinarias</t>
  </si>
  <si>
    <t>Seguimiento y control PIGA</t>
  </si>
  <si>
    <t>PEGIRS (Plan de Gestion Integral de Residuos Solidos)</t>
  </si>
  <si>
    <t>Falta de conocimiento
Falta de disposición de la personas encargadas
Incumplimiento normativo
Infraestructura inadecuada
Generación de aceite Vegetal Usado por ejecución de actividades</t>
  </si>
  <si>
    <t>Falta de conocimiento
Falta de disposición final con empresas autorizadas de la personas encargadas
Incumplimiento normativo
Infraestructura inadecuada
Generación de aceite Vegetal Usado por ejecución de actividades</t>
  </si>
  <si>
    <t>Falta de conocimiento
Falta de disposición de la personas encargadas
Incumplimiento normativo
Infraestructura inadecuada</t>
  </si>
  <si>
    <t>Falta de conocimiento
Falta de disposición de la personas encargadas
Incumplimiento normativo
Infraestructura inadecuada
Generación de aceites por ejecución de actividades</t>
  </si>
  <si>
    <r>
      <t xml:space="preserve">El grupo PIGA capacitara semestralmente a los servidores y Contratistas que entran en contacto con los residuos peligrosos, con el fin de concientizar la correcta separación de los residuos. Para los casos en los cuales no se logre efectuar la capacitación se procederá con reprogramación. De igual forma se dispondrá de la Matriz de Compatibilidad para el adecuado manejo de residuos peligrosos en cada centro de acopio con el fin de facilitar la información necesaria para la ejecución de la actividad. Como evidencia de las actividades se tendrán Actas de reunión y el informe de Observaciones de las visitas. </t>
    </r>
    <r>
      <rPr>
        <b/>
        <u/>
        <sz val="10"/>
        <rFont val="Arial"/>
        <family val="2"/>
      </rPr>
      <t xml:space="preserve">El cargue de las evidencias se realizara trimestralmente. </t>
    </r>
  </si>
  <si>
    <r>
      <t xml:space="preserve">El Supervisor del Contrato de alimentos de la Cárcel Distrital verificara los certificados de la entidad prestadora de servicios de recolección/transporte/disposición final de residuos peligrosos correspondientes a cada una de las actividades asociadas mensualmente y los remitirá al Grupo PIGA. Para los casos en los cuales no se cuente con los certificados respectivos se procederá con la solicitud directa mediante correo formal y en Caso de no recibir respuesta se notificara a la SDA (Secretaria Distrital de Ambiente) para que efectué la respectiva visita de seguimiento y se tomen las medidas correspondientes. Como evidencia quedan los certificados o la notificación a la SDA (Secretaria Distrital de Ambiente). </t>
    </r>
    <r>
      <rPr>
        <b/>
        <u/>
        <sz val="10"/>
        <rFont val="Arial"/>
        <family val="2"/>
      </rPr>
      <t>El cargue de las evidencias se realizara trimestralmente</t>
    </r>
  </si>
  <si>
    <r>
      <t xml:space="preserve">EL Grupo PIGA verificara trimestralmente los certificados emitidos de la recolección/transporte/disposición de Aceites Vegetales que son suministrados por la Ingeniera de Alimentos con el apoyo de los Referentes ambientales de la Cárcel Distrital. Para los casos en los cuales no se cuente con los certificados, El Grupo PIGA procederá con el requerimiento directo a la Entidad prestadora de servicios y posteriormente notificara a la Secretaria de Salud para que realice las visitas pertinentes. Como evidencia quedaran los certificados y las notificaciones emitidas de parte del Grupo PIGA. </t>
    </r>
    <r>
      <rPr>
        <b/>
        <u/>
        <sz val="10"/>
        <rFont val="Arial"/>
        <family val="2"/>
      </rPr>
      <t>El cargue de las evidencias se realizara trimestralmente.</t>
    </r>
  </si>
  <si>
    <r>
      <t xml:space="preserve">El Grupo PIGA solicitara los soportes de las capacitaciones efectuadas por el Proveedor de recolección/transporte/disposición de las empresas tercerizadas efectuadas como mínimo una vez al año, Para los casos en los cuales no se evidencie la capacitación, se deberá contar con la justificación de parte del Proveedor para que el Grupo PIGA proceda con el desarrollo de la capacitación. Como evidencia quedara el listado de asistencia de la capacitación. </t>
    </r>
    <r>
      <rPr>
        <b/>
        <u/>
        <sz val="10"/>
        <rFont val="Arial"/>
        <family val="2"/>
      </rPr>
      <t>El cargue de las evidencias se realizara trimestralmente.</t>
    </r>
  </si>
  <si>
    <t>Referente Ambiental de la Carcel Distrital</t>
  </si>
  <si>
    <t>Referentes Ambientales de Casas de Justicia</t>
  </si>
  <si>
    <t>Referente Ambiental Bosconia</t>
  </si>
  <si>
    <t>Grupo PIGA</t>
  </si>
  <si>
    <t>Referente ambiental C4</t>
  </si>
  <si>
    <t>El supervisor del Contrato</t>
  </si>
  <si>
    <t>El Grupo PIGA</t>
  </si>
  <si>
    <t>Trimestralmente</t>
  </si>
  <si>
    <t>Cuatrimestral</t>
  </si>
  <si>
    <t>Certificados o Notificaciones al SDA</t>
  </si>
  <si>
    <t>semestralmente</t>
  </si>
  <si>
    <t>Cronograma</t>
  </si>
  <si>
    <t>Certificados y Notificaciones emitidas por el Grupo PIGA</t>
  </si>
  <si>
    <t>Certificados o Correo del supervisor del contrato</t>
  </si>
  <si>
    <t>Informe PIGA y la respuesta a la Coordinación de Talleres</t>
  </si>
  <si>
    <t>Formato de Manejo integral RAEE o el memorando</t>
  </si>
  <si>
    <t>Certificados o Notificaciones enviadas</t>
  </si>
  <si>
    <t>Correos remitidos por el grupo PIGA</t>
  </si>
  <si>
    <t>Cronograma, Planillas de asistencia o piezas transmitidas</t>
  </si>
  <si>
    <r>
      <t xml:space="preserve">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t>
    </r>
    <r>
      <rPr>
        <b/>
        <u/>
        <sz val="10"/>
        <rFont val="Arial"/>
        <family val="2"/>
      </rPr>
      <t>El cargue de las evidencias se realizara trimestralmente.</t>
    </r>
  </si>
  <si>
    <t>Cuadro comparativo</t>
  </si>
  <si>
    <t>Matriz de Publicidad exterior Visual</t>
  </si>
  <si>
    <t>Certificados o las solicitudes de mantenimiento</t>
  </si>
  <si>
    <t>Actas de reunión</t>
  </si>
  <si>
    <t>Sistema de gestión documental</t>
  </si>
  <si>
    <t>Matriz de asignación de recurso humano</t>
  </si>
  <si>
    <t>Verificación de las implementaciones</t>
  </si>
  <si>
    <t>Líder de atención y servicio Ciudadano</t>
  </si>
  <si>
    <t>Soportes de Disposición</t>
  </si>
  <si>
    <t>Control de Validación</t>
  </si>
  <si>
    <t>Correos, Papeles de trabajo o Conversaciones de WhatsApp</t>
  </si>
  <si>
    <t>Redes sociales, correos o Conversaciones de WhatsApp</t>
  </si>
  <si>
    <t>Pagina Web, correos o Conversaciones de WhatsApp</t>
  </si>
  <si>
    <t>Informe de gestión del operador tecnológico</t>
  </si>
  <si>
    <t>Correos de Notificación</t>
  </si>
  <si>
    <t>Direccion de Gestion Humana y la Direccion de Tecnologías</t>
  </si>
  <si>
    <t>Informes de evaluación en las HV</t>
  </si>
  <si>
    <t>Informes de Calificación</t>
  </si>
  <si>
    <t>Responsable de capacitación</t>
  </si>
  <si>
    <t>Líder de gestión Documental</t>
  </si>
  <si>
    <t>Apoyo a la supervisión del contrato de Vigilancia</t>
  </si>
  <si>
    <t>Formatos para préstamo y circulación</t>
  </si>
  <si>
    <t>Formatos para toma física y cronograma de toma física</t>
  </si>
  <si>
    <t>Formatos de seguimiento y Actualización</t>
  </si>
  <si>
    <t>Lideres de dirección de Tecnología y Sistemas de información</t>
  </si>
  <si>
    <t>Bitácora de gestión de cambios</t>
  </si>
  <si>
    <t xml:space="preserve">Profesionales del equipo interno de TIC en Contratación </t>
  </si>
  <si>
    <t>Líder técnico y líder de Sistemas</t>
  </si>
  <si>
    <t>Conciliaciones, comprobantes de contabilidad, correos, archivos, PDF</t>
  </si>
  <si>
    <t>Responsable del área contable</t>
  </si>
  <si>
    <t>Bases de datos con los números de radicación</t>
  </si>
  <si>
    <t>Correos electrónicos y memorandos</t>
  </si>
  <si>
    <t>Profesional de la dirección Jurídica</t>
  </si>
  <si>
    <t>Auditor Líder</t>
  </si>
  <si>
    <t>Auxiliar administrativo de la actualización del Normograma</t>
  </si>
  <si>
    <t>Reporte de novedades y correos electrónicos</t>
  </si>
  <si>
    <t>Correo del responsable del proceso o documentación soportando el tramite</t>
  </si>
  <si>
    <t>Servidor de gestión Humana</t>
  </si>
  <si>
    <t>Formatos de consulta y préstamo</t>
  </si>
  <si>
    <t>Correo electrónico u Oficios</t>
  </si>
  <si>
    <t>Los abogados de apoyo Jurídico</t>
  </si>
  <si>
    <t>Información registrada en SECOP</t>
  </si>
  <si>
    <t>Abogado de gestión Humana</t>
  </si>
  <si>
    <t>Mecanismos metodológicos</t>
  </si>
  <si>
    <t>Equipo responsable de capacitación</t>
  </si>
  <si>
    <t>Líder de proceso</t>
  </si>
  <si>
    <t>Directores de las direcciones de prevención y de seguridad</t>
  </si>
  <si>
    <t>Lideres de las direcciones de prevención y de seguridad</t>
  </si>
  <si>
    <t>Director de la dirección de Seguridad</t>
  </si>
  <si>
    <t>Reclamación del siniestro</t>
  </si>
  <si>
    <t>Contratista del tramite de reclamación</t>
  </si>
  <si>
    <t>Consolidación requerimientos grupo de interés</t>
  </si>
  <si>
    <t>Direccion de Cárcel Distrital</t>
  </si>
  <si>
    <t>Formatos de préstamo documental</t>
  </si>
  <si>
    <t>Auxiliares de jurídica</t>
  </si>
  <si>
    <t>Minuta de radicación</t>
  </si>
  <si>
    <t>Profesional Especializado de Tramite jurídico</t>
  </si>
  <si>
    <t>Auto apertura investigación disciplinaria</t>
  </si>
  <si>
    <t>Oficina de radicación y atención al ciudadano</t>
  </si>
  <si>
    <t>Oficios remitiros por la oficina Jurídica</t>
  </si>
  <si>
    <t>Actas de reunión y el Informe de Observaciones de las visitas</t>
  </si>
  <si>
    <t>Formato RH1 y los correos de solicitud. Si existen residuos el certificado de Disposición Final</t>
  </si>
  <si>
    <t>Formato F-DS-115, registro fotográfico o notificaciones al supervisor o contratista</t>
  </si>
  <si>
    <t>Certificaciones de disposición o memorando</t>
  </si>
  <si>
    <t>La Coordinación de los Talleres</t>
  </si>
  <si>
    <t>Pantallazos de acuerdo al PIN ambiental o el correo de notificación</t>
  </si>
  <si>
    <t>La Oficina Asesora de Planeación</t>
  </si>
  <si>
    <t>Respuesta de la Subsecretaria de Inversiones y Fortalecimiento de Capacidades Operativas con el cronograma de ejecución o Correo indicando que no existen obras</t>
  </si>
  <si>
    <t>Formatos de Visita F-DS-115, registro fotográfico o Informe de ajuste</t>
  </si>
  <si>
    <t xml:space="preserve">Consolidado o notificación a la Subsecretaria de Inversiones y Fortalecimiento de Capacidades Operativas </t>
  </si>
  <si>
    <t>PQR, Tutelas</t>
  </si>
  <si>
    <t>PQR o requerimientos  dirigidos al SIG</t>
  </si>
  <si>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0"/>
        <rFont val="Arial"/>
        <family val="2"/>
      </rPr>
      <t>El cargue de las evidencias se hará trimestralmente.</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</si>
  <si>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0"/>
        <rFont val="Arial"/>
        <family val="2"/>
      </rPr>
      <t>El cargue de las evidencias se hará trimestralmente.</t>
    </r>
  </si>
  <si>
    <r>
      <t xml:space="preserve">El Grupo PIGA registrara mensualmente en el formato RH1 la descripción en detalle de los residuos, tomando como base los soportes enviados por la Cárcel Distrital, para dichos residuos Peligrosos la Cárcel deberá solicitar el certificado de disposición final a la empresa tercerizada. Para los casos en los cuales no se logre la recolección de la información se solicitara al supervisor del contrato la justificación y la fecha en la que se notificara dicha información. Como evidencia queda el formato RH1 de la Secretaria de Salud y los correos de solicitud de información al supervisor del contrato, si existen residuos peligrosos se deberá anexar el certificado de disposición final. </t>
    </r>
    <r>
      <rPr>
        <b/>
        <u/>
        <sz val="10"/>
        <rFont val="Arial"/>
        <family val="2"/>
      </rPr>
      <t>El cargue de la evidencia se realizara Trimestralmente.</t>
    </r>
  </si>
  <si>
    <r>
      <t xml:space="preserve">El Grupo PIGA realizara seguimiento semestral de las condiciones del centro de acopio de Residuos Peligrosos de la Cárcel Distrital, realizando visitas y registrando lo respectivo en el F-DS-115 respaldado con registros fotográficos. Para los casos en los cuales no se evidencie una correcta separación de residuos se procederá a notificar al Supervisor del contrato y al Contratista. Como evidencia de las actividades se tendrá el diligenciamiento del formato F-DS-115 junto el respectivo registro fotográfico o las notificaciones al Supervisor y Contratista. </t>
    </r>
    <r>
      <rPr>
        <b/>
        <u/>
        <sz val="10"/>
        <rFont val="Arial"/>
        <family val="2"/>
      </rPr>
      <t xml:space="preserve">El cargue de las evidencias se realizara trimestralmente. </t>
    </r>
  </si>
  <si>
    <r>
      <t xml:space="preserve">El Grupo PIGA solicitara trimestralmente a los Supervisores de los contratos de Mantenimiento las certificaciones de la disposición de luminarias expedidas por una empresa autorizada por la autoridad Ambiental o la justificación en caso de que no se ejecute dicha actividad. En caso de no recibir respuesta de parte del Supervisor del contrato se remitirá memorando al proceso Gestión de Recursos Físicos y Documental, solicitando dicha información con una fecha limite de respuesta, adicionalmente todos los incumplimientos serán expuestos en el Comité de Gestion y Desempeño. </t>
    </r>
    <r>
      <rPr>
        <b/>
        <u/>
        <sz val="10"/>
        <rFont val="Arial"/>
        <family val="2"/>
      </rPr>
      <t>El cargue de las evidencias se realizara trimestralmente.</t>
    </r>
  </si>
  <si>
    <r>
      <t xml:space="preserve">El Grupo PIGA registrara mensualmente en el formato RH1 la descripción en detalle de los residuos, tomando como base los soportes enviados por los supervisores de los contratos de mantenimiento que se encuentren en ejecución. Para los casos en los cuales no se logre la recolección de la información se solicitara al supervisor del contrato la justificación y la fecha en la que se notificara dicha información. Como evidencia queda el formato RH1 F-DS-746 y los correos de solicitud de información al supervisor del contrato, si existen residuos peligrosos se deberá anexar el certificado de disposición final. </t>
    </r>
    <r>
      <rPr>
        <b/>
        <u/>
        <sz val="10"/>
        <rFont val="Arial"/>
        <family val="2"/>
      </rPr>
      <t>El cargue de la evidencia se realizara Trimestralmente.</t>
    </r>
  </si>
  <si>
    <r>
      <t xml:space="preserve">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t>
    </r>
    <r>
      <rPr>
        <b/>
        <u/>
        <sz val="10"/>
        <rFont val="Arial"/>
        <family val="2"/>
      </rPr>
      <t>El cargue de las evidencias se realizara trimestralmente</t>
    </r>
  </si>
  <si>
    <r>
      <t xml:space="preserve">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t>
    </r>
    <r>
      <rPr>
        <b/>
        <u/>
        <sz val="10"/>
        <rFont val="Arial"/>
        <family val="2"/>
      </rPr>
      <t>El cargue de las evidencias se realizara trimestralmente</t>
    </r>
  </si>
  <si>
    <t>Mala disposición del residuo aprovechable
Incumplimiento de la legislación
Falta de concientización de los residentes y visitantes de las instalaciones
Falta de seguimiento sobre la destinación del residuo aprovechable (Recolección-Transporte-Disposición Final)</t>
  </si>
  <si>
    <r>
      <t xml:space="preserve">El Grupo PIGA recibirá los certificados de Recolección de Residuos Aprovechables mensualmente validando la solicitud de servicio de las sedes de la entidad (las que estén dentro del acuerdo de corresponsabilidad). Para los casos en los cuales no se cuente con los certificados respectivos se solicitara mediante correo formal a los referentes de la sede a la Dirección de Acceso a la Justicia. En caso de no recibir respuesta se procederá con la notificación en el comité de Gestion y desempeño para tomar las medidas necesarias. Como evidencia quedaran los certificados o la notificaciones enviadas. </t>
    </r>
    <r>
      <rPr>
        <b/>
        <u/>
        <sz val="10"/>
        <rFont val="Arial"/>
        <family val="2"/>
      </rPr>
      <t>El cargue de las evidencias se realizara trimestralmente</t>
    </r>
  </si>
  <si>
    <t>Falta de conciencia de los residentes y visitantes de las instalaciones
Desconocimiento de la separación en la fuente de los residentes y visitantes de las instalaciones
Falta de información en los puntos ecológicos
Manipulación del personal de aseo</t>
  </si>
  <si>
    <r>
      <t xml:space="preserve">El Grupo PIGA realizara capacitaciones de acuerdo al cronograma de capacitaciones a los funcionarios y contratistas de las sedes sobre el PIGA. Para los casos en los cuales no se logren efectuar las capacitaciones se procederá con reprogramación, adicionalmente se remitirán piezas físicas o piezas magnéticas mediante correo electrónico, Intranet o Pagina WEB. Como evidencia quedara el cronograma de Capacitaciones, las planillas de asistencia o las piezas transmitidas. </t>
    </r>
    <r>
      <rPr>
        <b/>
        <u/>
        <sz val="10"/>
        <rFont val="Arial"/>
        <family val="2"/>
      </rPr>
      <t>El cargue de las evidencias se realizara trimestralmente.</t>
    </r>
  </si>
  <si>
    <r>
      <t xml:space="preserve">El Grupo PIGA solicitara Semestralmente a las Empresas de Servicios Generales los registros de capacitación o listas de asistencia en "Manipulación de residuos y Lavado y desinfección de canecas" al personal que presta el servicio en las sedes de la entidad. En caso de no contar con los registros deberán evidenciar la ubicación del instructivo de Limpieza y desinfección, manipulación de residuos en las sedes con las que se cuente con el contrato de aseo y cafetería para la entidad. Como evidencia quedaran las Certificaciones, Listas de Asistencia o la evidencia en magnético de la disponibilidad de los Instructivos en las sedes. </t>
    </r>
    <r>
      <rPr>
        <b/>
        <u/>
        <sz val="10"/>
        <rFont val="Arial"/>
        <family val="2"/>
      </rPr>
      <t>El cargue de las evidencias se realizara trimestralmente.</t>
    </r>
  </si>
  <si>
    <t>Personal insuficiente para realizar el seguimiento de los RCD
Falta de seguimiento de parte del Grupo PIGA
Falta de Seguimiento a las empresas contratadas para la ejecución de obras
Falta de seguimiento a las recolecciones.</t>
  </si>
  <si>
    <r>
      <t xml:space="preserve">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t>
    </r>
    <r>
      <rPr>
        <b/>
        <u/>
        <sz val="10"/>
        <rFont val="Arial"/>
        <family val="2"/>
      </rPr>
      <t>El cargue de las evidencias se realizara trimestralmente.</t>
    </r>
  </si>
  <si>
    <r>
      <t xml:space="preserve">El Grupo PIGA solicitara a la Subsecretaria de Inversiones y Fortalecimiento de Capacidades Operativas mediante correo el estado actual de las obras en ejecución o las que estén en proceso de contratación junto con el Cronograma de ejecución de las mismas trimestralmente. Para los casos en los cuales no se estén ejecutando obras la Subsecretaria de Inversiones y Fortalecimiento de Capacidades Operativas notificara al Grupo PIGA la novedad. Como evidencia quedara la respuesta de la Subsecretaria de Inversiones y Fortalecimiento de Capacidades Operativas con el cronograma de ejecución o el correo indicando que no existen obras en ejecución. </t>
    </r>
    <r>
      <rPr>
        <b/>
        <u/>
        <sz val="10"/>
        <rFont val="Arial"/>
        <family val="2"/>
      </rPr>
      <t>El cargue de las evidencias se realizara trimestralmente.</t>
    </r>
  </si>
  <si>
    <t>Mala disposición de Agua y Energía
Falta de concientización de los residentes y visitantes de las instalaciones
Falta de seguimiento sobre uso de Agua y Energía</t>
  </si>
  <si>
    <r>
      <t xml:space="preserve">El Grupo PIGA verificara semestralmente el consolidado de las revisiones Tecnicomecanicas de los vehículos de la entidad que administra la Dirección de Bienes. Para los casos en los cuales no se cuente con el consolidado de las revisiones se procederá con la notificación a la Subsecretaria de Inversiones y Fortalecimiento de Capacidades Operativas y posteriormente será presentado en el Comité de Gestion y Desempeño sobre el incumplimiento de las revisiones. Como evidencia quedara el consolidado o la notificación a la Subsecretaria de Inversiones y Fortalecimiento de Capacidades Operativas. </t>
    </r>
    <r>
      <rPr>
        <b/>
        <u/>
        <sz val="10"/>
        <rFont val="Arial"/>
        <family val="2"/>
      </rPr>
      <t>El cargue de las evidencias se realizara trimestralmente.</t>
    </r>
  </si>
  <si>
    <r>
      <t xml:space="preserve">EL grupo PIGA solicitara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t>
    </r>
    <r>
      <rPr>
        <b/>
        <u/>
        <sz val="10"/>
        <rFont val="Arial"/>
        <family val="2"/>
      </rPr>
      <t>El cargue de las evidencias se realizara trimestralmente.</t>
    </r>
  </si>
  <si>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</si>
  <si>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</si>
  <si>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Errores en la revisión de los requisitos documentales de estudios previos, relacionados con el objeto contractual, la meta, el presupuesto requerido, entre otros, para la expedición de las viabilidades por parte de la Oficina Asesora de Planeación</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</si>
  <si>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</si>
  <si>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</si>
  <si>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</si>
  <si>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</si>
  <si>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0"/>
        <rFont val="Arial"/>
        <family val="2"/>
      </rPr>
      <t>El cargue de las evidencias se hará trimestralmente.</t>
    </r>
  </si>
  <si>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</si>
  <si>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</si>
  <si>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 xml:space="preserve">*Cambios en los sistemas de información en producción
</t>
  </si>
  <si>
    <r>
      <t xml:space="preserve">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t>
    </r>
    <r>
      <rPr>
        <b/>
        <u/>
        <sz val="10"/>
        <rFont val="Arial"/>
        <family val="2"/>
      </rPr>
      <t>El cargue de las evidencias se hará trimestralmente.</t>
    </r>
  </si>
  <si>
    <t>*Falta de mantenimiento preventivo y/o correctivo de la infraestructura tecnológica y de telecomunicaciones de la entidad.</t>
  </si>
  <si>
    <t>*Multas y sanciones
*Proceso Disciplinario</t>
  </si>
  <si>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t>
    </r>
    <r>
      <rPr>
        <b/>
        <u/>
        <sz val="10"/>
        <rFont val="Arial"/>
        <family val="2"/>
      </rPr>
      <t>El cargue de las evidencias se hará trimestralmente.</t>
    </r>
  </si>
  <si>
    <t>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t>
  </si>
  <si>
    <t xml:space="preserve">Desinformación para los públicos de interés de la Secretaría de Seguridad, Convivencia y Justicia
Afectación de la imagen de la Secretaría de Seguridad Convivencia y Justicia
Que los medios de comunicación publiquen información inexacta y/o incompleta
Perdida de oportunidad mediática para fortalecer la imagen de la SSCJ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</si>
  <si>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</si>
  <si>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</si>
  <si>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</si>
  <si>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t>*Generación de hallazgos con incidencia de carácter administrativo, fiscal y disciplinario.
*Afectación a la calificación del desempeño de la Entidad en el Distrito.</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</si>
  <si>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</si>
  <si>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 Sanciones por parte de entes de Control.
• Perdida de oportunidad en la formulación de acciones de mejora.
• Toma de decisiones por parte de la alta dirección basadas en información deficiente derivadas de informes de auditoría o seguimiento.</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</si>
  <si>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</si>
  <si>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r>
      <t xml:space="preserve">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t>
    </r>
    <r>
      <rPr>
        <b/>
        <u/>
        <sz val="10"/>
        <rFont val="Arial"/>
        <family val="2"/>
      </rPr>
      <t>El cargue de las evidencias se hará trimestralmente.</t>
    </r>
  </si>
  <si>
    <t>* Contratación de personal, servicios o bienes no idóneo para la prestación del servicio para el cumplimiento de la misionalidad de la entidad.
* Selección inadecuada de un proveedor.</t>
  </si>
  <si>
    <r>
      <t xml:space="preserve">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t>
    </r>
    <r>
      <rPr>
        <b/>
        <u/>
        <sz val="10"/>
        <rFont val="Arial"/>
        <family val="2"/>
      </rPr>
      <t>El cargue de las evidencias se hará trimestralmente.</t>
    </r>
  </si>
  <si>
    <t>Falta de planeación, revisión, control y viabilidad sobre los proyectos a desarrollar en la siguiente vigencia</t>
  </si>
  <si>
    <r>
      <t xml:space="preserve">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t>
    </r>
    <r>
      <rPr>
        <b/>
        <u/>
        <sz val="10"/>
        <rFont val="Arial"/>
        <family val="2"/>
      </rPr>
      <t>El cargue de las evidencias se realizará trimestralmente.</t>
    </r>
  </si>
  <si>
    <r>
      <t xml:space="preserve">El Grupo PIGA se contactara con el referente de la Asociación de Reciclaje, mediante correo electrónico como mínimo una vez al mes para que realice la recolección de los residuos aprovechables. Para los casos en los cuales no se logre contactar con el referente de la Asociación para realizar el proceso de recolección, se notificara directamente al Representante Legal, como ultima medida se procederá a decretar el Incumplimiento del contrato. Como evidencia quedaran los correos electrónicos remitidos por el Grupo PIGA. </t>
    </r>
    <r>
      <rPr>
        <b/>
        <u/>
        <sz val="10"/>
        <rFont val="Arial"/>
        <family val="2"/>
      </rPr>
      <t>El cargue de las evidencias se realizara trimestralmente.</t>
    </r>
  </si>
  <si>
    <r>
      <t xml:space="preserve">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t>
    </r>
    <r>
      <rPr>
        <b/>
        <u/>
        <sz val="10"/>
        <rFont val="Arial"/>
        <family val="2"/>
      </rPr>
      <t>El cargue de las evidencias se realizara trimestralmente.</t>
    </r>
  </si>
  <si>
    <r>
      <t xml:space="preserve">El Grupo PIGA solicitara a Recursos Físicos el informe detallado de los Servicios públicos de las sedes de la entidad con el fin de establecer un cuadro comparativo con el balance de los consumos de cada servicio, la comparación se realizara sobre consumo. Para los casos en los cuales no se disponga del informe se procederá con la solicitud a la Direccion de Recursos Físicos y Gestion Documental junto con la socialización el comité de Gestion y Desempeño. Como evidencia quedara el cuadro comparativo. </t>
    </r>
    <r>
      <rPr>
        <b/>
        <u/>
        <sz val="10"/>
        <rFont val="Arial"/>
        <family val="2"/>
      </rPr>
      <t>El cargue de las evidencias se realizara trimestralmente.</t>
    </r>
  </si>
  <si>
    <r>
      <t xml:space="preserve">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</si>
  <si>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r>
      <t xml:space="preserve">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t>
    </r>
    <r>
      <rPr>
        <b/>
        <u/>
        <sz val="10"/>
        <rFont val="Arial"/>
        <family val="2"/>
      </rPr>
      <t>El cargue de las evidencias se hará trimestralmente.</t>
    </r>
  </si>
  <si>
    <r>
      <t xml:space="preserve">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</si>
  <si>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</si>
  <si>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</si>
  <si>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Falla total o parcial en el servicio de atención de la línea de Seguridad y Emergencias 123.</t>
  </si>
  <si>
    <t>Acceso y uso de información de tipo confidencial, reservado, personal, privilegiada o sensible, por personal no autorizado.</t>
  </si>
  <si>
    <t>Afectación de personas, bienes o recursos por servicio o atención inadecuada de incidentes desde el NUSE 123.</t>
  </si>
  <si>
    <t>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t>
  </si>
  <si>
    <t>1.	Indisponibilidad, manipulación, alteración, perdida o mal uso de la información por parte del personal del C4, Operadores externos, así como terceros no vinculados al C4.
2.	Posible pérdida de documentos o información pública</t>
  </si>
  <si>
    <t>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t>
  </si>
  <si>
    <t>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t>
  </si>
  <si>
    <t>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t>
  </si>
  <si>
    <t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t>
  </si>
  <si>
    <r>
      <t xml:space="preserve">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t>
    </r>
    <r>
      <rPr>
        <b/>
        <u/>
        <sz val="10"/>
        <rFont val="Arial"/>
        <family val="2"/>
      </rPr>
      <t>El cargue de las evidencias se hará trimestralmente.</t>
    </r>
  </si>
  <si>
    <r>
      <t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t>
    </r>
    <r>
      <rPr>
        <b/>
        <u/>
        <sz val="10"/>
        <rFont val="Arial"/>
        <family val="2"/>
      </rPr>
      <t xml:space="preserve">El cargue de las evidencias se realizara cuatrimestralmente. </t>
    </r>
  </si>
  <si>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</si>
  <si>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t>
    </r>
    <r>
      <rPr>
        <b/>
        <u/>
        <sz val="10"/>
        <rFont val="Arial"/>
        <family val="2"/>
      </rPr>
      <t>El cargue de las evidencias se hará trimestralmente.</t>
    </r>
  </si>
  <si>
    <r>
      <t>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t>
    </r>
    <r>
      <rPr>
        <b/>
        <u/>
        <sz val="10"/>
        <rFont val="Arial"/>
        <family val="2"/>
      </rPr>
      <t>El cargue de las evidencias se hará trimestralmente.</t>
    </r>
  </si>
  <si>
    <r>
      <t>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t>
    </r>
    <r>
      <rPr>
        <b/>
        <u/>
        <sz val="10"/>
        <rFont val="Arial"/>
        <family val="2"/>
      </rPr>
      <t>El cargue de las evidencias se hará trimestralmente.</t>
    </r>
  </si>
  <si>
    <r>
      <t xml:space="preserve">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0"/>
        <rFont val="Arial"/>
        <family val="2"/>
      </rPr>
      <t>El cargue de las evidencias se hará trimestralmente.</t>
    </r>
  </si>
  <si>
    <r>
      <t xml:space="preserve">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t>
    </r>
    <r>
      <rPr>
        <b/>
        <u/>
        <sz val="10"/>
        <rFont val="Arial"/>
        <family val="2"/>
      </rPr>
      <t>El cargue de las evidencias se hará trimestralmente.</t>
    </r>
  </si>
  <si>
    <t>Acuerdos de seguridad de la informacion, ciberseguridad y datos personales</t>
  </si>
  <si>
    <r>
      <t xml:space="preserve">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t>
    </r>
    <r>
      <rPr>
        <b/>
        <u/>
        <sz val="10"/>
        <rFont val="Arial"/>
        <family val="2"/>
      </rPr>
      <t>El cargue de las evidencias se hará trimestralmente.</t>
    </r>
  </si>
  <si>
    <t>Registros de Historicos de cambios documentales</t>
  </si>
  <si>
    <t>Resposable de Sistemas de Gestion</t>
  </si>
  <si>
    <t>Inadecuada utilización de las normas en las actuaciones asociadas al proceso de gestión humana</t>
  </si>
  <si>
    <r>
      <t xml:space="preserve">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</si>
  <si>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r>
      <t>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t>
    </r>
    <r>
      <rPr>
        <b/>
        <u/>
        <sz val="10"/>
        <rFont val="Arial"/>
        <family val="2"/>
      </rPr>
      <t>El cargue de las evidencias se hará trimestralmente.</t>
    </r>
  </si>
  <si>
    <r>
      <t xml:space="preserve">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</si>
  <si>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r>
      <t xml:space="preserve">El Gestor Ambiental y el grupo de trabajo (OAP), deberán verificar la generación de residuos aprovechables trimestralmente, momento en que se debe validar ante la UAESP, revisando la gestión en cuanto la disposición final de los residuos generados. Sin embargo, al momento de presentarse material de rechazo se debe contemplar dentro del informe trimestral que se envía a la autoridad ambiental. Como evidencias quedan los certificados de disposición final de residuos aprovechables. </t>
    </r>
    <r>
      <rPr>
        <b/>
        <u/>
        <sz val="10"/>
        <rFont val="Arial"/>
        <family val="2"/>
      </rPr>
      <t>El cargue de las evidencias se hará trimestralmente.</t>
    </r>
  </si>
  <si>
    <r>
      <t xml:space="preserve">El Grupo PIGA realizara seguimiento semestral de los registros de la Publicidad exterior visual con base a la información recibida de la Subsecretaria de Acceso a la Justicia, verificando los términos de vigencia propendiendo el cumplimiento de la documentación interna registrada en la Matriz de Publicidad Exterior Visual. Para los casos en los cuales se evidencien permisos cercanos a vencer el Grupo PIGA procederá con la solicitud de renovación con la Secretaria Distrital de Ambiente. Como evidencia quedarán los memos, registros, facturas y correos enviados en la gestión del registro de publicidad. </t>
    </r>
    <r>
      <rPr>
        <b/>
        <u/>
        <sz val="10"/>
        <rFont val="Arial"/>
        <family val="2"/>
      </rPr>
      <t>El cargue de las evidencias se realizara trimestralmente.</t>
    </r>
  </si>
  <si>
    <r>
      <t xml:space="preserve">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t>
    </r>
    <r>
      <rPr>
        <b/>
        <u/>
        <sz val="10"/>
        <rFont val="Arial"/>
        <family val="2"/>
      </rPr>
      <t>El cargue de las evidencias se hará trimestralmente.</t>
    </r>
  </si>
  <si>
    <r>
      <t xml:space="preserve">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quedara el formato F-GC-571. </t>
    </r>
    <r>
      <rPr>
        <b/>
        <u/>
        <sz val="10"/>
        <rFont val="Arial"/>
        <family val="2"/>
      </rPr>
      <t>El cargue de las evidencias se hará trimestralmente.</t>
    </r>
  </si>
  <si>
    <r>
      <t xml:space="preserve">El Grupo PIGA verificará la apropiación de los lineamientos establecidos en la Instructivo RAEE para las sedes administrativas y operativas donde se generen estos elementos, para lo cual mensualmente se solicitará a la Dirección de Tecnologías y Sistemas de Información los registros del formato de Manejo Integral de RAEE. En caso de no contar con la empresa encargada de la recolección se procederá con el diligenciamiento de Bitácora de Tóneres en la cual se relacionarán los que se encuentren en el cuarto de almacenamiento a espera de disposición final. Como evidencia quedarán los Formatos de Manejo Integral RAEE o la Bitácora de Tóneres. </t>
    </r>
    <r>
      <rPr>
        <b/>
        <u/>
        <sz val="10"/>
        <rFont val="Arial"/>
        <family val="2"/>
      </rPr>
      <t>El cargue de las evidencias se realizara trimestralmente.</t>
    </r>
  </si>
  <si>
    <t>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</si>
  <si>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r>
      <t xml:space="preserve">El analista encargado del proyecto de inversión respectivo revisara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 </t>
    </r>
    <r>
      <rPr>
        <b/>
        <u/>
        <sz val="10"/>
        <rFont val="Arial"/>
        <family val="2"/>
      </rPr>
      <t>El cargue de las evidencias se hará trimestralmente.</t>
    </r>
  </si>
  <si>
    <t>FECHA VIGENCIA
25/06/2021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</si>
</sst>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10"/>
      <name val="Arial"/>
      <family val="2"/>
    </font>
    <font>
      <sz val="10"/>
      <color theme="0"/>
      <name val="Arial"/>
      <family val="2"/>
    </font>
    <font>
      <b/>
      <u/>
      <sz val="10"/>
      <name val="Arial"/>
      <family val="2"/>
    </font>
    <font>
      <b/>
      <sz val="10"/>
      <color rgb="FF000000"/>
      <name val="Arial"/>
      <family val="2"/>
    </font>
    <font>
      <sz val="14"/>
      <color theme="1"/>
      <name val="Arial"/>
      <family val="2"/>
    </font>
    <font>
      <b/>
      <sz val="14"/>
      <color theme="0"/>
      <name val="Arial"/>
      <family val="2"/>
    </font>
    <font>
      <b/>
      <u/>
      <sz val="10"/>
      <color theme="1"/>
      <name val="Arial"/>
      <family val="2"/>
    </font>
  </fonts>
  <fills count="1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39997558519241921"/>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287">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9" fillId="0" borderId="23"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5" borderId="29" xfId="0" applyFont="1" applyFill="1" applyBorder="1" applyAlignment="1" applyProtection="1">
      <alignment horizontal="center" vertical="center" wrapText="1"/>
    </xf>
    <xf numFmtId="0" fontId="6" fillId="5" borderId="27" xfId="0" applyFont="1" applyFill="1" applyBorder="1" applyAlignment="1" applyProtection="1">
      <alignment horizontal="center" vertical="center"/>
    </xf>
    <xf numFmtId="0" fontId="6" fillId="5" borderId="24" xfId="0" applyFont="1" applyFill="1" applyBorder="1" applyAlignment="1" applyProtection="1">
      <alignment horizontal="center" vertical="center" wrapText="1"/>
    </xf>
    <xf numFmtId="0" fontId="6" fillId="5" borderId="23" xfId="0" applyFont="1" applyFill="1" applyBorder="1" applyAlignment="1" applyProtection="1">
      <alignment horizontal="center" vertical="center" wrapText="1"/>
    </xf>
    <xf numFmtId="49" fontId="6" fillId="0" borderId="23" xfId="0" applyNumberFormat="1" applyFont="1" applyBorder="1" applyAlignment="1" applyProtection="1">
      <alignment horizontal="center" vertical="center" wrapText="1"/>
    </xf>
    <xf numFmtId="0" fontId="6" fillId="5" borderId="0" xfId="0" applyFont="1" applyFill="1" applyAlignment="1" applyProtection="1">
      <alignment horizontal="center" vertical="center"/>
    </xf>
    <xf numFmtId="0" fontId="6" fillId="5" borderId="1" xfId="0" applyFont="1" applyFill="1" applyBorder="1" applyAlignment="1" applyProtection="1">
      <alignment horizontal="center" vertical="center"/>
    </xf>
    <xf numFmtId="0" fontId="6" fillId="0" borderId="0" xfId="0" applyFont="1" applyAlignment="1" applyProtection="1">
      <alignment horizontal="center" vertical="center"/>
    </xf>
    <xf numFmtId="0" fontId="6" fillId="5" borderId="3" xfId="0" applyFont="1" applyFill="1" applyBorder="1" applyAlignment="1" applyProtection="1">
      <alignment horizontal="center" vertical="center"/>
    </xf>
    <xf numFmtId="14" fontId="6" fillId="5" borderId="2" xfId="0" applyNumberFormat="1" applyFont="1" applyFill="1" applyBorder="1" applyAlignment="1" applyProtection="1">
      <alignment horizontal="center" vertical="center"/>
    </xf>
    <xf numFmtId="0" fontId="6" fillId="5" borderId="0" xfId="0" applyFont="1" applyFill="1" applyAlignment="1" applyProtection="1">
      <alignment horizontal="center" vertical="center" wrapText="1"/>
    </xf>
    <xf numFmtId="0" fontId="6" fillId="5" borderId="0" xfId="0" applyFont="1" applyFill="1" applyAlignment="1" applyProtection="1">
      <alignment wrapText="1"/>
    </xf>
    <xf numFmtId="0" fontId="6" fillId="0" borderId="0" xfId="0" applyFont="1" applyProtection="1"/>
    <xf numFmtId="0" fontId="6" fillId="5" borderId="30" xfId="0" applyFont="1" applyFill="1" applyBorder="1" applyAlignment="1" applyProtection="1">
      <alignment horizontal="center" vertical="center"/>
    </xf>
    <xf numFmtId="0" fontId="6" fillId="5" borderId="0" xfId="0" applyFont="1" applyFill="1" applyProtection="1"/>
    <xf numFmtId="0" fontId="6" fillId="0" borderId="0" xfId="0" applyFont="1" applyAlignment="1" applyProtection="1">
      <alignment wrapText="1"/>
    </xf>
    <xf numFmtId="0" fontId="6" fillId="0" borderId="0" xfId="0" applyFont="1" applyBorder="1" applyProtection="1"/>
    <xf numFmtId="0" fontId="6" fillId="5" borderId="12" xfId="0" applyFont="1" applyFill="1" applyBorder="1" applyAlignment="1" applyProtection="1">
      <alignment wrapText="1"/>
    </xf>
    <xf numFmtId="0" fontId="6" fillId="5" borderId="28" xfId="0" applyFont="1"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9" fillId="0" borderId="0" xfId="0" applyFont="1" applyAlignment="1" applyProtection="1">
      <alignment horizontal="center" vertical="center" wrapText="1"/>
    </xf>
    <xf numFmtId="49" fontId="9" fillId="0" borderId="0" xfId="0" applyNumberFormat="1" applyFont="1" applyAlignment="1" applyProtection="1">
      <alignment horizontal="center" vertical="center" wrapText="1"/>
    </xf>
    <xf numFmtId="14" fontId="6" fillId="5" borderId="23" xfId="0" applyNumberFormat="1" applyFont="1" applyFill="1" applyBorder="1" applyAlignment="1" applyProtection="1">
      <alignment horizontal="center" vertical="center" wrapText="1"/>
    </xf>
    <xf numFmtId="0" fontId="6" fillId="5" borderId="23" xfId="0" applyFont="1" applyFill="1" applyBorder="1" applyAlignment="1" applyProtection="1">
      <alignment horizontal="center" vertical="center"/>
    </xf>
    <xf numFmtId="0" fontId="6" fillId="0" borderId="2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8" fillId="9" borderId="1"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49" fontId="9" fillId="0" borderId="23" xfId="0" applyNumberFormat="1" applyFont="1" applyFill="1" applyBorder="1" applyAlignment="1" applyProtection="1">
      <alignment horizontal="center" vertical="center" wrapText="1"/>
    </xf>
    <xf numFmtId="49" fontId="9" fillId="0" borderId="23" xfId="0" applyNumberFormat="1" applyFont="1" applyFill="1" applyBorder="1" applyAlignment="1" applyProtection="1">
      <alignment vertical="center" wrapText="1"/>
    </xf>
    <xf numFmtId="0" fontId="9" fillId="0" borderId="23" xfId="0" applyFont="1" applyFill="1" applyBorder="1" applyAlignment="1" applyProtection="1">
      <alignment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6" fillId="0" borderId="23" xfId="0" applyFont="1" applyBorder="1" applyAlignment="1" applyProtection="1">
      <alignment horizontal="center" vertical="center" wrapText="1"/>
    </xf>
    <xf numFmtId="0" fontId="6" fillId="10" borderId="23" xfId="0" applyFont="1" applyFill="1" applyBorder="1" applyAlignment="1" applyProtection="1">
      <alignment horizontal="center" vertical="center" wrapText="1"/>
    </xf>
    <xf numFmtId="0" fontId="5" fillId="7" borderId="2" xfId="0" applyFont="1" applyFill="1" applyBorder="1" applyAlignment="1" applyProtection="1">
      <alignment horizontal="center" vertical="center"/>
      <protection hidden="1"/>
    </xf>
    <xf numFmtId="0" fontId="4" fillId="0" borderId="23" xfId="0" applyFont="1" applyFill="1" applyBorder="1" applyAlignment="1" applyProtection="1">
      <alignment horizontal="center" vertical="center"/>
      <protection hidden="1"/>
    </xf>
    <xf numFmtId="0" fontId="4" fillId="0" borderId="23" xfId="0" applyFont="1" applyFill="1" applyBorder="1" applyAlignment="1" applyProtection="1">
      <alignment horizontal="center" vertical="center" wrapText="1"/>
      <protection hidden="1"/>
    </xf>
    <xf numFmtId="0" fontId="6" fillId="0" borderId="23" xfId="0" applyFont="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8" borderId="23"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0" fontId="13" fillId="5" borderId="23" xfId="0"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7" fillId="11" borderId="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 xfId="0" applyFont="1" applyFill="1" applyBorder="1" applyAlignment="1" applyProtection="1">
      <alignment horizontal="center" vertical="center"/>
    </xf>
    <xf numFmtId="0" fontId="7" fillId="11" borderId="15" xfId="0" applyFont="1" applyFill="1" applyBorder="1" applyAlignment="1" applyProtection="1">
      <alignment horizontal="center" vertical="center" wrapText="1"/>
    </xf>
    <xf numFmtId="0" fontId="7" fillId="11" borderId="23" xfId="0" applyFont="1" applyFill="1" applyBorder="1" applyAlignment="1" applyProtection="1">
      <alignment horizontal="center" vertical="center" wrapText="1"/>
    </xf>
    <xf numFmtId="0" fontId="11" fillId="11" borderId="23" xfId="0" applyFont="1" applyFill="1" applyBorder="1" applyAlignment="1" applyProtection="1">
      <alignment horizontal="center" vertical="center" wrapText="1"/>
    </xf>
    <xf numFmtId="0" fontId="7" fillId="11" borderId="5" xfId="0" applyFont="1" applyFill="1" applyBorder="1" applyAlignment="1" applyProtection="1">
      <alignment horizontal="center" vertical="center" wrapText="1"/>
    </xf>
    <xf numFmtId="0" fontId="7" fillId="11" borderId="5" xfId="0" applyFont="1" applyFill="1" applyBorder="1" applyAlignment="1" applyProtection="1">
      <alignment horizontal="center" vertical="center"/>
    </xf>
    <xf numFmtId="0" fontId="7" fillId="11" borderId="28"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49" fontId="7" fillId="11" borderId="1" xfId="0" applyNumberFormat="1" applyFont="1" applyFill="1" applyBorder="1" applyAlignment="1" applyProtection="1">
      <alignment horizontal="center" vertical="center" wrapText="1"/>
    </xf>
    <xf numFmtId="49" fontId="7" fillId="11" borderId="4" xfId="0" applyNumberFormat="1" applyFont="1" applyFill="1" applyBorder="1" applyAlignment="1" applyProtection="1">
      <alignment horizontal="center" vertical="center" wrapText="1"/>
    </xf>
    <xf numFmtId="0" fontId="7" fillId="11" borderId="4" xfId="0" applyFont="1" applyFill="1" applyBorder="1" applyAlignment="1" applyProtection="1">
      <alignment horizontal="left" vertical="center" wrapText="1"/>
    </xf>
    <xf numFmtId="0" fontId="10" fillId="12" borderId="38" xfId="0" applyFont="1" applyFill="1" applyBorder="1" applyAlignment="1" applyProtection="1">
      <alignment horizontal="center" vertical="center"/>
    </xf>
    <xf numFmtId="0" fontId="10" fillId="12" borderId="1" xfId="0" applyFont="1" applyFill="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8" fillId="0" borderId="44" xfId="0" applyFont="1" applyFill="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1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49" fontId="8" fillId="9" borderId="2" xfId="0" applyNumberFormat="1" applyFont="1" applyFill="1" applyBorder="1" applyAlignment="1" applyProtection="1">
      <alignment horizontal="center" vertical="center" wrapText="1"/>
    </xf>
    <xf numFmtId="0" fontId="6" fillId="0" borderId="23" xfId="0" applyFont="1" applyBorder="1" applyAlignment="1" applyProtection="1">
      <alignment vertical="center" wrapText="1"/>
    </xf>
    <xf numFmtId="0" fontId="6" fillId="0" borderId="0" xfId="0" applyFont="1" applyBorder="1" applyAlignment="1" applyProtection="1">
      <alignment vertical="center" wrapText="1"/>
    </xf>
    <xf numFmtId="0" fontId="8" fillId="0" borderId="0" xfId="0" applyFont="1" applyFill="1" applyBorder="1" applyAlignment="1" applyProtection="1">
      <alignment vertical="center" wrapText="1"/>
    </xf>
    <xf numFmtId="0" fontId="6" fillId="0" borderId="23" xfId="0" applyFont="1" applyBorder="1" applyAlignment="1" applyProtection="1">
      <alignment horizontal="justify" vertical="center" wrapText="1"/>
    </xf>
    <xf numFmtId="0" fontId="6" fillId="4" borderId="23" xfId="0" applyFont="1" applyFill="1" applyBorder="1" applyAlignment="1" applyProtection="1">
      <alignment horizontal="center" vertical="center" wrapText="1"/>
    </xf>
    <xf numFmtId="0" fontId="6" fillId="4" borderId="23" xfId="0" applyFont="1" applyFill="1" applyBorder="1" applyAlignment="1" applyProtection="1">
      <alignment horizontal="justify" vertical="center" wrapText="1"/>
    </xf>
    <xf numFmtId="0" fontId="8" fillId="4" borderId="23"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xf>
    <xf numFmtId="0" fontId="6" fillId="4" borderId="24" xfId="0" applyFont="1" applyFill="1" applyBorder="1" applyAlignment="1" applyProtection="1">
      <alignment horizontal="center" vertical="center" wrapText="1"/>
    </xf>
    <xf numFmtId="0" fontId="6" fillId="4" borderId="0" xfId="0" applyFont="1" applyFill="1" applyAlignment="1" applyProtection="1">
      <alignment horizontal="center" vertical="center"/>
    </xf>
    <xf numFmtId="0" fontId="0" fillId="4" borderId="23" xfId="0" applyFill="1" applyBorder="1" applyAlignment="1" applyProtection="1">
      <alignment horizontal="center" vertical="center" wrapText="1"/>
    </xf>
    <xf numFmtId="0" fontId="6" fillId="4" borderId="0" xfId="0" applyFont="1" applyFill="1" applyAlignment="1" applyProtection="1">
      <alignment horizontal="center" vertical="center" wrapText="1"/>
    </xf>
    <xf numFmtId="0" fontId="9" fillId="4" borderId="23" xfId="0" applyFont="1" applyFill="1" applyBorder="1" applyAlignment="1" applyProtection="1">
      <alignment horizontal="center" vertical="center" wrapText="1"/>
    </xf>
    <xf numFmtId="0" fontId="9" fillId="4" borderId="0" xfId="0" applyFont="1" applyFill="1" applyAlignment="1" applyProtection="1">
      <alignment horizontal="center" vertical="center" wrapText="1"/>
    </xf>
    <xf numFmtId="0" fontId="6" fillId="4" borderId="0" xfId="0" applyFont="1" applyFill="1" applyProtection="1"/>
    <xf numFmtId="0" fontId="6" fillId="4" borderId="28" xfId="0" applyFont="1" applyFill="1" applyBorder="1" applyAlignment="1" applyProtection="1">
      <alignment horizontal="center" vertical="center" wrapText="1"/>
    </xf>
    <xf numFmtId="0" fontId="7" fillId="11" borderId="2" xfId="0" applyFont="1" applyFill="1" applyBorder="1" applyAlignment="1" applyProtection="1">
      <alignment horizontal="center" vertical="center"/>
    </xf>
    <xf numFmtId="0" fontId="7" fillId="11" borderId="3" xfId="0" applyFont="1" applyFill="1" applyBorder="1" applyAlignment="1" applyProtection="1">
      <alignment horizontal="center" vertical="center"/>
    </xf>
    <xf numFmtId="0" fontId="6" fillId="5" borderId="2" xfId="0" applyFont="1" applyFill="1" applyBorder="1" applyAlignment="1" applyProtection="1">
      <alignment horizontal="center" vertical="center" wrapText="1"/>
    </xf>
    <xf numFmtId="0" fontId="6" fillId="5" borderId="15" xfId="0" applyFont="1" applyFill="1" applyBorder="1" applyAlignment="1" applyProtection="1">
      <alignment horizontal="center" vertical="center" wrapText="1"/>
    </xf>
    <xf numFmtId="0" fontId="7" fillId="11" borderId="2" xfId="0" applyFont="1" applyFill="1" applyBorder="1" applyAlignment="1" applyProtection="1">
      <alignment horizontal="center" vertical="center" wrapText="1"/>
    </xf>
    <xf numFmtId="0" fontId="7" fillId="11" borderId="3"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7" fillId="11" borderId="15" xfId="0" applyFont="1" applyFill="1" applyBorder="1" applyAlignment="1" applyProtection="1">
      <alignment horizontal="center" vertical="center" wrapText="1"/>
    </xf>
    <xf numFmtId="0" fontId="14" fillId="5" borderId="16" xfId="0" applyFont="1" applyFill="1" applyBorder="1" applyAlignment="1">
      <alignment horizontal="justify" vertical="center" wrapText="1" readingOrder="1"/>
    </xf>
    <xf numFmtId="0" fontId="14" fillId="5" borderId="17" xfId="0" applyFont="1" applyFill="1" applyBorder="1" applyAlignment="1">
      <alignment horizontal="justify" vertical="center" wrapText="1" readingOrder="1"/>
    </xf>
    <xf numFmtId="0" fontId="14" fillId="5" borderId="18" xfId="0" applyFont="1" applyFill="1" applyBorder="1" applyAlignment="1">
      <alignment horizontal="justify" vertical="center" wrapText="1" readingOrder="1"/>
    </xf>
    <xf numFmtId="0" fontId="7" fillId="11" borderId="33" xfId="0" applyFont="1" applyFill="1" applyBorder="1" applyAlignment="1" applyProtection="1">
      <alignment horizontal="center" vertical="center"/>
    </xf>
    <xf numFmtId="0" fontId="7" fillId="11" borderId="32"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14" fillId="0" borderId="16"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1" xfId="0" applyFont="1" applyBorder="1" applyAlignment="1">
      <alignment horizontal="justify" vertical="center" wrapText="1"/>
    </xf>
    <xf numFmtId="0" fontId="15" fillId="11" borderId="4" xfId="0" applyFont="1" applyFill="1" applyBorder="1" applyAlignment="1">
      <alignment horizontal="center" vertical="center"/>
    </xf>
    <xf numFmtId="0" fontId="15" fillId="11" borderId="5" xfId="0" applyFont="1" applyFill="1" applyBorder="1" applyAlignment="1">
      <alignment horizontal="center" vertical="center"/>
    </xf>
    <xf numFmtId="0" fontId="15" fillId="11" borderId="6" xfId="0" applyFont="1" applyFill="1" applyBorder="1" applyAlignment="1">
      <alignment horizontal="center" vertical="center"/>
    </xf>
    <xf numFmtId="0" fontId="6" fillId="0" borderId="23" xfId="0" applyFont="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8" fillId="0" borderId="44" xfId="0" applyFont="1" applyFill="1" applyBorder="1" applyAlignment="1" applyProtection="1">
      <alignment horizontal="center" vertical="center" wrapText="1"/>
    </xf>
    <xf numFmtId="0" fontId="8" fillId="0" borderId="45"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7" fillId="11" borderId="16" xfId="0" applyFont="1" applyFill="1" applyBorder="1" applyAlignment="1" applyProtection="1">
      <alignment horizontal="center" vertical="center" wrapText="1"/>
    </xf>
    <xf numFmtId="0" fontId="7" fillId="11" borderId="18" xfId="0" applyFont="1" applyFill="1" applyBorder="1" applyAlignment="1" applyProtection="1">
      <alignment horizontal="center" vertical="center" wrapText="1"/>
    </xf>
    <xf numFmtId="0" fontId="7" fillId="11" borderId="10" xfId="0" applyFont="1" applyFill="1" applyBorder="1" applyAlignment="1" applyProtection="1">
      <alignment horizontal="center" vertical="center" wrapText="1"/>
    </xf>
    <xf numFmtId="0" fontId="7" fillId="11" borderId="14" xfId="0" applyFont="1" applyFill="1" applyBorder="1" applyAlignment="1" applyProtection="1">
      <alignment horizontal="center" vertical="center" wrapText="1"/>
    </xf>
    <xf numFmtId="0" fontId="7" fillId="11" borderId="4" xfId="0" applyFont="1" applyFill="1" applyBorder="1" applyAlignment="1" applyProtection="1">
      <alignment horizontal="center" vertical="center" wrapText="1"/>
    </xf>
    <xf numFmtId="0" fontId="7" fillId="11" borderId="6"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8" fillId="5" borderId="0" xfId="0" applyFont="1" applyFill="1" applyAlignment="1" applyProtection="1">
      <alignment horizontal="center" vertical="center" wrapText="1"/>
    </xf>
    <xf numFmtId="0" fontId="8" fillId="5" borderId="13"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7" fillId="11" borderId="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6" xfId="0" applyFont="1" applyFill="1" applyBorder="1" applyAlignment="1" applyProtection="1">
      <alignment horizontal="center" vertical="center"/>
    </xf>
    <xf numFmtId="0" fontId="7" fillId="11" borderId="17" xfId="0" applyFont="1" applyFill="1" applyBorder="1" applyAlignment="1" applyProtection="1">
      <alignment horizontal="center" vertical="center"/>
    </xf>
    <xf numFmtId="0" fontId="7" fillId="11" borderId="18" xfId="0" applyFont="1" applyFill="1" applyBorder="1" applyAlignment="1" applyProtection="1">
      <alignment horizontal="center" vertical="center"/>
    </xf>
    <xf numFmtId="0" fontId="7" fillId="11" borderId="10" xfId="0" applyFont="1" applyFill="1" applyBorder="1" applyAlignment="1" applyProtection="1">
      <alignment horizontal="center" vertical="center"/>
    </xf>
    <xf numFmtId="0" fontId="7" fillId="11" borderId="11" xfId="0" applyFont="1" applyFill="1" applyBorder="1" applyAlignment="1" applyProtection="1">
      <alignment horizontal="center" vertical="center"/>
    </xf>
    <xf numFmtId="0" fontId="7" fillId="11" borderId="14" xfId="0" applyFont="1" applyFill="1" applyBorder="1" applyAlignment="1" applyProtection="1">
      <alignment horizontal="center" vertical="center"/>
    </xf>
    <xf numFmtId="0" fontId="6" fillId="5" borderId="17"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7" fillId="11" borderId="12" xfId="0" applyFont="1" applyFill="1" applyBorder="1" applyAlignment="1" applyProtection="1">
      <alignment horizontal="center" vertical="center" wrapText="1"/>
    </xf>
    <xf numFmtId="0" fontId="7" fillId="11" borderId="0" xfId="0" applyFont="1" applyFill="1" applyBorder="1" applyAlignment="1" applyProtection="1">
      <alignment horizontal="center" vertical="center" wrapText="1"/>
    </xf>
    <xf numFmtId="0" fontId="7" fillId="11" borderId="13" xfId="0" applyFont="1" applyFill="1" applyBorder="1" applyAlignment="1" applyProtection="1">
      <alignment horizontal="center" vertical="center" wrapText="1"/>
    </xf>
    <xf numFmtId="0" fontId="7" fillId="11" borderId="11" xfId="0" applyFont="1" applyFill="1" applyBorder="1" applyAlignment="1" applyProtection="1">
      <alignment horizontal="center" vertical="center" wrapText="1"/>
    </xf>
    <xf numFmtId="0" fontId="6" fillId="5" borderId="0"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xf>
    <xf numFmtId="0" fontId="10" fillId="5" borderId="5"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13"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7" fillId="11" borderId="17"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7" fillId="11" borderId="42" xfId="0" applyFont="1" applyFill="1" applyBorder="1" applyAlignment="1" applyProtection="1">
      <alignment horizontal="center" vertical="center" wrapText="1"/>
    </xf>
    <xf numFmtId="0" fontId="7" fillId="11" borderId="40" xfId="0" applyFont="1" applyFill="1" applyBorder="1" applyAlignment="1" applyProtection="1">
      <alignment horizontal="center" vertical="center" wrapText="1"/>
    </xf>
    <xf numFmtId="0" fontId="7" fillId="11" borderId="43" xfId="0" applyFont="1" applyFill="1" applyBorder="1" applyAlignment="1" applyProtection="1">
      <alignment horizontal="center" vertical="center" wrapText="1"/>
    </xf>
    <xf numFmtId="0" fontId="10" fillId="4" borderId="16"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7" fillId="11" borderId="27" xfId="0" applyFont="1" applyFill="1" applyBorder="1" applyAlignment="1" applyProtection="1">
      <alignment horizontal="center" vertical="center" wrapText="1"/>
    </xf>
    <xf numFmtId="0" fontId="7" fillId="11" borderId="38" xfId="0" applyFont="1" applyFill="1" applyBorder="1" applyAlignment="1" applyProtection="1">
      <alignment horizontal="center" vertical="center" wrapText="1"/>
    </xf>
    <xf numFmtId="0" fontId="7" fillId="11" borderId="25" xfId="0" applyFont="1" applyFill="1" applyBorder="1" applyAlignment="1" applyProtection="1">
      <alignment horizontal="center" vertical="center" wrapText="1"/>
    </xf>
    <xf numFmtId="0" fontId="7" fillId="11" borderId="39" xfId="0" applyFont="1" applyFill="1" applyBorder="1" applyAlignment="1" applyProtection="1">
      <alignment horizontal="center" vertical="center" wrapText="1"/>
    </xf>
    <xf numFmtId="0" fontId="7" fillId="11" borderId="26" xfId="0" applyFont="1" applyFill="1" applyBorder="1" applyAlignment="1" applyProtection="1">
      <alignment horizontal="center" vertical="center"/>
    </xf>
    <xf numFmtId="0" fontId="7" fillId="11" borderId="37" xfId="0" applyFont="1" applyFill="1" applyBorder="1" applyAlignment="1" applyProtection="1">
      <alignment horizontal="center" vertical="center"/>
    </xf>
    <xf numFmtId="0" fontId="7" fillId="11" borderId="27" xfId="0" applyFont="1" applyFill="1" applyBorder="1" applyAlignment="1" applyProtection="1">
      <alignment horizontal="center" vertical="center"/>
    </xf>
    <xf numFmtId="0" fontId="7" fillId="11" borderId="40" xfId="0" applyFont="1" applyFill="1" applyBorder="1" applyAlignment="1" applyProtection="1">
      <alignment horizontal="center" vertical="center"/>
    </xf>
    <xf numFmtId="0" fontId="7" fillId="11" borderId="41" xfId="0" applyFont="1" applyFill="1" applyBorder="1" applyAlignment="1" applyProtection="1">
      <alignment horizontal="center" vertical="center"/>
    </xf>
    <xf numFmtId="0" fontId="7" fillId="11" borderId="41"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xf>
    <xf numFmtId="0" fontId="8" fillId="5" borderId="17" xfId="0" applyFont="1" applyFill="1" applyBorder="1" applyAlignment="1" applyProtection="1">
      <alignment horizontal="center" vertical="center"/>
    </xf>
    <xf numFmtId="0" fontId="8" fillId="5" borderId="31" xfId="0" applyFont="1" applyFill="1" applyBorder="1" applyAlignment="1" applyProtection="1">
      <alignment horizontal="center" vertical="center"/>
    </xf>
    <xf numFmtId="0" fontId="8" fillId="5" borderId="36"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32" xfId="0" applyFont="1" applyFill="1" applyBorder="1" applyAlignment="1" applyProtection="1">
      <alignment horizontal="center" vertical="center"/>
    </xf>
    <xf numFmtId="0" fontId="8" fillId="5" borderId="0" xfId="0" applyFont="1" applyFill="1" applyBorder="1" applyAlignment="1" applyProtection="1">
      <alignment horizontal="center" vertical="center" wrapText="1"/>
    </xf>
    <xf numFmtId="0" fontId="8" fillId="5" borderId="11"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6" fillId="0" borderId="6" xfId="0" applyFont="1" applyBorder="1" applyAlignment="1" applyProtection="1">
      <alignment horizontal="center"/>
    </xf>
    <xf numFmtId="49" fontId="7" fillId="11" borderId="4" xfId="0" applyNumberFormat="1" applyFont="1" applyFill="1" applyBorder="1" applyAlignment="1" applyProtection="1">
      <alignment horizontal="center" vertical="center" wrapText="1"/>
    </xf>
    <xf numFmtId="49" fontId="7" fillId="11" borderId="5" xfId="0" applyNumberFormat="1" applyFont="1" applyFill="1" applyBorder="1" applyAlignment="1" applyProtection="1">
      <alignment horizontal="center" vertical="center" wrapText="1"/>
    </xf>
    <xf numFmtId="49" fontId="7" fillId="11" borderId="6" xfId="0" applyNumberFormat="1" applyFont="1" applyFill="1" applyBorder="1" applyAlignment="1" applyProtection="1">
      <alignment horizontal="center" vertical="center" wrapText="1"/>
    </xf>
    <xf numFmtId="0" fontId="6" fillId="0" borderId="28" xfId="0" applyFont="1" applyBorder="1" applyAlignment="1" applyProtection="1">
      <alignment horizontal="center"/>
    </xf>
    <xf numFmtId="0" fontId="12" fillId="12" borderId="4" xfId="0" applyFont="1" applyFill="1" applyBorder="1" applyAlignment="1" applyProtection="1">
      <alignment horizontal="center"/>
    </xf>
    <xf numFmtId="0" fontId="12" fillId="12" borderId="6" xfId="0" applyFont="1" applyFill="1" applyBorder="1" applyAlignment="1" applyProtection="1">
      <alignment horizontal="center"/>
    </xf>
    <xf numFmtId="0" fontId="7" fillId="11"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1">
    <cellStyle name="Normal" xfId="0" builtinId="0"/>
  </cellStyles>
  <dxfs count="84">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0070C0"/>
      <color rgb="FF00705C"/>
      <color rgb="FFFFCBDA"/>
      <color rgb="FFFF3399"/>
      <color rgb="FFE60A61"/>
      <color rgb="FFBE0754"/>
      <color rgb="FFD60C62"/>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23812</xdr:rowOff>
    </xdr:from>
    <xdr:to>
      <xdr:col>0</xdr:col>
      <xdr:colOff>2357437</xdr:colOff>
      <xdr:row>4</xdr:row>
      <xdr:rowOff>326994</xdr:rowOff>
    </xdr:to>
    <xdr:pic>
      <xdr:nvPicPr>
        <xdr:cNvPr id="3" name="Imagen 2">
          <a:extLst>
            <a:ext uri="{FF2B5EF4-FFF2-40B4-BE49-F238E27FC236}">
              <a16:creationId xmlns:a16="http://schemas.microsoft.com/office/drawing/2014/main" id="{A74BE043-8595-48D9-9A8E-D44268B6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23812"/>
          <a:ext cx="1357312" cy="1636682"/>
        </a:xfrm>
        <a:prstGeom prst="rect">
          <a:avLst/>
        </a:prstGeom>
      </xdr:spPr>
    </xdr:pic>
    <xdr:clientData/>
  </xdr:twoCellAnchor>
  <xdr:twoCellAnchor editAs="oneCell">
    <xdr:from>
      <xdr:col>3</xdr:col>
      <xdr:colOff>988217</xdr:colOff>
      <xdr:row>10</xdr:row>
      <xdr:rowOff>59531</xdr:rowOff>
    </xdr:from>
    <xdr:to>
      <xdr:col>4</xdr:col>
      <xdr:colOff>744801</xdr:colOff>
      <xdr:row>14</xdr:row>
      <xdr:rowOff>109313</xdr:rowOff>
    </xdr:to>
    <xdr:pic>
      <xdr:nvPicPr>
        <xdr:cNvPr id="6" name="Imagen 5">
          <a:extLst>
            <a:ext uri="{FF2B5EF4-FFF2-40B4-BE49-F238E27FC236}">
              <a16:creationId xmlns:a16="http://schemas.microsoft.com/office/drawing/2014/main" id="{72ADFD00-A25B-468D-959B-ECD69F373E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49123" y="5131594"/>
          <a:ext cx="1209147" cy="716532"/>
        </a:xfrm>
        <a:prstGeom prst="rect">
          <a:avLst/>
        </a:prstGeom>
      </xdr:spPr>
    </xdr:pic>
    <xdr:clientData/>
  </xdr:twoCellAnchor>
  <xdr:twoCellAnchor editAs="oneCell">
    <xdr:from>
      <xdr:col>1</xdr:col>
      <xdr:colOff>3226594</xdr:colOff>
      <xdr:row>11</xdr:row>
      <xdr:rowOff>23813</xdr:rowOff>
    </xdr:from>
    <xdr:to>
      <xdr:col>2</xdr:col>
      <xdr:colOff>557213</xdr:colOff>
      <xdr:row>14</xdr:row>
      <xdr:rowOff>73026</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10E3623-8083-488E-8796-4B2DDAB12D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31782" y="7858126"/>
          <a:ext cx="1152525" cy="549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616323</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11</xdr:col>
      <xdr:colOff>979473</xdr:colOff>
      <xdr:row>129</xdr:row>
      <xdr:rowOff>19530</xdr:rowOff>
    </xdr:from>
    <xdr:to>
      <xdr:col>13</xdr:col>
      <xdr:colOff>187779</xdr:colOff>
      <xdr:row>135</xdr:row>
      <xdr:rowOff>155691</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11906</xdr:colOff>
      <xdr:row>129</xdr:row>
      <xdr:rowOff>0</xdr:rowOff>
    </xdr:from>
    <xdr:to>
      <xdr:col>4</xdr:col>
      <xdr:colOff>2702719</xdr:colOff>
      <xdr:row>134</xdr:row>
      <xdr:rowOff>132556</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C5E5EC3-CBF0-4DA9-91A9-F15F66617C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48437" y="172223906"/>
          <a:ext cx="2690813" cy="965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314740</xdr:colOff>
      <xdr:row>0</xdr:row>
      <xdr:rowOff>0</xdr:rowOff>
    </xdr:from>
    <xdr:to>
      <xdr:col>0</xdr:col>
      <xdr:colOff>1118153</xdr:colOff>
      <xdr:row>4</xdr:row>
      <xdr:rowOff>231624</xdr:rowOff>
    </xdr:to>
    <xdr:pic>
      <xdr:nvPicPr>
        <xdr:cNvPr id="3" name="Imagen 2">
          <a:extLst>
            <a:ext uri="{FF2B5EF4-FFF2-40B4-BE49-F238E27FC236}">
              <a16:creationId xmlns:a16="http://schemas.microsoft.com/office/drawing/2014/main" id="{DBD23F50-D931-44AE-A834-05A0A0CB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 y="0"/>
          <a:ext cx="803413" cy="968776"/>
        </a:xfrm>
        <a:prstGeom prst="rect">
          <a:avLst/>
        </a:prstGeom>
      </xdr:spPr>
    </xdr:pic>
    <xdr:clientData/>
  </xdr:twoCellAnchor>
  <xdr:twoCellAnchor editAs="oneCell">
    <xdr:from>
      <xdr:col>5</xdr:col>
      <xdr:colOff>552174</xdr:colOff>
      <xdr:row>82</xdr:row>
      <xdr:rowOff>84207</xdr:rowOff>
    </xdr:from>
    <xdr:to>
      <xdr:col>5</xdr:col>
      <xdr:colOff>1938906</xdr:colOff>
      <xdr:row>87</xdr:row>
      <xdr:rowOff>92492</xdr:rowOff>
    </xdr:to>
    <xdr:pic>
      <xdr:nvPicPr>
        <xdr:cNvPr id="6" name="Imagen 5">
          <a:extLst>
            <a:ext uri="{FF2B5EF4-FFF2-40B4-BE49-F238E27FC236}">
              <a16:creationId xmlns:a16="http://schemas.microsoft.com/office/drawing/2014/main" id="{820DD48D-3165-4367-8DCD-25FFA7F5E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01174" y="54122707"/>
          <a:ext cx="1386732" cy="802038"/>
        </a:xfrm>
        <a:prstGeom prst="rect">
          <a:avLst/>
        </a:prstGeom>
      </xdr:spPr>
    </xdr:pic>
    <xdr:clientData/>
  </xdr:twoCellAnchor>
  <xdr:twoCellAnchor editAs="oneCell">
    <xdr:from>
      <xdr:col>3</xdr:col>
      <xdr:colOff>27215</xdr:colOff>
      <xdr:row>81</xdr:row>
      <xdr:rowOff>748394</xdr:rowOff>
    </xdr:from>
    <xdr:to>
      <xdr:col>3</xdr:col>
      <xdr:colOff>2718028</xdr:colOff>
      <xdr:row>87</xdr:row>
      <xdr:rowOff>135959</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2C2E02E8-5874-4DE5-B57A-FC50F26B8D8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46322" y="62878608"/>
          <a:ext cx="2690813" cy="965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127003</xdr:rowOff>
    </xdr:from>
    <xdr:to>
      <xdr:col>0</xdr:col>
      <xdr:colOff>685799</xdr:colOff>
      <xdr:row>3</xdr:row>
      <xdr:rowOff>223707</xdr:rowOff>
    </xdr:to>
    <xdr:pic>
      <xdr:nvPicPr>
        <xdr:cNvPr id="3" name="Imagen 2">
          <a:extLst>
            <a:ext uri="{FF2B5EF4-FFF2-40B4-BE49-F238E27FC236}">
              <a16:creationId xmlns:a16="http://schemas.microsoft.com/office/drawing/2014/main" id="{85BD4695-2977-4DFB-9ABD-5DD0CAEB4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7003"/>
          <a:ext cx="685799" cy="826954"/>
        </a:xfrm>
        <a:prstGeom prst="rect">
          <a:avLst/>
        </a:prstGeom>
      </xdr:spPr>
    </xdr:pic>
    <xdr:clientData/>
  </xdr:twoCellAnchor>
  <xdr:twoCellAnchor editAs="oneCell">
    <xdr:from>
      <xdr:col>9</xdr:col>
      <xdr:colOff>248708</xdr:colOff>
      <xdr:row>84</xdr:row>
      <xdr:rowOff>95250</xdr:rowOff>
    </xdr:from>
    <xdr:to>
      <xdr:col>9</xdr:col>
      <xdr:colOff>1475653</xdr:colOff>
      <xdr:row>86</xdr:row>
      <xdr:rowOff>174090</xdr:rowOff>
    </xdr:to>
    <xdr:pic>
      <xdr:nvPicPr>
        <xdr:cNvPr id="6" name="Imagen 5">
          <a:extLst>
            <a:ext uri="{FF2B5EF4-FFF2-40B4-BE49-F238E27FC236}">
              <a16:creationId xmlns:a16="http://schemas.microsoft.com/office/drawing/2014/main" id="{9823A56A-D2DC-4829-85E3-972BC9ADAC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09458" y="107759500"/>
          <a:ext cx="1226945" cy="713840"/>
        </a:xfrm>
        <a:prstGeom prst="rect">
          <a:avLst/>
        </a:prstGeom>
      </xdr:spPr>
    </xdr:pic>
    <xdr:clientData/>
  </xdr:twoCellAnchor>
  <xdr:twoCellAnchor editAs="oneCell">
    <xdr:from>
      <xdr:col>4</xdr:col>
      <xdr:colOff>381000</xdr:colOff>
      <xdr:row>84</xdr:row>
      <xdr:rowOff>13608</xdr:rowOff>
    </xdr:from>
    <xdr:to>
      <xdr:col>4</xdr:col>
      <xdr:colOff>3071813</xdr:colOff>
      <xdr:row>86</xdr:row>
      <xdr:rowOff>326459</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ADC5B103-AF09-42A3-ABA0-F5110202E2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40536" y="107292322"/>
          <a:ext cx="2690813" cy="9659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0</xdr:col>
      <xdr:colOff>835053</xdr:colOff>
      <xdr:row>6</xdr:row>
      <xdr:rowOff>46113</xdr:rowOff>
    </xdr:to>
    <xdr:pic>
      <xdr:nvPicPr>
        <xdr:cNvPr id="4" name="Imagen 3">
          <a:extLst>
            <a:ext uri="{FF2B5EF4-FFF2-40B4-BE49-F238E27FC236}">
              <a16:creationId xmlns:a16="http://schemas.microsoft.com/office/drawing/2014/main" id="{171090BC-CFEF-4B65-B05B-AB1AA23B6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36"/>
          <a:ext cx="835053" cy="1006928"/>
        </a:xfrm>
        <a:prstGeom prst="rect">
          <a:avLst/>
        </a:prstGeom>
      </xdr:spPr>
    </xdr:pic>
    <xdr:clientData/>
  </xdr:twoCellAnchor>
  <xdr:twoCellAnchor editAs="oneCell">
    <xdr:from>
      <xdr:col>22</xdr:col>
      <xdr:colOff>55790</xdr:colOff>
      <xdr:row>129</xdr:row>
      <xdr:rowOff>95250</xdr:rowOff>
    </xdr:from>
    <xdr:to>
      <xdr:col>23</xdr:col>
      <xdr:colOff>933449</xdr:colOff>
      <xdr:row>138</xdr:row>
      <xdr:rowOff>40719</xdr:rowOff>
    </xdr:to>
    <xdr:pic>
      <xdr:nvPicPr>
        <xdr:cNvPr id="6" name="Imagen 5">
          <a:extLst>
            <a:ext uri="{FF2B5EF4-FFF2-40B4-BE49-F238E27FC236}">
              <a16:creationId xmlns:a16="http://schemas.microsoft.com/office/drawing/2014/main" id="{B11661BB-374C-4136-8284-22EB00E63A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4890" y="236010450"/>
          <a:ext cx="2396217" cy="1488521"/>
        </a:xfrm>
        <a:prstGeom prst="rect">
          <a:avLst/>
        </a:prstGeom>
      </xdr:spPr>
    </xdr:pic>
    <xdr:clientData/>
  </xdr:twoCellAnchor>
  <xdr:twoCellAnchor editAs="oneCell">
    <xdr:from>
      <xdr:col>13</xdr:col>
      <xdr:colOff>428625</xdr:colOff>
      <xdr:row>129</xdr:row>
      <xdr:rowOff>130969</xdr:rowOff>
    </xdr:from>
    <xdr:to>
      <xdr:col>16</xdr:col>
      <xdr:colOff>1202531</xdr:colOff>
      <xdr:row>139</xdr:row>
      <xdr:rowOff>0</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A0B5A8B9-C482-4AB7-8D43-6FDC5A54513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050250" y="265223625"/>
          <a:ext cx="4536281" cy="15359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1260843</xdr:colOff>
      <xdr:row>5</xdr:row>
      <xdr:rowOff>104775</xdr:rowOff>
    </xdr:to>
    <xdr:pic>
      <xdr:nvPicPr>
        <xdr:cNvPr id="4" name="Imagen 3">
          <a:extLst>
            <a:ext uri="{FF2B5EF4-FFF2-40B4-BE49-F238E27FC236}">
              <a16:creationId xmlns:a16="http://schemas.microsoft.com/office/drawing/2014/main" id="{49BB377B-F34C-4DBE-AB8F-5A0455A9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232268" cy="1485900"/>
        </a:xfrm>
        <a:prstGeom prst="rect">
          <a:avLst/>
        </a:prstGeom>
      </xdr:spPr>
    </xdr:pic>
    <xdr:clientData/>
  </xdr:twoCellAnchor>
  <xdr:twoCellAnchor editAs="oneCell">
    <xdr:from>
      <xdr:col>8</xdr:col>
      <xdr:colOff>1695449</xdr:colOff>
      <xdr:row>84</xdr:row>
      <xdr:rowOff>57150</xdr:rowOff>
    </xdr:from>
    <xdr:to>
      <xdr:col>10</xdr:col>
      <xdr:colOff>9939</xdr:colOff>
      <xdr:row>90</xdr:row>
      <xdr:rowOff>97818</xdr:rowOff>
    </xdr:to>
    <xdr:pic>
      <xdr:nvPicPr>
        <xdr:cNvPr id="6" name="Imagen 5">
          <a:extLst>
            <a:ext uri="{FF2B5EF4-FFF2-40B4-BE49-F238E27FC236}">
              <a16:creationId xmlns:a16="http://schemas.microsoft.com/office/drawing/2014/main" id="{2A10E51E-108B-4622-93C9-4B8E979E2C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25424" y="40671750"/>
          <a:ext cx="1708112" cy="1012216"/>
        </a:xfrm>
        <a:prstGeom prst="rect">
          <a:avLst/>
        </a:prstGeom>
      </xdr:spPr>
    </xdr:pic>
    <xdr:clientData/>
  </xdr:twoCellAnchor>
  <xdr:twoCellAnchor editAs="oneCell">
    <xdr:from>
      <xdr:col>3</xdr:col>
      <xdr:colOff>272144</xdr:colOff>
      <xdr:row>83</xdr:row>
      <xdr:rowOff>435429</xdr:rowOff>
    </xdr:from>
    <xdr:to>
      <xdr:col>6</xdr:col>
      <xdr:colOff>176894</xdr:colOff>
      <xdr:row>90</xdr:row>
      <xdr:rowOff>149679</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15562532-28EB-4294-A2C9-454C7F8C6EC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70715" y="45379822"/>
          <a:ext cx="3619500" cy="11838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0</xdr:col>
      <xdr:colOff>1147693</xdr:colOff>
      <xdr:row>5</xdr:row>
      <xdr:rowOff>142875</xdr:rowOff>
    </xdr:to>
    <xdr:pic>
      <xdr:nvPicPr>
        <xdr:cNvPr id="3" name="Imagen 2">
          <a:extLst>
            <a:ext uri="{FF2B5EF4-FFF2-40B4-BE49-F238E27FC236}">
              <a16:creationId xmlns:a16="http://schemas.microsoft.com/office/drawing/2014/main" id="{EB3F4F97-D7D8-4EF4-A835-E5611A814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0975"/>
          <a:ext cx="995293" cy="1200150"/>
        </a:xfrm>
        <a:prstGeom prst="rect">
          <a:avLst/>
        </a:prstGeom>
      </xdr:spPr>
    </xdr:pic>
    <xdr:clientData/>
  </xdr:twoCellAnchor>
  <xdr:twoCellAnchor editAs="oneCell">
    <xdr:from>
      <xdr:col>7</xdr:col>
      <xdr:colOff>1238250</xdr:colOff>
      <xdr:row>84</xdr:row>
      <xdr:rowOff>114300</xdr:rowOff>
    </xdr:from>
    <xdr:to>
      <xdr:col>8</xdr:col>
      <xdr:colOff>514061</xdr:colOff>
      <xdr:row>88</xdr:row>
      <xdr:rowOff>47806</xdr:rowOff>
    </xdr:to>
    <xdr:pic>
      <xdr:nvPicPr>
        <xdr:cNvPr id="5" name="Imagen 4">
          <a:extLst>
            <a:ext uri="{FF2B5EF4-FFF2-40B4-BE49-F238E27FC236}">
              <a16:creationId xmlns:a16="http://schemas.microsoft.com/office/drawing/2014/main" id="{54B8DEEA-50C2-4212-90EB-E8F523CFA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77875" y="64541400"/>
          <a:ext cx="980786" cy="581207"/>
        </a:xfrm>
        <a:prstGeom prst="rect">
          <a:avLst/>
        </a:prstGeom>
      </xdr:spPr>
    </xdr:pic>
    <xdr:clientData/>
  </xdr:twoCellAnchor>
  <xdr:twoCellAnchor editAs="oneCell">
    <xdr:from>
      <xdr:col>3</xdr:col>
      <xdr:colOff>27215</xdr:colOff>
      <xdr:row>83</xdr:row>
      <xdr:rowOff>1224643</xdr:rowOff>
    </xdr:from>
    <xdr:to>
      <xdr:col>4</xdr:col>
      <xdr:colOff>381001</xdr:colOff>
      <xdr:row>89</xdr:row>
      <xdr:rowOff>27215</xdr:rowOff>
    </xdr:to>
    <xdr:pic>
      <xdr:nvPicPr>
        <xdr:cNvPr id="6" name="Imagen 5" descr="Interfaz de usuario gráfica, Texto, Aplicación, Chat o mensaje de texto&#10;&#10;Descripción generada automáticamente">
          <a:extLst>
            <a:ext uri="{FF2B5EF4-FFF2-40B4-BE49-F238E27FC236}">
              <a16:creationId xmlns:a16="http://schemas.microsoft.com/office/drawing/2014/main" id="{8830C1CB-8930-4F1D-88D8-6A50333A29B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9358" y="74703214"/>
          <a:ext cx="2762250" cy="8980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463826</xdr:colOff>
      <xdr:row>0</xdr:row>
      <xdr:rowOff>16565</xdr:rowOff>
    </xdr:from>
    <xdr:to>
      <xdr:col>0</xdr:col>
      <xdr:colOff>1242391</xdr:colOff>
      <xdr:row>4</xdr:row>
      <xdr:rowOff>218227</xdr:rowOff>
    </xdr:to>
    <xdr:pic>
      <xdr:nvPicPr>
        <xdr:cNvPr id="4" name="Imagen 3">
          <a:extLst>
            <a:ext uri="{FF2B5EF4-FFF2-40B4-BE49-F238E27FC236}">
              <a16:creationId xmlns:a16="http://schemas.microsoft.com/office/drawing/2014/main" id="{40507C57-E6A2-419B-B73A-580C19AFA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5"/>
          <a:ext cx="778565" cy="938814"/>
        </a:xfrm>
        <a:prstGeom prst="rect">
          <a:avLst/>
        </a:prstGeom>
      </xdr:spPr>
    </xdr:pic>
    <xdr:clientData/>
  </xdr:twoCellAnchor>
  <xdr:twoCellAnchor editAs="oneCell">
    <xdr:from>
      <xdr:col>4</xdr:col>
      <xdr:colOff>1488799</xdr:colOff>
      <xdr:row>21</xdr:row>
      <xdr:rowOff>124239</xdr:rowOff>
    </xdr:from>
    <xdr:to>
      <xdr:col>5</xdr:col>
      <xdr:colOff>755085</xdr:colOff>
      <xdr:row>25</xdr:row>
      <xdr:rowOff>42837</xdr:rowOff>
    </xdr:to>
    <xdr:pic>
      <xdr:nvPicPr>
        <xdr:cNvPr id="6" name="Imagen 5">
          <a:extLst>
            <a:ext uri="{FF2B5EF4-FFF2-40B4-BE49-F238E27FC236}">
              <a16:creationId xmlns:a16="http://schemas.microsoft.com/office/drawing/2014/main" id="{63FECB5A-DEC3-47BC-9A15-1EF2452D6B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6799" y="13351565"/>
          <a:ext cx="980786" cy="581207"/>
        </a:xfrm>
        <a:prstGeom prst="rect">
          <a:avLst/>
        </a:prstGeom>
      </xdr:spPr>
    </xdr:pic>
    <xdr:clientData/>
  </xdr:twoCellAnchor>
  <xdr:twoCellAnchor editAs="oneCell">
    <xdr:from>
      <xdr:col>2</xdr:col>
      <xdr:colOff>0</xdr:colOff>
      <xdr:row>21</xdr:row>
      <xdr:rowOff>116418</xdr:rowOff>
    </xdr:from>
    <xdr:to>
      <xdr:col>3</xdr:col>
      <xdr:colOff>74083</xdr:colOff>
      <xdr:row>25</xdr:row>
      <xdr:rowOff>31752</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23E03D9F-F51F-4E17-B503-8B7D5B2A25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0" y="13303251"/>
          <a:ext cx="1788583" cy="5503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728869</xdr:colOff>
      <xdr:row>0</xdr:row>
      <xdr:rowOff>24848</xdr:rowOff>
    </xdr:from>
    <xdr:to>
      <xdr:col>0</xdr:col>
      <xdr:colOff>1474304</xdr:colOff>
      <xdr:row>4</xdr:row>
      <xdr:rowOff>186561</xdr:rowOff>
    </xdr:to>
    <xdr:pic>
      <xdr:nvPicPr>
        <xdr:cNvPr id="4" name="Imagen 3">
          <a:extLst>
            <a:ext uri="{FF2B5EF4-FFF2-40B4-BE49-F238E27FC236}">
              <a16:creationId xmlns:a16="http://schemas.microsoft.com/office/drawing/2014/main" id="{6C3517C9-7BB7-4BB4-978E-246977628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9" y="24848"/>
          <a:ext cx="745435" cy="898865"/>
        </a:xfrm>
        <a:prstGeom prst="rect">
          <a:avLst/>
        </a:prstGeom>
      </xdr:spPr>
    </xdr:pic>
    <xdr:clientData/>
  </xdr:twoCellAnchor>
  <xdr:twoCellAnchor editAs="oneCell">
    <xdr:from>
      <xdr:col>4</xdr:col>
      <xdr:colOff>204994</xdr:colOff>
      <xdr:row>14</xdr:row>
      <xdr:rowOff>107675</xdr:rowOff>
    </xdr:from>
    <xdr:to>
      <xdr:col>4</xdr:col>
      <xdr:colOff>1185780</xdr:colOff>
      <xdr:row>18</xdr:row>
      <xdr:rowOff>26273</xdr:rowOff>
    </xdr:to>
    <xdr:pic>
      <xdr:nvPicPr>
        <xdr:cNvPr id="6" name="Imagen 5">
          <a:extLst>
            <a:ext uri="{FF2B5EF4-FFF2-40B4-BE49-F238E27FC236}">
              <a16:creationId xmlns:a16="http://schemas.microsoft.com/office/drawing/2014/main" id="{C9534713-F06C-406E-AF04-47C8935F29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11842" y="4182718"/>
          <a:ext cx="980786" cy="581207"/>
        </a:xfrm>
        <a:prstGeom prst="rect">
          <a:avLst/>
        </a:prstGeom>
      </xdr:spPr>
    </xdr:pic>
    <xdr:clientData/>
  </xdr:twoCellAnchor>
  <xdr:twoCellAnchor editAs="oneCell">
    <xdr:from>
      <xdr:col>1</xdr:col>
      <xdr:colOff>920750</xdr:colOff>
      <xdr:row>14</xdr:row>
      <xdr:rowOff>1</xdr:rowOff>
    </xdr:from>
    <xdr:to>
      <xdr:col>1</xdr:col>
      <xdr:colOff>3249084</xdr:colOff>
      <xdr:row>18</xdr:row>
      <xdr:rowOff>84667</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87BDBA8E-6F70-431B-A114-6A482057AA6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417" y="4074584"/>
          <a:ext cx="2328334" cy="719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6.bin"/><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tabSelected="1" view="pageBreakPreview" zoomScale="80" zoomScaleNormal="80" zoomScaleSheetLayoutView="80" workbookViewId="0"/>
  </sheetViews>
  <sheetFormatPr baseColWidth="10" defaultColWidth="11.42578125" defaultRowHeight="12.75" x14ac:dyDescent="0.25"/>
  <cols>
    <col min="1" max="1" width="51" style="71" customWidth="1"/>
    <col min="2" max="2" width="57.28515625" style="71" customWidth="1"/>
    <col min="3" max="3" width="57.42578125" style="71" customWidth="1"/>
    <col min="4" max="4" width="21.7109375" style="71" bestFit="1" customWidth="1"/>
    <col min="5" max="5" width="29.42578125" style="71" customWidth="1"/>
    <col min="6" max="16384" width="11.42578125" style="71"/>
  </cols>
  <sheetData>
    <row r="1" spans="1:5" ht="26.25" customHeight="1" thickBot="1" x14ac:dyDescent="0.3">
      <c r="A1" s="69"/>
      <c r="B1" s="162" t="s">
        <v>0</v>
      </c>
      <c r="C1" s="160" t="s">
        <v>1</v>
      </c>
      <c r="D1" s="119" t="s">
        <v>2</v>
      </c>
      <c r="E1" s="70" t="s">
        <v>3</v>
      </c>
    </row>
    <row r="2" spans="1:5" ht="26.25" customHeight="1" thickBot="1" x14ac:dyDescent="0.3">
      <c r="A2" s="69"/>
      <c r="B2" s="165"/>
      <c r="C2" s="161"/>
      <c r="D2" s="119" t="s">
        <v>4</v>
      </c>
      <c r="E2" s="72">
        <v>22</v>
      </c>
    </row>
    <row r="3" spans="1:5" ht="26.25" customHeight="1" thickBot="1" x14ac:dyDescent="0.3">
      <c r="A3" s="69"/>
      <c r="B3" s="165"/>
      <c r="C3" s="164"/>
      <c r="D3" s="120" t="s">
        <v>5</v>
      </c>
      <c r="E3" s="73">
        <v>42745</v>
      </c>
    </row>
    <row r="4" spans="1:5" ht="26.25" customHeight="1" x14ac:dyDescent="0.25">
      <c r="A4" s="69"/>
      <c r="B4" s="158" t="s">
        <v>6</v>
      </c>
      <c r="C4" s="160" t="s">
        <v>7</v>
      </c>
      <c r="D4" s="162" t="s">
        <v>1017</v>
      </c>
      <c r="E4" s="160" t="s">
        <v>8</v>
      </c>
    </row>
    <row r="5" spans="1:5" ht="26.25" customHeight="1" thickBot="1" x14ac:dyDescent="0.3">
      <c r="A5" s="69"/>
      <c r="B5" s="159"/>
      <c r="C5" s="161"/>
      <c r="D5" s="163"/>
      <c r="E5" s="164"/>
    </row>
    <row r="6" spans="1:5" ht="14.25" thickTop="1" thickBot="1" x14ac:dyDescent="0.3">
      <c r="A6" s="169" t="s">
        <v>9</v>
      </c>
      <c r="B6" s="170"/>
      <c r="C6" s="169" t="s">
        <v>10</v>
      </c>
      <c r="D6" s="171"/>
      <c r="E6" s="171"/>
    </row>
    <row r="7" spans="1:5" ht="32.25" customHeight="1" x14ac:dyDescent="0.25">
      <c r="A7" s="172" t="s">
        <v>11</v>
      </c>
      <c r="B7" s="173"/>
      <c r="C7" s="172" t="s">
        <v>800</v>
      </c>
      <c r="D7" s="176"/>
      <c r="E7" s="173"/>
    </row>
    <row r="8" spans="1:5" ht="39" customHeight="1" thickBot="1" x14ac:dyDescent="0.3">
      <c r="A8" s="174"/>
      <c r="B8" s="175"/>
      <c r="C8" s="174"/>
      <c r="D8" s="177"/>
      <c r="E8" s="175"/>
    </row>
    <row r="9" spans="1:5" ht="30.75" customHeight="1" thickBot="1" x14ac:dyDescent="0.3">
      <c r="A9" s="178" t="s">
        <v>12</v>
      </c>
      <c r="B9" s="179"/>
      <c r="C9" s="179"/>
      <c r="D9" s="179"/>
      <c r="E9" s="180"/>
    </row>
    <row r="10" spans="1:5" ht="356.25" customHeight="1" x14ac:dyDescent="0.25">
      <c r="A10" s="166" t="s">
        <v>801</v>
      </c>
      <c r="B10" s="167"/>
      <c r="C10" s="167"/>
      <c r="D10" s="167"/>
      <c r="E10" s="168"/>
    </row>
  </sheetData>
  <mergeCells count="12">
    <mergeCell ref="A10:E10"/>
    <mergeCell ref="A6:B6"/>
    <mergeCell ref="C6:E6"/>
    <mergeCell ref="A7:B8"/>
    <mergeCell ref="C7:E8"/>
    <mergeCell ref="A9:E9"/>
    <mergeCell ref="B4:B5"/>
    <mergeCell ref="C4:C5"/>
    <mergeCell ref="D4:D5"/>
    <mergeCell ref="E4:E5"/>
    <mergeCell ref="B1:B3"/>
    <mergeCell ref="C1:C3"/>
  </mergeCells>
  <pageMargins left="0.7" right="0.7" top="0.75" bottom="0.75" header="0.3" footer="0.3"/>
  <pageSetup scale="4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83" t="s">
        <v>539</v>
      </c>
      <c r="L2" s="284"/>
      <c r="M2" s="1"/>
      <c r="N2" s="3"/>
      <c r="O2" s="4" t="s">
        <v>540</v>
      </c>
      <c r="P2" s="1"/>
      <c r="Q2" s="283" t="s">
        <v>541</v>
      </c>
      <c r="R2" s="284"/>
      <c r="S2" s="1"/>
      <c r="T2" s="281" t="s">
        <v>542</v>
      </c>
      <c r="U2" s="282"/>
      <c r="V2" s="1"/>
      <c r="W2" s="5" t="s">
        <v>543</v>
      </c>
      <c r="X2" s="1"/>
      <c r="Y2" s="5" t="s">
        <v>543</v>
      </c>
      <c r="Z2" s="1"/>
      <c r="AA2" s="5" t="s">
        <v>543</v>
      </c>
      <c r="AB2" s="1"/>
      <c r="AC2" s="5" t="s">
        <v>543</v>
      </c>
      <c r="AD2" s="1"/>
      <c r="AE2" s="5" t="s">
        <v>543</v>
      </c>
      <c r="AF2" s="1"/>
      <c r="AG2" s="5" t="s">
        <v>543</v>
      </c>
      <c r="AH2" s="1"/>
      <c r="AI2" s="5" t="s">
        <v>543</v>
      </c>
      <c r="AJ2" s="1"/>
      <c r="AK2" s="5" t="s">
        <v>543</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85" t="s">
        <v>544</v>
      </c>
      <c r="C3" s="286"/>
      <c r="D3" s="1"/>
      <c r="E3" s="283" t="s">
        <v>545</v>
      </c>
      <c r="F3" s="284"/>
      <c r="G3" s="1"/>
      <c r="H3" s="281" t="s">
        <v>546</v>
      </c>
      <c r="I3" s="282"/>
      <c r="J3" s="1"/>
      <c r="K3" s="1"/>
      <c r="L3" s="1"/>
      <c r="M3" s="1"/>
      <c r="N3" s="6"/>
      <c r="O3" s="7" t="s">
        <v>547</v>
      </c>
      <c r="P3" s="8"/>
      <c r="Q3" s="9" t="s">
        <v>548</v>
      </c>
      <c r="R3" s="10" t="s">
        <v>549</v>
      </c>
      <c r="S3" s="1"/>
      <c r="T3" s="10" t="s">
        <v>550</v>
      </c>
      <c r="U3" s="10" t="s">
        <v>549</v>
      </c>
      <c r="V3" s="1"/>
      <c r="W3" s="9" t="s">
        <v>551</v>
      </c>
      <c r="X3" s="1"/>
      <c r="Y3" s="9" t="s">
        <v>552</v>
      </c>
      <c r="Z3" s="1"/>
      <c r="AA3" s="9" t="s">
        <v>553</v>
      </c>
      <c r="AB3" s="1"/>
      <c r="AC3" s="9" t="s">
        <v>554</v>
      </c>
      <c r="AD3" s="1"/>
      <c r="AE3" s="9" t="s">
        <v>555</v>
      </c>
      <c r="AF3" s="1"/>
      <c r="AG3" s="9" t="s">
        <v>556</v>
      </c>
      <c r="AH3" s="1"/>
      <c r="AI3" s="9" t="s">
        <v>557</v>
      </c>
      <c r="AJ3" s="1"/>
      <c r="AK3" s="9" t="s">
        <v>557</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02" t="s">
        <v>558</v>
      </c>
      <c r="C4" s="102" t="s">
        <v>549</v>
      </c>
      <c r="D4" s="1"/>
      <c r="E4" s="9" t="s">
        <v>559</v>
      </c>
      <c r="F4" s="11" t="s">
        <v>549</v>
      </c>
      <c r="G4" s="1"/>
      <c r="H4" s="9" t="s">
        <v>560</v>
      </c>
      <c r="I4" s="11" t="s">
        <v>549</v>
      </c>
      <c r="J4" s="1"/>
      <c r="K4" s="1"/>
      <c r="L4" s="1"/>
      <c r="M4" s="1"/>
      <c r="N4" s="12"/>
      <c r="O4" s="7" t="s">
        <v>561</v>
      </c>
      <c r="P4" s="1"/>
      <c r="Q4" s="13" t="s">
        <v>562</v>
      </c>
      <c r="R4" s="14" t="s">
        <v>563</v>
      </c>
      <c r="S4" s="1"/>
      <c r="T4" s="16" t="s">
        <v>378</v>
      </c>
      <c r="U4" s="51" t="s">
        <v>564</v>
      </c>
      <c r="V4" s="1"/>
      <c r="W4" s="16" t="s">
        <v>380</v>
      </c>
      <c r="X4" s="1"/>
      <c r="Y4" s="16" t="s">
        <v>381</v>
      </c>
      <c r="Z4" s="1"/>
      <c r="AA4" s="51" t="s">
        <v>383</v>
      </c>
      <c r="AB4" s="1"/>
      <c r="AC4" s="51" t="s">
        <v>382</v>
      </c>
      <c r="AD4" s="1"/>
      <c r="AE4" s="16" t="s">
        <v>381</v>
      </c>
      <c r="AF4" s="1"/>
      <c r="AG4" s="16" t="s">
        <v>384</v>
      </c>
      <c r="AH4" s="1"/>
      <c r="AI4" s="16" t="s">
        <v>459</v>
      </c>
      <c r="AJ4" s="1"/>
      <c r="AK4" s="16" t="s">
        <v>459</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03" t="s">
        <v>234</v>
      </c>
      <c r="C5" s="104" t="s">
        <v>565</v>
      </c>
      <c r="D5" s="1"/>
      <c r="E5" s="15">
        <v>5</v>
      </c>
      <c r="F5" s="17" t="s">
        <v>566</v>
      </c>
      <c r="G5" s="1"/>
      <c r="H5" s="15">
        <v>5</v>
      </c>
      <c r="I5" s="17" t="s">
        <v>567</v>
      </c>
      <c r="J5" s="1"/>
      <c r="K5" s="1"/>
      <c r="L5" s="1"/>
      <c r="M5" s="1"/>
      <c r="N5" s="18"/>
      <c r="O5" s="19" t="s">
        <v>568</v>
      </c>
      <c r="P5" s="1"/>
      <c r="Q5" s="54" t="s">
        <v>569</v>
      </c>
      <c r="R5" s="53" t="s">
        <v>570</v>
      </c>
      <c r="S5" s="1"/>
      <c r="T5" s="13" t="s">
        <v>386</v>
      </c>
      <c r="U5" s="20" t="s">
        <v>571</v>
      </c>
      <c r="V5" s="1"/>
      <c r="W5" s="54" t="s">
        <v>572</v>
      </c>
      <c r="X5" s="1"/>
      <c r="Y5" s="54" t="s">
        <v>573</v>
      </c>
      <c r="Z5" s="1"/>
      <c r="AA5" s="52" t="s">
        <v>574</v>
      </c>
      <c r="AB5" s="1"/>
      <c r="AC5" s="60" t="s">
        <v>575</v>
      </c>
      <c r="AD5" s="1"/>
      <c r="AE5" s="54" t="s">
        <v>573</v>
      </c>
      <c r="AF5" s="1"/>
      <c r="AG5" s="15" t="s">
        <v>576</v>
      </c>
      <c r="AH5" s="1"/>
      <c r="AI5" s="54" t="s">
        <v>577</v>
      </c>
      <c r="AJ5" s="1"/>
      <c r="AK5" s="15" t="s">
        <v>578</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103" t="s">
        <v>640</v>
      </c>
      <c r="C6" s="104" t="s">
        <v>579</v>
      </c>
      <c r="D6" s="1"/>
      <c r="E6" s="15">
        <v>4</v>
      </c>
      <c r="F6" s="17" t="s">
        <v>580</v>
      </c>
      <c r="G6" s="1"/>
      <c r="H6" s="15">
        <v>4</v>
      </c>
      <c r="I6" s="17" t="s">
        <v>581</v>
      </c>
      <c r="J6" s="1"/>
      <c r="K6" s="21" t="s">
        <v>582</v>
      </c>
      <c r="L6" s="1"/>
      <c r="M6" s="1"/>
      <c r="N6" s="1"/>
      <c r="O6" s="1"/>
      <c r="P6" s="1"/>
      <c r="Q6" s="1"/>
      <c r="R6" s="1"/>
      <c r="S6" s="1"/>
      <c r="T6" s="13" t="s">
        <v>379</v>
      </c>
      <c r="U6" s="99"/>
      <c r="V6" s="1"/>
      <c r="W6" s="1"/>
      <c r="X6" s="1"/>
      <c r="Y6" s="1"/>
      <c r="Z6" s="1"/>
      <c r="AA6" s="1"/>
      <c r="AB6" s="1"/>
      <c r="AC6" s="54" t="s">
        <v>583</v>
      </c>
      <c r="AD6" s="1"/>
      <c r="AE6" s="1"/>
      <c r="AF6" s="1"/>
      <c r="AG6" s="54" t="s">
        <v>584</v>
      </c>
      <c r="AH6" s="1"/>
      <c r="AI6" s="1"/>
      <c r="AJ6" s="1"/>
      <c r="AK6" s="54" t="s">
        <v>577</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103" t="s">
        <v>585</v>
      </c>
      <c r="C7" s="104" t="s">
        <v>586</v>
      </c>
      <c r="D7" s="1"/>
      <c r="E7" s="15">
        <v>3</v>
      </c>
      <c r="F7" s="17" t="s">
        <v>587</v>
      </c>
      <c r="G7" s="1"/>
      <c r="H7" s="15">
        <v>3</v>
      </c>
      <c r="I7" s="17" t="s">
        <v>588</v>
      </c>
      <c r="J7" s="1"/>
      <c r="K7" s="15" t="s">
        <v>376</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103" t="s">
        <v>641</v>
      </c>
      <c r="C8" s="104" t="s">
        <v>644</v>
      </c>
      <c r="D8" s="1"/>
      <c r="E8" s="15">
        <v>2</v>
      </c>
      <c r="F8" s="17" t="s">
        <v>589</v>
      </c>
      <c r="G8" s="1"/>
      <c r="H8" s="15">
        <v>2</v>
      </c>
      <c r="I8" s="17" t="s">
        <v>590</v>
      </c>
      <c r="J8" s="1"/>
      <c r="K8" s="54" t="s">
        <v>377</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591</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103" t="s">
        <v>221</v>
      </c>
      <c r="C9" s="104" t="s">
        <v>592</v>
      </c>
      <c r="D9" s="1"/>
      <c r="E9" s="54">
        <v>1</v>
      </c>
      <c r="F9" s="30" t="s">
        <v>593</v>
      </c>
      <c r="G9" s="1"/>
      <c r="H9" s="54">
        <v>1</v>
      </c>
      <c r="I9" s="30" t="s">
        <v>594</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103" t="s">
        <v>595</v>
      </c>
      <c r="C10" s="104" t="s">
        <v>645</v>
      </c>
      <c r="D10" s="1"/>
      <c r="E10" s="1"/>
      <c r="F10" s="1"/>
      <c r="G10" s="1"/>
      <c r="H10" s="1"/>
      <c r="I10" s="1"/>
      <c r="J10" s="1"/>
      <c r="K10" s="21" t="s">
        <v>596</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103" t="s">
        <v>642</v>
      </c>
      <c r="C11" s="104" t="s">
        <v>643</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103" t="s">
        <v>271</v>
      </c>
      <c r="C12" s="104" t="s">
        <v>597</v>
      </c>
      <c r="D12" s="1"/>
      <c r="E12" s="39" t="s">
        <v>599</v>
      </c>
      <c r="F12" s="11" t="s">
        <v>549</v>
      </c>
      <c r="G12" s="1"/>
      <c r="H12" s="10" t="s">
        <v>600</v>
      </c>
      <c r="I12" s="40" t="s">
        <v>601</v>
      </c>
      <c r="J12" s="1"/>
      <c r="K12" s="15">
        <v>2</v>
      </c>
      <c r="L12" s="1"/>
      <c r="M12" s="1"/>
      <c r="N12" s="1"/>
      <c r="O12" s="98">
        <v>1</v>
      </c>
      <c r="P12" s="41">
        <v>2</v>
      </c>
      <c r="Q12" s="41">
        <v>3</v>
      </c>
      <c r="R12" s="41">
        <v>4</v>
      </c>
      <c r="S12" s="99">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103" t="s">
        <v>646</v>
      </c>
      <c r="C13" s="104" t="s">
        <v>598</v>
      </c>
      <c r="D13" s="1"/>
      <c r="E13" s="16" t="s">
        <v>466</v>
      </c>
      <c r="F13" s="51" t="s">
        <v>603</v>
      </c>
      <c r="G13" s="1"/>
      <c r="H13" s="42" t="s">
        <v>111</v>
      </c>
      <c r="I13" s="61" t="s">
        <v>604</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103" t="s">
        <v>260</v>
      </c>
      <c r="C14" s="104" t="s">
        <v>602</v>
      </c>
      <c r="D14" s="1"/>
      <c r="E14" s="15" t="s">
        <v>374</v>
      </c>
      <c r="F14" s="60" t="s">
        <v>606</v>
      </c>
      <c r="G14" s="1"/>
      <c r="H14" s="43" t="s">
        <v>121</v>
      </c>
      <c r="I14" s="58" t="s">
        <v>607</v>
      </c>
      <c r="J14" s="1"/>
      <c r="K14" s="15">
        <v>4</v>
      </c>
      <c r="L14" s="1"/>
      <c r="M14" s="21" t="s">
        <v>608</v>
      </c>
      <c r="N14" s="55" t="s">
        <v>609</v>
      </c>
      <c r="O14" s="55" t="s">
        <v>610</v>
      </c>
      <c r="P14" s="55" t="s">
        <v>611</v>
      </c>
      <c r="Q14" s="56" t="s">
        <v>612</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03" t="s">
        <v>252</v>
      </c>
      <c r="C15" s="104" t="s">
        <v>605</v>
      </c>
      <c r="D15" s="1"/>
      <c r="E15" s="15" t="s">
        <v>613</v>
      </c>
      <c r="F15" s="60" t="s">
        <v>614</v>
      </c>
      <c r="G15" s="1"/>
      <c r="H15" s="43" t="s">
        <v>124</v>
      </c>
      <c r="I15" s="58" t="s">
        <v>615</v>
      </c>
      <c r="J15" s="1"/>
      <c r="K15" s="15">
        <v>5</v>
      </c>
      <c r="L15" s="1"/>
      <c r="M15" s="48">
        <v>1</v>
      </c>
      <c r="N15" s="44">
        <f>IF(AND('VALORACIÓN CON CONTROLES'!H10=0,'VALORACIÓN CON CONTROLES'!I10=0),'ANALISIS DE RIESGOS'!I10,0)</f>
        <v>0</v>
      </c>
      <c r="O15" s="45">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45">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46"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616</v>
      </c>
      <c r="F16" s="52" t="s">
        <v>617</v>
      </c>
      <c r="G16" s="1"/>
      <c r="H16" s="43" t="s">
        <v>1</v>
      </c>
      <c r="I16" s="47" t="s">
        <v>618</v>
      </c>
      <c r="J16" s="1"/>
      <c r="K16" s="15">
        <v>6</v>
      </c>
      <c r="L16" s="1"/>
      <c r="M16" s="48">
        <v>2</v>
      </c>
      <c r="N16" s="48">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46"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183</v>
      </c>
      <c r="I17" s="58" t="s">
        <v>619</v>
      </c>
      <c r="J17" s="1"/>
      <c r="K17" s="15">
        <v>7</v>
      </c>
      <c r="L17" s="1"/>
      <c r="M17" s="48">
        <v>3</v>
      </c>
      <c r="N17" s="48">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46"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133</v>
      </c>
      <c r="I18" s="47" t="s">
        <v>620</v>
      </c>
      <c r="J18" s="1"/>
      <c r="K18" s="15">
        <v>8</v>
      </c>
      <c r="L18" s="1"/>
      <c r="M18" s="48">
        <v>4</v>
      </c>
      <c r="N18" s="48">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46"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138</v>
      </c>
      <c r="I19" s="58" t="s">
        <v>621</v>
      </c>
      <c r="J19" s="1"/>
      <c r="K19" s="15">
        <v>9</v>
      </c>
      <c r="L19" s="1"/>
      <c r="M19" s="48">
        <v>5</v>
      </c>
      <c r="N19" s="48">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46"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140</v>
      </c>
      <c r="I20" s="58" t="s">
        <v>622</v>
      </c>
      <c r="J20" s="1"/>
      <c r="K20" s="15">
        <v>10</v>
      </c>
      <c r="L20" s="1"/>
      <c r="M20" s="48">
        <v>6</v>
      </c>
      <c r="N20" s="48">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46"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175</v>
      </c>
      <c r="I21" s="58" t="s">
        <v>623</v>
      </c>
      <c r="J21" s="1"/>
      <c r="K21" s="15">
        <v>11</v>
      </c>
      <c r="L21" s="1"/>
      <c r="M21" s="48">
        <v>7</v>
      </c>
      <c r="N21" s="48">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46"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144</v>
      </c>
      <c r="I22" s="58" t="s">
        <v>624</v>
      </c>
      <c r="J22" s="1"/>
      <c r="K22" s="15">
        <v>12</v>
      </c>
      <c r="L22" s="1"/>
      <c r="M22" s="48">
        <v>8</v>
      </c>
      <c r="N22" s="48">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46"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146</v>
      </c>
      <c r="I23" s="58" t="s">
        <v>625</v>
      </c>
      <c r="J23" s="1"/>
      <c r="K23" s="15">
        <v>13</v>
      </c>
      <c r="L23" s="1"/>
      <c r="M23" s="48">
        <v>9</v>
      </c>
      <c r="N23" s="48">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46"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158</v>
      </c>
      <c r="I24" s="58" t="s">
        <v>626</v>
      </c>
      <c r="J24" s="1"/>
      <c r="K24" s="15">
        <v>14</v>
      </c>
      <c r="L24" s="1"/>
      <c r="M24" s="48">
        <v>10</v>
      </c>
      <c r="N24" s="48">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46"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148</v>
      </c>
      <c r="I25" s="58" t="s">
        <v>627</v>
      </c>
      <c r="J25" s="1"/>
      <c r="K25" s="15">
        <v>15</v>
      </c>
      <c r="L25" s="1"/>
      <c r="M25" s="48">
        <v>11</v>
      </c>
      <c r="N25" s="48">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46"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153</v>
      </c>
      <c r="I26" s="58" t="s">
        <v>628</v>
      </c>
      <c r="J26" s="1"/>
      <c r="K26" s="15">
        <v>16</v>
      </c>
      <c r="L26" s="1"/>
      <c r="M26" s="48">
        <v>12</v>
      </c>
      <c r="N26" s="48">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46"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156</v>
      </c>
      <c r="I27" s="57" t="s">
        <v>629</v>
      </c>
      <c r="J27" s="1"/>
      <c r="K27" s="15">
        <v>17</v>
      </c>
      <c r="L27" s="1"/>
      <c r="M27" s="48">
        <v>13</v>
      </c>
      <c r="N27" s="48">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46"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765</v>
      </c>
      <c r="I28" s="47" t="s">
        <v>630</v>
      </c>
      <c r="J28" s="1"/>
      <c r="K28" s="15">
        <v>18</v>
      </c>
      <c r="L28" s="1"/>
      <c r="M28" s="48">
        <v>14</v>
      </c>
      <c r="N28" s="48">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46"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190</v>
      </c>
      <c r="I29" s="47" t="s">
        <v>630</v>
      </c>
      <c r="J29" s="1"/>
      <c r="K29" s="15">
        <v>19</v>
      </c>
      <c r="L29" s="1"/>
      <c r="M29" s="48">
        <v>15</v>
      </c>
      <c r="N29" s="48">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46"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766</v>
      </c>
      <c r="I30" s="50" t="s">
        <v>630</v>
      </c>
      <c r="J30" s="1"/>
      <c r="K30" s="15">
        <v>20</v>
      </c>
      <c r="L30" s="1"/>
      <c r="M30" s="48">
        <v>16</v>
      </c>
      <c r="N30" s="48">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46"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46"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46"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46"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46"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46"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46"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46"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46"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46"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46"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46"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46"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46"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46"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46"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46"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46"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46"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46"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46"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46"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46"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46"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46"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46"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46"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46"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46"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46"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46"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46"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46"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46"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46"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46"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46"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46"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46"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46"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46"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46"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46"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46"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46"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46"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46"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46"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46"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46"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46"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46"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46"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46" t="str">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ZONA RIESGO BAJA</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46" t="str">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ZONA RIESGO BAJA</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46" t="str">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ZONA RIESGO BAJA</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46" t="str">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ZONA RIESGO BAJA</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46" t="str">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ZONA RIESGO BAJA</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46" t="str">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ZONA RIESGO BAJA</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46" t="str">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ZONA RIESGO BAJA</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46">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46">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46">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46">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46">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46">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46">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46">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46">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46">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46">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46">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46">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46">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46">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46">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46">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46">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46">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46">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46">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46">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46">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46">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46">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29"/>
  <sheetViews>
    <sheetView view="pageBreakPreview" zoomScale="80" zoomScaleNormal="70" zoomScaleSheetLayoutView="80" workbookViewId="0">
      <pane xSplit="1" ySplit="8" topLeftCell="B9" activePane="bottomRight" state="frozen"/>
      <selection pane="topRight" activeCell="B1" sqref="B1"/>
      <selection pane="bottomLeft" activeCell="A8" sqref="A8"/>
      <selection pane="bottomRight" activeCell="B9" sqref="B9:B11"/>
    </sheetView>
  </sheetViews>
  <sheetFormatPr baseColWidth="10" defaultColWidth="11.42578125" defaultRowHeight="12.75" x14ac:dyDescent="0.25"/>
  <cols>
    <col min="1" max="1" width="10.42578125" style="74" customWidth="1"/>
    <col min="2" max="2" width="20" style="74" customWidth="1"/>
    <col min="3" max="3" width="43.5703125" style="74" customWidth="1"/>
    <col min="4" max="4" width="24.140625" style="74" customWidth="1"/>
    <col min="5" max="5" width="43.42578125" style="74" customWidth="1"/>
    <col min="6" max="6" width="13.7109375" style="74" customWidth="1"/>
    <col min="7" max="7" width="16.28515625" style="74" customWidth="1"/>
    <col min="8" max="8" width="77.28515625" style="74" customWidth="1"/>
    <col min="9" max="9" width="24" style="74" customWidth="1"/>
    <col min="10" max="10" width="18" style="74" customWidth="1"/>
    <col min="11" max="11" width="18.140625" style="74" customWidth="1"/>
    <col min="12" max="12" width="25.140625" style="74" customWidth="1"/>
    <col min="13" max="13" width="13.5703125" style="74" customWidth="1"/>
    <col min="14" max="14" width="33.28515625" style="74" customWidth="1"/>
    <col min="15" max="16384" width="11.42578125" style="74"/>
  </cols>
  <sheetData>
    <row r="1" spans="1:14" ht="16.5" customHeight="1" thickBot="1" x14ac:dyDescent="0.3">
      <c r="A1" s="201"/>
      <c r="B1" s="202"/>
      <c r="C1" s="217" t="s">
        <v>0</v>
      </c>
      <c r="D1" s="218"/>
      <c r="E1" s="218"/>
      <c r="F1" s="218"/>
      <c r="G1" s="218"/>
      <c r="H1" s="219"/>
      <c r="I1" s="201" t="s">
        <v>1</v>
      </c>
      <c r="J1" s="215"/>
      <c r="K1" s="202"/>
      <c r="L1" s="207" t="s">
        <v>2</v>
      </c>
      <c r="M1" s="208"/>
      <c r="N1" s="70" t="s">
        <v>3</v>
      </c>
    </row>
    <row r="2" spans="1:14" ht="16.5" customHeight="1" thickBot="1" x14ac:dyDescent="0.3">
      <c r="A2" s="203"/>
      <c r="B2" s="204"/>
      <c r="C2" s="217"/>
      <c r="D2" s="218"/>
      <c r="E2" s="218"/>
      <c r="F2" s="218"/>
      <c r="G2" s="218"/>
      <c r="H2" s="219"/>
      <c r="I2" s="203"/>
      <c r="J2" s="221"/>
      <c r="K2" s="204"/>
      <c r="L2" s="207" t="s">
        <v>4</v>
      </c>
      <c r="M2" s="208"/>
      <c r="N2" s="72">
        <v>22</v>
      </c>
    </row>
    <row r="3" spans="1:14" ht="16.5" customHeight="1" thickBot="1" x14ac:dyDescent="0.3">
      <c r="A3" s="203"/>
      <c r="B3" s="204"/>
      <c r="C3" s="191"/>
      <c r="D3" s="220"/>
      <c r="E3" s="220"/>
      <c r="F3" s="220"/>
      <c r="G3" s="220"/>
      <c r="H3" s="192"/>
      <c r="I3" s="205"/>
      <c r="J3" s="216"/>
      <c r="K3" s="206"/>
      <c r="L3" s="193" t="s">
        <v>5</v>
      </c>
      <c r="M3" s="194"/>
      <c r="N3" s="73">
        <v>42745</v>
      </c>
    </row>
    <row r="4" spans="1:14" ht="15" customHeight="1" x14ac:dyDescent="0.25">
      <c r="A4" s="203"/>
      <c r="B4" s="204"/>
      <c r="C4" s="209" t="s">
        <v>6</v>
      </c>
      <c r="D4" s="210"/>
      <c r="E4" s="210"/>
      <c r="F4" s="210"/>
      <c r="G4" s="210"/>
      <c r="H4" s="211"/>
      <c r="I4" s="201" t="s">
        <v>7</v>
      </c>
      <c r="J4" s="215"/>
      <c r="K4" s="202"/>
      <c r="L4" s="189" t="s">
        <v>1017</v>
      </c>
      <c r="M4" s="190"/>
      <c r="N4" s="160" t="s">
        <v>13</v>
      </c>
    </row>
    <row r="5" spans="1:14" ht="15.75" customHeight="1" thickBot="1" x14ac:dyDescent="0.3">
      <c r="A5" s="205"/>
      <c r="B5" s="206"/>
      <c r="C5" s="212"/>
      <c r="D5" s="213"/>
      <c r="E5" s="213"/>
      <c r="F5" s="213"/>
      <c r="G5" s="213"/>
      <c r="H5" s="214"/>
      <c r="I5" s="205"/>
      <c r="J5" s="216"/>
      <c r="K5" s="206"/>
      <c r="L5" s="191"/>
      <c r="M5" s="192"/>
      <c r="N5" s="164"/>
    </row>
    <row r="6" spans="1:14" ht="15" customHeight="1" x14ac:dyDescent="0.25">
      <c r="A6" s="195" t="s">
        <v>781</v>
      </c>
      <c r="B6" s="196"/>
      <c r="C6" s="196"/>
      <c r="D6" s="196"/>
      <c r="E6" s="196"/>
      <c r="F6" s="196"/>
      <c r="G6" s="196"/>
      <c r="H6" s="196"/>
      <c r="I6" s="196"/>
      <c r="J6" s="196"/>
      <c r="K6" s="196"/>
      <c r="L6" s="196"/>
      <c r="M6" s="196"/>
      <c r="N6" s="197"/>
    </row>
    <row r="7" spans="1:14" ht="15.75" customHeight="1" x14ac:dyDescent="0.25">
      <c r="A7" s="198"/>
      <c r="B7" s="199"/>
      <c r="C7" s="199"/>
      <c r="D7" s="199"/>
      <c r="E7" s="199"/>
      <c r="F7" s="199"/>
      <c r="G7" s="199"/>
      <c r="H7" s="199"/>
      <c r="I7" s="199"/>
      <c r="J7" s="199"/>
      <c r="K7" s="199"/>
      <c r="L7" s="199"/>
      <c r="M7" s="199"/>
      <c r="N7" s="200"/>
    </row>
    <row r="8" spans="1:14" ht="38.25" x14ac:dyDescent="0.25">
      <c r="A8" s="121" t="s">
        <v>14</v>
      </c>
      <c r="B8" s="121" t="s">
        <v>15</v>
      </c>
      <c r="C8" s="121" t="s">
        <v>16</v>
      </c>
      <c r="D8" s="121" t="s">
        <v>17</v>
      </c>
      <c r="E8" s="121" t="s">
        <v>18</v>
      </c>
      <c r="F8" s="121" t="s">
        <v>19</v>
      </c>
      <c r="G8" s="121" t="s">
        <v>20</v>
      </c>
      <c r="H8" s="121" t="s">
        <v>21</v>
      </c>
      <c r="I8" s="121" t="s">
        <v>22</v>
      </c>
      <c r="J8" s="121" t="s">
        <v>23</v>
      </c>
      <c r="K8" s="121" t="s">
        <v>24</v>
      </c>
      <c r="L8" s="122" t="s">
        <v>25</v>
      </c>
      <c r="M8" s="121" t="s">
        <v>26</v>
      </c>
      <c r="N8" s="121" t="s">
        <v>27</v>
      </c>
    </row>
    <row r="9" spans="1:14" s="63" customFormat="1" ht="124.5" customHeight="1" x14ac:dyDescent="0.25">
      <c r="A9" s="181">
        <f>'IDENTIFICACIÓN DE RIESGOS'!A8</f>
        <v>1</v>
      </c>
      <c r="B9" s="181" t="str">
        <f>'IDENTIFICACIÓN DE RIESGOS'!B8</f>
        <v xml:space="preserve">Acceso y Fortalecimiento a la Justicia </v>
      </c>
      <c r="C9" s="182" t="str">
        <f>+'ANALISIS DE RIESGOS'!C10</f>
        <v>1. Falta de capacitación del equipo de CRI.
2. Falta de claridad de las rutas de acceso a la justicia.</v>
      </c>
      <c r="D9" s="182" t="str">
        <f>'IDENTIFICACIÓN DE RIESGOS'!C8</f>
        <v>Inadecuada orientación a los usuarios en casas de justicia</v>
      </c>
      <c r="E9" s="182" t="str">
        <f>'ANALISIS DE RIESGOS'!E10</f>
        <v>1. Peticiones, quejas y reclamos por parte de los usuarios.
2. Afectación de la imagen del programa de casas de justicia.</v>
      </c>
      <c r="F9" s="181" t="str">
        <f>'ANALISIS DE RIESGOS'!I10</f>
        <v>ZONA RIESGO ALTO</v>
      </c>
      <c r="G9" s="134" t="str">
        <f>'VALORACIÓN DE CONTROL DE RIESGO'!D10</f>
        <v>Reducir el riesgo</v>
      </c>
      <c r="H9" s="145" t="str">
        <f>'VALORACIÓN DE CONTROL DE RIESGO'!I10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00" t="s">
        <v>28</v>
      </c>
      <c r="J9" s="100" t="s">
        <v>29</v>
      </c>
      <c r="K9" s="100" t="s">
        <v>30</v>
      </c>
      <c r="L9" s="181">
        <f>'VALORACIÓN CON CONTROLES'!F10</f>
        <v>100</v>
      </c>
      <c r="M9" s="181" t="str">
        <f>'VALORACIÓN CON CONTROLES'!J10</f>
        <v>ZONA RIESGO BAJA</v>
      </c>
      <c r="N9" s="100" t="str">
        <f>+'VALORACIÓN DE CONTROL DE RIESGO'!T10</f>
        <v>N/A</v>
      </c>
    </row>
    <row r="10" spans="1:14" s="63" customFormat="1" ht="135.75" customHeight="1" x14ac:dyDescent="0.25">
      <c r="A10" s="181"/>
      <c r="B10" s="181"/>
      <c r="C10" s="182"/>
      <c r="D10" s="182"/>
      <c r="E10" s="182"/>
      <c r="F10" s="181"/>
      <c r="G10" s="134" t="str">
        <f>'VALORACIÓN DE CONTROL DE RIESGO'!D11</f>
        <v>Reducir el riesgo</v>
      </c>
      <c r="H10" s="145" t="str">
        <f>'VALORACIÓN DE CONTROL DE RIESGO'!I11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00" t="s">
        <v>860</v>
      </c>
      <c r="J10" s="100" t="s">
        <v>29</v>
      </c>
      <c r="K10" s="100" t="s">
        <v>31</v>
      </c>
      <c r="L10" s="181"/>
      <c r="M10" s="181"/>
      <c r="N10" s="100" t="str">
        <f>+'VALORACIÓN DE CONTROL DE RIESGO'!T11</f>
        <v>N/A</v>
      </c>
    </row>
    <row r="11" spans="1:14" s="63" customFormat="1" ht="100.5" customHeight="1" x14ac:dyDescent="0.25">
      <c r="A11" s="181"/>
      <c r="B11" s="181"/>
      <c r="C11" s="182"/>
      <c r="D11" s="182"/>
      <c r="E11" s="182"/>
      <c r="F11" s="181"/>
      <c r="G11" s="134" t="str">
        <f>'VALORACIÓN DE CONTROL DE RIESGO'!D12</f>
        <v>Reducir el riesgo</v>
      </c>
      <c r="H11" s="145" t="str">
        <f>'VALORACIÓN DE CONTROL DE RIESGO'!I12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1" s="100" t="s">
        <v>861</v>
      </c>
      <c r="J11" s="100" t="s">
        <v>29</v>
      </c>
      <c r="K11" s="100" t="s">
        <v>32</v>
      </c>
      <c r="L11" s="181"/>
      <c r="M11" s="181"/>
      <c r="N11" s="100" t="str">
        <f>+'VALORACIÓN DE CONTROL DE RIESGO'!T12</f>
        <v>N/A</v>
      </c>
    </row>
    <row r="12" spans="1:14" s="63" customFormat="1" ht="133.5" customHeight="1" x14ac:dyDescent="0.25">
      <c r="A12" s="181">
        <f>'IDENTIFICACIÓN DE RIESGOS'!A9</f>
        <v>2</v>
      </c>
      <c r="B12" s="181" t="str">
        <f>'IDENTIFICACIÓN DE RIESGOS'!B9</f>
        <v xml:space="preserve">Acceso y Fortalecimiento a la Justicia </v>
      </c>
      <c r="C12" s="182" t="str">
        <f>+'ANALISIS DE RIESGOS'!C11</f>
        <v>1. Falta de claridad en rutas de acceso a la justicia.
2. Deficientes servicios de los equipamientos de CJ.</v>
      </c>
      <c r="D12" s="182" t="str">
        <f>'IDENTIFICACIÓN DE RIESGOS'!C9</f>
        <v>Desvinculación de entidades operadoras al programa de casas de justicia</v>
      </c>
      <c r="E12" s="182" t="str">
        <f>'ANALISIS DE RIESGOS'!E11</f>
        <v>1. Disminución de la oferta de servicios en las CJ.
2. Afectación negativa de la imagen institucional de las casas de justicia.</v>
      </c>
      <c r="F12" s="181" t="str">
        <f>'ANALISIS DE RIESGOS'!I11</f>
        <v>ZONA RIESGO MODERADO</v>
      </c>
      <c r="G12" s="134" t="str">
        <f>'VALORACIÓN DE CONTROL DE RIESGO'!D13</f>
        <v>Reducir el riesgo</v>
      </c>
      <c r="H12" s="145" t="str">
        <f>'VALORACIÓN DE CONTROL DE RIESGO'!I13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00" t="s">
        <v>860</v>
      </c>
      <c r="J12" s="100" t="s">
        <v>29</v>
      </c>
      <c r="K12" s="100" t="s">
        <v>31</v>
      </c>
      <c r="L12" s="181">
        <f>'VALORACIÓN CON CONTROLES'!F11</f>
        <v>100</v>
      </c>
      <c r="M12" s="181" t="str">
        <f>'VALORACIÓN CON CONTROLES'!J11</f>
        <v>ZONA RIESGO BAJA</v>
      </c>
      <c r="N12" s="100" t="str">
        <f>+'VALORACIÓN DE CONTROL DE RIESGO'!T13</f>
        <v>N/A</v>
      </c>
    </row>
    <row r="13" spans="1:14" s="63" customFormat="1" ht="132.75" customHeight="1" x14ac:dyDescent="0.25">
      <c r="A13" s="181"/>
      <c r="B13" s="181"/>
      <c r="C13" s="182"/>
      <c r="D13" s="182"/>
      <c r="E13" s="182"/>
      <c r="F13" s="181"/>
      <c r="G13" s="134" t="str">
        <f>'VALORACIÓN DE CONTROL DE RIESGO'!D14</f>
        <v>Reducir el riesgo</v>
      </c>
      <c r="H13" s="145" t="str">
        <f>'VALORACIÓN DE CONTROL DE RIESGO'!I14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00" t="s">
        <v>33</v>
      </c>
      <c r="J13" s="100" t="s">
        <v>29</v>
      </c>
      <c r="K13" s="100" t="s">
        <v>32</v>
      </c>
      <c r="L13" s="181"/>
      <c r="M13" s="181"/>
      <c r="N13" s="100" t="str">
        <f>+'VALORACIÓN DE CONTROL DE RIESGO'!T14</f>
        <v>N/A</v>
      </c>
    </row>
    <row r="14" spans="1:14" s="63" customFormat="1" ht="147.75" customHeight="1" x14ac:dyDescent="0.25">
      <c r="A14" s="181"/>
      <c r="B14" s="181"/>
      <c r="C14" s="182"/>
      <c r="D14" s="182"/>
      <c r="E14" s="182"/>
      <c r="F14" s="181"/>
      <c r="G14" s="134" t="str">
        <f>'VALORACIÓN DE CONTROL DE RIESGO'!D15</f>
        <v>Reducir el riesgo</v>
      </c>
      <c r="H14" s="145" t="str">
        <f>'VALORACIÓN DE CONTROL DE RIESGO'!I15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00" t="s">
        <v>860</v>
      </c>
      <c r="J14" s="100" t="s">
        <v>29</v>
      </c>
      <c r="K14" s="100" t="s">
        <v>34</v>
      </c>
      <c r="L14" s="181"/>
      <c r="M14" s="181"/>
      <c r="N14" s="100" t="str">
        <f>+'VALORACIÓN DE CONTROL DE RIESGO'!T15</f>
        <v>N/A</v>
      </c>
    </row>
    <row r="15" spans="1:14" s="63" customFormat="1" ht="143.25" customHeight="1" x14ac:dyDescent="0.25">
      <c r="A15" s="181">
        <f>'IDENTIFICACIÓN DE RIESGOS'!A10</f>
        <v>3</v>
      </c>
      <c r="B15" s="181" t="str">
        <f>'IDENTIFICACIÓN DE RIESGOS'!B10</f>
        <v xml:space="preserve">Acceso y Fortalecimiento a la Justicia </v>
      </c>
      <c r="C15" s="182" t="str">
        <f>+'ANALISIS DE RIESGOS'!C12</f>
        <v xml:space="preserve">Falta de recurso humano para atender los Centros de Recepción e Información (CRI) de las casas de justicia.
</v>
      </c>
      <c r="D15" s="182" t="str">
        <f>'IDENTIFICACIÓN DE RIESGOS'!C10</f>
        <v>Interrupción o retraso en la prestación de los servicios de recepción, información y orientación de los ciudadanos en las casas de justicia de Bogotá</v>
      </c>
      <c r="E15" s="182" t="str">
        <f>'ANALISIS DE RIESGOS'!E12</f>
        <v>1. Peticiones, quejas y reclamos de los ciudadanos.
2. Afectación negativa de la imagen institucional de las casas de justicia.</v>
      </c>
      <c r="F15" s="181" t="str">
        <f>'ANALISIS DE RIESGOS'!I12</f>
        <v>ZONA RIESGO ALTO</v>
      </c>
      <c r="G15" s="134" t="str">
        <f>'VALORACIÓN DE CONTROL DE RIESGO'!D16</f>
        <v>Reducir el riesgo</v>
      </c>
      <c r="H15" s="145" t="str">
        <f>'VALORACIÓN DE CONTROL DE RIESGO'!I16</f>
        <v>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v>
      </c>
      <c r="I15" s="100" t="s">
        <v>862</v>
      </c>
      <c r="J15" s="100" t="s">
        <v>29</v>
      </c>
      <c r="K15" s="100" t="s">
        <v>34</v>
      </c>
      <c r="L15" s="181">
        <f>'VALORACIÓN CON CONTROLES'!F12</f>
        <v>100</v>
      </c>
      <c r="M15" s="181" t="str">
        <f>'VALORACIÓN CON CONTROLES'!J12</f>
        <v>ZONA RIESGO BAJA</v>
      </c>
      <c r="N15" s="100" t="str">
        <f>+'VALORACIÓN DE CONTROL DE RIESGO'!T16</f>
        <v>N/A</v>
      </c>
    </row>
    <row r="16" spans="1:14" s="63" customFormat="1" ht="99" customHeight="1" x14ac:dyDescent="0.25">
      <c r="A16" s="181"/>
      <c r="B16" s="181"/>
      <c r="C16" s="182"/>
      <c r="D16" s="182"/>
      <c r="E16" s="182"/>
      <c r="F16" s="181"/>
      <c r="G16" s="134" t="str">
        <f>'VALORACIÓN DE CONTROL DE RIESGO'!D17</f>
        <v>Reducir el riesgo</v>
      </c>
      <c r="H16" s="145" t="str">
        <f>'VALORACIÓN DE CONTROL DE RIESGO'!I17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6" s="100" t="s">
        <v>861</v>
      </c>
      <c r="J16" s="100" t="s">
        <v>29</v>
      </c>
      <c r="K16" s="100" t="s">
        <v>32</v>
      </c>
      <c r="L16" s="181"/>
      <c r="M16" s="181"/>
      <c r="N16" s="100" t="str">
        <f>+'VALORACIÓN DE CONTROL DE RIESGO'!T17</f>
        <v>N/A</v>
      </c>
    </row>
    <row r="17" spans="1:14" s="63" customFormat="1" ht="106.5" customHeight="1" x14ac:dyDescent="0.25">
      <c r="A17" s="181">
        <f>'IDENTIFICACIÓN DE RIESGOS'!A11</f>
        <v>4</v>
      </c>
      <c r="B17" s="181" t="str">
        <f>'IDENTIFICACIÓN DE RIESGOS'!B11</f>
        <v xml:space="preserve">Acceso y Fortalecimiento a la Justicia </v>
      </c>
      <c r="C17" s="182"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82" t="str">
        <f>'IDENTIFICACIÓN DE RIESGOS'!C11</f>
        <v>Interrupción o retraso en la prestación de los servicios por parte de las entidades operadoras de las casas de justicia de Bogotá</v>
      </c>
      <c r="E17" s="182" t="str">
        <f>'ANALISIS DE RIESGOS'!E13</f>
        <v>1. Peticiones, quejas y reclamos de los ciudadanos.
2. Servicios de justicia de baja calidad.</v>
      </c>
      <c r="F17" s="181" t="str">
        <f>'ANALISIS DE RIESGOS'!I13</f>
        <v>ZONA RIESGO ALTO</v>
      </c>
      <c r="G17" s="134" t="str">
        <f>'VALORACIÓN DE CONTROL DE RIESGO'!D18</f>
        <v>Reducir el riesgo</v>
      </c>
      <c r="H17" s="145" t="str">
        <f>'VALORACIÓN DE CONTROL DE RIESGO'!I18</f>
        <v>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El cargue de las evidencias se realizara trimestralmente.</v>
      </c>
      <c r="I17" s="100" t="s">
        <v>860</v>
      </c>
      <c r="J17" s="100" t="s">
        <v>29</v>
      </c>
      <c r="K17" s="100" t="s">
        <v>649</v>
      </c>
      <c r="L17" s="181">
        <f>'VALORACIÓN CON CONTROLES'!F13</f>
        <v>100</v>
      </c>
      <c r="M17" s="181" t="str">
        <f>'VALORACIÓN CON CONTROLES'!J13</f>
        <v>ZONA RIESGO BAJA</v>
      </c>
      <c r="N17" s="100" t="str">
        <f>+'VALORACIÓN DE CONTROL DE RIESGO'!T18</f>
        <v>N/A</v>
      </c>
    </row>
    <row r="18" spans="1:14" s="63" customFormat="1" ht="96.75" customHeight="1" x14ac:dyDescent="0.25">
      <c r="A18" s="181"/>
      <c r="B18" s="181"/>
      <c r="C18" s="182"/>
      <c r="D18" s="182"/>
      <c r="E18" s="182"/>
      <c r="F18" s="181"/>
      <c r="G18" s="134" t="str">
        <f>'VALORACIÓN DE CONTROL DE RIESGO'!D19</f>
        <v>Reducir el riesgo</v>
      </c>
      <c r="H18" s="145" t="str">
        <f>'VALORACIÓN DE CONTROL DE RIESGO'!I19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8" s="100" t="s">
        <v>861</v>
      </c>
      <c r="J18" s="100" t="s">
        <v>29</v>
      </c>
      <c r="K18" s="100" t="s">
        <v>32</v>
      </c>
      <c r="L18" s="181"/>
      <c r="M18" s="181"/>
      <c r="N18" s="100" t="str">
        <f>+'VALORACIÓN DE CONTROL DE RIESGO'!T19</f>
        <v>N/A</v>
      </c>
    </row>
    <row r="19" spans="1:14" s="63" customFormat="1" ht="76.5" hidden="1" x14ac:dyDescent="0.25">
      <c r="A19" s="222">
        <f>'IDENTIFICACIÓN DE RIESGOS'!A12</f>
        <v>5</v>
      </c>
      <c r="B19" s="222" t="str">
        <f>'IDENTIFICACIÓN DE RIESGOS'!B12</f>
        <v xml:space="preserve">Acceso y Fortalecimiento a la Justicia </v>
      </c>
      <c r="C19" s="223" t="str">
        <f>+'ANALISIS DE RIESGOS'!C14</f>
        <v>Carga emocional que los traslados trasmiten al personal del CTP.</v>
      </c>
      <c r="D19" s="223" t="str">
        <f>'IDENTIFICACIÓN DE RIESGOS'!C12</f>
        <v>Afectación psicosocial de los funcionarios y contratistas del CTP</v>
      </c>
      <c r="E19" s="223" t="str">
        <f>'ANALISIS DE RIESGOS'!E14</f>
        <v>Posible afectación Psicosocial en los funcionarios, estrés, o enfermedades relacionados con éste.</v>
      </c>
      <c r="F19" s="222" t="str">
        <f>'ANALISIS DE RIESGOS'!I14</f>
        <v>ZONA RIESGO ALTO</v>
      </c>
      <c r="G19" s="146" t="str">
        <f>'VALORACIÓN DE CONTROL DE RIESGO'!D20</f>
        <v>Reducir el riesgo</v>
      </c>
      <c r="H19" s="147" t="str">
        <f>'VALORACIÓN DE CONTROL DE RIESGO'!I20</f>
        <v>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v>
      </c>
      <c r="I19" s="146" t="s">
        <v>860</v>
      </c>
      <c r="J19" s="146" t="s">
        <v>29</v>
      </c>
      <c r="K19" s="146" t="s">
        <v>36</v>
      </c>
      <c r="L19" s="222">
        <f>'VALORACIÓN CON CONTROLES'!F14</f>
        <v>100</v>
      </c>
      <c r="M19" s="222" t="str">
        <f>'VALORACIÓN CON CONTROLES'!J14</f>
        <v>ZONA RIESGO BAJA</v>
      </c>
      <c r="N19" s="146" t="str">
        <f>+'VALORACIÓN DE CONTROL DE RIESGO'!T20</f>
        <v>N/A</v>
      </c>
    </row>
    <row r="20" spans="1:14" s="63" customFormat="1" ht="108" hidden="1" customHeight="1" x14ac:dyDescent="0.25">
      <c r="A20" s="222"/>
      <c r="B20" s="222"/>
      <c r="C20" s="223"/>
      <c r="D20" s="223"/>
      <c r="E20" s="223"/>
      <c r="F20" s="222"/>
      <c r="G20" s="146" t="str">
        <f>'VALORACIÓN DE CONTROL DE RIESGO'!D21</f>
        <v>Reducir el riesgo</v>
      </c>
      <c r="H20" s="147" t="str">
        <f>'VALORACIÓN DE CONTROL DE RIESGO'!I21</f>
        <v>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v>
      </c>
      <c r="I20" s="146" t="s">
        <v>37</v>
      </c>
      <c r="J20" s="146" t="s">
        <v>29</v>
      </c>
      <c r="K20" s="146" t="s">
        <v>32</v>
      </c>
      <c r="L20" s="222"/>
      <c r="M20" s="222"/>
      <c r="N20" s="146" t="str">
        <f>+'VALORACIÓN DE CONTROL DE RIESGO'!T21</f>
        <v>N/A</v>
      </c>
    </row>
    <row r="21" spans="1:14" s="63" customFormat="1" ht="126" hidden="1" customHeight="1" x14ac:dyDescent="0.25">
      <c r="A21" s="146">
        <f>'IDENTIFICACIÓN DE RIESGOS'!A13</f>
        <v>6</v>
      </c>
      <c r="B21" s="146" t="str">
        <f>'IDENTIFICACIÓN DE RIESGOS'!B13</f>
        <v xml:space="preserve">Acceso y Fortalecimiento a la Justicia </v>
      </c>
      <c r="C21" s="148"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48" t="str">
        <f>'IDENTIFICACIÓN DE RIESGOS'!C13</f>
        <v>Inadecuada implementación del medio "Traslado por protección"</v>
      </c>
      <c r="E21" s="148" t="str">
        <f>'ANALISIS DE RIESGOS'!E15</f>
        <v>1. Transgresión derechos humanos personas trasladadas. 
2. Privación injusta de la libertad 
3. Privación ilegal de la libertad</v>
      </c>
      <c r="F21" s="146" t="str">
        <f>'ANALISIS DE RIESGOS'!I15</f>
        <v>ZONA RIESGO ALTO</v>
      </c>
      <c r="G21" s="146" t="str">
        <f>'VALORACIÓN DE CONTROL DE RIESGO'!D22</f>
        <v>Reducir el riesgo</v>
      </c>
      <c r="H21" s="147" t="str">
        <f>'VALORACIÓN DE CONTROL DE RIESGO'!I22</f>
        <v>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v>
      </c>
      <c r="I21" s="146" t="s">
        <v>863</v>
      </c>
      <c r="J21" s="146" t="s">
        <v>29</v>
      </c>
      <c r="K21" s="146" t="s">
        <v>36</v>
      </c>
      <c r="L21" s="146">
        <f>'VALORACIÓN CON CONTROLES'!F15</f>
        <v>100</v>
      </c>
      <c r="M21" s="146" t="str">
        <f>'VALORACIÓN CON CONTROLES'!J15</f>
        <v>ZONA RIESGO BAJA</v>
      </c>
      <c r="N21" s="146" t="str">
        <f>+'VALORACIÓN DE CONTROL DE RIESGO'!T22</f>
        <v>N/A</v>
      </c>
    </row>
    <row r="22" spans="1:14" s="63" customFormat="1" ht="144" customHeight="1" x14ac:dyDescent="0.25">
      <c r="A22" s="134">
        <f>'IDENTIFICACIÓN DE RIESGOS'!A14</f>
        <v>7</v>
      </c>
      <c r="B22" s="134" t="str">
        <f>'IDENTIFICACIÓN DE RIESGOS'!B14</f>
        <v>Atención y Servicio al Ciudadano</v>
      </c>
      <c r="C22" s="135" t="str">
        <f>+'ANALISIS DE RIESGOS'!C16</f>
        <v>Seguimiento inadecuado de las peticiones, quejas, reclamos y sugerencias por parte del equipo de atención y servicio al ciudadano de la SDSCJ.</v>
      </c>
      <c r="D22" s="135" t="str">
        <f>'IDENTIFICACIÓN DE RIESGOS'!C14</f>
        <v>Responder extemporáneamente las Peticiones, Quejas, Reclamos o Sugerencias que ingresen a la Secretaría Distrital de Seguridad, Convivencia y Justicia.</v>
      </c>
      <c r="E22" s="135" t="str">
        <f>'ANALISIS DE RIESGOS'!E16</f>
        <v>Sanción disciplinaria, perdida legitimidad, mala percepción de la imagen, proceso legal.</v>
      </c>
      <c r="F22" s="134" t="str">
        <f>'ANALISIS DE RIESGOS'!I16</f>
        <v>ZONA RIESGO EXTREMO</v>
      </c>
      <c r="G22" s="134" t="str">
        <f>'VALORACIÓN DE CONTROL DE RIESGO'!D23</f>
        <v>Reducir el riesgo</v>
      </c>
      <c r="H22" s="145" t="str">
        <f>'VALORACIÓN DE CONTROL DE RIESGO'!I23</f>
        <v>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v>
      </c>
      <c r="I22" s="100" t="s">
        <v>38</v>
      </c>
      <c r="J22" s="100" t="s">
        <v>864</v>
      </c>
      <c r="K22" s="100" t="s">
        <v>39</v>
      </c>
      <c r="L22" s="100">
        <f>'VALORACIÓN CON CONTROLES'!F16</f>
        <v>100</v>
      </c>
      <c r="M22" s="100" t="str">
        <f>'VALORACIÓN CON CONTROLES'!J16</f>
        <v>ZONA RIESGO MODERADO</v>
      </c>
      <c r="N22" s="100" t="str">
        <f>+'VALORACIÓN DE CONTROL DE RIESGO'!T23</f>
        <v>PQRs gestionados por Atención y Servicio al Ciudadano</v>
      </c>
    </row>
    <row r="23" spans="1:14" s="63" customFormat="1" ht="97.5" customHeight="1" x14ac:dyDescent="0.25">
      <c r="A23" s="134">
        <f>'IDENTIFICACIÓN DE RIESGOS'!A15</f>
        <v>8</v>
      </c>
      <c r="B23" s="134" t="str">
        <f>'IDENTIFICACIÓN DE RIESGOS'!B15</f>
        <v>Atención y Servicio al Ciudadano</v>
      </c>
      <c r="C23" s="135" t="str">
        <f>+'ANALISIS DE RIESGOS'!C17</f>
        <v>Falta de seguimiento para la publicación de los Informes de PQRS en la página web de la entidad.</v>
      </c>
      <c r="D23" s="135" t="str">
        <f>'IDENTIFICACIÓN DE RIESGOS'!C15</f>
        <v>Publicar extemporáneamente los Informes de PQRS en la página web de la entidad.</v>
      </c>
      <c r="E23" s="135" t="str">
        <f>'ANALISIS DE RIESGOS'!E17</f>
        <v>Sanción disciplinaria, perdida legitimidad, mala percepción de la imagen, proceso legal.</v>
      </c>
      <c r="F23" s="134" t="str">
        <f>'ANALISIS DE RIESGOS'!I17</f>
        <v>ZONA RIESGO MODERADO</v>
      </c>
      <c r="G23" s="134" t="str">
        <f>'VALORACIÓN DE CONTROL DE RIESGO'!D24</f>
        <v>Reducir el riesgo</v>
      </c>
      <c r="H23" s="145" t="str">
        <f>'VALORACIÓN DE CONTROL DE RIESGO'!I24</f>
        <v>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3" s="100" t="s">
        <v>40</v>
      </c>
      <c r="J23" s="100" t="s">
        <v>864</v>
      </c>
      <c r="K23" s="100" t="s">
        <v>36</v>
      </c>
      <c r="L23" s="100">
        <f>'VALORACIÓN CON CONTROLES'!F17</f>
        <v>100</v>
      </c>
      <c r="M23" s="100" t="str">
        <f>'VALORACIÓN CON CONTROLES'!J17</f>
        <v>ZONA RIESGO BAJA</v>
      </c>
      <c r="N23" s="100" t="str">
        <f>+'VALORACIÓN DE CONTROL DE RIESGO'!T24</f>
        <v>PQRs gestionados por Atención y Servicio al Ciudadano</v>
      </c>
    </row>
    <row r="24" spans="1:14" s="63" customFormat="1" ht="146.25" customHeight="1" x14ac:dyDescent="0.25">
      <c r="A24" s="132">
        <f>'IDENTIFICACIÓN DE RIESGOS'!A16</f>
        <v>9</v>
      </c>
      <c r="B24" s="132" t="str">
        <f>'IDENTIFICACIÓN DE RIESGOS'!B16</f>
        <v>Control Interno Disciplinario</v>
      </c>
      <c r="C24" s="133" t="str">
        <f>+'ANALISIS DE RIESGOS'!C18</f>
        <v>*Limitación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v>
      </c>
      <c r="D24" s="133" t="str">
        <f>'IDENTIFICACIÓN DE RIESGOS'!C16</f>
        <v>Procesos disciplinarios desarrollados  y fallados sin cumplir con los parámetros de ley.</v>
      </c>
      <c r="E24" s="133" t="str">
        <f>'ANALISIS DE RIESGOS'!E18</f>
        <v>El incumplimiento de los fines de la actuación disciplinaria que deriva en impunidad frente las actuaciones irregulares de los servidores públicos de la entidad</v>
      </c>
      <c r="F24" s="132" t="str">
        <f>'ANALISIS DE RIESGOS'!I18</f>
        <v>ZONA RIESGO ALTO</v>
      </c>
      <c r="G24" s="134" t="str">
        <f>'VALORACIÓN DE CONTROL DE RIESGO'!D25</f>
        <v>Reducir el riesgo</v>
      </c>
      <c r="H24" s="145" t="str">
        <f>'VALORACIÓN DE CONTROL DE RIESGO'!I25</f>
        <v>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v>
      </c>
      <c r="I24" s="100" t="s">
        <v>860</v>
      </c>
      <c r="J24" s="100" t="s">
        <v>41</v>
      </c>
      <c r="K24" s="100" t="s">
        <v>31</v>
      </c>
      <c r="L24" s="115">
        <f>'VALORACIÓN CON CONTROLES'!F18</f>
        <v>100</v>
      </c>
      <c r="M24" s="115" t="str">
        <f>'VALORACIÓN CON CONTROLES'!J18</f>
        <v>ZONA RIESGO BAJA</v>
      </c>
      <c r="N24" s="100" t="str">
        <f>+'VALORACIÓN DE CONTROL DE RIESGO'!T25</f>
        <v>Procesos fallados sin cumplir con los parametros de ley/procesos fallados</v>
      </c>
    </row>
    <row r="25" spans="1:14" s="63" customFormat="1" ht="126" customHeight="1" x14ac:dyDescent="0.25">
      <c r="A25" s="134">
        <f>'IDENTIFICACIÓN DE RIESGOS'!A17</f>
        <v>10</v>
      </c>
      <c r="B25" s="134" t="str">
        <f>'IDENTIFICACIÓN DE RIESGOS'!B17</f>
        <v>Direccionamiento Sectorial e Institucional</v>
      </c>
      <c r="C25" s="135" t="str">
        <f>+'ANALISIS DE RIESGOS'!C19</f>
        <v xml:space="preserve">Actualización en la matriz normativa debido a que las diferentes entidades ambientales (Ministerio de Ambiente, Secretaria Distrital de Ambiente o Corporación Autónoma Regional), expidan o modifiquen el marco legal a nivel nacional o distrital. </v>
      </c>
      <c r="D25" s="135" t="str">
        <f>'IDENTIFICACIÓN DE RIESGOS'!C17</f>
        <v xml:space="preserve">Incumplimiento normativo ambiental por parte de la Secretaria Distrital de Seguridad, Convivencia y Justicia </v>
      </c>
      <c r="E25" s="135" t="str">
        <f>'ANALISIS DE RIESGOS'!E19</f>
        <v xml:space="preserve">Sanciones asociadas a multas ambientales (Tasas retributiva ambientales) o requerimientos. </v>
      </c>
      <c r="F25" s="134" t="str">
        <f>'ANALISIS DE RIESGOS'!I19</f>
        <v>ZONA RIESGO EXTREMO</v>
      </c>
      <c r="G25" s="134" t="str">
        <f>'VALORACIÓN DE CONTROL DE RIESGO'!D26</f>
        <v>Reducir el riesgo</v>
      </c>
      <c r="H25" s="145" t="str">
        <f>'VALORACIÓN DE CONTROL DE RIESGO'!I26</f>
        <v>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5" s="100" t="s">
        <v>42</v>
      </c>
      <c r="J25" s="100" t="s">
        <v>43</v>
      </c>
      <c r="K25" s="100" t="s">
        <v>844</v>
      </c>
      <c r="L25" s="100">
        <f>'VALORACIÓN CON CONTROLES'!F19</f>
        <v>100</v>
      </c>
      <c r="M25" s="100" t="str">
        <f>'VALORACIÓN CON CONTROLES'!J19</f>
        <v>ZONA RIESGO BAJA</v>
      </c>
      <c r="N25" s="100" t="str">
        <f>+'VALORACIÓN DE CONTROL DE RIESGO'!T26</f>
        <v>Nivel de aprendizaje de funcionarios capacitados en temas ambientales</v>
      </c>
    </row>
    <row r="26" spans="1:14" s="63" customFormat="1" ht="138" customHeight="1" x14ac:dyDescent="0.25">
      <c r="A26" s="134">
        <f>'IDENTIFICACIÓN DE RIESGOS'!A18</f>
        <v>11</v>
      </c>
      <c r="B26" s="134" t="str">
        <f>'IDENTIFICACIÓN DE RIESGOS'!B18</f>
        <v>Direccionamiento Sectorial e Institucional</v>
      </c>
      <c r="C26" s="135" t="str">
        <f>+'ANALISIS DE RIESGOS'!C20</f>
        <v xml:space="preserve">Incompleta identificación de aspectos e impactos ambientales </v>
      </c>
      <c r="D26" s="135" t="str">
        <f>'IDENTIFICACIÓN DE RIESGOS'!C18</f>
        <v>Deficiencia en la identificación de los aspectos e impactos ambientales.</v>
      </c>
      <c r="E26" s="135" t="str">
        <f>'ANALISIS DE RIESGOS'!E20</f>
        <v xml:space="preserve">Afectaciones e impactos en los recursos naturales </v>
      </c>
      <c r="F26" s="134" t="str">
        <f>'ANALISIS DE RIESGOS'!I20</f>
        <v>ZONA RIESGO BAJA</v>
      </c>
      <c r="G26" s="134" t="str">
        <f>'VALORACIÓN DE CONTROL DE RIESGO'!D27</f>
        <v>Reducir el riesgo</v>
      </c>
      <c r="H26" s="145" t="str">
        <f>'VALORACIÓN DE CONTROL DE RIESGO'!I27</f>
        <v>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6" s="100" t="s">
        <v>42</v>
      </c>
      <c r="J26" s="100" t="s">
        <v>43</v>
      </c>
      <c r="K26" s="100" t="s">
        <v>844</v>
      </c>
      <c r="L26" s="100">
        <f>'VALORACIÓN CON CONTROLES'!F20</f>
        <v>100</v>
      </c>
      <c r="M26" s="100" t="str">
        <f>'VALORACIÓN CON CONTROLES'!J20</f>
        <v>ZONA RIESGO BAJA</v>
      </c>
      <c r="N26" s="100" t="str">
        <f>+'VALORACIÓN DE CONTROL DE RIESGO'!T27</f>
        <v>Nivel de aprendizaje de funcionarios capacitados en temas ambientales</v>
      </c>
    </row>
    <row r="27" spans="1:14" s="63" customFormat="1" ht="125.25" customHeight="1" x14ac:dyDescent="0.25">
      <c r="A27" s="134">
        <f>'IDENTIFICACIÓN DE RIESGOS'!A19</f>
        <v>12</v>
      </c>
      <c r="B27" s="134" t="str">
        <f>'IDENTIFICACIÓN DE RIESGOS'!B19</f>
        <v>Direccionamiento Sectorial e Institucional</v>
      </c>
      <c r="C27" s="135" t="str">
        <f>+'ANALISIS DE RIESGOS'!C21</f>
        <v>Generación de residuos solidos aprovechables, peligrosos y especiales.</v>
      </c>
      <c r="D27" s="135" t="str">
        <f>'IDENTIFICACIÓN DE RIESGOS'!C19</f>
        <v>Incumplimiento normativo ambiental y proliferación de vectores.</v>
      </c>
      <c r="E27" s="135" t="str">
        <f>'ANALISIS DE RIESGOS'!E21</f>
        <v>Afectaciones e impactos en los recursos naturales y sanciones ambientales</v>
      </c>
      <c r="F27" s="134" t="str">
        <f>'ANALISIS DE RIESGOS'!I21</f>
        <v>ZONA RIESGO BAJA</v>
      </c>
      <c r="G27" s="134" t="str">
        <f>'VALORACIÓN DE CONTROL DE RIESGO'!D28</f>
        <v>Reducir el riesgo</v>
      </c>
      <c r="H27" s="145" t="str">
        <f>'VALORACIÓN DE CONTROL DE RIESGO'!I28</f>
        <v>El Gestor Ambiental y el grupo de trabajo (OAP), deberán verificar la generación de residuos aprovechables trimestralmente, momento en que se debe validar ante la UAESP, revisando la gestión en cuanto la disposición final de los residuos generados. Sin embargo, al momento de presentarse material de rechazo se debe contemplar dentro del informe trimestral que se envía a la autoridad ambiental. Como evidencias quedan los certificados de disposición final de residuos aprovechables. El cargue de las evidencias se hará trimestralmente.</v>
      </c>
      <c r="I27" s="100" t="s">
        <v>865</v>
      </c>
      <c r="J27" s="100" t="s">
        <v>43</v>
      </c>
      <c r="K27" s="100" t="s">
        <v>36</v>
      </c>
      <c r="L27" s="100">
        <f>'VALORACIÓN CON CONTROLES'!F21</f>
        <v>100</v>
      </c>
      <c r="M27" s="100" t="str">
        <f>'VALORACIÓN CON CONTROLES'!J21</f>
        <v>ZONA RIESGO BAJA</v>
      </c>
      <c r="N27" s="100" t="str">
        <f>+'VALORACIÓN DE CONTROL DE RIESGO'!T28</f>
        <v>Nivel de aprendizaje de funcionarios capacitados en temas ambientales</v>
      </c>
    </row>
    <row r="28" spans="1:14" s="63" customFormat="1" ht="198.75" customHeight="1" x14ac:dyDescent="0.25">
      <c r="A28" s="134">
        <f>'IDENTIFICACIÓN DE RIESGOS'!A20</f>
        <v>13</v>
      </c>
      <c r="B28" s="134" t="str">
        <f>'IDENTIFICACIÓN DE RIESGOS'!B20</f>
        <v>Direccionamiento Sectorial e Institucional</v>
      </c>
      <c r="C28" s="135"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28" s="135" t="str">
        <f>'IDENTIFICACIÓN DE RIESGOS'!C20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E28" s="135" t="str">
        <f>'ANALISIS DE RIESGOS'!E22</f>
        <v>*Posible apertura de proceso disciplinario o demanda penal al funcionario encargado de la revisión, dependiendo de la gravedad del error en los estudios previos que fue pasado por alto</v>
      </c>
      <c r="F28" s="134" t="str">
        <f>'ANALISIS DE RIESGOS'!I22</f>
        <v>ZONA RIESGO ALTO</v>
      </c>
      <c r="G28" s="134" t="str">
        <f>'VALORACIÓN DE CONTROL DE RIESGO'!D29</f>
        <v>Reducir el riesgo</v>
      </c>
      <c r="H28" s="145" t="str">
        <f>'VALORACIÓN DE CONTROL DE RIESGO'!I29</f>
        <v>El analista encargado del proyecto de inversión respectivo revisara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 El cargue de las evidencias se hará trimestralmente.</v>
      </c>
      <c r="I28" s="100" t="s">
        <v>866</v>
      </c>
      <c r="J28" s="100" t="s">
        <v>44</v>
      </c>
      <c r="K28" s="100" t="s">
        <v>32</v>
      </c>
      <c r="L28" s="100">
        <f>'VALORACIÓN CON CONTROLES'!F22</f>
        <v>100</v>
      </c>
      <c r="M28" s="100" t="str">
        <f>'VALORACIÓN CON CONTROLES'!J22</f>
        <v>ZONA RIESGO BAJA</v>
      </c>
      <c r="N28" s="100" t="str">
        <f>+'VALORACIÓN DE CONTROL DE RIESGO'!T29</f>
        <v>Numero de solicitudes rechazas/Número de solicitudes recibidas</v>
      </c>
    </row>
    <row r="29" spans="1:14" s="63" customFormat="1" ht="104.25" customHeight="1" x14ac:dyDescent="0.25">
      <c r="A29" s="183">
        <f>'IDENTIFICACIÓN DE RIESGOS'!A21</f>
        <v>14</v>
      </c>
      <c r="B29" s="183" t="str">
        <f>'IDENTIFICACIÓN DE RIESGOS'!B21</f>
        <v>Direccionamiento Sectorial e Institucional</v>
      </c>
      <c r="C29" s="186" t="str">
        <f>+'ANALISIS DE RIESGOS'!C23</f>
        <v>Débil identificación de las necesidades y expectativas de las partes interesadas
Deficiencia en el seguimiento de las herramientas de control
Deficiencia de los productos/servicios, cambios normativos y/o regulaciones en la gestión pública</v>
      </c>
      <c r="D29" s="186" t="str">
        <f>'IDENTIFICACIÓN DE RIESGOS'!C21</f>
        <v>Inadecuado seguimiento a las herramientas de control, Productos y/o servicios dentro del SIG que permitan la insatisfacción de los usuarios y partes interesadas en los procesos misionales de la entidad</v>
      </c>
      <c r="E29" s="186" t="str">
        <f>'ANALISIS DE RIESGOS'!E23</f>
        <v>Insatisfacción de los usuarios
Reprocesos
quejas y reclamos
afectación a la imagen institucional
sanciones</v>
      </c>
      <c r="F29" s="183" t="str">
        <f>'ANALISIS DE RIESGOS'!I23</f>
        <v>ZONA RIESGO MODERADO</v>
      </c>
      <c r="G29" s="134" t="str">
        <f>'VALORACIÓN DE CONTROL DE RIESGO'!D30</f>
        <v>Reducir el riesgo</v>
      </c>
      <c r="H29" s="145" t="str">
        <f>'VALORACIÓN DE CONTROL DE RIESGO'!I30</f>
        <v>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v>
      </c>
      <c r="I29" s="100" t="s">
        <v>45</v>
      </c>
      <c r="J29" s="100" t="s">
        <v>46</v>
      </c>
      <c r="K29" s="100" t="s">
        <v>32</v>
      </c>
      <c r="L29" s="183">
        <f>'VALORACIÓN CON CONTROLES'!F23</f>
        <v>100</v>
      </c>
      <c r="M29" s="183" t="str">
        <f>'VALORACIÓN CON CONTROLES'!J23</f>
        <v>ZONA RIESGO BAJA</v>
      </c>
      <c r="N29" s="100" t="str">
        <f>+'VALORACIÓN DE CONTROL DE RIESGO'!T30</f>
        <v>N/A</v>
      </c>
    </row>
    <row r="30" spans="1:14" s="63" customFormat="1" ht="123" customHeight="1" x14ac:dyDescent="0.25">
      <c r="A30" s="184"/>
      <c r="B30" s="184"/>
      <c r="C30" s="188"/>
      <c r="D30" s="188"/>
      <c r="E30" s="188"/>
      <c r="F30" s="184"/>
      <c r="G30" s="134" t="str">
        <f>'VALORACIÓN DE CONTROL DE RIESGO'!D31</f>
        <v>Reducir el riesgo</v>
      </c>
      <c r="H30" s="145" t="str">
        <f>'VALORACIÓN DE CONTROL DE RIESGO'!I31</f>
        <v>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0" s="116" t="s">
        <v>45</v>
      </c>
      <c r="J30" s="116" t="s">
        <v>46</v>
      </c>
      <c r="K30" s="116" t="s">
        <v>54</v>
      </c>
      <c r="L30" s="184"/>
      <c r="M30" s="184"/>
      <c r="N30" s="116" t="str">
        <f>+'VALORACIÓN DE CONTROL DE RIESGO'!T31</f>
        <v>N/A</v>
      </c>
    </row>
    <row r="31" spans="1:14" s="63" customFormat="1" ht="162" customHeight="1" x14ac:dyDescent="0.25">
      <c r="A31" s="134">
        <f>'IDENTIFICACIÓN DE RIESGOS'!A22</f>
        <v>15</v>
      </c>
      <c r="B31" s="134" t="str">
        <f>'IDENTIFICACIÓN DE RIESGOS'!B22</f>
        <v>Gestión de Comunicaciones</v>
      </c>
      <c r="C31" s="135" t="str">
        <f>+'ANALISIS DE RIESGOS'!C24</f>
        <v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v>
      </c>
      <c r="D31" s="135" t="str">
        <f>'IDENTIFICACIÓN DE RIESGOS'!C22</f>
        <v>Publicar información no autorizada que genere desinformación en la opinión pública</v>
      </c>
      <c r="E31" s="135"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v>
      </c>
      <c r="F31" s="134" t="str">
        <f>'ANALISIS DE RIESGOS'!I24</f>
        <v>ZONA RIESGO MODERADO</v>
      </c>
      <c r="G31" s="134" t="str">
        <f>'VALORACIÓN DE CONTROL DE RIESGO'!D32</f>
        <v>Reducir el riesgo</v>
      </c>
      <c r="H31" s="145" t="str">
        <f>'VALORACIÓN DE CONTROL DE RIESGO'!I32</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El cargue de las evidencias se hará trimestralmente.</v>
      </c>
      <c r="I31" s="100" t="s">
        <v>867</v>
      </c>
      <c r="J31" s="100" t="s">
        <v>47</v>
      </c>
      <c r="K31" s="100" t="s">
        <v>96</v>
      </c>
      <c r="L31" s="100">
        <f>'VALORACIÓN CON CONTROLES'!F24</f>
        <v>100</v>
      </c>
      <c r="M31" s="100" t="str">
        <f>'VALORACIÓN CON CONTROLES'!J24</f>
        <v>ZONA RIESGO BAJA</v>
      </c>
      <c r="N31" s="100" t="str">
        <f>+'VALORACIÓN DE CONTROL DE RIESGO'!T32</f>
        <v>Las evidencias se registran en  los correos electrónicos, de forma fisica en papel de información y en las conversaciones del grupo de whatsapp de la Oficina de Comunicaciones del a SSCJ</v>
      </c>
    </row>
    <row r="32" spans="1:14" s="63" customFormat="1" ht="228" customHeight="1" x14ac:dyDescent="0.25">
      <c r="A32" s="134">
        <f>'IDENTIFICACIÓN DE RIESGOS'!A23</f>
        <v>16</v>
      </c>
      <c r="B32" s="134" t="str">
        <f>'IDENTIFICACIÓN DE RIESGOS'!B23</f>
        <v>Gestión de Comunicaciones</v>
      </c>
      <c r="C32" s="135" t="str">
        <f>+'ANALISIS DE RIESGOS'!C25</f>
        <v>Entrega inoportuna de la información y los insumos requeridos para comunicar  por  parte  de las subsecretarias  y /o las Oficinas técnicas de la SSCJ                                                                                                   Falta de aplicación de los procedimientos y formatos de la OAC para la ejecución de los productos de comunicación</v>
      </c>
      <c r="D32" s="135" t="str">
        <f>'IDENTIFICACIÓN DE RIESGOS'!C23</f>
        <v>No divulgar o divulgar inoportunamente la información de la SSCJ</v>
      </c>
      <c r="E32" s="135" t="str">
        <f>'ANALISIS DE RIESGOS'!E25</f>
        <v xml:space="preserve">Desinformación para los públicos de interés de la Secretaría de Seguridad, Convivencia y Justicia </v>
      </c>
      <c r="F32" s="134" t="str">
        <f>'ANALISIS DE RIESGOS'!I25</f>
        <v>ZONA RIESGO ALTO</v>
      </c>
      <c r="G32" s="134" t="str">
        <f>'VALORACIÓN DE CONTROL DE RIESGO'!D33</f>
        <v>Reducir el riesgo</v>
      </c>
      <c r="H32" s="145" t="str">
        <f>'VALORACIÓN DE CONTROL DE RIESGO'!I33</f>
        <v>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quedara el formato F-GC-571. El cargue de las evidencias se hará trimestralmente.</v>
      </c>
      <c r="I32" s="100" t="s">
        <v>48</v>
      </c>
      <c r="J32" s="100" t="s">
        <v>49</v>
      </c>
      <c r="K32" s="100" t="s">
        <v>32</v>
      </c>
      <c r="L32" s="100">
        <f>'VALORACIÓN CON CONTROLES'!F25</f>
        <v>100</v>
      </c>
      <c r="M32" s="100" t="str">
        <f>'VALORACIÓN CON CONTROLES'!J25</f>
        <v>ZONA RIESGO BAJA</v>
      </c>
      <c r="N32" s="100" t="str">
        <f>+'VALORACIÓN DE CONTROL DE RIESGO'!T33</f>
        <v>Porcentaje de crecimiento digital de las audiencias a través de los canales oficiales de la SSCJ(redes sociales + visitntes sección de noticias)  Porcentaje  crecimiento audiencias a través del canal de intranet de la SSCJ</v>
      </c>
    </row>
    <row r="33" spans="1:14" s="63" customFormat="1" ht="161.25" customHeight="1" x14ac:dyDescent="0.25">
      <c r="A33" s="181">
        <f>'IDENTIFICACIÓN DE RIESGOS'!A24</f>
        <v>17</v>
      </c>
      <c r="B33" s="181" t="str">
        <f>'IDENTIFICACIÓN DE RIESGOS'!B24</f>
        <v>Gestión de Comunicaciones</v>
      </c>
      <c r="C33" s="182"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v>
      </c>
      <c r="D33" s="182" t="str">
        <f>'IDENTIFICACIÓN DE RIESGOS'!C24</f>
        <v>Publicación indebida de contenidos digitales (RRSS y página web ) de la Secretaría de Seguridad, Convivencia y Justicia</v>
      </c>
      <c r="E33" s="182"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3" s="181" t="str">
        <f>'ANALISIS DE RIESGOS'!I26</f>
        <v>ZONA RIESGO ALTO</v>
      </c>
      <c r="G33" s="134" t="str">
        <f>'VALORACIÓN DE CONTROL DE RIESGO'!D34</f>
        <v>Reducir el riesgo</v>
      </c>
      <c r="H33" s="145" t="str">
        <f>'VALORACIÓN DE CONTROL DE RIESGO'!I34</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3" s="100" t="s">
        <v>868</v>
      </c>
      <c r="J33" s="100" t="s">
        <v>47</v>
      </c>
      <c r="K33" s="100" t="s">
        <v>32</v>
      </c>
      <c r="L33" s="181">
        <f>'VALORACIÓN CON CONTROLES'!F26</f>
        <v>100</v>
      </c>
      <c r="M33" s="181" t="str">
        <f>'VALORACIÓN CON CONTROLES'!J26</f>
        <v>ZONA RIESGO BAJA</v>
      </c>
      <c r="N33" s="100" t="str">
        <f>+'VALORACIÓN DE CONTROL DE RIESGO'!T34</f>
        <v>N/A</v>
      </c>
    </row>
    <row r="34" spans="1:14" s="63" customFormat="1" ht="146.25" customHeight="1" x14ac:dyDescent="0.25">
      <c r="A34" s="181"/>
      <c r="B34" s="181"/>
      <c r="C34" s="182"/>
      <c r="D34" s="182"/>
      <c r="E34" s="182"/>
      <c r="F34" s="181"/>
      <c r="G34" s="134" t="str">
        <f>'VALORACIÓN DE CONTROL DE RIESGO'!D35</f>
        <v>Reducir el riesgo</v>
      </c>
      <c r="H34" s="145" t="str">
        <f>'VALORACIÓN DE CONTROL DE RIESGO'!I35</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4" s="100" t="s">
        <v>869</v>
      </c>
      <c r="J34" s="100" t="s">
        <v>47</v>
      </c>
      <c r="K34" s="100" t="s">
        <v>32</v>
      </c>
      <c r="L34" s="181"/>
      <c r="M34" s="181"/>
      <c r="N34" s="100" t="str">
        <f>+'VALORACIÓN DE CONTROL DE RIESGO'!T35</f>
        <v>Porcentaje de crecimiento digital de las audiencias a través de los canales oficiales de la SSCJ(redes sociales + visitntes ección de noticias)</v>
      </c>
    </row>
    <row r="35" spans="1:14" s="63" customFormat="1" ht="120" customHeight="1" x14ac:dyDescent="0.25">
      <c r="A35" s="183">
        <f>'IDENTIFICACIÓN DE RIESGOS'!A25</f>
        <v>18</v>
      </c>
      <c r="B35" s="183" t="str">
        <f>'IDENTIFICACIÓN DE RIESGOS'!B25</f>
        <v>Gestión de Emergencias</v>
      </c>
      <c r="C35" s="186" t="str">
        <f>+'ANALISIS DE RIESGOS'!C27</f>
        <v>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v>
      </c>
      <c r="D35" s="186" t="str">
        <f>'IDENTIFICACIÓN DE RIESGOS'!C25</f>
        <v>Falla total o parcial en el servicio de atención de la línea de Seguridad y Emergencias 123.</v>
      </c>
      <c r="E35" s="186" t="str">
        <f>'ANALISIS DE RIESGOS'!E27</f>
        <v>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v>
      </c>
      <c r="F35" s="183" t="str">
        <f>'ANALISIS DE RIESGOS'!I27</f>
        <v>ZONA RIESGO EXTREMO</v>
      </c>
      <c r="G35" s="134" t="str">
        <f>'VALORACIÓN DE CONTROL DE RIESGO'!D36</f>
        <v>Reducir el riesgo</v>
      </c>
      <c r="H35" s="145" t="str">
        <f>'VALORACIÓN DE CONTROL DE RIESGO'!I36</f>
        <v>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El cargue de las evidencias se hará trimestralmente.</v>
      </c>
      <c r="I35" s="100" t="s">
        <v>870</v>
      </c>
      <c r="J35" s="100" t="s">
        <v>50</v>
      </c>
      <c r="K35" s="100" t="s">
        <v>36</v>
      </c>
      <c r="L35" s="183">
        <f>'VALORACIÓN CON CONTROLES'!F27</f>
        <v>100</v>
      </c>
      <c r="M35" s="183" t="str">
        <f>'VALORACIÓN CON CONTROLES'!J27</f>
        <v>ZONA RIESGO BAJA</v>
      </c>
      <c r="N35" s="100" t="str">
        <f>+'VALORACIÓN DE CONTROL DE RIESGO'!T36</f>
        <v>N/A</v>
      </c>
    </row>
    <row r="36" spans="1:14" s="63" customFormat="1" ht="137.25" customHeight="1" x14ac:dyDescent="0.25">
      <c r="A36" s="184"/>
      <c r="B36" s="184"/>
      <c r="C36" s="188"/>
      <c r="D36" s="188"/>
      <c r="E36" s="188"/>
      <c r="F36" s="184"/>
      <c r="G36" s="134" t="str">
        <f>'VALORACIÓN DE CONTROL DE RIESGO'!D37</f>
        <v>Reducir el riesgo</v>
      </c>
      <c r="H36" s="145" t="str">
        <f>'VALORACIÓN DE CONTROL DE RIESGO'!I37</f>
        <v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El cargue de las evidencias se realizara cuatrimestralmente. </v>
      </c>
      <c r="I36" s="116" t="s">
        <v>871</v>
      </c>
      <c r="J36" s="116" t="s">
        <v>50</v>
      </c>
      <c r="K36" s="116" t="s">
        <v>845</v>
      </c>
      <c r="L36" s="184"/>
      <c r="M36" s="184"/>
      <c r="N36" s="116" t="str">
        <f>+'VALORACIÓN DE CONTROL DE RIESGO'!T37</f>
        <v>N/A</v>
      </c>
    </row>
    <row r="37" spans="1:14" s="63" customFormat="1" ht="142.5" customHeight="1" x14ac:dyDescent="0.25">
      <c r="A37" s="183">
        <f>'IDENTIFICACIÓN DE RIESGOS'!A26</f>
        <v>19</v>
      </c>
      <c r="B37" s="183" t="str">
        <f>'IDENTIFICACIÓN DE RIESGOS'!B26</f>
        <v>Gestión de Emergencias</v>
      </c>
      <c r="C37" s="186" t="str">
        <f>+'ANALISIS DE RIESGOS'!C28</f>
        <v>1.	Indisponibilidad, manipulación, alteración, perdida o mal uso de la información por parte del personal del C4, Operadores externos, así como terceros no vinculados al C4.
2.	Posible pérdida de documentos o información pública</v>
      </c>
      <c r="D37" s="186" t="str">
        <f>'IDENTIFICACIÓN DE RIESGOS'!C26</f>
        <v>Acceso y uso de información de tipo confidencial, reservado, personal, privilegiada o sensible, por personal no autorizado.</v>
      </c>
      <c r="E37" s="186" t="str">
        <f>'ANALISIS DE RIESGOS'!E28</f>
        <v>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v>
      </c>
      <c r="F37" s="183" t="str">
        <f>'ANALISIS DE RIESGOS'!I28</f>
        <v>ZONA RIESGO EXTREMO</v>
      </c>
      <c r="G37" s="134" t="str">
        <f>'VALORACIÓN DE CONTROL DE RIESGO'!D38</f>
        <v>Reducir el riesgo</v>
      </c>
      <c r="H37" s="145" t="str">
        <f>'VALORACIÓN DE CONTROL DE RIESGO'!I38</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hará trimestralmente.</v>
      </c>
      <c r="I37" s="100" t="s">
        <v>51</v>
      </c>
      <c r="J37" s="100" t="s">
        <v>50</v>
      </c>
      <c r="K37" s="100" t="s">
        <v>96</v>
      </c>
      <c r="L37" s="183">
        <f>'VALORACIÓN CON CONTROLES'!F28</f>
        <v>100</v>
      </c>
      <c r="M37" s="183" t="str">
        <f>'VALORACIÓN CON CONTROLES'!J28</f>
        <v>ZONA RIESGO BAJA</v>
      </c>
      <c r="N37" s="100" t="str">
        <f>+'VALORACIÓN DE CONTROL DE RIESGO'!T38</f>
        <v>N/A</v>
      </c>
    </row>
    <row r="38" spans="1:14" s="63" customFormat="1" ht="123" customHeight="1" x14ac:dyDescent="0.25">
      <c r="A38" s="185"/>
      <c r="B38" s="185"/>
      <c r="C38" s="187"/>
      <c r="D38" s="187"/>
      <c r="E38" s="187"/>
      <c r="F38" s="185"/>
      <c r="G38" s="134" t="str">
        <f>'VALORACIÓN DE CONTROL DE RIESGO'!D39</f>
        <v>Reducir el riesgo</v>
      </c>
      <c r="H38" s="145" t="str">
        <f>'VALORACIÓN DE CONTROL DE RIESGO'!I39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El cargue de las evidencias se hará trimestralmente.</v>
      </c>
      <c r="I38" s="68" t="s">
        <v>860</v>
      </c>
      <c r="J38" s="100" t="s">
        <v>872</v>
      </c>
      <c r="K38" s="100" t="s">
        <v>30</v>
      </c>
      <c r="L38" s="185"/>
      <c r="M38" s="185"/>
      <c r="N38" s="100" t="str">
        <f>+'VALORACIÓN DE CONTROL DE RIESGO'!T39</f>
        <v>N/A</v>
      </c>
    </row>
    <row r="39" spans="1:14" s="63" customFormat="1" ht="109.5" customHeight="1" x14ac:dyDescent="0.25">
      <c r="A39" s="185"/>
      <c r="B39" s="185"/>
      <c r="C39" s="187"/>
      <c r="D39" s="187"/>
      <c r="E39" s="187"/>
      <c r="F39" s="185"/>
      <c r="G39" s="134" t="str">
        <f>'VALORACIÓN DE CONTROL DE RIESGO'!D40</f>
        <v>Reducir el riesgo</v>
      </c>
      <c r="H39" s="145" t="str">
        <f>'VALORACIÓN DE CONTROL DE RIESGO'!I40</f>
        <v>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El cargue de las evidencias se hará trimestralmente.</v>
      </c>
      <c r="I39" s="68" t="s">
        <v>52</v>
      </c>
      <c r="J39" s="100" t="s">
        <v>50</v>
      </c>
      <c r="K39" s="100" t="s">
        <v>34</v>
      </c>
      <c r="L39" s="185"/>
      <c r="M39" s="185"/>
      <c r="N39" s="100" t="str">
        <f>+'VALORACIÓN DE CONTROL DE RIESGO'!T40</f>
        <v>N/A</v>
      </c>
    </row>
    <row r="40" spans="1:14" s="63" customFormat="1" ht="140.25" customHeight="1" x14ac:dyDescent="0.25">
      <c r="A40" s="185"/>
      <c r="B40" s="185"/>
      <c r="C40" s="187"/>
      <c r="D40" s="187"/>
      <c r="E40" s="187"/>
      <c r="F40" s="185"/>
      <c r="G40" s="134" t="str">
        <f>'VALORACIÓN DE CONTROL DE RIESGO'!D41</f>
        <v>Reducir el riesgo</v>
      </c>
      <c r="H40" s="145" t="str">
        <f>'VALORACIÓN DE CONTROL DE RIESGO'!I41</f>
        <v>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El cargue de las evidencias se hará trimestralmente.</v>
      </c>
      <c r="I40" s="68" t="s">
        <v>873</v>
      </c>
      <c r="J40" s="100" t="s">
        <v>50</v>
      </c>
      <c r="K40" s="100" t="s">
        <v>34</v>
      </c>
      <c r="L40" s="185"/>
      <c r="M40" s="185"/>
      <c r="N40" s="100" t="str">
        <f>+'VALORACIÓN DE CONTROL DE RIESGO'!T41</f>
        <v>N/A</v>
      </c>
    </row>
    <row r="41" spans="1:14" s="63" customFormat="1" ht="119.25" customHeight="1" x14ac:dyDescent="0.25">
      <c r="A41" s="185"/>
      <c r="B41" s="185"/>
      <c r="C41" s="187"/>
      <c r="D41" s="187"/>
      <c r="E41" s="187"/>
      <c r="F41" s="185"/>
      <c r="G41" s="134" t="str">
        <f>'VALORACIÓN DE CONTROL DE RIESGO'!D42</f>
        <v>Reducir el riesgo</v>
      </c>
      <c r="H41" s="145" t="str">
        <f>'VALORACIÓN DE CONTROL DE RIESGO'!I42</f>
        <v>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hará trimestralmente.</v>
      </c>
      <c r="I41" s="68" t="s">
        <v>633</v>
      </c>
      <c r="J41" s="100" t="s">
        <v>50</v>
      </c>
      <c r="K41" s="100" t="s">
        <v>634</v>
      </c>
      <c r="L41" s="185"/>
      <c r="M41" s="185"/>
      <c r="N41" s="100" t="str">
        <f>+'VALORACIÓN DE CONTROL DE RIESGO'!T42</f>
        <v>N/A</v>
      </c>
    </row>
    <row r="42" spans="1:14" s="63" customFormat="1" ht="102" customHeight="1" x14ac:dyDescent="0.25">
      <c r="A42" s="184"/>
      <c r="B42" s="184"/>
      <c r="C42" s="188"/>
      <c r="D42" s="188"/>
      <c r="E42" s="188"/>
      <c r="F42" s="184"/>
      <c r="G42" s="134" t="str">
        <f>'VALORACIÓN DE CONTROL DE RIESGO'!D43</f>
        <v>Reducir el riesgo</v>
      </c>
      <c r="H42" s="145" t="str">
        <f>'VALORACIÓN DE CONTROL DE RIESGO'!I43</f>
        <v>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El cargue de las evidencias se hará trimestralmente.</v>
      </c>
      <c r="I42" s="68" t="s">
        <v>1002</v>
      </c>
      <c r="J42" s="134" t="s">
        <v>50</v>
      </c>
      <c r="K42" s="134" t="s">
        <v>32</v>
      </c>
      <c r="L42" s="184"/>
      <c r="M42" s="184"/>
      <c r="N42" s="134" t="str">
        <f>+'VALORACIÓN DE CONTROL DE RIESGO'!T43</f>
        <v>N/A</v>
      </c>
    </row>
    <row r="43" spans="1:14" s="63" customFormat="1" ht="148.5" customHeight="1" x14ac:dyDescent="0.25">
      <c r="A43" s="183">
        <f>'IDENTIFICACIÓN DE RIESGOS'!A27</f>
        <v>20</v>
      </c>
      <c r="B43" s="183" t="str">
        <f>'IDENTIFICACIÓN DE RIESGOS'!B27</f>
        <v>Gestión de Emergencias</v>
      </c>
      <c r="C43" s="186" t="str">
        <f>+'ANALISIS DE RIESGOS'!C29</f>
        <v>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v>
      </c>
      <c r="D43" s="186" t="str">
        <f>'IDENTIFICACIÓN DE RIESGOS'!C27</f>
        <v>Afectación de personas, bienes o recursos por servicio o atención inadecuada de incidentes desde el NUSE 123.</v>
      </c>
      <c r="E43" s="186" t="str">
        <f>'ANALISIS DE RIESGOS'!E29</f>
        <v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v>
      </c>
      <c r="F43" s="183" t="str">
        <f>'ANALISIS DE RIESGOS'!I29</f>
        <v>ZONA RIESGO ALTO</v>
      </c>
      <c r="G43" s="134" t="str">
        <f>'VALORACIÓN DE CONTROL DE RIESGO'!D44</f>
        <v>Reducir el riesgo</v>
      </c>
      <c r="H43" s="145" t="str">
        <f>'VALORACIÓN DE CONTROL DE RIESGO'!I44</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El cargue de las evidencias se hará trimestralmente.</v>
      </c>
      <c r="I43" s="68" t="s">
        <v>874</v>
      </c>
      <c r="J43" s="100" t="s">
        <v>875</v>
      </c>
      <c r="K43" s="100" t="s">
        <v>36</v>
      </c>
      <c r="L43" s="183">
        <f>'VALORACIÓN CON CONTROLES'!F29</f>
        <v>100</v>
      </c>
      <c r="M43" s="183" t="str">
        <f>'VALORACIÓN CON CONTROLES'!J29</f>
        <v>ZONA RIESGO BAJA</v>
      </c>
      <c r="N43" s="100" t="str">
        <f>+'VALORACIÓN DE CONTROL DE RIESGO'!T44</f>
        <v>N/A</v>
      </c>
    </row>
    <row r="44" spans="1:14" s="63" customFormat="1" ht="148.5" customHeight="1" x14ac:dyDescent="0.25">
      <c r="A44" s="184"/>
      <c r="B44" s="184"/>
      <c r="C44" s="188"/>
      <c r="D44" s="188"/>
      <c r="E44" s="188"/>
      <c r="F44" s="184"/>
      <c r="G44" s="134" t="str">
        <f>'VALORACIÓN DE CONTROL DE RIESGO'!D45</f>
        <v>Reducir el riesgo</v>
      </c>
      <c r="H44" s="145" t="str">
        <f>'VALORACIÓN DE CONTROL DE RIESGO'!I45</f>
        <v>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El cargue de las evidencias se hará trimestralmente.</v>
      </c>
      <c r="I44" s="68" t="s">
        <v>1004</v>
      </c>
      <c r="J44" s="134" t="s">
        <v>1005</v>
      </c>
      <c r="K44" s="134" t="s">
        <v>649</v>
      </c>
      <c r="L44" s="184"/>
      <c r="M44" s="184"/>
      <c r="N44" s="134" t="str">
        <f>+'VALORACIÓN DE CONTROL DE RIESGO'!T45</f>
        <v>N/A</v>
      </c>
    </row>
    <row r="45" spans="1:14" s="63" customFormat="1" ht="64.5" customHeight="1" x14ac:dyDescent="0.25">
      <c r="A45" s="181">
        <f>'IDENTIFICACIÓN DE RIESGOS'!A28</f>
        <v>21</v>
      </c>
      <c r="B45" s="181" t="str">
        <f>'IDENTIFICACIÓN DE RIESGOS'!B28</f>
        <v>Gestión de Recursos Físicos y Documental</v>
      </c>
      <c r="C45" s="182" t="str">
        <f>+'ANALISIS DE RIESGOS'!C30</f>
        <v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5" s="182" t="str">
        <f>'IDENTIFICACIÓN DE RIESGOS'!C28</f>
        <v>Perdida o extravió documental por parte de un servidor que, aprovechando su posición frente a un recurso público, privilegia a un tercero con información para su beneficio.</v>
      </c>
      <c r="E45" s="182" t="str">
        <f>'ANALISIS DE RIESGOS'!E30</f>
        <v>* Fallas en la oportunidad en la respuesta a los ciudadanos. 
* Indisponibilidad en la información. 
* Errores en información entregada a la ciudadanía. 
* Vulnerar el derecho a la privacidad de la información. 
* Fraudes, Acciones ilícitas.</v>
      </c>
      <c r="F45" s="181" t="str">
        <f>'ANALISIS DE RIESGOS'!I30</f>
        <v>ZONA RIESGO ALTO</v>
      </c>
      <c r="G45" s="134" t="str">
        <f>'VALORACIÓN DE CONTROL DE RIESGO'!D46</f>
        <v>Reducir el riesgo</v>
      </c>
      <c r="H45" s="145" t="str">
        <f>'VALORACIÓN DE CONTROL DE RIESGO'!I46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cargue de las evidencias se hará trimestralmente.</v>
      </c>
      <c r="I45" s="68" t="s">
        <v>28</v>
      </c>
      <c r="J45" s="100" t="s">
        <v>876</v>
      </c>
      <c r="K45" s="100" t="s">
        <v>34</v>
      </c>
      <c r="L45" s="181">
        <f>'VALORACIÓN CON CONTROLES'!F30</f>
        <v>100</v>
      </c>
      <c r="M45" s="181" t="str">
        <f>'VALORACIÓN CON CONTROLES'!J30</f>
        <v>ZONA RIESGO BAJA</v>
      </c>
      <c r="N45" s="100" t="str">
        <f>+'VALORACIÓN DE CONTROL DE RIESGO'!T46</f>
        <v>N/A</v>
      </c>
    </row>
    <row r="46" spans="1:14" s="63" customFormat="1" ht="84.75" customHeight="1" x14ac:dyDescent="0.25">
      <c r="A46" s="181"/>
      <c r="B46" s="181"/>
      <c r="C46" s="182"/>
      <c r="D46" s="182"/>
      <c r="E46" s="182"/>
      <c r="F46" s="181"/>
      <c r="G46" s="134" t="str">
        <f>'VALORACIÓN DE CONTROL DE RIESGO'!D47</f>
        <v>Reducir el riesgo</v>
      </c>
      <c r="H46" s="145" t="str">
        <f>'VALORACIÓN DE CONTROL DE RIESGO'!I47</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6" s="68" t="s">
        <v>55</v>
      </c>
      <c r="J46" s="100" t="s">
        <v>876</v>
      </c>
      <c r="K46" s="100" t="s">
        <v>54</v>
      </c>
      <c r="L46" s="181"/>
      <c r="M46" s="181"/>
      <c r="N46" s="100" t="str">
        <f>+'VALORACIÓN DE CONTROL DE RIESGO'!T47</f>
        <v>N/A</v>
      </c>
    </row>
    <row r="47" spans="1:14" s="63" customFormat="1" ht="84.75" customHeight="1" x14ac:dyDescent="0.25">
      <c r="A47" s="181"/>
      <c r="B47" s="181"/>
      <c r="C47" s="182"/>
      <c r="D47" s="182"/>
      <c r="E47" s="182"/>
      <c r="F47" s="181"/>
      <c r="G47" s="134" t="str">
        <f>'VALORACIÓN DE CONTROL DE RIESGO'!D48</f>
        <v>Reducir el riesgo</v>
      </c>
      <c r="H47" s="145" t="str">
        <f>'VALORACIÓN DE CONTROL DE RIESGO'!I48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7" s="68" t="s">
        <v>56</v>
      </c>
      <c r="J47" s="100" t="s">
        <v>877</v>
      </c>
      <c r="K47" s="100" t="s">
        <v>32</v>
      </c>
      <c r="L47" s="181"/>
      <c r="M47" s="181"/>
      <c r="N47" s="100" t="str">
        <f>+'VALORACIÓN DE CONTROL DE RIESGO'!T48</f>
        <v>N/A</v>
      </c>
    </row>
    <row r="48" spans="1:14" s="63" customFormat="1" ht="81" customHeight="1" x14ac:dyDescent="0.25">
      <c r="A48" s="181"/>
      <c r="B48" s="181"/>
      <c r="C48" s="182"/>
      <c r="D48" s="182"/>
      <c r="E48" s="182"/>
      <c r="F48" s="181"/>
      <c r="G48" s="134" t="str">
        <f>'VALORACIÓN DE CONTROL DE RIESGO'!D49</f>
        <v>Reducir el riesgo</v>
      </c>
      <c r="H48" s="145" t="str">
        <f>'VALORACIÓN DE CONTROL DE RIESGO'!I49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v>
      </c>
      <c r="I48" s="68" t="s">
        <v>878</v>
      </c>
      <c r="J48" s="100" t="s">
        <v>876</v>
      </c>
      <c r="K48" s="100" t="s">
        <v>32</v>
      </c>
      <c r="L48" s="181"/>
      <c r="M48" s="181"/>
      <c r="N48" s="100" t="str">
        <f>+'VALORACIÓN DE CONTROL DE RIESGO'!T49</f>
        <v>N/A</v>
      </c>
    </row>
    <row r="49" spans="1:14" s="63" customFormat="1" ht="83.25" customHeight="1" x14ac:dyDescent="0.25">
      <c r="A49" s="181">
        <f>'IDENTIFICACIÓN DE RIESGOS'!A29</f>
        <v>22</v>
      </c>
      <c r="B49" s="181" t="str">
        <f>'IDENTIFICACIÓN DE RIESGOS'!B29</f>
        <v>Gestión de Recursos Físicos y Documental</v>
      </c>
      <c r="C49" s="182"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9" s="182" t="str">
        <f>'IDENTIFICACIÓN DE RIESGOS'!C29</f>
        <v>Perdida y/o desaparición de los bienes al servicio de la Entidad parte de un servidor que, aprovechando su posición frente a un recurso público, sustrae bienes de la Entidad para su beneficio personal o un tercero.</v>
      </c>
      <c r="E49" s="182" t="str">
        <f>'ANALISIS DE RIESGOS'!E31</f>
        <v>* Afectación en la prestación del servicio.
* Detrimento patrimonial.
* Investigaciones disciplinarias.
* Generación de hallazgos por parte de Entes de Control.</v>
      </c>
      <c r="F49" s="181" t="str">
        <f>'ANALISIS DE RIESGOS'!I31</f>
        <v>ZONA RIESGO ALTO</v>
      </c>
      <c r="G49" s="134" t="str">
        <f>'VALORACIÓN DE CONTROL DE RIESGO'!D50</f>
        <v>Reducir el riesgo</v>
      </c>
      <c r="H49" s="145" t="str">
        <f>'VALORACIÓN DE CONTROL DE RIESGO'!I50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cargue de las evidencias se hará trimestralmente.</v>
      </c>
      <c r="I49" s="68" t="s">
        <v>56</v>
      </c>
      <c r="J49" s="100" t="s">
        <v>877</v>
      </c>
      <c r="K49" s="100" t="s">
        <v>32</v>
      </c>
      <c r="L49" s="181">
        <f>'VALORACIÓN CON CONTROLES'!F31</f>
        <v>100</v>
      </c>
      <c r="M49" s="181" t="str">
        <f>'VALORACIÓN CON CONTROLES'!J31</f>
        <v>ZONA RIESGO BAJA</v>
      </c>
      <c r="N49" s="100" t="str">
        <f>+'VALORACIÓN DE CONTROL DE RIESGO'!T50</f>
        <v>N/A</v>
      </c>
    </row>
    <row r="50" spans="1:14" s="63" customFormat="1" ht="80.25" customHeight="1" x14ac:dyDescent="0.25">
      <c r="A50" s="181"/>
      <c r="B50" s="181"/>
      <c r="C50" s="182"/>
      <c r="D50" s="182"/>
      <c r="E50" s="182"/>
      <c r="F50" s="181"/>
      <c r="G50" s="134" t="str">
        <f>'VALORACIÓN DE CONTROL DE RIESGO'!D51</f>
        <v>Reducir el riesgo</v>
      </c>
      <c r="H50" s="145" t="str">
        <f>'VALORACIÓN DE CONTROL DE RIESGO'!I51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50" s="68" t="s">
        <v>57</v>
      </c>
      <c r="J50" s="100" t="s">
        <v>58</v>
      </c>
      <c r="K50" s="100" t="s">
        <v>34</v>
      </c>
      <c r="L50" s="181"/>
      <c r="M50" s="181"/>
      <c r="N50" s="100" t="str">
        <f>+'VALORACIÓN DE CONTROL DE RIESGO'!T51</f>
        <v>N/A</v>
      </c>
    </row>
    <row r="51" spans="1:14" s="63" customFormat="1" ht="69.75" customHeight="1" x14ac:dyDescent="0.25">
      <c r="A51" s="181"/>
      <c r="B51" s="181"/>
      <c r="C51" s="182"/>
      <c r="D51" s="182"/>
      <c r="E51" s="182"/>
      <c r="F51" s="181"/>
      <c r="G51" s="134" t="str">
        <f>'VALORACIÓN DE CONTROL DE RIESGO'!D52</f>
        <v>Reducir el riesgo</v>
      </c>
      <c r="H51" s="145" t="str">
        <f>'VALORACIÓN DE CONTROL DE RIESGO'!I52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cargue de las evidencias se hará trimestralmente.</v>
      </c>
      <c r="I51" s="68" t="s">
        <v>879</v>
      </c>
      <c r="J51" s="100" t="s">
        <v>58</v>
      </c>
      <c r="K51" s="100" t="s">
        <v>54</v>
      </c>
      <c r="L51" s="181"/>
      <c r="M51" s="181"/>
      <c r="N51" s="100" t="str">
        <f>+'VALORACIÓN DE CONTROL DE RIESGO'!T52</f>
        <v>N/A</v>
      </c>
    </row>
    <row r="52" spans="1:14" s="63" customFormat="1" ht="66" customHeight="1" x14ac:dyDescent="0.25">
      <c r="A52" s="181"/>
      <c r="B52" s="181"/>
      <c r="C52" s="182"/>
      <c r="D52" s="182"/>
      <c r="E52" s="182"/>
      <c r="F52" s="181"/>
      <c r="G52" s="134" t="str">
        <f>'VALORACIÓN DE CONTROL DE RIESGO'!D53</f>
        <v>Reducir el riesgo</v>
      </c>
      <c r="H52" s="145" t="str">
        <f>'VALORACIÓN DE CONTROL DE RIESGO'!I53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v>
      </c>
      <c r="I52" s="68" t="s">
        <v>880</v>
      </c>
      <c r="J52" s="100" t="s">
        <v>58</v>
      </c>
      <c r="K52" s="100" t="s">
        <v>54</v>
      </c>
      <c r="L52" s="181"/>
      <c r="M52" s="181"/>
      <c r="N52" s="100" t="str">
        <f>+'VALORACIÓN DE CONTROL DE RIESGO'!T53</f>
        <v>N/A</v>
      </c>
    </row>
    <row r="53" spans="1:14" s="63" customFormat="1" ht="87.75" customHeight="1" x14ac:dyDescent="0.25">
      <c r="A53" s="183">
        <f>'IDENTIFICACIÓN DE RIESGOS'!A30</f>
        <v>23</v>
      </c>
      <c r="B53" s="183" t="str">
        <f>'IDENTIFICACIÓN DE RIESGOS'!B30</f>
        <v>Gestión de Tecnología de Información</v>
      </c>
      <c r="C53" s="186"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v>
      </c>
      <c r="D53" s="186" t="str">
        <f>'IDENTIFICACIÓN DE RIESGOS'!C30</f>
        <v>Interrupción de los servicios  TIC</v>
      </c>
      <c r="E53" s="186" t="str">
        <f>'ANALISIS DE RIESGOS'!E32</f>
        <v xml:space="preserve">Afectación en los servicios que presta la entidad a los ciudadanos
Afectación del cumplimiento de la misión de la entidad.
Afectación de los servicios TIC de la entidad.
</v>
      </c>
      <c r="F53" s="183" t="str">
        <f>'ANALISIS DE RIESGOS'!I32</f>
        <v>ZONA RIESGO EXTREMO</v>
      </c>
      <c r="G53" s="134" t="str">
        <f>'VALORACIÓN DE CONTROL DE RIESGO'!D54</f>
        <v>Reducir el riesgo</v>
      </c>
      <c r="H53" s="145" t="str">
        <f>'VALORACIÓN DE CONTROL DE RIESGO'!I54</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3" s="68" t="s">
        <v>59</v>
      </c>
      <c r="J53" s="100" t="s">
        <v>881</v>
      </c>
      <c r="K53" s="100" t="s">
        <v>32</v>
      </c>
      <c r="L53" s="183">
        <f>'VALORACIÓN CON CONTROLES'!F32</f>
        <v>100</v>
      </c>
      <c r="M53" s="183" t="str">
        <f>'VALORACIÓN CON CONTROLES'!J32</f>
        <v>ZONA RIESGO BAJA</v>
      </c>
      <c r="N53" s="100" t="str">
        <f>+'VALORACIÓN DE CONTROL DE RIESGO'!T54</f>
        <v>Procedimientos aprobados, formalizados e implementados</v>
      </c>
    </row>
    <row r="54" spans="1:14" s="63" customFormat="1" ht="94.5" customHeight="1" x14ac:dyDescent="0.25">
      <c r="A54" s="185"/>
      <c r="B54" s="185"/>
      <c r="C54" s="187"/>
      <c r="D54" s="187"/>
      <c r="E54" s="187"/>
      <c r="F54" s="185"/>
      <c r="G54" s="134" t="str">
        <f>'VALORACIÓN DE CONTROL DE RIESGO'!D55</f>
        <v>Reducir el riesgo</v>
      </c>
      <c r="H54" s="145" t="str">
        <f>'VALORACIÓN DE CONTROL DE RIESGO'!I55</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4" s="68" t="s">
        <v>60</v>
      </c>
      <c r="J54" s="100" t="s">
        <v>61</v>
      </c>
      <c r="K54" s="100" t="s">
        <v>31</v>
      </c>
      <c r="L54" s="185"/>
      <c r="M54" s="185"/>
      <c r="N54" s="100" t="str">
        <f>+'VALORACIÓN DE CONTROL DE RIESGO'!T55</f>
        <v>Porcentaje de incidentes cerrados por la Dirección de Tecnologías y Sistemas de la Información</v>
      </c>
    </row>
    <row r="55" spans="1:14" s="63" customFormat="1" ht="84" customHeight="1" x14ac:dyDescent="0.25">
      <c r="A55" s="185"/>
      <c r="B55" s="185"/>
      <c r="C55" s="187"/>
      <c r="D55" s="187"/>
      <c r="E55" s="187"/>
      <c r="F55" s="185"/>
      <c r="G55" s="134" t="str">
        <f>'VALORACIÓN DE CONTROL DE RIESGO'!D56</f>
        <v>Reducir el riesgo</v>
      </c>
      <c r="H55" s="145" t="str">
        <f>'VALORACIÓN DE CONTROL DE RIESGO'!I56</f>
        <v>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El cargue de las evidencias se hará trimestralmente.</v>
      </c>
      <c r="I55" s="68" t="s">
        <v>882</v>
      </c>
      <c r="J55" s="100" t="s">
        <v>62</v>
      </c>
      <c r="K55" s="100" t="s">
        <v>36</v>
      </c>
      <c r="L55" s="185"/>
      <c r="M55" s="185"/>
      <c r="N55" s="100" t="str">
        <f>+'VALORACIÓN DE CONTROL DE RIESGO'!T56</f>
        <v>Porcentaje de cambios en los sistemas de informacion que interrumpen la prestacion del servicio</v>
      </c>
    </row>
    <row r="56" spans="1:14" s="63" customFormat="1" ht="101.25" customHeight="1" x14ac:dyDescent="0.25">
      <c r="A56" s="185"/>
      <c r="B56" s="185"/>
      <c r="C56" s="187"/>
      <c r="D56" s="187"/>
      <c r="E56" s="187"/>
      <c r="F56" s="185"/>
      <c r="G56" s="134" t="str">
        <f>'VALORACIÓN DE CONTROL DE RIESGO'!D57</f>
        <v>Reducir el riesgo</v>
      </c>
      <c r="H56" s="145" t="str">
        <f>'VALORACIÓN DE CONTROL DE RIESGO'!I57</f>
        <v>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6" s="68" t="s">
        <v>63</v>
      </c>
      <c r="J56" s="100" t="s">
        <v>64</v>
      </c>
      <c r="K56" s="100" t="s">
        <v>31</v>
      </c>
      <c r="L56" s="185"/>
      <c r="M56" s="185"/>
      <c r="N56" s="100" t="str">
        <f>+'VALORACIÓN DE CONTROL DE RIESGO'!T57</f>
        <v>Porcentaje de Mantenimiento preventivo, reactivo o correctivo realizados en la nube</v>
      </c>
    </row>
    <row r="57" spans="1:14" s="63" customFormat="1" ht="123" customHeight="1" x14ac:dyDescent="0.25">
      <c r="A57" s="184"/>
      <c r="B57" s="184"/>
      <c r="C57" s="188"/>
      <c r="D57" s="188"/>
      <c r="E57" s="188"/>
      <c r="F57" s="184"/>
      <c r="G57" s="134" t="str">
        <f>'VALORACIÓN DE CONTROL DE RIESGO'!D58</f>
        <v>Reducir el riesgo</v>
      </c>
      <c r="H57" s="145" t="str">
        <f>'VALORACIÓN DE CONTROL DE RIESGO'!I58</f>
        <v>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v>
      </c>
      <c r="I57" s="68" t="s">
        <v>639</v>
      </c>
      <c r="J57" s="100" t="s">
        <v>883</v>
      </c>
      <c r="K57" s="100" t="s">
        <v>32</v>
      </c>
      <c r="L57" s="184"/>
      <c r="M57" s="184"/>
      <c r="N57" s="100" t="str">
        <f>+'VALORACIÓN DE CONTROL DE RIESGO'!T58</f>
        <v>N/A</v>
      </c>
    </row>
    <row r="58" spans="1:14" s="63" customFormat="1" ht="86.25" customHeight="1" x14ac:dyDescent="0.25">
      <c r="A58" s="181">
        <f>'IDENTIFICACIÓN DE RIESGOS'!A31</f>
        <v>24</v>
      </c>
      <c r="B58" s="181" t="str">
        <f>'IDENTIFICACIÓN DE RIESGOS'!B31</f>
        <v>Gestión de Tecnología de Información</v>
      </c>
      <c r="C58" s="182" t="str">
        <f>+'ANALISIS DE RIESGOS'!C33</f>
        <v>*Cambios en los requerimientos definidos para el sistema de información.
*Ausencia de procedimientos para el Desarrollo y Mantenimiento de Sistemas de Información.</v>
      </c>
      <c r="D58" s="182" t="str">
        <f>'IDENTIFICACIÓN DE RIESGOS'!C31</f>
        <v>Incumplimiento de las funcionalidades para los cuales fueron diseñados los sistemas de información.</v>
      </c>
      <c r="E58" s="182" t="str">
        <f>'ANALISIS DE RIESGOS'!E33</f>
        <v>Reprocesos al interior de la entidad. 
Afectación de la prestación de servicios TIC en la entidad.</v>
      </c>
      <c r="F58" s="181" t="str">
        <f>'ANALISIS DE RIESGOS'!I33</f>
        <v>ZONA RIESGO ALTO</v>
      </c>
      <c r="G58" s="134" t="str">
        <f>'VALORACIÓN DE CONTROL DE RIESGO'!D59</f>
        <v>Reducir el riesgo</v>
      </c>
      <c r="H58" s="145" t="str">
        <f>'VALORACIÓN DE CONTROL DE RIESGO'!I59</f>
        <v>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El cargue de las evidencias se hará trimestralmente.</v>
      </c>
      <c r="I58" s="68" t="s">
        <v>65</v>
      </c>
      <c r="J58" s="100" t="s">
        <v>66</v>
      </c>
      <c r="K58" s="100" t="s">
        <v>36</v>
      </c>
      <c r="L58" s="181">
        <f>'VALORACIÓN CON CONTROLES'!F33</f>
        <v>100</v>
      </c>
      <c r="M58" s="181" t="str">
        <f>'VALORACIÓN CON CONTROLES'!J33</f>
        <v>ZONA RIESGO BAJA</v>
      </c>
      <c r="N58" s="100" t="str">
        <f>+'VALORACIÓN DE CONTROL DE RIESGO'!T59</f>
        <v>Porcentaje de requerimientos que afectaron el alcance del  cronograma de avance de proyecto de sistemas de información</v>
      </c>
    </row>
    <row r="59" spans="1:14" s="63" customFormat="1" ht="72.75" customHeight="1" x14ac:dyDescent="0.25">
      <c r="A59" s="181"/>
      <c r="B59" s="181"/>
      <c r="C59" s="182"/>
      <c r="D59" s="182"/>
      <c r="E59" s="182"/>
      <c r="F59" s="181"/>
      <c r="G59" s="134" t="str">
        <f>'VALORACIÓN DE CONTROL DE RIESGO'!D60</f>
        <v>Reducir el riesgo</v>
      </c>
      <c r="H59" s="145" t="str">
        <f>'VALORACIÓN DE CONTROL DE RIESGO'!I60</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9" s="68" t="s">
        <v>59</v>
      </c>
      <c r="J59" s="100" t="s">
        <v>884</v>
      </c>
      <c r="K59" s="100" t="s">
        <v>31</v>
      </c>
      <c r="L59" s="181"/>
      <c r="M59" s="181"/>
      <c r="N59" s="100" t="str">
        <f>+'VALORACIÓN DE CONTROL DE RIESGO'!T60</f>
        <v>Procedimientos aprobados, formalizados e implementados</v>
      </c>
    </row>
    <row r="60" spans="1:14" s="63" customFormat="1" ht="123" customHeight="1" x14ac:dyDescent="0.25">
      <c r="A60" s="134">
        <f>'IDENTIFICACIÓN DE RIESGOS'!A32</f>
        <v>25</v>
      </c>
      <c r="B60" s="134" t="str">
        <f>'IDENTIFICACIÓN DE RIESGOS'!B32</f>
        <v>Gestión Financiera</v>
      </c>
      <c r="C60" s="135" t="str">
        <f>+'ANALISIS DE RIESGOS'!C34</f>
        <v>Falta de planeación a la hora de realizar la debida programación del Plan Anualizado de Caja - PAC</v>
      </c>
      <c r="D60" s="135" t="str">
        <f>'IDENTIFICACIÓN DE RIESGOS'!C32</f>
        <v>Deficiente ejecución del PAC</v>
      </c>
      <c r="E60" s="135" t="str">
        <f>'ANALISIS DE RIESGOS'!E34</f>
        <v>*Multas y sanciones  *Proceso Disciplinario</v>
      </c>
      <c r="F60" s="134" t="str">
        <f>'ANALISIS DE RIESGOS'!I34</f>
        <v>ZONA RIESGO MODERADO</v>
      </c>
      <c r="G60" s="134" t="str">
        <f>'VALORACIÓN DE CONTROL DE RIESGO'!D61</f>
        <v>Reducir el riesgo</v>
      </c>
      <c r="H60" s="145" t="str">
        <f>'VALORACIÓN DE CONTROL DE RIESGO'!I61</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El cargue de las evidencias se hará trimestralmente.</v>
      </c>
      <c r="I60" s="68" t="s">
        <v>67</v>
      </c>
      <c r="J60" s="100" t="s">
        <v>68</v>
      </c>
      <c r="K60" s="100" t="s">
        <v>39</v>
      </c>
      <c r="L60" s="100">
        <f>'VALORACIÓN CON CONTROLES'!F34</f>
        <v>100</v>
      </c>
      <c r="M60" s="100" t="str">
        <f>'VALORACIÓN CON CONTROLES'!J34</f>
        <v>ZONA RIESGO BAJA</v>
      </c>
      <c r="N60" s="100" t="str">
        <f>+'VALORACIÓN DE CONTROL DE RIESGO'!T61</f>
        <v>PORCENTAJE DE SEGUIMIENTOS A LA EJECUCIÓN DE PAC</v>
      </c>
    </row>
    <row r="61" spans="1:14" ht="126" customHeight="1" x14ac:dyDescent="0.25">
      <c r="A61" s="134">
        <f>'IDENTIFICACIÓN DE RIESGOS'!A33</f>
        <v>26</v>
      </c>
      <c r="B61" s="134" t="str">
        <f>'IDENTIFICACIÓN DE RIESGOS'!B33</f>
        <v>Gestión Financiera</v>
      </c>
      <c r="C61" s="135" t="str">
        <f>+'ANALISIS DE RIESGOS'!C35</f>
        <v>Error en el reporte de información de las áreas de gestión</v>
      </c>
      <c r="D61" s="135" t="str">
        <f>'IDENTIFICACIÓN DE RIESGOS'!C33</f>
        <v>Se identifica, clasifica y se registra información contable en rubros y cuantías que no correspondan</v>
      </c>
      <c r="E61" s="135" t="str">
        <f>'ANALISIS DE RIESGOS'!E35</f>
        <v>*Generación de hallazgos con incidencia de carácter administrativo, fiscal y disciplinario.         *Afectación a la calificación del desempeño de la Entidad en el Distrito.</v>
      </c>
      <c r="F61" s="134" t="str">
        <f>'ANALISIS DE RIESGOS'!I35</f>
        <v>ZONA RIESGO MODERADO</v>
      </c>
      <c r="G61" s="134" t="str">
        <f>'VALORACIÓN DE CONTROL DE RIESGO'!D62</f>
        <v>Reducir el riesgo</v>
      </c>
      <c r="H61" s="145" t="str">
        <f>'VALORACIÓN DE CONTROL DE RIESGO'!I62</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61" s="67" t="s">
        <v>885</v>
      </c>
      <c r="J61" s="67" t="s">
        <v>886</v>
      </c>
      <c r="K61" s="67" t="s">
        <v>36</v>
      </c>
      <c r="L61" s="100">
        <f>'VALORACIÓN CON CONTROLES'!F35</f>
        <v>100</v>
      </c>
      <c r="M61" s="100" t="str">
        <f>'VALORACIÓN CON CONTROLES'!J35</f>
        <v>ZONA RIESGO BAJA</v>
      </c>
      <c r="N61" s="100" t="str">
        <f>+'VALORACIÓN DE CONTROL DE RIESGO'!T62</f>
        <v>Porcentaje de Conciliaciones Contables Realizadas</v>
      </c>
    </row>
    <row r="62" spans="1:14" ht="115.5" customHeight="1" x14ac:dyDescent="0.25">
      <c r="A62" s="134">
        <f>'IDENTIFICACIÓN DE RIESGOS'!A34</f>
        <v>27</v>
      </c>
      <c r="B62" s="134" t="str">
        <f>'IDENTIFICACIÓN DE RIESGOS'!B34</f>
        <v>Gestión Jurídica y Contractual</v>
      </c>
      <c r="C62" s="135" t="str">
        <f>+'ANALISIS DE RIESGOS'!C36</f>
        <v>Deficiencia en la verificación de documentos que componen los contratos de prestación de servicios</v>
      </c>
      <c r="D62" s="135" t="str">
        <f>'IDENTIFICACIÓN DE RIESGOS'!C34</f>
        <v>Documentos incompletos para la elaboración de un contrato</v>
      </c>
      <c r="E62" s="135" t="str">
        <f>'ANALISIS DE RIESGOS'!E36</f>
        <v>Proceso Disciplinario - Proceso Penal</v>
      </c>
      <c r="F62" s="134" t="str">
        <f>'ANALISIS DE RIESGOS'!I36</f>
        <v>ZONA RIESGO ALTO</v>
      </c>
      <c r="G62" s="134" t="str">
        <f>'VALORACIÓN DE CONTROL DE RIESGO'!D63</f>
        <v>Reducir el riesgo</v>
      </c>
      <c r="H62" s="145" t="str">
        <f>'VALORACIÓN DE CONTROL DE RIESGO'!I63</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v>
      </c>
      <c r="I62" s="67" t="s">
        <v>69</v>
      </c>
      <c r="J62" s="67" t="s">
        <v>70</v>
      </c>
      <c r="K62" s="67" t="s">
        <v>32</v>
      </c>
      <c r="L62" s="100">
        <f>'VALORACIÓN CON CONTROLES'!F36</f>
        <v>100</v>
      </c>
      <c r="M62" s="100" t="str">
        <f>'VALORACIÓN CON CONTROLES'!J36</f>
        <v>ZONA RIESGO MODERADO</v>
      </c>
      <c r="N62" s="100" t="str">
        <f>+'VALORACIÓN DE CONTROL DE RIESGO'!T63</f>
        <v>Base de datos Control</v>
      </c>
    </row>
    <row r="63" spans="1:14" ht="113.25" customHeight="1" x14ac:dyDescent="0.25">
      <c r="A63" s="134">
        <f>'IDENTIFICACIÓN DE RIESGOS'!A35</f>
        <v>28</v>
      </c>
      <c r="B63" s="134" t="str">
        <f>'IDENTIFICACIÓN DE RIESGOS'!B35</f>
        <v>Gestión Jurídica y Contractual</v>
      </c>
      <c r="C63" s="135" t="str">
        <f>+'ANALISIS DE RIESGOS'!C37</f>
        <v>Deficiencia en el cumplimiento de requisitos para la ejecución del contrato</v>
      </c>
      <c r="D63" s="135" t="str">
        <f>'IDENTIFICACIÓN DE RIESGOS'!C35</f>
        <v>Documentos incompletos para la legalización de un contrato</v>
      </c>
      <c r="E63" s="135" t="str">
        <f>'ANALISIS DE RIESGOS'!E37</f>
        <v>Proceso Disciplinario - Proceso Penal</v>
      </c>
      <c r="F63" s="134" t="str">
        <f>'ANALISIS DE RIESGOS'!I37</f>
        <v>ZONA RIESGO ALTO</v>
      </c>
      <c r="G63" s="134" t="str">
        <f>'VALORACIÓN DE CONTROL DE RIESGO'!D64</f>
        <v>Reducir el riesgo</v>
      </c>
      <c r="H63" s="145" t="str">
        <f>'VALORACIÓN DE CONTROL DE RIESGO'!I64</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3" s="67" t="s">
        <v>887</v>
      </c>
      <c r="J63" s="67" t="s">
        <v>70</v>
      </c>
      <c r="K63" s="67" t="s">
        <v>32</v>
      </c>
      <c r="L63" s="100">
        <f>'VALORACIÓN CON CONTROLES'!F37</f>
        <v>100</v>
      </c>
      <c r="M63" s="100" t="str">
        <f>'VALORACIÓN CON CONTROLES'!J37</f>
        <v>ZONA RIESGO MODERADO</v>
      </c>
      <c r="N63" s="100" t="str">
        <f>+'VALORACIÓN DE CONTROL DE RIESGO'!T64</f>
        <v>base de datos y Memorandos</v>
      </c>
    </row>
    <row r="64" spans="1:14" ht="96.75" customHeight="1" x14ac:dyDescent="0.25">
      <c r="A64" s="134">
        <f>'IDENTIFICACIÓN DE RIESGOS'!A36</f>
        <v>29</v>
      </c>
      <c r="B64" s="134" t="str">
        <f>'IDENTIFICACIÓN DE RIESGOS'!B36</f>
        <v>Gestión Jurídica y Contractual</v>
      </c>
      <c r="C64" s="135" t="str">
        <f>+'ANALISIS DE RIESGOS'!C38</f>
        <v>Deficiente seguimiento de los contratos pendientes de liquidar</v>
      </c>
      <c r="D64" s="135" t="str">
        <f>'IDENTIFICACIÓN DE RIESGOS'!C36</f>
        <v>Liquidación extemporánea de los contratos fuera de los plazos acordados en el contrato o los establecidos por la ley</v>
      </c>
      <c r="E64" s="135" t="str">
        <f>'ANALISIS DE RIESGOS'!E38</f>
        <v>Perdida de competencia
Inicio de acciones disciplinarias
Generación de reservas y pasivos exigibles</v>
      </c>
      <c r="F64" s="134" t="str">
        <f>'ANALISIS DE RIESGOS'!I38</f>
        <v>ZONA RIESGO ALTO</v>
      </c>
      <c r="G64" s="134" t="str">
        <f>'VALORACIÓN DE CONTROL DE RIESGO'!D65</f>
        <v>Reducir el riesgo</v>
      </c>
      <c r="H64" s="145" t="str">
        <f>'VALORACIÓN DE CONTROL DE RIESGO'!I65</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4" s="67" t="s">
        <v>888</v>
      </c>
      <c r="J64" s="67" t="s">
        <v>889</v>
      </c>
      <c r="K64" s="67" t="s">
        <v>35</v>
      </c>
      <c r="L64" s="100">
        <f>'VALORACIÓN CON CONTROLES'!F38</f>
        <v>100</v>
      </c>
      <c r="M64" s="100" t="str">
        <f>'VALORACIÓN CON CONTROLES'!J38</f>
        <v>ZONA RIESGO MODERADO</v>
      </c>
      <c r="N64" s="100" t="str">
        <f>+'VALORACIÓN DE CONTROL DE RIESGO'!T65</f>
        <v>Memorandos</v>
      </c>
    </row>
    <row r="65" spans="1:14" ht="140.25" customHeight="1" x14ac:dyDescent="0.25">
      <c r="A65" s="183">
        <f>'IDENTIFICACIÓN DE RIESGOS'!A37</f>
        <v>30</v>
      </c>
      <c r="B65" s="183" t="str">
        <f>'IDENTIFICACIÓN DE RIESGOS'!B37</f>
        <v>Gestión y Análisis de Información de S, C y AJ</v>
      </c>
      <c r="C65" s="186"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v>
      </c>
      <c r="D65" s="186" t="str">
        <f>'IDENTIFICACIÓN DE RIESGOS'!C37</f>
        <v>Los boletines, estudios estratégicos, recomendaciones, respuestas a solicitudes de información y demás documentos requeridos no se generan en los términos de oportunidad y pertinencia de acuerdo con la caracterización del proceso.</v>
      </c>
      <c r="E65" s="186"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5" s="183" t="str">
        <f>'ANALISIS DE RIESGOS'!I39</f>
        <v>ZONA RIESGO MODERADO</v>
      </c>
      <c r="G65" s="134" t="str">
        <f>'VALORACIÓN DE CONTROL DE RIESGO'!D66</f>
        <v>Reducir el riesgo</v>
      </c>
      <c r="H65" s="145" t="str">
        <f>'VALORACIÓN DE CONTROL DE RIESGO'!I66</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El cargue de las evidencias se hará trimestralmente.</v>
      </c>
      <c r="I65" s="67" t="s">
        <v>71</v>
      </c>
      <c r="J65" s="67" t="s">
        <v>72</v>
      </c>
      <c r="K65" s="67" t="s">
        <v>32</v>
      </c>
      <c r="L65" s="183">
        <f>'VALORACIÓN CON CONTROLES'!F39</f>
        <v>100</v>
      </c>
      <c r="M65" s="183" t="str">
        <f>'VALORACIÓN CON CONTROLES'!J39</f>
        <v>ZONA RIESGO BAJA</v>
      </c>
      <c r="N65" s="100" t="str">
        <f>+'VALORACIÓN DE CONTROL DE RIESGO'!T66</f>
        <v>(Número de requerimientos respondidos en los tiempos establecidos/Número de requerimientos recibidos por el proceso C-G1-1 Gestión y Análisis de Información de S, C y AJ)*100</v>
      </c>
    </row>
    <row r="66" spans="1:14" ht="112.5" customHeight="1" x14ac:dyDescent="0.25">
      <c r="A66" s="184"/>
      <c r="B66" s="184"/>
      <c r="C66" s="188"/>
      <c r="D66" s="188"/>
      <c r="E66" s="188"/>
      <c r="F66" s="184"/>
      <c r="G66" s="134" t="str">
        <f>'VALORACIÓN DE CONTROL DE RIESGO'!D67</f>
        <v>Reducir el riesgo</v>
      </c>
      <c r="H66" s="145" t="str">
        <f>'VALORACIÓN DE CONTROL DE RIESGO'!I67</f>
        <v>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El cargue de las evidencias se hará trimestralmente</v>
      </c>
      <c r="I66" s="67" t="s">
        <v>71</v>
      </c>
      <c r="J66" s="67" t="s">
        <v>72</v>
      </c>
      <c r="K66" s="67" t="s">
        <v>32</v>
      </c>
      <c r="L66" s="184"/>
      <c r="M66" s="184"/>
      <c r="N66" s="105" t="str">
        <f>+'VALORACIÓN DE CONTROL DE RIESGO'!T67</f>
        <v>N/A</v>
      </c>
    </row>
    <row r="67" spans="1:14" ht="88.5" customHeight="1" x14ac:dyDescent="0.25">
      <c r="A67" s="134">
        <f>'IDENTIFICACIÓN DE RIESGOS'!A38</f>
        <v>31</v>
      </c>
      <c r="B67" s="134" t="str">
        <f>'IDENTIFICACIÓN DE RIESGOS'!B38</f>
        <v>Seguimiento y Monitoreo al Sistema de Control Interno</v>
      </c>
      <c r="C67" s="135" t="str">
        <f>+'ANALISIS DE RIESGOS'!C40</f>
        <v>• Fallas en la Planeación del PAA que originan extemporaneidad en la entrega de los informes de ley.
* Falta de criterios de auditoria adecuados para el desarrollo de la labor por parte del equipo auditor</v>
      </c>
      <c r="D67" s="135" t="str">
        <f>'IDENTIFICACIÓN DE RIESGOS'!C38</f>
        <v>Inoportunidad en la presentación de informes de ley</v>
      </c>
      <c r="E67" s="135" t="str">
        <f>'ANALISIS DE RIESGOS'!E40</f>
        <v>• Sanciones por parte de entes de Control
• Perdida de oportunidad en la formulación de acciones de mejora.</v>
      </c>
      <c r="F67" s="134" t="str">
        <f>'ANALISIS DE RIESGOS'!I40</f>
        <v>ZONA RIESGO ALTO</v>
      </c>
      <c r="G67" s="134" t="str">
        <f>'VALORACIÓN DE CONTROL DE RIESGO'!D68</f>
        <v>Reducir el riesgo</v>
      </c>
      <c r="H67" s="145" t="str">
        <f>'VALORACIÓN DE CONTROL DE RIESGO'!I68</f>
        <v>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v>
      </c>
      <c r="I67" s="67" t="s">
        <v>860</v>
      </c>
      <c r="J67" s="67" t="s">
        <v>41</v>
      </c>
      <c r="K67" s="67" t="s">
        <v>36</v>
      </c>
      <c r="L67" s="100">
        <f>'VALORACIÓN CON CONTROLES'!F40</f>
        <v>100</v>
      </c>
      <c r="M67" s="100" t="str">
        <f>'VALORACIÓN CON CONTROLES'!J40</f>
        <v>ZONA RIESGO BAJA</v>
      </c>
      <c r="N67" s="100" t="str">
        <f>+'VALORACIÓN DE CONTROL DE RIESGO'!T68</f>
        <v>Actas de Comité</v>
      </c>
    </row>
    <row r="68" spans="1:14" ht="112.5" customHeight="1" x14ac:dyDescent="0.25">
      <c r="A68" s="134">
        <f>'IDENTIFICACIÓN DE RIESGOS'!A39</f>
        <v>32</v>
      </c>
      <c r="B68" s="134" t="str">
        <f>'IDENTIFICACIÓN DE RIESGOS'!B39</f>
        <v>Seguimiento y Monitoreo al Sistema de Control Interno</v>
      </c>
      <c r="C68" s="135" t="str">
        <f>+'ANALISIS DE RIESGOS'!C41</f>
        <v>• Falta de experticia en la utilización de los medios y herramientas destinados a la operación del proceso.
• Selección de perfiles profesionales inadecuados para el desarrollo del ejercicio auditor.</v>
      </c>
      <c r="D68" s="135" t="str">
        <f>'IDENTIFICACIÓN DE RIESGOS'!C39</f>
        <v>Presentar informes de Auditoria o seguimiento con resultados  sesgados,  erróneos, poco fiable o inconcluyentes.</v>
      </c>
      <c r="E68" s="135"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8" s="134" t="str">
        <f>'ANALISIS DE RIESGOS'!I41</f>
        <v>ZONA RIESGO ALTO</v>
      </c>
      <c r="G68" s="134" t="str">
        <f>'VALORACIÓN DE CONTROL DE RIESGO'!D69</f>
        <v>Reducir el riesgo</v>
      </c>
      <c r="H68" s="145" t="str">
        <f>'VALORACIÓN DE CONTROL DE RIESGO'!I69</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8" s="67" t="s">
        <v>73</v>
      </c>
      <c r="J68" s="67" t="s">
        <v>890</v>
      </c>
      <c r="K68" s="67" t="s">
        <v>36</v>
      </c>
      <c r="L68" s="100">
        <f>'VALORACIÓN CON CONTROLES'!F41</f>
        <v>100</v>
      </c>
      <c r="M68" s="100" t="str">
        <f>'VALORACIÓN CON CONTROLES'!J41</f>
        <v>ZONA RIESGO BAJA</v>
      </c>
      <c r="N68" s="100" t="str">
        <f>+'VALORACIÓN DE CONTROL DE RIESGO'!T69</f>
        <v>Revision de Aunditorias y Papeles de trabajo</v>
      </c>
    </row>
    <row r="69" spans="1:14" ht="121.5" customHeight="1" x14ac:dyDescent="0.25">
      <c r="A69" s="134">
        <f>'IDENTIFICACIÓN DE RIESGOS'!A40</f>
        <v>33</v>
      </c>
      <c r="B69" s="134" t="str">
        <f>'IDENTIFICACIÓN DE RIESGOS'!B40</f>
        <v>Gestión Humana</v>
      </c>
      <c r="C69" s="135" t="str">
        <f>+'ANALISIS DE RIESGOS'!C42</f>
        <v xml:space="preserve">Desconocimiento de la normatividad 
</v>
      </c>
      <c r="D69" s="135" t="str">
        <f>'IDENTIFICACIÓN DE RIESGOS'!C40</f>
        <v>Inadecuada utilización de las normas en las actuaciones asociadas al proceso de gestión humana</v>
      </c>
      <c r="E69" s="135" t="str">
        <f>'ANALISIS DE RIESGOS'!E42</f>
        <v>* Exposición a riesgos asociados al proceso de gestión humana</v>
      </c>
      <c r="F69" s="134" t="str">
        <f>'ANALISIS DE RIESGOS'!I42</f>
        <v>ZONA RIESGO BAJA</v>
      </c>
      <c r="G69" s="134" t="str">
        <f>'VALORACIÓN DE CONTROL DE RIESGO'!D70</f>
        <v>Reducir el riesgo</v>
      </c>
      <c r="H69" s="145" t="str">
        <f>'VALORACIÓN DE CONTROL DE RIESGO'!I70</f>
        <v>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9" s="67" t="s">
        <v>74</v>
      </c>
      <c r="J69" s="67" t="s">
        <v>891</v>
      </c>
      <c r="K69" s="67" t="s">
        <v>32</v>
      </c>
      <c r="L69" s="100">
        <f>'VALORACIÓN CON CONTROLES'!F42</f>
        <v>100</v>
      </c>
      <c r="M69" s="100" t="str">
        <f>'VALORACIÓN CON CONTROLES'!J42</f>
        <v>ZONA RIESGO BAJA</v>
      </c>
      <c r="N69" s="100" t="str">
        <f>+'VALORACIÓN DE CONTROL DE RIESGO'!T70</f>
        <v>N/A</v>
      </c>
    </row>
    <row r="70" spans="1:14" ht="93.75" customHeight="1" x14ac:dyDescent="0.25">
      <c r="A70" s="134">
        <f>'IDENTIFICACIÓN DE RIESGOS'!A41</f>
        <v>34</v>
      </c>
      <c r="B70" s="134" t="str">
        <f>'IDENTIFICACIÓN DE RIESGOS'!B41</f>
        <v>Gestión Humana</v>
      </c>
      <c r="C70" s="135" t="str">
        <f>+'ANALISIS DE RIESGOS'!C43</f>
        <v>* La no oportunidad en la entrega de las novedades en las fechas establecidas</v>
      </c>
      <c r="D70" s="135" t="str">
        <f>'IDENTIFICACIÓN DE RIESGOS'!C41</f>
        <v xml:space="preserve">Liquidación de la nómina sin el oportuno reporte de las novedades que se generan mensualmente. </v>
      </c>
      <c r="E70" s="135" t="str">
        <f>'ANALISIS DE RIESGOS'!E43</f>
        <v>* La afectación del pago de la nomina al servidor.
* Sanciones disciplinarias para la entidad, para los servidores que ingresan y validan las novedades y el Director de la dependencia</v>
      </c>
      <c r="F70" s="134" t="str">
        <f>'ANALISIS DE RIESGOS'!I43</f>
        <v>ZONA RIESGO BAJA</v>
      </c>
      <c r="G70" s="134" t="str">
        <f>'VALORACIÓN DE CONTROL DE RIESGO'!D71</f>
        <v>Reducir el riesgo</v>
      </c>
      <c r="H70" s="145" t="str">
        <f>'VALORACIÓN DE CONTROL DE RIESGO'!I71</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70" s="67" t="s">
        <v>892</v>
      </c>
      <c r="J70" s="67" t="s">
        <v>75</v>
      </c>
      <c r="K70" s="67" t="s">
        <v>36</v>
      </c>
      <c r="L70" s="100">
        <f>'VALORACIÓN CON CONTROLES'!F43</f>
        <v>100</v>
      </c>
      <c r="M70" s="100" t="str">
        <f>'VALORACIÓN CON CONTROLES'!J43</f>
        <v>ZONA RIESGO BAJA</v>
      </c>
      <c r="N70" s="100" t="str">
        <f>+'VALORACIÓN DE CONTROL DE RIESGO'!T71</f>
        <v>Inconsistencias nomina</v>
      </c>
    </row>
    <row r="71" spans="1:14" ht="116.25" customHeight="1" x14ac:dyDescent="0.25">
      <c r="A71" s="134">
        <f>'IDENTIFICACIÓN DE RIESGOS'!A42</f>
        <v>35</v>
      </c>
      <c r="B71" s="134" t="str">
        <f>'IDENTIFICACIÓN DE RIESGOS'!B42</f>
        <v>Gestión Humana</v>
      </c>
      <c r="C71" s="135" t="str">
        <f>+'ANALISIS DE RIESGOS'!C44</f>
        <v>* Incumplimiento de la normatividad que regula el tema</v>
      </c>
      <c r="D71" s="135" t="str">
        <f>'IDENTIFICACIÓN DE RIESGOS'!C42</f>
        <v>Nombrar, encargar o posesionar a un servidor que no cumpla con los requisitos establecidos en el Manual de Funciones de la SCJ</v>
      </c>
      <c r="E71" s="135" t="str">
        <f>'ANALISIS DE RIESGOS'!E44</f>
        <v>Sanciones disciplinarias o administrativas a los funcionarios implicados en el proceso</v>
      </c>
      <c r="F71" s="134" t="str">
        <f>'ANALISIS DE RIESGOS'!I44</f>
        <v>ZONA RIESGO MODERADO</v>
      </c>
      <c r="G71" s="134" t="str">
        <f>'VALORACIÓN DE CONTROL DE RIESGO'!D72</f>
        <v>Reducir el riesgo</v>
      </c>
      <c r="H71" s="145" t="str">
        <f>'VALORACIÓN DE CONTROL DE RIESGO'!I72</f>
        <v>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v>
      </c>
      <c r="I71" s="67" t="s">
        <v>893</v>
      </c>
      <c r="J71" s="67" t="s">
        <v>894</v>
      </c>
      <c r="K71" s="67" t="s">
        <v>32</v>
      </c>
      <c r="L71" s="100">
        <f>'VALORACIÓN CON CONTROLES'!F44</f>
        <v>100</v>
      </c>
      <c r="M71" s="100" t="str">
        <f>'VALORACIÓN CON CONTROLES'!J44</f>
        <v>ZONA RIESGO BAJA</v>
      </c>
      <c r="N71" s="100" t="str">
        <f>+'VALORACIÓN DE CONTROL DE RIESGO'!T72</f>
        <v>Tiempo provision Vacantes encargos</v>
      </c>
    </row>
    <row r="72" spans="1:14" ht="121.5" customHeight="1" x14ac:dyDescent="0.25">
      <c r="A72" s="134">
        <f>'IDENTIFICACIÓN DE RIESGOS'!A43</f>
        <v>36</v>
      </c>
      <c r="B72" s="134" t="str">
        <f>'IDENTIFICACIÓN DE RIESGOS'!B43</f>
        <v>Gestión Humana</v>
      </c>
      <c r="C72" s="135" t="str">
        <f>+'ANALISIS DE RIESGOS'!C45</f>
        <v xml:space="preserve">* Inadecuado manejo de controles de seguridad de la información </v>
      </c>
      <c r="D72" s="135" t="str">
        <f>'IDENTIFICACIÓN DE RIESGOS'!C43</f>
        <v>Sustracción de información de las historias laborales</v>
      </c>
      <c r="E72" s="135" t="str">
        <f>'ANALISIS DE RIESGOS'!E45</f>
        <v>Sanciones disciplinarias a los funcionarios implicados en el inadecuado manejo de la información y pérdida de la información</v>
      </c>
      <c r="F72" s="134" t="str">
        <f>'ANALISIS DE RIESGOS'!I45</f>
        <v>ZONA RIESGO MODERADO</v>
      </c>
      <c r="G72" s="134" t="str">
        <f>'VALORACIÓN DE CONTROL DE RIESGO'!D73</f>
        <v>Reducir el riesgo</v>
      </c>
      <c r="H72" s="145" t="str">
        <f>'VALORACIÓN DE CONTROL DE RIESGO'!I73</f>
        <v>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v>
      </c>
      <c r="I72" s="67" t="s">
        <v>895</v>
      </c>
      <c r="J72" s="67" t="s">
        <v>76</v>
      </c>
      <c r="K72" s="67" t="s">
        <v>32</v>
      </c>
      <c r="L72" s="100">
        <f>'VALORACIÓN CON CONTROLES'!F45</f>
        <v>100</v>
      </c>
      <c r="M72" s="100" t="str">
        <f>'VALORACIÓN CON CONTROLES'!J45</f>
        <v>ZONA RIESGO BAJA</v>
      </c>
      <c r="N72" s="100" t="str">
        <f>+'VALORACIÓN DE CONTROL DE RIESGO'!T73</f>
        <v>N/A</v>
      </c>
    </row>
    <row r="73" spans="1:14" ht="138" customHeight="1" x14ac:dyDescent="0.25">
      <c r="A73" s="134">
        <f>'IDENTIFICACIÓN DE RIESGOS'!A44</f>
        <v>37</v>
      </c>
      <c r="B73" s="134" t="str">
        <f>'IDENTIFICACIÓN DE RIESGOS'!B44</f>
        <v>Gestión Humana</v>
      </c>
      <c r="C73" s="135" t="str">
        <f>+'ANALISIS DE RIESGOS'!C46</f>
        <v>* Desconocimiento de las normas laborales, la constitución , la ley y regulación sobre el tema laboral</v>
      </c>
      <c r="D73" s="135" t="str">
        <f>'IDENTIFICACIÓN DE RIESGOS'!C44</f>
        <v>Emitir pronunciamientos y respuestas relacionados con el proceso de gestión humana, no ajustados a la ley.</v>
      </c>
      <c r="E73" s="135" t="str">
        <f>'ANALISIS DE RIESGOS'!E46</f>
        <v>* Acciones jurídicas o demandas laborales en contra de la SCJ, que podrían generar indemnizaciones laborales, reintegros, salarios, liquidación de prestaciones sociales</v>
      </c>
      <c r="F73" s="134" t="str">
        <f>'ANALISIS DE RIESGOS'!I46</f>
        <v>ZONA RIESGO MODERADO</v>
      </c>
      <c r="G73" s="134" t="str">
        <f>'VALORACIÓN DE CONTROL DE RIESGO'!D74</f>
        <v>Reducir el riesgo</v>
      </c>
      <c r="H73" s="145" t="str">
        <f>'VALORACIÓN DE CONTROL DE RIESGO'!I74</f>
        <v>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v>
      </c>
      <c r="I73" s="67" t="s">
        <v>896</v>
      </c>
      <c r="J73" s="67" t="s">
        <v>897</v>
      </c>
      <c r="K73" s="67" t="s">
        <v>32</v>
      </c>
      <c r="L73" s="100">
        <f>'VALORACIÓN CON CONTROLES'!F46</f>
        <v>100</v>
      </c>
      <c r="M73" s="100" t="str">
        <f>'VALORACIÓN CON CONTROLES'!J46</f>
        <v>ZONA RIESGO BAJA</v>
      </c>
      <c r="N73" s="100" t="str">
        <f>+'VALORACIÓN DE CONTROL DE RIESGO'!T74</f>
        <v>N/A</v>
      </c>
    </row>
    <row r="74" spans="1:14" ht="141" customHeight="1" x14ac:dyDescent="0.25">
      <c r="A74" s="134">
        <f>'IDENTIFICACIÓN DE RIESGOS'!A45</f>
        <v>38</v>
      </c>
      <c r="B74" s="134" t="str">
        <f>'IDENTIFICACIÓN DE RIESGOS'!B45</f>
        <v>Gestión Humana</v>
      </c>
      <c r="C74" s="135" t="str">
        <f>+'ANALISIS DE RIESGOS'!C47</f>
        <v>1. Desconocimiento técnico que impide la elaboración del documento y la adecuada verificación previa para el cumplimiento de los requisitos legales exigidos.</v>
      </c>
      <c r="D74" s="135" t="str">
        <f>'IDENTIFICACIÓN DE RIESGOS'!C45</f>
        <v>Error en la revisión técnica de las ofertas presentadas por los proponentes, incumpliendo los requisitos establecidos en la etapa precontractual (estudios previos)</v>
      </c>
      <c r="E74" s="135" t="str">
        <f>'ANALISIS DE RIESGOS'!E47</f>
        <v>* Contratación de personal, servicios o bienes no idóneo para la prestación del servicio para el cumplimiento de la misionalidad de la entidad.  
* Selección inadecuada de un proveedor.</v>
      </c>
      <c r="F74" s="134" t="str">
        <f>'ANALISIS DE RIESGOS'!I47</f>
        <v>ZONA RIESGO BAJA</v>
      </c>
      <c r="G74" s="134" t="str">
        <f>'VALORACIÓN DE CONTROL DE RIESGO'!D75</f>
        <v>Reducir el riesgo</v>
      </c>
      <c r="H74" s="145" t="str">
        <f>'VALORACIÓN DE CONTROL DE RIESGO'!I75</f>
        <v>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v>
      </c>
      <c r="I74" s="67" t="s">
        <v>898</v>
      </c>
      <c r="J74" s="67" t="s">
        <v>899</v>
      </c>
      <c r="K74" s="67" t="s">
        <v>32</v>
      </c>
      <c r="L74" s="100">
        <f>'VALORACIÓN CON CONTROLES'!F47</f>
        <v>100</v>
      </c>
      <c r="M74" s="100" t="str">
        <f>'VALORACIÓN CON CONTROLES'!J47</f>
        <v>ZONA RIESGO BAJA</v>
      </c>
      <c r="N74" s="100" t="str">
        <f>+'VALORACIÓN DE CONTROL DE RIESGO'!T75</f>
        <v>N/A</v>
      </c>
    </row>
    <row r="75" spans="1:14" ht="132" customHeight="1" x14ac:dyDescent="0.25">
      <c r="A75" s="134">
        <f>'IDENTIFICACIÓN DE RIESGOS'!A46</f>
        <v>39</v>
      </c>
      <c r="B75" s="134" t="str">
        <f>'IDENTIFICACIÓN DE RIESGOS'!B46</f>
        <v>Gestión Humana</v>
      </c>
      <c r="C75" s="135" t="str">
        <f>+'ANALISIS DE RIESGOS'!C48</f>
        <v>1. Desconocimiento por parte del servidor o contratista, sobre las medidas preventivas asociadas a su actividad</v>
      </c>
      <c r="D75" s="135" t="str">
        <f>'IDENTIFICACIÓN DE RIESGOS'!C46</f>
        <v>Probabilidad de Incremento en la ocurrencia de accidentes y enfermedades laborales</v>
      </c>
      <c r="E75" s="135" t="str">
        <f>'ANALISIS DE RIESGOS'!E48</f>
        <v>* Mayor ausentismo en la entidad
* Incremento en el pago de incapacidades por parte de las aseguradoras y la entidad</v>
      </c>
      <c r="F75" s="134" t="str">
        <f>'ANALISIS DE RIESGOS'!I48</f>
        <v>ZONA RIESGO BAJA</v>
      </c>
      <c r="G75" s="134" t="str">
        <f>'VALORACIÓN DE CONTROL DE RIESGO'!D76</f>
        <v>Reducir el riesgo</v>
      </c>
      <c r="H75" s="145" t="str">
        <f>'VALORACIÓN DE CONTROL DE RIESGO'!I76</f>
        <v>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El cargue de las evidencias se hará trimestralmente.</v>
      </c>
      <c r="I75" s="67" t="s">
        <v>28</v>
      </c>
      <c r="J75" s="67" t="s">
        <v>77</v>
      </c>
      <c r="K75" s="67" t="s">
        <v>32</v>
      </c>
      <c r="L75" s="100">
        <f>'VALORACIÓN CON CONTROLES'!F48</f>
        <v>100</v>
      </c>
      <c r="M75" s="100" t="str">
        <f>'VALORACIÓN CON CONTROLES'!J48</f>
        <v>ZONA RIESGO BAJA</v>
      </c>
      <c r="N75" s="100" t="str">
        <f>+'VALORACIÓN DE CONTROL DE RIESGO'!T76</f>
        <v>Cobertura actividades SGSST</v>
      </c>
    </row>
    <row r="76" spans="1:14" ht="108" customHeight="1" x14ac:dyDescent="0.25">
      <c r="A76" s="134">
        <f>'IDENTIFICACIÓN DE RIESGOS'!A47</f>
        <v>40</v>
      </c>
      <c r="B76" s="134" t="str">
        <f>'IDENTIFICACIÓN DE RIESGOS'!B47</f>
        <v>Gestión Humana</v>
      </c>
      <c r="C76" s="135" t="str">
        <f>+'ANALISIS DE RIESGOS'!C49</f>
        <v>1. Desconocimiento de las patologías asociadas a riesgo psicosocial
2. No realizar seguimiento oportuno a las patologías que están identificadas</v>
      </c>
      <c r="D76" s="135" t="str">
        <f>'IDENTIFICACIÓN DE RIESGOS'!C47</f>
        <v>Probabilidad de Incremento de reporte de casos asociados a riesgo psicosocial en la SCJ</v>
      </c>
      <c r="E76" s="135" t="str">
        <f>'ANALISIS DE RIESGOS'!E49</f>
        <v>* Mayor ausentismo para la entidad
* Incremento en el pago de incapacidades</v>
      </c>
      <c r="F76" s="134" t="str">
        <f>'ANALISIS DE RIESGOS'!I49</f>
        <v>ZONA RIESGO BAJA</v>
      </c>
      <c r="G76" s="134" t="str">
        <f>'VALORACIÓN DE CONTROL DE RIESGO'!D77</f>
        <v>Reducir el riesgo</v>
      </c>
      <c r="H76" s="145" t="str">
        <f>'VALORACIÓN DE CONTROL DE RIESGO'!I77</f>
        <v>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El cargue de las evidencias se hará trimestralmente.</v>
      </c>
      <c r="I76" s="67" t="s">
        <v>78</v>
      </c>
      <c r="J76" s="67" t="s">
        <v>79</v>
      </c>
      <c r="K76" s="67" t="s">
        <v>32</v>
      </c>
      <c r="L76" s="100">
        <f>'VALORACIÓN CON CONTROLES'!F49</f>
        <v>100</v>
      </c>
      <c r="M76" s="100" t="str">
        <f>'VALORACIÓN CON CONTROLES'!J49</f>
        <v>ZONA RIESGO BAJA</v>
      </c>
      <c r="N76" s="100" t="str">
        <f>+'VALORACIÓN DE CONTROL DE RIESGO'!T77</f>
        <v>Cumplimiento Plan SGSST</v>
      </c>
    </row>
    <row r="77" spans="1:14" ht="76.5" x14ac:dyDescent="0.25">
      <c r="A77" s="134">
        <f>'IDENTIFICACIÓN DE RIESGOS'!A48</f>
        <v>41</v>
      </c>
      <c r="B77" s="134" t="str">
        <f>'IDENTIFICACIÓN DE RIESGOS'!B48</f>
        <v>Gestión Humana</v>
      </c>
      <c r="C77" s="135" t="str">
        <f>+'ANALISIS DE RIESGOS'!C50</f>
        <v>1. Incumplimiento de las obligaciones establecidas en el contrato suscrito para realizar las actividades de bienestar</v>
      </c>
      <c r="D77" s="135" t="str">
        <f>'IDENTIFICACIÓN DE RIESGOS'!C48</f>
        <v>Indebida ejecución del programa de bienestar de la entidad</v>
      </c>
      <c r="E77" s="135" t="str">
        <f>'ANALISIS DE RIESGOS'!E50</f>
        <v>* Alto nivel de inconformismo por parte de los funcionarios 
* Posibilidad de investigaciones por parte de entes de control</v>
      </c>
      <c r="F77" s="134" t="str">
        <f>'ANALISIS DE RIESGOS'!I50</f>
        <v>ZONA RIESGO MODERADO</v>
      </c>
      <c r="G77" s="134" t="str">
        <f>'VALORACIÓN DE CONTROL DE RIESGO'!D78</f>
        <v>Reducir el riesgo</v>
      </c>
      <c r="H77" s="145" t="str">
        <f>'VALORACIÓN DE CONTROL DE RIESGO'!I78</f>
        <v>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El cargue de las evidencias se hará trimestralmente.</v>
      </c>
      <c r="I77" s="67" t="s">
        <v>53</v>
      </c>
      <c r="J77" s="67" t="s">
        <v>80</v>
      </c>
      <c r="K77" s="67" t="s">
        <v>32</v>
      </c>
      <c r="L77" s="100">
        <f>'VALORACIÓN CON CONTROLES'!F50</f>
        <v>100</v>
      </c>
      <c r="M77" s="100" t="str">
        <f>'VALORACIÓN CON CONTROLES'!J50</f>
        <v>ZONA RIESGO BAJA</v>
      </c>
      <c r="N77" s="100" t="str">
        <f>+'VALORACIÓN DE CONTROL DE RIESGO'!T78</f>
        <v>Cobertura actividades de Bienestar</v>
      </c>
    </row>
    <row r="78" spans="1:14" ht="135" customHeight="1" x14ac:dyDescent="0.25">
      <c r="A78" s="134">
        <f>'IDENTIFICACIÓN DE RIESGOS'!A49</f>
        <v>42</v>
      </c>
      <c r="B78" s="134" t="str">
        <f>'IDENTIFICACIÓN DE RIESGOS'!B49</f>
        <v>Gestión Humana</v>
      </c>
      <c r="C78" s="135" t="str">
        <f>+'ANALISIS DE RIESGOS'!C51</f>
        <v>1. Falta de participación de los funcionarios y líderes de cada área en el diagnóstico
2. Error en el diseño y divulgación de los instrumentos de diagnóstico</v>
      </c>
      <c r="D78" s="135" t="str">
        <f>'IDENTIFICACIÓN DE RIESGOS'!C49</f>
        <v>Diagnóstico de capacitación no ajustado a las necesidades reales de la SCJ.</v>
      </c>
      <c r="E78" s="135" t="str">
        <f>'ANALISIS DE RIESGOS'!E51</f>
        <v>* No se de la cobertura a las necesidades reales de la entidad.
* Las personas que se inscriban, no son realmente las que necesitan fortalecer las competencias.</v>
      </c>
      <c r="F78" s="134" t="str">
        <f>'ANALISIS DE RIESGOS'!I51</f>
        <v>ZONA RIESGO BAJA</v>
      </c>
      <c r="G78" s="134" t="str">
        <f>'VALORACIÓN DE CONTROL DE RIESGO'!D79</f>
        <v>Reducir el riesgo</v>
      </c>
      <c r="H78" s="145" t="str">
        <f>'VALORACIÓN DE CONTROL DE RIESGO'!I79</f>
        <v>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El cargue de las evidencias se hará trimestralmente.</v>
      </c>
      <c r="I78" s="67" t="s">
        <v>900</v>
      </c>
      <c r="J78" s="67" t="s">
        <v>901</v>
      </c>
      <c r="K78" s="67" t="s">
        <v>54</v>
      </c>
      <c r="L78" s="100">
        <f>'VALORACIÓN CON CONTROLES'!F51</f>
        <v>100</v>
      </c>
      <c r="M78" s="100" t="str">
        <f>'VALORACIÓN CON CONTROLES'!J51</f>
        <v>ZONA RIESGO BAJA</v>
      </c>
      <c r="N78" s="100" t="str">
        <f>+'VALORACIÓN DE CONTROL DE RIESGO'!T79</f>
        <v>Cobertura actividades de Capacitación</v>
      </c>
    </row>
    <row r="79" spans="1:14" ht="174.75" customHeight="1" x14ac:dyDescent="0.25">
      <c r="A79" s="134">
        <f>'IDENTIFICACIÓN DE RIESGOS'!A50</f>
        <v>43</v>
      </c>
      <c r="B79" s="134" t="str">
        <f>'IDENTIFICACIÓN DE RIESGOS'!B50</f>
        <v>Gestión de Seguridad y Convivencia</v>
      </c>
      <c r="C79" s="135" t="str">
        <f>+'ANALISIS DE RIESGOS'!C52</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v>
      </c>
      <c r="D79" s="135" t="str">
        <f>'IDENTIFICACIÓN DE RIESGOS'!C50</f>
        <v>Desviación o incumplimiento de las metas programadas de los indicadores relacionados con el proceso</v>
      </c>
      <c r="E79" s="135" t="str">
        <f>'ANALISIS DE RIESGOS'!E52</f>
        <v>1. Incumplimiento de los objetivos del proceso. 
2. Apertura de procesos administrativos o disciplinarios. 
3. Mala imagen de la institución. 
4. Detrimento de las relaciones con la comunidad. 
5. Detrimento de las relaciones con otras entidades</v>
      </c>
      <c r="F79" s="134" t="str">
        <f>'ANALISIS DE RIESGOS'!I52</f>
        <v>ZONA RIESGO MODERADO</v>
      </c>
      <c r="G79" s="134" t="str">
        <f>'VALORACIÓN DE CONTROL DE RIESGO'!D80</f>
        <v>Reducir el riesgo</v>
      </c>
      <c r="H79" s="145" t="str">
        <f>'VALORACIÓN DE CONTROL DE RIESGO'!I80</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79" s="67" t="s">
        <v>81</v>
      </c>
      <c r="J79" s="67" t="s">
        <v>902</v>
      </c>
      <c r="K79" s="67" t="s">
        <v>31</v>
      </c>
      <c r="L79" s="100">
        <f>'VALORACIÓN CON CONTROLES'!F52</f>
        <v>100</v>
      </c>
      <c r="M79" s="100" t="str">
        <f>'VALORACIÓN CON CONTROLES'!J52</f>
        <v>ZONA RIESGO BAJA</v>
      </c>
      <c r="N79" s="100" t="str">
        <f>+'VALORACIÓN DE CONTROL DE RIESGO'!T80</f>
        <v>Porcentaje de cumplimiento de las metas de PDD, metas de inversión y POA con un cumplimiento superior al 90%</v>
      </c>
    </row>
    <row r="80" spans="1:14" ht="103.5" customHeight="1" x14ac:dyDescent="0.25">
      <c r="A80" s="134">
        <f>'IDENTIFICACIÓN DE RIESGOS'!A51</f>
        <v>44</v>
      </c>
      <c r="B80" s="134" t="str">
        <f>'IDENTIFICACIÓN DE RIESGOS'!B51</f>
        <v>Gestión de Seguridad y Convivencia</v>
      </c>
      <c r="C80" s="135" t="str">
        <f>+'ANALISIS DE RIESGOS'!C53</f>
        <v>1. Desorden en la gestión de archivo. 
2. Mal uso de formatos establecidos para el proceso. 
3. Desconocimiento de los procesos de Gestión Documental, gestión contractual, gestión financiera, planeación</v>
      </c>
      <c r="D80" s="135" t="str">
        <f>'IDENTIFICACIÓN DE RIESGOS'!C51</f>
        <v xml:space="preserve">Perdida o distorsión de información critica para el proceso </v>
      </c>
      <c r="E80" s="135" t="str">
        <f>'ANALISIS DE RIESGOS'!E53</f>
        <v>1. Mala toma de decisiones. 
2. Incumplimiento de obligaciones legales o exigencias de los procesos y procedimientos de la entidad. 
3. Riesgo de manipulación de información por terceros. 
4. Deterioro de la Imagen Institucional</v>
      </c>
      <c r="F80" s="134" t="str">
        <f>'ANALISIS DE RIESGOS'!I53</f>
        <v>ZONA RIESGO MODERADO</v>
      </c>
      <c r="G80" s="134" t="str">
        <f>'VALORACIÓN DE CONTROL DE RIESGO'!D81</f>
        <v>Reducir el riesgo</v>
      </c>
      <c r="H80" s="145" t="str">
        <f>'VALORACIÓN DE CONTROL DE RIESGO'!I81</f>
        <v>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El cargue de las evidencias se hará trimestralmente.</v>
      </c>
      <c r="I80" s="67" t="s">
        <v>82</v>
      </c>
      <c r="J80" s="67" t="s">
        <v>902</v>
      </c>
      <c r="K80" s="67" t="s">
        <v>649</v>
      </c>
      <c r="L80" s="100">
        <f>'VALORACIÓN CON CONTROLES'!F53</f>
        <v>100</v>
      </c>
      <c r="M80" s="100" t="str">
        <f>'VALORACIÓN CON CONTROLES'!J53</f>
        <v>ZONA RIESGO BAJA</v>
      </c>
      <c r="N80" s="100" t="str">
        <f>+'VALORACIÓN DE CONTROL DE RIESGO'!T81</f>
        <v>Numero de capacitaciones adelantadas en archivo y temas adminsitrativos</v>
      </c>
    </row>
    <row r="81" spans="1:14" ht="92.25" customHeight="1" x14ac:dyDescent="0.25">
      <c r="A81" s="134">
        <f>'IDENTIFICACIÓN DE RIESGOS'!A52</f>
        <v>45</v>
      </c>
      <c r="B81" s="134" t="str">
        <f>'IDENTIFICACIÓN DE RIESGOS'!B52</f>
        <v>Gestión de Seguridad y Convivencia</v>
      </c>
      <c r="C81" s="135" t="str">
        <f>+'ANALISIS DE RIESGOS'!C54</f>
        <v>1. Errores en la ejecución de los procedimientos. 
2. Falta de supervisión al trabajo que se adelanta en los territorios o con las comunidades.</v>
      </c>
      <c r="D81" s="135" t="str">
        <f>'IDENTIFICACIÓN DE RIESGOS'!C52</f>
        <v>Ejecución ineficaz o ineficiente de las actividades programadas en los diferentes procedimientos</v>
      </c>
      <c r="E81" s="135" t="str">
        <f>'ANALISIS DE RIESGOS'!E54</f>
        <v>1. Incumplimiento de las metas de los indicadores vinculados al proceso.
2. Incumplimiento de los compromisos adquiridos con terceras partes interesadas</v>
      </c>
      <c r="F81" s="134" t="str">
        <f>'ANALISIS DE RIESGOS'!I54</f>
        <v>ZONA RIESGO MODERADO</v>
      </c>
      <c r="G81" s="134" t="str">
        <f>'VALORACIÓN DE CONTROL DE RIESGO'!D82</f>
        <v>Reducir el riesgo</v>
      </c>
      <c r="H81" s="145" t="str">
        <f>'VALORACIÓN DE CONTROL DE RIESGO'!I82</f>
        <v>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El cargue de las evidencias se hará trimestralmente.</v>
      </c>
      <c r="I81" s="67" t="s">
        <v>81</v>
      </c>
      <c r="J81" s="67" t="s">
        <v>903</v>
      </c>
      <c r="K81" s="67" t="s">
        <v>36</v>
      </c>
      <c r="L81" s="100">
        <f>'VALORACIÓN CON CONTROLES'!F54</f>
        <v>100</v>
      </c>
      <c r="M81" s="100" t="str">
        <f>'VALORACIÓN CON CONTROLES'!J54</f>
        <v>ZONA RIESGO BAJA</v>
      </c>
      <c r="N81" s="100" t="str">
        <f>+'VALORACIÓN DE CONTROL DE RIESGO'!T82</f>
        <v>Porcentaje de cumplimiento de las metas progrmadas por estrategia en Progressus</v>
      </c>
    </row>
    <row r="82" spans="1:14" ht="99.75" customHeight="1" x14ac:dyDescent="0.25">
      <c r="A82" s="134">
        <f>'IDENTIFICACIÓN DE RIESGOS'!A53</f>
        <v>46</v>
      </c>
      <c r="B82" s="134" t="str">
        <f>'IDENTIFICACIÓN DE RIESGOS'!B53</f>
        <v>Gestión de Seguridad y Convivencia</v>
      </c>
      <c r="C82" s="135" t="str">
        <f>+'ANALISIS DE RIESGOS'!C55</f>
        <v xml:space="preserve">1. Personal inadecuado o sin las requeridas capacidades para el desarrollo de tareas especificas.
2. Errores en la ejecución de los procedimientos. 
</v>
      </c>
      <c r="D82" s="135" t="str">
        <f>'IDENTIFICACIÓN DE RIESGOS'!C53</f>
        <v>Atención deficiente de los usuarios de los diferentes procedimientos</v>
      </c>
      <c r="E82" s="135" t="str">
        <f>'ANALISIS DE RIESGOS'!E55</f>
        <v>1. Incumplimiento de las metas de los indicadores vinculados al proceso. 
2. Daños en la integridad física o moral de las personas.
3. Deterioro de la imagen institucional por percepción de mala calidad del servicio prestado</v>
      </c>
      <c r="F82" s="134" t="str">
        <f>'ANALISIS DE RIESGOS'!I55</f>
        <v>ZONA RIESGO MODERADO</v>
      </c>
      <c r="G82" s="134" t="str">
        <f>'VALORACIÓN DE CONTROL DE RIESGO'!D83</f>
        <v>Reducir el riesgo</v>
      </c>
      <c r="H82" s="145" t="str">
        <f>'VALORACIÓN DE CONTROL DE RIESGO'!I83</f>
        <v>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El cargue de las evidencias se hará trimestralmente.</v>
      </c>
      <c r="I82" s="67" t="s">
        <v>82</v>
      </c>
      <c r="J82" s="67" t="s">
        <v>904</v>
      </c>
      <c r="K82" s="67" t="s">
        <v>34</v>
      </c>
      <c r="L82" s="100">
        <f>'VALORACIÓN CON CONTROLES'!F55</f>
        <v>100</v>
      </c>
      <c r="M82" s="100" t="str">
        <f>'VALORACIÓN CON CONTROLES'!J55</f>
        <v>ZONA RIESGO BAJA</v>
      </c>
      <c r="N82" s="100" t="str">
        <f>+'VALORACIÓN DE CONTROL DE RIESGO'!T83</f>
        <v>Numero de capacitaciones adelantadas en archivo y temas adminsitrativos</v>
      </c>
    </row>
    <row r="83" spans="1:14" ht="153.75" customHeight="1" x14ac:dyDescent="0.25">
      <c r="A83" s="134">
        <f>'IDENTIFICACIÓN DE RIESGOS'!A54</f>
        <v>47</v>
      </c>
      <c r="B83" s="134" t="str">
        <f>'IDENTIFICACIÓN DE RIESGOS'!B54</f>
        <v>Gestión de Seguridad y Convivencia</v>
      </c>
      <c r="C83" s="135" t="str">
        <f>+'ANALISIS DE RIESGOS'!C56</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3" s="135" t="str">
        <f>'IDENTIFICACIÓN DE RIESGOS'!C54</f>
        <v>Acompañamiento inadecuado o con resultados adversos de manifestaciones, movilizaciones, eventos o aglomeraciones</v>
      </c>
      <c r="E83" s="135" t="str">
        <f>'ANALISIS DE RIESGOS'!E56</f>
        <v>1. Daños en la integridad física o moral de las personas
2. Afectación de la propiedad de la entidad o de terceros
3. Determinación de responsabilidad civil extracontractual para la entidad
4. Deterioro de la imagen institucional</v>
      </c>
      <c r="F83" s="134" t="str">
        <f>'ANALISIS DE RIESGOS'!I56</f>
        <v>ZONA RIESGO MODERADO</v>
      </c>
      <c r="G83" s="134" t="str">
        <f>'VALORACIÓN DE CONTROL DE RIESGO'!D84</f>
        <v>Reducir el riesgo</v>
      </c>
      <c r="H83" s="145" t="str">
        <f>'VALORACIÓN DE CONTROL DE RIESGO'!I84</f>
        <v>El/la director/a de la Dirección de Seguridad adelantara anualmente una revisión de las guías de acompañamientos y socializa las mismas a los colaboradores, las revisiones que no se logren realizar deberán reprogramarse, la ejecución se reportara en listados de asistencia. El cargue de las evidencias se hará trimestralmente.</v>
      </c>
      <c r="I83" s="67" t="s">
        <v>82</v>
      </c>
      <c r="J83" s="67" t="s">
        <v>905</v>
      </c>
      <c r="K83" s="67" t="s">
        <v>54</v>
      </c>
      <c r="L83" s="100">
        <f>'VALORACIÓN CON CONTROLES'!F56</f>
        <v>100</v>
      </c>
      <c r="M83" s="100" t="str">
        <f>'VALORACIÓN CON CONTROLES'!J56</f>
        <v>ZONA RIESGO BAJA</v>
      </c>
      <c r="N83" s="100" t="str">
        <f>+'VALORACIÓN DE CONTROL DE RIESGO'!T84</f>
        <v>Numero de capacitaciones adelantadas en archivo y temas adminsitrativos</v>
      </c>
    </row>
    <row r="84" spans="1:14" ht="122.25" customHeight="1" x14ac:dyDescent="0.25">
      <c r="A84" s="134">
        <f>'IDENTIFICACIÓN DE RIESGOS'!A55</f>
        <v>48</v>
      </c>
      <c r="B84" s="134" t="str">
        <f>'IDENTIFICACIÓN DE RIESGOS'!B55</f>
        <v>Fortalecimiento de Capacidades Operativas para la S, C y AJ</v>
      </c>
      <c r="C84" s="135" t="str">
        <f>+'ANALISIS DE RIESGOS'!C57</f>
        <v xml:space="preserve">Deficiencias en la supervisión por la cantidad de los bienes entregados en comodato </v>
      </c>
      <c r="D84" s="135" t="str">
        <f>'IDENTIFICACIÓN DE RIESGOS'!C55</f>
        <v>Uso de los bienes en comodato con un fin diferente a lo pactado en los contratos interadministrativos de comodato</v>
      </c>
      <c r="E84" s="135" t="str">
        <f>'ANALISIS DE RIESGOS'!E57</f>
        <v>Detrimento patrimonial
Sanciones disciplinarias, fiscales, entre otros.</v>
      </c>
      <c r="F84" s="134" t="str">
        <f>'ANALISIS DE RIESGOS'!I57</f>
        <v>ZONA RIESGO ALTO</v>
      </c>
      <c r="G84" s="134" t="str">
        <f>'VALORACIÓN DE CONTROL DE RIESGO'!D85</f>
        <v>Reducir el riesgo</v>
      </c>
      <c r="H84" s="145" t="str">
        <f>'VALORACIÓN DE CONTROL DE RIESGO'!I85</f>
        <v>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4" s="67" t="s">
        <v>83</v>
      </c>
      <c r="J84" s="67" t="s">
        <v>84</v>
      </c>
      <c r="K84" s="67" t="s">
        <v>36</v>
      </c>
      <c r="L84" s="100">
        <f>'VALORACIÓN CON CONTROLES'!F57</f>
        <v>100</v>
      </c>
      <c r="M84" s="100" t="str">
        <f>'VALORACIÓN CON CONTROLES'!J57</f>
        <v>ZONA RIESGO BAJA</v>
      </c>
      <c r="N84" s="100" t="str">
        <f>+'VALORACIÓN DE CONTROL DE RIESGO'!T85</f>
        <v>Formatos Diligenciados</v>
      </c>
    </row>
    <row r="85" spans="1:14" ht="111.75" customHeight="1" x14ac:dyDescent="0.25">
      <c r="A85" s="134">
        <f>'IDENTIFICACIÓN DE RIESGOS'!A56</f>
        <v>49</v>
      </c>
      <c r="B85" s="134" t="str">
        <f>'IDENTIFICACIÓN DE RIESGOS'!B56</f>
        <v>Fortalecimiento de Capacidades Operativas para la S, C y AJ</v>
      </c>
      <c r="C85" s="135" t="str">
        <f>+'ANALISIS DE RIESGOS'!C58</f>
        <v>Deficiencias en el seguimiento a los tiempos de prescripción</v>
      </c>
      <c r="D85" s="135" t="str">
        <f>'IDENTIFICACIÓN DE RIESGOS'!C56</f>
        <v>Detrimento patrimonial por la no reclamación de siniestros durante el tiempo legalmente establecido para que no opere la prescripción</v>
      </c>
      <c r="E85" s="135" t="str">
        <f>'ANALISIS DE RIESGOS'!E58</f>
        <v>Sanciones disciplinarias, fiscales, entre otros.</v>
      </c>
      <c r="F85" s="134" t="str">
        <f>'ANALISIS DE RIESGOS'!I58</f>
        <v>ZONA RIESGO MODERADO</v>
      </c>
      <c r="G85" s="134" t="str">
        <f>'VALORACIÓN DE CONTROL DE RIESGO'!D86</f>
        <v>Reducir el riesgo</v>
      </c>
      <c r="H85" s="145" t="str">
        <f>'VALORACIÓN DE CONTROL DE RIESGO'!I86</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v>
      </c>
      <c r="I85" s="67" t="s">
        <v>906</v>
      </c>
      <c r="J85" s="67" t="s">
        <v>907</v>
      </c>
      <c r="K85" s="67" t="s">
        <v>32</v>
      </c>
      <c r="L85" s="100">
        <f>'VALORACIÓN CON CONTROLES'!F58</f>
        <v>100</v>
      </c>
      <c r="M85" s="100" t="str">
        <f>'VALORACIÓN CON CONTROLES'!J58</f>
        <v>ZONA RIESGO BAJA</v>
      </c>
      <c r="N85" s="100" t="str">
        <f>+'VALORACIÓN DE CONTROL DE RIESGO'!T86</f>
        <v>Diligenciamiento del formato</v>
      </c>
    </row>
    <row r="86" spans="1:14" ht="101.25" customHeight="1" x14ac:dyDescent="0.25">
      <c r="A86" s="134">
        <f>'IDENTIFICACIÓN DE RIESGOS'!A57</f>
        <v>50</v>
      </c>
      <c r="B86" s="134" t="str">
        <f>'IDENTIFICACIÓN DE RIESGOS'!B57</f>
        <v>Fortalecimiento de Capacidades Operativas para la S, C y AJ</v>
      </c>
      <c r="C86" s="135" t="str">
        <f>+'ANALISIS DE RIESGOS'!C59</f>
        <v>Incumplir el calendario precontractual, contractual.</v>
      </c>
      <c r="D86" s="135" t="str">
        <f>'IDENTIFICACIÓN DE RIESGOS'!C57</f>
        <v>No suministrar los bienes y servicios de manera oportuna</v>
      </c>
      <c r="E86" s="135" t="str">
        <f>'ANALISIS DE RIESGOS'!E59</f>
        <v>insatisfacción de las necesidades de seguridad, convivencia y justicia identificadas
Constitución de reservas presupuestales.</v>
      </c>
      <c r="F86" s="134" t="str">
        <f>'ANALISIS DE RIESGOS'!I59</f>
        <v>ZONA RIESGO BAJA</v>
      </c>
      <c r="G86" s="134" t="str">
        <f>'VALORACIÓN DE CONTROL DE RIESGO'!D87</f>
        <v>Reducir el riesgo</v>
      </c>
      <c r="H86" s="145" t="str">
        <f>'VALORACIÓN DE CONTROL DE RIESGO'!I87</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v>
      </c>
      <c r="I86" s="67" t="s">
        <v>85</v>
      </c>
      <c r="J86" s="67" t="s">
        <v>86</v>
      </c>
      <c r="K86" s="67" t="s">
        <v>36</v>
      </c>
      <c r="L86" s="100">
        <f>'VALORACIÓN CON CONTROLES'!F59</f>
        <v>100</v>
      </c>
      <c r="M86" s="100" t="str">
        <f>'VALORACIÓN CON CONTROLES'!J59</f>
        <v>ZONA RIESGO BAJA</v>
      </c>
      <c r="N86" s="100" t="str">
        <f>+'VALORACIÓN DE CONTROL DE RIESGO'!T87</f>
        <v xml:space="preserve">Soportes de los mecanismos de difusión utilizados </v>
      </c>
    </row>
    <row r="87" spans="1:14" ht="188.25" customHeight="1" x14ac:dyDescent="0.25">
      <c r="A87" s="134">
        <f>'IDENTIFICACIÓN DE RIESGOS'!A58</f>
        <v>51</v>
      </c>
      <c r="B87" s="134" t="str">
        <f>'IDENTIFICACIÓN DE RIESGOS'!B58</f>
        <v>Fortalecimiento de Capacidades Operativas para la S, C y AJ</v>
      </c>
      <c r="C87" s="135" t="str">
        <f>+'ANALISIS DE RIESGOS'!C60</f>
        <v>Falta de planeación, revisión,  control y viabilidad  sobre los proyectos a desarrollar en la siguiente vigencia</v>
      </c>
      <c r="D87" s="135" t="str">
        <f>'IDENTIFICACIÓN DE RIESGOS'!C58</f>
        <v>Proyectos no ejecutados de acuerdo a lo proyectado en la vigencia anterior, Proyectos inconclusos en su ejecución (Obras de infraestructura sin terminar), Obras sin el cumplimiento de requisitos para su adecuado funcionamiento</v>
      </c>
      <c r="E87" s="135" t="str">
        <f>'ANALISIS DE RIESGOS'!E60</f>
        <v>insatisfacción de las necesidades de seguridad, convivencia y justicia identificadas, detrimento patrimonial, castigos presupuestales.
Constitución de reservas presupuestales.
Constitución de pasivos Exigibles.</v>
      </c>
      <c r="F87" s="134" t="str">
        <f>'ANALISIS DE RIESGOS'!I60</f>
        <v>ZONA RIESGO BAJA</v>
      </c>
      <c r="G87" s="134" t="str">
        <f>'VALORACIÓN DE CONTROL DE RIESGO'!D88</f>
        <v>Reducir el riesgo</v>
      </c>
      <c r="H87" s="145" t="str">
        <f>'VALORACIÓN DE CONTROL DE RIESGO'!I88</f>
        <v>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v>
      </c>
      <c r="I87" s="67" t="s">
        <v>908</v>
      </c>
      <c r="J87" s="67" t="s">
        <v>86</v>
      </c>
      <c r="K87" s="67" t="s">
        <v>54</v>
      </c>
      <c r="L87" s="100">
        <f>'VALORACIÓN CON CONTROLES'!F60</f>
        <v>100</v>
      </c>
      <c r="M87" s="100" t="str">
        <f>'VALORACIÓN CON CONTROLES'!J60</f>
        <v>ZONA RIESGO BAJA</v>
      </c>
      <c r="N87" s="100" t="str">
        <f>+'VALORACIÓN DE CONTROL DE RIESGO'!T88</f>
        <v xml:space="preserve">Soportes de los mecanismos de difusión utilizados </v>
      </c>
    </row>
    <row r="88" spans="1:14" ht="76.5" x14ac:dyDescent="0.25">
      <c r="A88" s="134">
        <f>'IDENTIFICACIÓN DE RIESGOS'!A59</f>
        <v>52</v>
      </c>
      <c r="B88" s="134" t="str">
        <f>'IDENTIFICACIÓN DE RIESGOS'!B59</f>
        <v>CD-Atención Integral para PPL</v>
      </c>
      <c r="C88" s="135" t="str">
        <f>+'ANALISIS DE RIESGOS'!C61</f>
        <v xml:space="preserve">*Insuficiencia de recurso humano para desarrollar procesos de capacitación y para brindar atención e intervención a las Personas Privadas de la Libertad. </v>
      </c>
      <c r="D88" s="135" t="str">
        <f>'IDENTIFICACIÓN DE RIESGOS'!C59</f>
        <v>Incumplimiento en la prestación del servicio</v>
      </c>
      <c r="E88" s="135" t="str">
        <f>'ANALISIS DE RIESGOS'!E61</f>
        <v>PQR, Tutelas</v>
      </c>
      <c r="F88" s="134" t="str">
        <f>'ANALISIS DE RIESGOS'!I61</f>
        <v>ZONA RIESGO MODERADO</v>
      </c>
      <c r="G88" s="134" t="str">
        <f>'VALORACIÓN DE CONTROL DE RIESGO'!D89</f>
        <v>Reducir el riesgo</v>
      </c>
      <c r="H88" s="145" t="str">
        <f>'VALORACIÓN DE CONTROL DE RIESGO'!I89</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8" s="67" t="s">
        <v>87</v>
      </c>
      <c r="J88" s="67" t="s">
        <v>909</v>
      </c>
      <c r="K88" s="67" t="s">
        <v>32</v>
      </c>
      <c r="L88" s="100">
        <f>'VALORACIÓN CON CONTROLES'!F61</f>
        <v>100</v>
      </c>
      <c r="M88" s="100" t="str">
        <f>'VALORACIÓN CON CONTROLES'!J61</f>
        <v>ZONA RIESGO BAJA</v>
      </c>
      <c r="N88" s="100" t="str">
        <f>+'VALORACIÓN DE CONTROL DE RIESGO'!T89</f>
        <v>N/A</v>
      </c>
    </row>
    <row r="89" spans="1:14" ht="89.25" x14ac:dyDescent="0.25">
      <c r="A89" s="134">
        <f>'IDENTIFICACIÓN DE RIESGOS'!A60</f>
        <v>53</v>
      </c>
      <c r="B89" s="134" t="str">
        <f>'IDENTIFICACIÓN DE RIESGOS'!B60</f>
        <v>CD-Atención Integral para PPL</v>
      </c>
      <c r="C89" s="135" t="str">
        <f>+'ANALISIS DE RIESGOS'!C62</f>
        <v xml:space="preserve">*Insuficiencia de materiales e insumos, equipos, maquinaria, herramienta y mantenimiento de los mismos, para la ejecución de los talleres de capacitación y ocupación. </v>
      </c>
      <c r="D89" s="135" t="str">
        <f>'IDENTIFICACIÓN DE RIESGOS'!C60</f>
        <v>Disminución de las actividades válidas para la redención de pena, vulneración de derechos a PPL</v>
      </c>
      <c r="E89" s="135" t="str">
        <f>'ANALISIS DE RIESGOS'!E62</f>
        <v>Sanción Penal</v>
      </c>
      <c r="F89" s="134" t="str">
        <f>'ANALISIS DE RIESGOS'!I62</f>
        <v>ZONA RIESGO ALTO</v>
      </c>
      <c r="G89" s="134" t="str">
        <f>'VALORACIÓN DE CONTROL DE RIESGO'!D90</f>
        <v>Reducir el riesgo</v>
      </c>
      <c r="H89" s="145" t="str">
        <f>'VALORACIÓN DE CONTROL DE RIESGO'!I90</f>
        <v>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89" s="67" t="s">
        <v>87</v>
      </c>
      <c r="J89" s="67" t="s">
        <v>88</v>
      </c>
      <c r="K89" s="67" t="s">
        <v>32</v>
      </c>
      <c r="L89" s="100">
        <f>'VALORACIÓN CON CONTROLES'!F62</f>
        <v>100</v>
      </c>
      <c r="M89" s="100" t="str">
        <f>'VALORACIÓN CON CONTROLES'!J62</f>
        <v>ZONA RIESGO BAJA</v>
      </c>
      <c r="N89" s="100" t="str">
        <f>+'VALORACIÓN DE CONTROL DE RIESGO'!T90</f>
        <v>N/A</v>
      </c>
    </row>
    <row r="90" spans="1:14" ht="76.5" x14ac:dyDescent="0.25">
      <c r="A90" s="134">
        <f>'IDENTIFICACIÓN DE RIESGOS'!A61</f>
        <v>54</v>
      </c>
      <c r="B90" s="134" t="str">
        <f>'IDENTIFICACIÓN DE RIESGOS'!B61</f>
        <v>CD-Atención Integral para PPL</v>
      </c>
      <c r="C90" s="135" t="str">
        <f>+'ANALISIS DE RIESGOS'!C63</f>
        <v xml:space="preserve">*Pérdida o fuga de información y documentación relacionada con la atención psicosocial a las Personas Privadas de la Libertad. </v>
      </c>
      <c r="D90" s="135" t="str">
        <f>'IDENTIFICACIÓN DE RIESGOS'!C61</f>
        <v>Pérdida de la confidencialidad de la información</v>
      </c>
      <c r="E90" s="135" t="str">
        <f>'ANALISIS DE RIESGOS'!E63</f>
        <v>Sanción Penal</v>
      </c>
      <c r="F90" s="134" t="str">
        <f>'ANALISIS DE RIESGOS'!I63</f>
        <v>ZONA RIESGO MODERADO</v>
      </c>
      <c r="G90" s="134" t="str">
        <f>'VALORACIÓN DE CONTROL DE RIESGO'!D91</f>
        <v>Reducir el riesgo</v>
      </c>
      <c r="H90" s="145" t="str">
        <f>'VALORACIÓN DE CONTROL DE RIESGO'!I91</f>
        <v>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v>
      </c>
      <c r="I90" s="67" t="s">
        <v>910</v>
      </c>
      <c r="J90" s="67" t="s">
        <v>911</v>
      </c>
      <c r="K90" s="67" t="s">
        <v>32</v>
      </c>
      <c r="L90" s="100">
        <f>'VALORACIÓN CON CONTROLES'!F63</f>
        <v>100</v>
      </c>
      <c r="M90" s="100" t="str">
        <f>'VALORACIÓN CON CONTROLES'!J63</f>
        <v>ZONA RIESGO BAJA</v>
      </c>
      <c r="N90" s="100" t="str">
        <f>+'VALORACIÓN DE CONTROL DE RIESGO'!T91</f>
        <v>N/A</v>
      </c>
    </row>
    <row r="91" spans="1:14" ht="63.75" x14ac:dyDescent="0.25">
      <c r="A91" s="134">
        <f>'IDENTIFICACIÓN DE RIESGOS'!A62</f>
        <v>55</v>
      </c>
      <c r="B91" s="134" t="str">
        <f>'IDENTIFICACIÓN DE RIESGOS'!B62</f>
        <v>CD-Atención Integral para PPL</v>
      </c>
      <c r="C91" s="135" t="str">
        <f>+'ANALISIS DE RIESGOS'!C64</f>
        <v xml:space="preserve">*Falsedad en la documentación médica allegada al establecimiento carcelario </v>
      </c>
      <c r="D91" s="135" t="str">
        <f>'IDENTIFICACIÓN DE RIESGOS'!C62</f>
        <v>Fuga o Rescate de PPL</v>
      </c>
      <c r="E91" s="135" t="str">
        <f>'ANALISIS DE RIESGOS'!E64</f>
        <v xml:space="preserve">Sanción Penal y disciplinario </v>
      </c>
      <c r="F91" s="134" t="str">
        <f>'ANALISIS DE RIESGOS'!I64</f>
        <v>ZONA RIESGO ALTO</v>
      </c>
      <c r="G91" s="134" t="str">
        <f>'VALORACIÓN DE CONTROL DE RIESGO'!D92</f>
        <v>Reducir el riesgo</v>
      </c>
      <c r="H91" s="145" t="str">
        <f>'VALORACIÓN DE CONTROL DE RIESGO'!I92</f>
        <v>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1" s="67" t="s">
        <v>89</v>
      </c>
      <c r="J91" s="67" t="s">
        <v>90</v>
      </c>
      <c r="K91" s="67" t="s">
        <v>32</v>
      </c>
      <c r="L91" s="100">
        <f>'VALORACIÓN CON CONTROLES'!F64</f>
        <v>100</v>
      </c>
      <c r="M91" s="100" t="str">
        <f>'VALORACIÓN CON CONTROLES'!J64</f>
        <v>ZONA RIESGO BAJA</v>
      </c>
      <c r="N91" s="100" t="str">
        <f>+'VALORACIÓN DE CONTROL DE RIESGO'!T92</f>
        <v>N/A</v>
      </c>
    </row>
    <row r="92" spans="1:14" ht="96.75" customHeight="1" x14ac:dyDescent="0.25">
      <c r="A92" s="134">
        <f>'IDENTIFICACIÓN DE RIESGOS'!A63</f>
        <v>56</v>
      </c>
      <c r="B92" s="134" t="str">
        <f>'IDENTIFICACIÓN DE RIESGOS'!B63</f>
        <v>CD-Atención Integral para PPL</v>
      </c>
      <c r="C92" s="135" t="str">
        <f>+'ANALISIS DE RIESGOS'!C65</f>
        <v xml:space="preserve">*Intoxicación masiva y contaminación cruzada </v>
      </c>
      <c r="D92" s="135" t="str">
        <f>'IDENTIFICACIÓN DE RIESGOS'!C63</f>
        <v>Cuarentena, ETA (enfermedad transmitida por alimento) y cierre del servicio de alimentos</v>
      </c>
      <c r="E92" s="135" t="str">
        <f>'ANALISIS DE RIESGOS'!E65</f>
        <v xml:space="preserve">Sanción Penal y disciplinario </v>
      </c>
      <c r="F92" s="134" t="str">
        <f>'ANALISIS DE RIESGOS'!I65</f>
        <v>ZONA RIESGO ALTO</v>
      </c>
      <c r="G92" s="134" t="str">
        <f>'VALORACIÓN DE CONTROL DE RIESGO'!D93</f>
        <v>Reducir el riesgo</v>
      </c>
      <c r="H92" s="145" t="str">
        <f>'VALORACIÓN DE CONTROL DE RIESGO'!I93</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2" s="67" t="s">
        <v>91</v>
      </c>
      <c r="J92" s="67" t="s">
        <v>92</v>
      </c>
      <c r="K92" s="67" t="s">
        <v>93</v>
      </c>
      <c r="L92" s="100">
        <f>'VALORACIÓN CON CONTROLES'!F65</f>
        <v>100</v>
      </c>
      <c r="M92" s="100" t="str">
        <f>'VALORACIÓN CON CONTROLES'!J65</f>
        <v>ZONA RIESGO BAJA</v>
      </c>
      <c r="N92" s="100" t="str">
        <f>+'VALORACIÓN DE CONTROL DE RIESGO'!T93</f>
        <v>N/A</v>
      </c>
    </row>
    <row r="93" spans="1:14" ht="76.5" x14ac:dyDescent="0.25">
      <c r="A93" s="134">
        <f>'IDENTIFICACIÓN DE RIESGOS'!A64</f>
        <v>57</v>
      </c>
      <c r="B93" s="134" t="str">
        <f>'IDENTIFICACIÓN DE RIESGOS'!B64</f>
        <v>CD-Custodia y vigilancia para la seguridad</v>
      </c>
      <c r="C93" s="135" t="str">
        <f>+'ANALISIS DE RIESGOS'!C66</f>
        <v>Falta de personal.</v>
      </c>
      <c r="D93" s="135" t="str">
        <f>'IDENTIFICACIÓN DE RIESGOS'!C64</f>
        <v>Incumplimiento en la cobertura de los puestos de servicio y las actividades programadas</v>
      </c>
      <c r="E93" s="135" t="str">
        <f>'ANALISIS DE RIESGOS'!E66</f>
        <v xml:space="preserve">sanción Disciplinaria y penal. </v>
      </c>
      <c r="F93" s="134" t="str">
        <f>'ANALISIS DE RIESGOS'!I66</f>
        <v>ZONA RIESGO EXTREMO</v>
      </c>
      <c r="G93" s="134" t="str">
        <f>'VALORACIÓN DE CONTROL DE RIESGO'!D94</f>
        <v>Reducir el riesgo</v>
      </c>
      <c r="H93" s="145" t="str">
        <f>'VALORACIÓN DE CONTROL DE RIESGO'!I94</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3" s="67" t="s">
        <v>94</v>
      </c>
      <c r="J93" s="67" t="s">
        <v>95</v>
      </c>
      <c r="K93" s="67" t="s">
        <v>96</v>
      </c>
      <c r="L93" s="100">
        <f>'VALORACIÓN CON CONTROLES'!F66</f>
        <v>100</v>
      </c>
      <c r="M93" s="100" t="str">
        <f>'VALORACIÓN CON CONTROLES'!J66</f>
        <v>ZONA RIESGO BAJA</v>
      </c>
      <c r="N93" s="100" t="str">
        <f>+'VALORACIÓN DE CONTROL DE RIESGO'!T94</f>
        <v>N/A</v>
      </c>
    </row>
    <row r="94" spans="1:14" ht="114.75" x14ac:dyDescent="0.25">
      <c r="A94" s="134">
        <f>'IDENTIFICACIÓN DE RIESGOS'!A65</f>
        <v>58</v>
      </c>
      <c r="B94" s="134" t="str">
        <f>'IDENTIFICACIÓN DE RIESGOS'!B65</f>
        <v>CD-Custodia y vigilancia para la seguridad</v>
      </c>
      <c r="C94" s="135" t="str">
        <f>+'ANALISIS DE RIESGOS'!C67</f>
        <v>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v>
      </c>
      <c r="D94" s="135" t="str">
        <f>'IDENTIFICACIÓN DE RIESGOS'!C65</f>
        <v>Inseguridad y tiempos de reacción a los eventos que atenten contra la seguridad de las PPL/Funcionarios/Guardia.</v>
      </c>
      <c r="E94" s="135" t="str">
        <f>'ANALISIS DE RIESGOS'!E67</f>
        <v xml:space="preserve">sanción Disciplinaria y penal. </v>
      </c>
      <c r="F94" s="134" t="str">
        <f>'ANALISIS DE RIESGOS'!I67</f>
        <v>ZONA RIESGO EXTREMO</v>
      </c>
      <c r="G94" s="134" t="str">
        <f>'VALORACIÓN DE CONTROL DE RIESGO'!D95</f>
        <v>Reducir el riesgo</v>
      </c>
      <c r="H94" s="145" t="str">
        <f>'VALORACIÓN DE CONTROL DE RIESGO'!I95</f>
        <v>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El cargue de las evidencias se hará trimestralmente.</v>
      </c>
      <c r="I94" s="67" t="s">
        <v>912</v>
      </c>
      <c r="J94" s="67" t="s">
        <v>95</v>
      </c>
      <c r="K94" s="67" t="s">
        <v>36</v>
      </c>
      <c r="L94" s="100">
        <f>'VALORACIÓN CON CONTROLES'!F67</f>
        <v>100</v>
      </c>
      <c r="M94" s="100" t="str">
        <f>'VALORACIÓN CON CONTROLES'!J67</f>
        <v>ZONA RIESGO BAJA</v>
      </c>
      <c r="N94" s="100" t="str">
        <f>+'VALORACIÓN DE CONTROL DE RIESGO'!T95</f>
        <v>N/A</v>
      </c>
    </row>
    <row r="95" spans="1:14" ht="100.5" customHeight="1" x14ac:dyDescent="0.25">
      <c r="A95" s="134">
        <f>'IDENTIFICACIÓN DE RIESGOS'!A66</f>
        <v>59</v>
      </c>
      <c r="B95" s="134" t="str">
        <f>'IDENTIFICACIÓN DE RIESGOS'!B66</f>
        <v>CD-Custodia y vigilancia para la seguridad</v>
      </c>
      <c r="C95" s="135" t="str">
        <f>+'ANALISIS DE RIESGOS'!C68</f>
        <v xml:space="preserve">Mantenimiento de Equipamientos de Seguridad. </v>
      </c>
      <c r="D95" s="135" t="str">
        <f>'IDENTIFICACIÓN DE RIESGOS'!C66</f>
        <v>Fuga/rescates o inseguridad dentro del sistema penitenciario</v>
      </c>
      <c r="E95" s="135" t="str">
        <f>'ANALISIS DE RIESGOS'!E68</f>
        <v xml:space="preserve">sanción Disciplinaria y penal. </v>
      </c>
      <c r="F95" s="134" t="str">
        <f>'ANALISIS DE RIESGOS'!I68</f>
        <v>ZONA RIESGO ALTO</v>
      </c>
      <c r="G95" s="134" t="str">
        <f>'VALORACIÓN DE CONTROL DE RIESGO'!D96</f>
        <v>Reducir el riesgo</v>
      </c>
      <c r="H95" s="145" t="str">
        <f>'VALORACIÓN DE CONTROL DE RIESGO'!I96</f>
        <v>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El cargue de las evidencias se hará trimestralmente.</v>
      </c>
      <c r="I95" s="67" t="s">
        <v>97</v>
      </c>
      <c r="J95" s="67" t="s">
        <v>95</v>
      </c>
      <c r="K95" s="67" t="s">
        <v>32</v>
      </c>
      <c r="L95" s="100">
        <f>'VALORACIÓN CON CONTROLES'!F68</f>
        <v>100</v>
      </c>
      <c r="M95" s="100" t="str">
        <f>'VALORACIÓN CON CONTROLES'!J68</f>
        <v>ZONA RIESGO BAJA</v>
      </c>
      <c r="N95" s="100" t="str">
        <f>+'VALORACIÓN DE CONTROL DE RIESGO'!T96</f>
        <v>N/A</v>
      </c>
    </row>
    <row r="96" spans="1:14" ht="76.5" x14ac:dyDescent="0.25">
      <c r="A96" s="134">
        <f>'IDENTIFICACIÓN DE RIESGOS'!A67</f>
        <v>60</v>
      </c>
      <c r="B96" s="134" t="str">
        <f>'IDENTIFICACIÓN DE RIESGOS'!B67</f>
        <v>CD-Tramite Jurídico para PPL</v>
      </c>
      <c r="C96" s="135" t="str">
        <f>+'ANALISIS DE RIESGOS'!C69</f>
        <v>*Insuficiencia de recurso humano para atender solicitudes de Personas Privadas de la Libertad y de Autoridades Judiciales</v>
      </c>
      <c r="D96" s="135" t="str">
        <f>'IDENTIFICACIÓN DE RIESGOS'!C67</f>
        <v xml:space="preserve">Vencimiento de trámites Jurídicos. </v>
      </c>
      <c r="E96" s="135" t="str">
        <f>'ANALISIS DE RIESGOS'!E69</f>
        <v>Disciplinarios</v>
      </c>
      <c r="F96" s="134" t="str">
        <f>'ANALISIS DE RIESGOS'!I69</f>
        <v>ZONA RIESGO ALTO</v>
      </c>
      <c r="G96" s="134" t="str">
        <f>'VALORACIÓN DE CONTROL DE RIESGO'!D97</f>
        <v>Reducir el riesgo</v>
      </c>
      <c r="H96" s="145" t="str">
        <f>'VALORACIÓN DE CONTROL DE RIESGO'!I97</f>
        <v>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6" s="67" t="s">
        <v>87</v>
      </c>
      <c r="J96" s="67" t="s">
        <v>913</v>
      </c>
      <c r="K96" s="67" t="s">
        <v>96</v>
      </c>
      <c r="L96" s="100">
        <f>'VALORACIÓN CON CONTROLES'!F69</f>
        <v>100</v>
      </c>
      <c r="M96" s="100" t="str">
        <f>'VALORACIÓN CON CONTROLES'!J69</f>
        <v>ZONA RIESGO BAJA</v>
      </c>
      <c r="N96" s="100" t="str">
        <f>+'VALORACIÓN DE CONTROL DE RIESGO'!T97</f>
        <v>Porcentaje de requerimientos vencidos en el mes</v>
      </c>
    </row>
    <row r="97" spans="1:14" ht="108.75" customHeight="1" x14ac:dyDescent="0.25">
      <c r="A97" s="134">
        <f>'IDENTIFICACIÓN DE RIESGOS'!A68</f>
        <v>61</v>
      </c>
      <c r="B97" s="134" t="str">
        <f>'IDENTIFICACIÓN DE RIESGOS'!B68</f>
        <v>CD-Tramite Jurídico para PPL</v>
      </c>
      <c r="C97" s="135" t="str">
        <f>+'ANALISIS DE RIESGOS'!C70</f>
        <v>*Insuficiencia de recurso humano para atender solicitudes de Personas Privadas de la Libertad y de Autoridades Judiciales</v>
      </c>
      <c r="D97" s="135" t="str">
        <f>'IDENTIFICACIÓN DE RIESGOS'!C68</f>
        <v xml:space="preserve">Prescripción de trámites Jurídicos. </v>
      </c>
      <c r="E97" s="135" t="str">
        <f>'ANALISIS DE RIESGOS'!E70</f>
        <v>Disciplinarios</v>
      </c>
      <c r="F97" s="134" t="str">
        <f>'ANALISIS DE RIESGOS'!I70</f>
        <v>ZONA RIESGO ALTO</v>
      </c>
      <c r="G97" s="134" t="str">
        <f>'VALORACIÓN DE CONTROL DE RIESGO'!D98</f>
        <v>Reducir el riesgo</v>
      </c>
      <c r="H97" s="145" t="str">
        <f>'VALORACIÓN DE CONTROL DE RIESGO'!I98</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v>
      </c>
      <c r="I97" s="67" t="s">
        <v>914</v>
      </c>
      <c r="J97" s="67" t="s">
        <v>98</v>
      </c>
      <c r="K97" s="67" t="s">
        <v>32</v>
      </c>
      <c r="L97" s="100">
        <f>'VALORACIÓN CON CONTROLES'!F70</f>
        <v>100</v>
      </c>
      <c r="M97" s="100" t="str">
        <f>'VALORACIÓN CON CONTROLES'!J70</f>
        <v>ZONA RIESGO BAJA</v>
      </c>
      <c r="N97" s="100" t="str">
        <f>+'VALORACIÓN DE CONTROL DE RIESGO'!T98</f>
        <v>Porcentaje de requerimientos vencidos en el mes</v>
      </c>
    </row>
    <row r="98" spans="1:14" ht="84.75" customHeight="1" x14ac:dyDescent="0.25">
      <c r="A98" s="181">
        <f>'IDENTIFICACIÓN DE RIESGOS'!A69</f>
        <v>62</v>
      </c>
      <c r="B98" s="181" t="str">
        <f>'IDENTIFICACIÓN DE RIESGOS'!B69</f>
        <v>CD-Tramite Jurídico para PPL</v>
      </c>
      <c r="C98" s="182" t="str">
        <f>+'ANALISIS DE RIESGOS'!C71</f>
        <v>*Insuficiencia de recurso humano para atender solicitudes de Personas Privadas de la Libertad y de Autoridades Judiciales</v>
      </c>
      <c r="D98" s="182" t="str">
        <f>'IDENTIFICACIÓN DE RIESGOS'!C69</f>
        <v>Prolongación Ilícita de la libertad</v>
      </c>
      <c r="E98" s="182" t="str">
        <f>'ANALISIS DE RIESGOS'!E71</f>
        <v>Disciplinarios</v>
      </c>
      <c r="F98" s="181" t="str">
        <f>'ANALISIS DE RIESGOS'!I71</f>
        <v>ZONA RIESGO MODERADO</v>
      </c>
      <c r="G98" s="134" t="str">
        <f>'VALORACIÓN DE CONTROL DE RIESGO'!D99</f>
        <v>Reducir el riesgo</v>
      </c>
      <c r="H98" s="145" t="str">
        <f>'VALORACIÓN DE CONTROL DE RIESGO'!I99</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v>
      </c>
      <c r="I98" s="67" t="s">
        <v>87</v>
      </c>
      <c r="J98" s="67" t="s">
        <v>99</v>
      </c>
      <c r="K98" s="67" t="s">
        <v>96</v>
      </c>
      <c r="L98" s="181">
        <f>'VALORACIÓN CON CONTROLES'!F71</f>
        <v>100</v>
      </c>
      <c r="M98" s="181" t="str">
        <f>'VALORACIÓN CON CONTROLES'!J71</f>
        <v>ZONA RIESGO BAJA</v>
      </c>
      <c r="N98" s="100" t="str">
        <f>+'VALORACIÓN DE CONTROL DE RIESGO'!T99</f>
        <v>N/A</v>
      </c>
    </row>
    <row r="99" spans="1:14" ht="125.25" customHeight="1" x14ac:dyDescent="0.25">
      <c r="A99" s="181"/>
      <c r="B99" s="181"/>
      <c r="C99" s="182"/>
      <c r="D99" s="182"/>
      <c r="E99" s="182"/>
      <c r="F99" s="181"/>
      <c r="G99" s="134" t="str">
        <f>'VALORACIÓN DE CONTROL DE RIESGO'!D100</f>
        <v>Reducir el riesgo</v>
      </c>
      <c r="H99" s="145" t="str">
        <f>'VALORACIÓN DE CONTROL DE RIESGO'!I100</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99" s="67" t="s">
        <v>100</v>
      </c>
      <c r="J99" s="67" t="s">
        <v>101</v>
      </c>
      <c r="K99" s="67" t="s">
        <v>96</v>
      </c>
      <c r="L99" s="181"/>
      <c r="M99" s="181"/>
      <c r="N99" s="100" t="str">
        <f>+'VALORACIÓN DE CONTROL DE RIESGO'!T100</f>
        <v>N/A</v>
      </c>
    </row>
    <row r="100" spans="1:14" ht="103.5" customHeight="1" x14ac:dyDescent="0.25">
      <c r="A100" s="134">
        <f>'IDENTIFICACIÓN DE RIESGOS'!A70</f>
        <v>63</v>
      </c>
      <c r="B100" s="134" t="str">
        <f>'IDENTIFICACIÓN DE RIESGOS'!B70</f>
        <v>CD-Tramite Jurídico para PPL</v>
      </c>
      <c r="C100" s="135" t="str">
        <f>+'ANALISIS DE RIESGOS'!C72</f>
        <v>Pérdida o fuga de información y documentación relacionada con las Personas Privadas de la Libertad</v>
      </c>
      <c r="D100" s="135" t="str">
        <f>'IDENTIFICACIÓN DE RIESGOS'!C70</f>
        <v>Hoja de vida incompleta, desactualizada o imprecisa (Física o en el aplicativo SISIPEC WEB)</v>
      </c>
      <c r="E100" s="135" t="str">
        <f>'ANALISIS DE RIESGOS'!E72</f>
        <v>Disciplinarias y Penal</v>
      </c>
      <c r="F100" s="134" t="str">
        <f>'ANALISIS DE RIESGOS'!I72</f>
        <v>ZONA RIESGO ALTO</v>
      </c>
      <c r="G100" s="134" t="str">
        <f>'VALORACIÓN DE CONTROL DE RIESGO'!D101</f>
        <v>Reducir el riesgo</v>
      </c>
      <c r="H100" s="145" t="str">
        <f>'VALORACIÓN DE CONTROL DE RIESGO'!I101</f>
        <v>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v>
      </c>
      <c r="I100" s="67" t="s">
        <v>87</v>
      </c>
      <c r="J100" s="67" t="s">
        <v>915</v>
      </c>
      <c r="K100" s="67" t="s">
        <v>32</v>
      </c>
      <c r="L100" s="100">
        <f>'VALORACIÓN CON CONTROLES'!F72</f>
        <v>100</v>
      </c>
      <c r="M100" s="100" t="str">
        <f>'VALORACIÓN CON CONTROLES'!J72</f>
        <v>ZONA RIESGO BAJA</v>
      </c>
      <c r="N100" s="100" t="str">
        <f>+'VALORACIÓN DE CONTROL DE RIESGO'!T101</f>
        <v>N/A</v>
      </c>
    </row>
    <row r="101" spans="1:14" ht="102.75" customHeight="1" x14ac:dyDescent="0.25">
      <c r="A101" s="134">
        <f>'IDENTIFICACIÓN DE RIESGOS'!A71</f>
        <v>64</v>
      </c>
      <c r="B101" s="134" t="str">
        <f>'IDENTIFICACIÓN DE RIESGOS'!B71</f>
        <v>CD-Tramite Jurídico para PPL</v>
      </c>
      <c r="C101" s="135" t="str">
        <f>+'ANALISIS DE RIESGOS'!C73</f>
        <v>*Documentos alterados recibidos para adelantar trámites jurídicos</v>
      </c>
      <c r="D101" s="135" t="str">
        <f>'IDENTIFICACIÓN DE RIESGOS'!C71</f>
        <v>Conceder u otorgar libertad o trasladar a una PPL sin el debido cumplimiento de los requisitos legales.</v>
      </c>
      <c r="E101" s="135" t="str">
        <f>'ANALISIS DE RIESGOS'!E73</f>
        <v>Disciplinarias y Penal</v>
      </c>
      <c r="F101" s="134" t="str">
        <f>'ANALISIS DE RIESGOS'!I73</f>
        <v>ZONA RIESGO BAJA</v>
      </c>
      <c r="G101" s="134" t="str">
        <f>'VALORACIÓN DE CONTROL DE RIESGO'!D102</f>
        <v>Reducir el riesgo</v>
      </c>
      <c r="H101" s="145" t="str">
        <f>'VALORACIÓN DE CONTROL DE RIESGO'!I102</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1" s="67" t="s">
        <v>102</v>
      </c>
      <c r="J101" s="67" t="s">
        <v>101</v>
      </c>
      <c r="K101" s="67" t="s">
        <v>32</v>
      </c>
      <c r="L101" s="100">
        <f>'VALORACIÓN CON CONTROLES'!F73</f>
        <v>100</v>
      </c>
      <c r="M101" s="100" t="str">
        <f>'VALORACIÓN CON CONTROLES'!J73</f>
        <v>ZONA RIESGO BAJA</v>
      </c>
      <c r="N101" s="100" t="str">
        <f>+'VALORACIÓN DE CONTROL DE RIESGO'!T102</f>
        <v>N/A</v>
      </c>
    </row>
    <row r="102" spans="1:14" ht="135.75" customHeight="1" x14ac:dyDescent="0.25">
      <c r="A102" s="181">
        <f>'IDENTIFICACIÓN DE RIESGOS'!A72</f>
        <v>65</v>
      </c>
      <c r="B102" s="181" t="str">
        <f>'IDENTIFICACIÓN DE RIESGOS'!B72</f>
        <v>CD-Tramite Jurídico para PPL</v>
      </c>
      <c r="C102" s="182" t="str">
        <f>+'ANALISIS DE RIESGOS'!C74</f>
        <v>*Documentos alterados recibidos para adelantar trámites jurídicos</v>
      </c>
      <c r="D102" s="182" t="str">
        <f>'IDENTIFICACIÓN DE RIESGOS'!C72</f>
        <v xml:space="preserve">Privación ilegal de la libertad </v>
      </c>
      <c r="E102" s="182" t="str">
        <f>'ANALISIS DE RIESGOS'!E74</f>
        <v>Disciplinarias y Penal</v>
      </c>
      <c r="F102" s="183" t="str">
        <f>'ANALISIS DE RIESGOS'!I74</f>
        <v>ZONA RIESGO BAJA</v>
      </c>
      <c r="G102" s="134" t="str">
        <f>'VALORACIÓN DE CONTROL DE RIESGO'!D103</f>
        <v>Reducir el riesgo</v>
      </c>
      <c r="H102" s="145" t="str">
        <f>'VALORACIÓN DE CONTROL DE RIESGO'!I103</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v>
      </c>
      <c r="I102" s="67" t="s">
        <v>102</v>
      </c>
      <c r="J102" s="67" t="s">
        <v>98</v>
      </c>
      <c r="K102" s="67" t="s">
        <v>32</v>
      </c>
      <c r="L102" s="181">
        <f>'VALORACIÓN CON CONTROLES'!F74</f>
        <v>100</v>
      </c>
      <c r="M102" s="181" t="str">
        <f>'VALORACIÓN CON CONTROLES'!J74</f>
        <v>ZONA RIESGO BAJA</v>
      </c>
      <c r="N102" s="100" t="str">
        <f>+'VALORACIÓN DE CONTROL DE RIESGO'!T103</f>
        <v>N/A</v>
      </c>
    </row>
    <row r="103" spans="1:14" ht="163.5" customHeight="1" x14ac:dyDescent="0.25">
      <c r="A103" s="181"/>
      <c r="B103" s="181"/>
      <c r="C103" s="182"/>
      <c r="D103" s="182"/>
      <c r="E103" s="182"/>
      <c r="F103" s="184"/>
      <c r="G103" s="134" t="str">
        <f>'VALORACIÓN DE CONTROL DE RIESGO'!D104</f>
        <v>Reducir el riesgo</v>
      </c>
      <c r="H103" s="145" t="str">
        <f>'VALORACIÓN DE CONTROL DE RIESGO'!I104</f>
        <v>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El cargue de las evidencias se hará trimestralmente.</v>
      </c>
      <c r="I103" s="67" t="s">
        <v>916</v>
      </c>
      <c r="J103" s="67" t="s">
        <v>103</v>
      </c>
      <c r="K103" s="67" t="s">
        <v>32</v>
      </c>
      <c r="L103" s="181"/>
      <c r="M103" s="181"/>
      <c r="N103" s="100" t="str">
        <f>+'VALORACIÓN DE CONTROL DE RIESGO'!T104</f>
        <v>N/A</v>
      </c>
    </row>
    <row r="104" spans="1:14" ht="119.25" customHeight="1" x14ac:dyDescent="0.25">
      <c r="A104" s="181">
        <f>'IDENTIFICACIÓN DE RIESGOS'!A73</f>
        <v>66</v>
      </c>
      <c r="B104" s="181" t="str">
        <f>'IDENTIFICACIÓN DE RIESGOS'!B73</f>
        <v>Direccionamiento Sectorial e Institucional</v>
      </c>
      <c r="C104" s="182" t="str">
        <f>+'ANALISIS DE RIESGOS'!C75</f>
        <v>Falta de conocimiento
Falta de disposición final a empresas autorizadas por parte de la personas encargadas
Incumplimiento normativo
Infraestructura inadecuada
Generación de aceite Vegetal Usado por ejecución de actividades</v>
      </c>
      <c r="D104" s="182" t="str">
        <f>'IDENTIFICACIÓN DE RIESGOS'!C73</f>
        <v>Inadecuada disposición de los residuos (Aceite vegetal y Aceite usado)</v>
      </c>
      <c r="E104" s="182" t="str">
        <f>'ANALISIS DE RIESGOS'!E75</f>
        <v>Sanciones para la entidad
Infecciones internas y externas 
Sanciones Disciplinarias</v>
      </c>
      <c r="F104" s="181" t="str">
        <f>'ANALISIS DE RIESGOS'!I75</f>
        <v>ZONA RIESGO EXTREMO</v>
      </c>
      <c r="G104" s="134" t="str">
        <f>'VALORACIÓN DE CONTROL DE RIESGO'!D105</f>
        <v>Reducir el riesgo</v>
      </c>
      <c r="H104" s="145" t="str">
        <f>'VALORACIÓN DE CONTROL DE RIESGO'!I105</f>
        <v xml:space="preserve">El grupo PIGA capacitara semestralmente a los servidores y Contratistas que entran en contacto con los residuos peligrosos, con el fin de concientizar la correcta separación de los residuos. Para los casos en los cuales no se logre efectuar la capacitación se procederá con reprogramación. De igual forma se dispondrá de la Matriz de Compatibilidad para el adecuado manejo de residuos peligrosos en cada centro de acopio con el fin de facilitar la información necesaria para la ejecución de la actividad. Como evidencia de las actividades se tendrán Actas de reunión y el informe de Observaciones de las visitas. El cargue de las evidencias se realizara trimestralmente. </v>
      </c>
      <c r="I104" s="67" t="s">
        <v>917</v>
      </c>
      <c r="J104" s="67" t="s">
        <v>843</v>
      </c>
      <c r="K104" s="67" t="s">
        <v>649</v>
      </c>
      <c r="L104" s="181">
        <f>'VALORACIÓN CON CONTROLES'!F75</f>
        <v>100</v>
      </c>
      <c r="M104" s="181" t="str">
        <f>'VALORACIÓN CON CONTROLES'!J75</f>
        <v>ZONA RIESGO BAJA</v>
      </c>
      <c r="N104" s="134" t="str">
        <f>+'VALORACIÓN DE CONTROL DE RIESGO'!T105</f>
        <v>N/A</v>
      </c>
    </row>
    <row r="105" spans="1:14" ht="140.25" customHeight="1" x14ac:dyDescent="0.25">
      <c r="A105" s="181"/>
      <c r="B105" s="181"/>
      <c r="C105" s="182"/>
      <c r="D105" s="182"/>
      <c r="E105" s="182"/>
      <c r="F105" s="181"/>
      <c r="G105" s="134" t="str">
        <f>'VALORACIÓN DE CONTROL DE RIESGO'!D106</f>
        <v>Compartir el riesgo</v>
      </c>
      <c r="H105" s="145" t="str">
        <f>'VALORACIÓN DE CONTROL DE RIESGO'!I106</f>
        <v>El Supervisor del Contrato de alimentos de la Cárcel Distrital verificara los certificados de la entidad prestadora de servicios de recolección/transporte/disposición final de residuos peligrosos correspondientes a cada una de las actividades asociadas mensualmente y los remitirá al Grupo PIGA. Para los casos en los cuales no se cuente con los certificados respectivos se procederá con la solicitud directa mediante correo formal y en Caso de no recibir respuesta se notificara a la SDA (Secretaria Distrital de Ambiente) para que efectué la respectiva visita de seguimiento y se tomen las medidas correspondientes. Como evidencia quedan los certificados o la notificación a la SDA (Secretaria Distrital de Ambiente). El cargue de las evidencias se realizara trimestralmente</v>
      </c>
      <c r="I105" s="67" t="s">
        <v>846</v>
      </c>
      <c r="J105" s="67" t="s">
        <v>842</v>
      </c>
      <c r="K105" s="67" t="s">
        <v>36</v>
      </c>
      <c r="L105" s="181"/>
      <c r="M105" s="181"/>
      <c r="N105" s="134" t="str">
        <f>+'VALORACIÓN DE CONTROL DE RIESGO'!T106</f>
        <v>N/A</v>
      </c>
    </row>
    <row r="106" spans="1:14" ht="133.5" customHeight="1" x14ac:dyDescent="0.25">
      <c r="A106" s="181"/>
      <c r="B106" s="181"/>
      <c r="C106" s="182"/>
      <c r="D106" s="182"/>
      <c r="E106" s="182"/>
      <c r="F106" s="181"/>
      <c r="G106" s="134" t="str">
        <f>'VALORACIÓN DE CONTROL DE RIESGO'!D107</f>
        <v>Compartir el riesgo</v>
      </c>
      <c r="H106" s="145" t="str">
        <f>'VALORACIÓN DE CONTROL DE RIESGO'!I107</f>
        <v>El Grupo PIGA registrara mensualmente en el formato RH1 la descripción en detalle de los residuos, tomando como base los soportes enviados por la Cárcel Distrital, para dichos residuos Peligrosos la Cárcel deberá solicitar el certificado de disposición final a la empresa tercerizada. Para los casos en los cuales no se logre la recolección de la información se solicitara al supervisor del contrato la justificación y la fecha en la que se notificara dicha información. Como evidencia queda el formato RH1 de la Secretaria de Salud y los correos de solicitud de información al supervisor del contrato, si existen residuos peligrosos se deberá anexar el certificado de disposición final. El cargue de la evidencia se realizara Trimestralmente.</v>
      </c>
      <c r="I106" s="67" t="s">
        <v>918</v>
      </c>
      <c r="J106" s="67" t="s">
        <v>843</v>
      </c>
      <c r="K106" s="67" t="s">
        <v>36</v>
      </c>
      <c r="L106" s="181"/>
      <c r="M106" s="181"/>
      <c r="N106" s="134" t="str">
        <f>+'VALORACIÓN DE CONTROL DE RIESGO'!T107</f>
        <v>N/A</v>
      </c>
    </row>
    <row r="107" spans="1:14" ht="110.25" customHeight="1" x14ac:dyDescent="0.25">
      <c r="A107" s="181"/>
      <c r="B107" s="181"/>
      <c r="C107" s="182"/>
      <c r="D107" s="182"/>
      <c r="E107" s="182"/>
      <c r="F107" s="181"/>
      <c r="G107" s="134" t="str">
        <f>'VALORACIÓN DE CONTROL DE RIESGO'!D108</f>
        <v>Reducir el riesgo</v>
      </c>
      <c r="H107" s="145" t="str">
        <f>'VALORACIÓN DE CONTROL DE RIESGO'!I108</f>
        <v xml:space="preserve">El Grupo PIGA realizara seguimiento semestral de las condiciones del centro de acopio de Residuos Peligrosos de la Cárcel Distrital, realizando visitas y registrando lo respectivo en el F-DS-115 respaldado con registros fotográficos. Para los casos en los cuales no se evidencie una correcta separación de residuos se procederá a notificar al Supervisor del contrato y al Contratista. Como evidencia de las actividades se tendrá el diligenciamiento del formato F-DS-115 junto el respectivo registro fotográfico o las notificaciones al Supervisor y Contratista. El cargue de las evidencias se realizara trimestralmente. </v>
      </c>
      <c r="I107" s="67" t="s">
        <v>919</v>
      </c>
      <c r="J107" s="67" t="s">
        <v>843</v>
      </c>
      <c r="K107" s="67" t="s">
        <v>649</v>
      </c>
      <c r="L107" s="181"/>
      <c r="M107" s="181"/>
      <c r="N107" s="134" t="str">
        <f>+'VALORACIÓN DE CONTROL DE RIESGO'!T108</f>
        <v>N/A</v>
      </c>
    </row>
    <row r="108" spans="1:14" ht="110.25" customHeight="1" x14ac:dyDescent="0.25">
      <c r="A108" s="181"/>
      <c r="B108" s="181"/>
      <c r="C108" s="182"/>
      <c r="D108" s="182"/>
      <c r="E108" s="182"/>
      <c r="F108" s="181"/>
      <c r="G108" s="134" t="str">
        <f>'VALORACIÓN DE CONTROL DE RIESGO'!D109</f>
        <v>Reducir el riesgo</v>
      </c>
      <c r="H108" s="145" t="str">
        <f>'VALORACIÓN DE CONTROL DE RIESGO'!I109</f>
        <v>EL Grupo PIGA verificara trimestralmente los certificados emitidos de la recolección/transporte/disposición de Aceites Vegetales que son suministrados por la Ingeniera de Alimentos con el apoyo de los Referentes ambientales de la Cárcel Distrital. Para los casos en los cuales no se cuente con los certificados, El Grupo PIGA procederá con el requerimiento directo a la Entidad prestadora de servicios y posteriormente notificara a la Secretaria de Salud para que realice las visitas pertinentes. Como evidencia quedaran los certificados y las notificaciones emitidas de parte del Grupo PIGA. El cargue de las evidencias se realizara trimestralmente.</v>
      </c>
      <c r="I108" s="67" t="s">
        <v>849</v>
      </c>
      <c r="J108" s="67" t="s">
        <v>843</v>
      </c>
      <c r="K108" s="67" t="s">
        <v>844</v>
      </c>
      <c r="L108" s="181"/>
      <c r="M108" s="181"/>
      <c r="N108" s="134" t="str">
        <f>+'VALORACIÓN DE CONTROL DE RIESGO'!T109</f>
        <v>N/A</v>
      </c>
    </row>
    <row r="109" spans="1:14" ht="88.5" customHeight="1" x14ac:dyDescent="0.25">
      <c r="A109" s="181"/>
      <c r="B109" s="181"/>
      <c r="C109" s="182"/>
      <c r="D109" s="182"/>
      <c r="E109" s="182"/>
      <c r="F109" s="181"/>
      <c r="G109" s="134" t="str">
        <f>'VALORACIÓN DE CONTROL DE RIESGO'!D110</f>
        <v>Reducir el riesgo</v>
      </c>
      <c r="H109" s="145" t="str">
        <f>'VALORACIÓN DE CONTROL DE RIESGO'!I110</f>
        <v>El Grupo PIGA solicitara los soportes de las capacitaciones efectuadas por el Proveedor de recolección/transporte/disposición de las empresas tercerizadas efectuadas como mínimo una vez al año, Para los casos en los cuales no se evidencie la capacitación, se deberá contar con la justificación de parte del Proveedor para que el Grupo PIGA proceda con el desarrollo de la capacitación. Como evidencia quedara el listado de asistencia de la capacitación. El cargue de las evidencias se realizara trimestralmente.</v>
      </c>
      <c r="I109" s="67" t="s">
        <v>82</v>
      </c>
      <c r="J109" s="67" t="s">
        <v>843</v>
      </c>
      <c r="K109" s="67" t="s">
        <v>54</v>
      </c>
      <c r="L109" s="181"/>
      <c r="M109" s="181"/>
      <c r="N109" s="134" t="str">
        <f>+'VALORACIÓN DE CONTROL DE RIESGO'!T110</f>
        <v>N/A</v>
      </c>
    </row>
    <row r="110" spans="1:14" ht="111.75" customHeight="1" x14ac:dyDescent="0.25">
      <c r="A110" s="181">
        <f>'IDENTIFICACIÓN DE RIESGOS'!A74</f>
        <v>67</v>
      </c>
      <c r="B110" s="181" t="str">
        <f>'IDENTIFICACIÓN DE RIESGOS'!B74</f>
        <v>Direccionamiento Sectorial e Institucional</v>
      </c>
      <c r="C110" s="182" t="str">
        <f>+'ANALISIS DE RIESGOS'!C76</f>
        <v>Falta de conocimiento
Falta de disposición final con empresas autorizadas de la personas encargadas
Incumplimiento normativo
Infraestructura inadecuada</v>
      </c>
      <c r="D110" s="182" t="str">
        <f>'IDENTIFICACIÓN DE RIESGOS'!C74</f>
        <v>Inadecuada disposición de los residuos peligrosos administrativos de la entidad</v>
      </c>
      <c r="E110" s="182" t="str">
        <f>'ANALISIS DE RIESGOS'!E76</f>
        <v>Sanciones para la entidad
Infecciones internas y externas 
Sanciones Disciplinarias</v>
      </c>
      <c r="F110" s="181" t="str">
        <f>'ANALISIS DE RIESGOS'!I76</f>
        <v>ZONA RIESGO ALTO</v>
      </c>
      <c r="G110" s="134" t="str">
        <f>'VALORACIÓN DE CONTROL DE RIESGO'!D111</f>
        <v>Reducir el riesgo</v>
      </c>
      <c r="H110" s="145" t="str">
        <f>'VALORACIÓN DE CONTROL DE RIESGO'!I111</f>
        <v>El Grupo PIGA solicitara trimestralmente a los Supervisores de los contratos de Mantenimiento las certificaciones de la disposición de luminarias expedidas por una empresa autorizada por la autoridad Ambiental o la justificación en caso de que no se ejecute dicha actividad. En caso de no recibir respuesta de parte del Supervisor del contrato se remitirá memorando al proceso Gestión de Recursos Físicos y Documental, solicitando dicha información con una fecha limite de respuesta, adicionalmente todos los incumplimientos serán expuestos en el Comité de Gestion y Desempeño. El cargue de las evidencias se realizara trimestralmente.</v>
      </c>
      <c r="I110" s="67" t="s">
        <v>920</v>
      </c>
      <c r="J110" s="67" t="s">
        <v>843</v>
      </c>
      <c r="K110" s="67" t="s">
        <v>844</v>
      </c>
      <c r="L110" s="181">
        <f>'VALORACIÓN CON CONTROLES'!F76</f>
        <v>100</v>
      </c>
      <c r="M110" s="181" t="str">
        <f>'VALORACIÓN CON CONTROLES'!J76</f>
        <v>ZONA RIESGO BAJA</v>
      </c>
      <c r="N110" s="134" t="str">
        <f>+'VALORACIÓN DE CONTROL DE RIESGO'!T111</f>
        <v>N/A</v>
      </c>
    </row>
    <row r="111" spans="1:14" ht="108" customHeight="1" x14ac:dyDescent="0.25">
      <c r="A111" s="181"/>
      <c r="B111" s="181"/>
      <c r="C111" s="182"/>
      <c r="D111" s="182"/>
      <c r="E111" s="182"/>
      <c r="F111" s="181"/>
      <c r="G111" s="134" t="str">
        <f>'VALORACIÓN DE CONTROL DE RIESGO'!D112</f>
        <v>Reducir el riesgo</v>
      </c>
      <c r="H111" s="145" t="str">
        <f>'VALORACIÓN DE CONTROL DE RIESGO'!I112</f>
        <v>El Grupo PIGA registrara mensualmente en el formato RH1 la descripción en detalle de los residuos, tomando como base los soportes enviados por los supervisores de los contratos de mantenimiento que se encuentren en ejecución. Para los casos en los cuales no se logre la recolección de la información se solicitara al supervisor del contrato la justificación y la fecha en la que se notificara dicha información. Como evidencia queda el formato RH1 F-DS-746 y los correos de solicitud de información al supervisor del contrato, si existen residuos peligrosos se deberá anexar el certificado de disposición final. El cargue de la evidencia se realizara Trimestralmente.</v>
      </c>
      <c r="I111" s="67" t="s">
        <v>918</v>
      </c>
      <c r="J111" s="67" t="s">
        <v>843</v>
      </c>
      <c r="K111" s="67" t="s">
        <v>36</v>
      </c>
      <c r="L111" s="181"/>
      <c r="M111" s="181"/>
      <c r="N111" s="134" t="str">
        <f>+'VALORACIÓN DE CONTROL DE RIESGO'!T112</f>
        <v>N/A</v>
      </c>
    </row>
    <row r="112" spans="1:14" ht="87.75" customHeight="1" x14ac:dyDescent="0.25">
      <c r="A112" s="181">
        <f>'IDENTIFICACIÓN DE RIESGOS'!A75</f>
        <v>68</v>
      </c>
      <c r="B112" s="181" t="str">
        <f>'IDENTIFICACIÓN DE RIESGOS'!B75</f>
        <v>Fortalecimiento de Capacidades Operativas para la S, C y AJ</v>
      </c>
      <c r="C112" s="182" t="str">
        <f>+'ANALISIS DE RIESGOS'!C77</f>
        <v>Falta de conocimiento
Falta de disposición final con empresas autorizadas de la personas encargadas
Incumplimiento normativo
Infraestructura inadecuada
Generación de aceites por ejecución de actividades</v>
      </c>
      <c r="D112" s="182" t="str">
        <f>'IDENTIFICACIÓN DE RIESGOS'!C75</f>
        <v>Inadecuada disposición de los residuos peligrosos (Talleres)</v>
      </c>
      <c r="E112" s="182" t="str">
        <f>'ANALISIS DE RIESGOS'!E77</f>
        <v>Sanciones para la entidad
Infecciones internas y externas 
Sanciones Disciplinarias</v>
      </c>
      <c r="F112" s="181" t="str">
        <f>'ANALISIS DE RIESGOS'!I77</f>
        <v>ZONA RIESGO BAJA</v>
      </c>
      <c r="G112" s="134" t="str">
        <f>'VALORACIÓN DE CONTROL DE RIESGO'!D113</f>
        <v>Reducir el riesgo</v>
      </c>
      <c r="H112" s="145" t="str">
        <f>'VALORACIÓN DE CONTROL DE RIESGO'!I113</f>
        <v>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v>
      </c>
      <c r="I112" s="67" t="s">
        <v>850</v>
      </c>
      <c r="J112" s="67" t="s">
        <v>842</v>
      </c>
      <c r="K112" s="67" t="s">
        <v>36</v>
      </c>
      <c r="L112" s="181">
        <f>'VALORACIÓN CON CONTROLES'!F77</f>
        <v>100</v>
      </c>
      <c r="M112" s="181" t="str">
        <f>'VALORACIÓN CON CONTROLES'!J77</f>
        <v>ZONA RIESGO BAJA</v>
      </c>
      <c r="N112" s="134" t="str">
        <f>+'VALORACIÓN DE CONTROL DE RIESGO'!T113</f>
        <v>N/A</v>
      </c>
    </row>
    <row r="113" spans="1:14" ht="83.25" customHeight="1" x14ac:dyDescent="0.25">
      <c r="A113" s="181"/>
      <c r="B113" s="181"/>
      <c r="C113" s="182"/>
      <c r="D113" s="182"/>
      <c r="E113" s="182"/>
      <c r="F113" s="181"/>
      <c r="G113" s="134" t="str">
        <f>'VALORACIÓN DE CONTROL DE RIESGO'!D114</f>
        <v>Reducir el riesgo</v>
      </c>
      <c r="H113" s="145" t="str">
        <f>'VALORACIÓN DE CONTROL DE RIESGO'!I114</f>
        <v>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v>
      </c>
      <c r="I113" s="67" t="s">
        <v>850</v>
      </c>
      <c r="J113" s="67" t="s">
        <v>842</v>
      </c>
      <c r="K113" s="67" t="s">
        <v>32</v>
      </c>
      <c r="L113" s="181"/>
      <c r="M113" s="181"/>
      <c r="N113" s="134" t="str">
        <f>+'VALORACIÓN DE CONTROL DE RIESGO'!T114</f>
        <v>N/A</v>
      </c>
    </row>
    <row r="114" spans="1:14" ht="150" customHeight="1" x14ac:dyDescent="0.25">
      <c r="A114" s="181"/>
      <c r="B114" s="181"/>
      <c r="C114" s="182"/>
      <c r="D114" s="182"/>
      <c r="E114" s="182"/>
      <c r="F114" s="181"/>
      <c r="G114" s="134" t="str">
        <f>'VALORACIÓN DE CONTROL DE RIESGO'!D115</f>
        <v>Reducir el riesgo</v>
      </c>
      <c r="H114" s="145" t="str">
        <f>'VALORACIÓN DE CONTROL DE RIESGO'!I115</f>
        <v>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v>
      </c>
      <c r="I114" s="67" t="s">
        <v>851</v>
      </c>
      <c r="J114" s="67" t="s">
        <v>921</v>
      </c>
      <c r="K114" s="67" t="s">
        <v>847</v>
      </c>
      <c r="L114" s="181"/>
      <c r="M114" s="181"/>
      <c r="N114" s="134" t="str">
        <f>+'VALORACIÓN DE CONTROL DE RIESGO'!T115</f>
        <v>N/A</v>
      </c>
    </row>
    <row r="115" spans="1:14" ht="125.25" customHeight="1" x14ac:dyDescent="0.25">
      <c r="A115" s="134">
        <f>'IDENTIFICACIÓN DE RIESGOS'!A76</f>
        <v>69</v>
      </c>
      <c r="B115" s="134" t="str">
        <f>'IDENTIFICACIÓN DE RIESGOS'!B76</f>
        <v>Direccionamiento Sectorial e Institucional</v>
      </c>
      <c r="C115" s="135" t="str">
        <f>+'ANALISIS DE RIESGOS'!C78</f>
        <v>Falta de conocimiento
Falta de disposición final con empresas autorizadas de la personas encargadas
Incumplimiento normativo
Infraestructura inadecuada</v>
      </c>
      <c r="D115" s="135" t="str">
        <f>'IDENTIFICACIÓN DE RIESGOS'!C76</f>
        <v>Inadecuada disposición de los residuos peligrosos (RAEE)</v>
      </c>
      <c r="E115" s="135" t="str">
        <f>'ANALISIS DE RIESGOS'!E78</f>
        <v>Sanciones para la entidad
Infecciones internas y externas 
Sanciones Disciplinarias</v>
      </c>
      <c r="F115" s="134" t="str">
        <f>'ANALISIS DE RIESGOS'!I78</f>
        <v>ZONA RIESGO ALTO</v>
      </c>
      <c r="G115" s="134" t="str">
        <f>'VALORACIÓN DE CONTROL DE RIESGO'!D116</f>
        <v>Reducir el riesgo</v>
      </c>
      <c r="H115" s="145" t="str">
        <f>'VALORACIÓN DE CONTROL DE RIESGO'!I116</f>
        <v>El Grupo PIGA verificará la apropiación de los lineamientos establecidos en la Instructivo RAEE para las sedes administrativas y operativas donde se generen estos elementos, para lo cual mensualmente se solicitará a la Dirección de Tecnologías y Sistemas de Información los registros del formato de Manejo Integral de RAEE. En caso de no contar con la empresa encargada de la recolección se procederá con el diligenciamiento de Bitácora de Tóneres en la cual se relacionarán los que se encuentren en el cuarto de almacenamiento a espera de disposición final. Como evidencia quedarán los Formatos de Manejo Integral RAEE o la Bitácora de Tóneres. El cargue de las evidencias se realizara trimestralmente.</v>
      </c>
      <c r="I115" s="67" t="s">
        <v>852</v>
      </c>
      <c r="J115" s="67" t="s">
        <v>843</v>
      </c>
      <c r="K115" s="67" t="s">
        <v>36</v>
      </c>
      <c r="L115" s="142">
        <f>'VALORACIÓN CON CONTROLES'!F78</f>
        <v>100</v>
      </c>
      <c r="M115" s="142" t="str">
        <f>'VALORACIÓN CON CONTROLES'!J78</f>
        <v>ZONA RIESGO BAJA</v>
      </c>
      <c r="N115" s="134" t="str">
        <f>+'VALORACIÓN DE CONTROL DE RIESGO'!T116</f>
        <v>N/A</v>
      </c>
    </row>
    <row r="116" spans="1:14" ht="108.75" customHeight="1" x14ac:dyDescent="0.25">
      <c r="A116" s="181">
        <f>'IDENTIFICACIÓN DE RIESGOS'!A77</f>
        <v>70</v>
      </c>
      <c r="B116" s="181" t="str">
        <f>'IDENTIFICACIÓN DE RIESGOS'!B77</f>
        <v>Direccionamiento Sectorial e Institucional</v>
      </c>
      <c r="C116" s="182" t="str">
        <f>+'ANALISIS DE RIESGOS'!C79</f>
        <v>Mala disposición final del residuo aprovechable
Incumplimiento de la legislación
Falta de concientización de los residentes y visitantes de las instalaciones
Falta de seguimiento sobre la destinación del residuo aprovechable (Recolección-Transporte-Disposición Final)</v>
      </c>
      <c r="D116" s="182" t="str">
        <f>'IDENTIFICACIÓN DE RIESGOS'!C77</f>
        <v>Inadecuada Disposición de los Residuos Aprovechables</v>
      </c>
      <c r="E116" s="182" t="str">
        <f>'ANALISIS DE RIESGOS'!E79</f>
        <v>Sanciones para la entidad
Sanciones Disciplinarias para el grupo PIGA
Deterioro del Entorno</v>
      </c>
      <c r="F116" s="181" t="str">
        <f>'ANALISIS DE RIESGOS'!I79</f>
        <v>ZONA RIESGO ALTO</v>
      </c>
      <c r="G116" s="134" t="str">
        <f>'VALORACIÓN DE CONTROL DE RIESGO'!D117</f>
        <v>Compartir el riesgo</v>
      </c>
      <c r="H116" s="145" t="str">
        <f>'VALORACIÓN DE CONTROL DE RIESGO'!I117</f>
        <v>El Grupo PIGA recibirá los certificados de Recolección de Residuos Aprovechables mensualmente validando la solicitud de servicio de las sedes de la entidad (las que estén dentro del acuerdo de corresponsabilidad). Para los casos en los cuales no se cuente con los certificados respectivos se solicitara mediante correo formal a los referentes de la sede a la Dirección de Acceso a la Justicia. En caso de no recibir respuesta se procederá con la notificación en el comité de Gestion y desempeño para tomar las medidas necesarias. Como evidencia quedaran los certificados o la notificaciones enviadas. El cargue de las evidencias se realizara trimestralmente</v>
      </c>
      <c r="I116" s="67" t="s">
        <v>853</v>
      </c>
      <c r="J116" s="67" t="s">
        <v>843</v>
      </c>
      <c r="K116" s="67" t="s">
        <v>36</v>
      </c>
      <c r="L116" s="181">
        <f>'VALORACIÓN CON CONTROLES'!F79</f>
        <v>100</v>
      </c>
      <c r="M116" s="181" t="str">
        <f>'VALORACIÓN CON CONTROLES'!J79</f>
        <v>ZONA RIESGO BAJA</v>
      </c>
      <c r="N116" s="134" t="str">
        <f>+'VALORACIÓN DE CONTROL DE RIESGO'!T117</f>
        <v>N/A</v>
      </c>
    </row>
    <row r="117" spans="1:14" ht="99" customHeight="1" x14ac:dyDescent="0.25">
      <c r="A117" s="181"/>
      <c r="B117" s="181"/>
      <c r="C117" s="182"/>
      <c r="D117" s="182"/>
      <c r="E117" s="182"/>
      <c r="F117" s="181"/>
      <c r="G117" s="134" t="str">
        <f>'VALORACIÓN DE CONTROL DE RIESGO'!D118</f>
        <v>Reducir el riesgo</v>
      </c>
      <c r="H117" s="145" t="str">
        <f>'VALORACIÓN DE CONTROL DE RIESGO'!I118</f>
        <v>El Grupo PIGA se contactara con el referente de la Asociación de Reciclaje, mediante correo electrónico como mínimo una vez al mes para que realice la recolección de los residuos aprovechables. Para los casos en los cuales no se logre contactar con el referente de la Asociación para realizar el proceso de recolección, se notificara directamente al Representante Legal, como ultima medida se procederá a decretar el Incumplimiento del contrato. Como evidencia quedaran los correos electrónicos remitidos por el Grupo PIGA. El cargue de las evidencias se realizara trimestralmente.</v>
      </c>
      <c r="I117" s="67" t="s">
        <v>854</v>
      </c>
      <c r="J117" s="67" t="s">
        <v>843</v>
      </c>
      <c r="K117" s="67" t="s">
        <v>36</v>
      </c>
      <c r="L117" s="181"/>
      <c r="M117" s="181"/>
      <c r="N117" s="134" t="str">
        <f>+'VALORACIÓN DE CONTROL DE RIESGO'!T118</f>
        <v>N/A</v>
      </c>
    </row>
    <row r="118" spans="1:14" ht="100.5" customHeight="1" x14ac:dyDescent="0.25">
      <c r="A118" s="181"/>
      <c r="B118" s="181"/>
      <c r="C118" s="182"/>
      <c r="D118" s="182"/>
      <c r="E118" s="182"/>
      <c r="F118" s="181"/>
      <c r="G118" s="134" t="str">
        <f>'VALORACIÓN DE CONTROL DE RIESGO'!D119</f>
        <v>Reducir el riesgo</v>
      </c>
      <c r="H118" s="145" t="str">
        <f>'VALORACIÓN DE CONTROL DE RIESGO'!I119</f>
        <v>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El cargue de las evidencias se realizara trimestralmente.</v>
      </c>
      <c r="I118" s="67" t="s">
        <v>855</v>
      </c>
      <c r="J118" s="67" t="s">
        <v>843</v>
      </c>
      <c r="K118" s="67" t="s">
        <v>848</v>
      </c>
      <c r="L118" s="181"/>
      <c r="M118" s="181"/>
      <c r="N118" s="134" t="str">
        <f>+'VALORACIÓN DE CONTROL DE RIESGO'!T119</f>
        <v>N/A</v>
      </c>
    </row>
    <row r="119" spans="1:14" ht="102.75" customHeight="1" x14ac:dyDescent="0.25">
      <c r="A119" s="181">
        <f>'IDENTIFICACIÓN DE RIESGOS'!A78</f>
        <v>71</v>
      </c>
      <c r="B119" s="181" t="str">
        <f>'IDENTIFICACIÓN DE RIESGOS'!B78</f>
        <v>Direccionamiento Sectorial e Institucional</v>
      </c>
      <c r="C119" s="182" t="str">
        <f>+'ANALISIS DE RIESGOS'!C80</f>
        <v>Falta de conciencia de los residentes
Desconocimiento de la separación en la fuente de los residentes y visitantes de las instalaciones
Falta de información en los puntos ecológicos
Manipulación del personal de aseo
Incumplimiento en los programas de PIGA</v>
      </c>
      <c r="D119" s="182" t="str">
        <f>'IDENTIFICACIÓN DE RIESGOS'!C78</f>
        <v>Inadecuado tratamiento Residuos</v>
      </c>
      <c r="E119" s="182" t="str">
        <f>'ANALISIS DE RIESGOS'!E80</f>
        <v>Focos de Infecciones
Vectores
Contaminación de superficies
Sanciones para la Entidad
Sanciones Disciplinarias para el grupo PIGA
Sanciones para la empresa recolectora</v>
      </c>
      <c r="F119" s="181" t="str">
        <f>'ANALISIS DE RIESGOS'!I80</f>
        <v>ZONA RIESGO EXTREMO</v>
      </c>
      <c r="G119" s="134" t="str">
        <f>'VALORACIÓN DE CONTROL DE RIESGO'!D120</f>
        <v>Reducir el riesgo</v>
      </c>
      <c r="H119" s="145" t="str">
        <f>'VALORACIÓN DE CONTROL DE RIESGO'!I120</f>
        <v>El Grupo PIGA realizara capacitaciones de acuerdo al cronograma de capacitaciones a los funcionarios y contratistas de las sedes sobre el PIGA. Para los casos en los cuales no se logren efectuar las capacitaciones se procederá con reprogramación, adicionalmente se remitirán piezas físicas o piezas magnéticas mediante correo electrónico, Intranet o Pagina WEB. Como evidencia quedara el cronograma de Capacitaciones, las planillas de asistencia o las piezas transmitidas. El cargue de las evidencias se realizara trimestralmente.</v>
      </c>
      <c r="I119" s="67" t="s">
        <v>855</v>
      </c>
      <c r="J119" s="67" t="s">
        <v>843</v>
      </c>
      <c r="K119" s="67" t="s">
        <v>848</v>
      </c>
      <c r="L119" s="181">
        <f>'VALORACIÓN CON CONTROLES'!F80</f>
        <v>100</v>
      </c>
      <c r="M119" s="181" t="str">
        <f>'VALORACIÓN CON CONTROLES'!J80</f>
        <v>ZONA RIESGO BAJA</v>
      </c>
      <c r="N119" s="134" t="str">
        <f>+'VALORACIÓN DE CONTROL DE RIESGO'!T120</f>
        <v>N/A</v>
      </c>
    </row>
    <row r="120" spans="1:14" ht="111.75" customHeight="1" x14ac:dyDescent="0.25">
      <c r="A120" s="181"/>
      <c r="B120" s="181"/>
      <c r="C120" s="182"/>
      <c r="D120" s="182"/>
      <c r="E120" s="182"/>
      <c r="F120" s="181"/>
      <c r="G120" s="134" t="str">
        <f>'VALORACIÓN DE CONTROL DE RIESGO'!D121</f>
        <v>Compartir el riesgo</v>
      </c>
      <c r="H120" s="145" t="str">
        <f>'VALORACIÓN DE CONTROL DE RIESGO'!I121</f>
        <v>El Grupo PIGA solicitara Semestralmente a las Empresas de Servicios Generales los registros de capacitación o listas de asistencia en "Manipulación de residuos y Lavado y desinfección de canecas" al personal que presta el servicio en las sedes de la entidad. En caso de no contar con los registros deberán evidenciar la ubicación del instructivo de Limpieza y desinfección, manipulación de residuos en las sedes con las que se cuente con el contrato de aseo y cafetería para la entidad. Como evidencia quedaran las Certificaciones, Listas de Asistencia o la evidencia en magnético de la disponibilidad de los Instructivos en las sedes. El cargue de las evidencias se realizara trimestralmente.</v>
      </c>
      <c r="I120" s="67" t="s">
        <v>855</v>
      </c>
      <c r="J120" s="67" t="s">
        <v>843</v>
      </c>
      <c r="K120" s="67" t="s">
        <v>649</v>
      </c>
      <c r="L120" s="181"/>
      <c r="M120" s="181"/>
      <c r="N120" s="134" t="str">
        <f>+'VALORACIÓN DE CONTROL DE RIESGO'!T121</f>
        <v>N/A</v>
      </c>
    </row>
    <row r="121" spans="1:14" ht="121.5" customHeight="1" x14ac:dyDescent="0.25">
      <c r="A121" s="181">
        <f>'IDENTIFICACIÓN DE RIESGOS'!A79</f>
        <v>72</v>
      </c>
      <c r="B121" s="181" t="str">
        <f>'IDENTIFICACIÓN DE RIESGOS'!B79</f>
        <v>Direccionamiento Sectorial e Institucional</v>
      </c>
      <c r="C121" s="182" t="str">
        <f>+'ANALISIS DE RIESGOS'!C81</f>
        <v>Personal insuficiente para realizar el seguimiento de los Residuos de Construcción y Demolición RCD
Falta de seguimiento de parte del Grupo PIGA
Falta de Seguimiento a las empresas contratadas para la ejecución de obras
Falta de seguimiento a las recolecciones.</v>
      </c>
      <c r="D121" s="182" t="str">
        <f>'IDENTIFICACIÓN DE RIESGOS'!C79</f>
        <v>Inadecuada Disposición de los Residuos de Construcción y Demolición (RCD)</v>
      </c>
      <c r="E121" s="182" t="str">
        <f>'ANALISIS DE RIESGOS'!E81</f>
        <v>Sanciones para la entidad
Infecciones internas y externas 
Sanciones Disciplinarias
Daños al ecosistema</v>
      </c>
      <c r="F121" s="181" t="str">
        <f>'ANALISIS DE RIESGOS'!I81</f>
        <v>ZONA RIESGO ALTO</v>
      </c>
      <c r="G121" s="134" t="str">
        <f>'VALORACIÓN DE CONTROL DE RIESGO'!D122</f>
        <v>Reducir el riesgo</v>
      </c>
      <c r="H121" s="145" t="str">
        <f>'VALORACIÓN DE CONTROL DE RIESGO'!I122</f>
        <v>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El cargue de las evidencias se realizara trimestralmente.</v>
      </c>
      <c r="I121" s="67" t="s">
        <v>922</v>
      </c>
      <c r="J121" s="67" t="s">
        <v>923</v>
      </c>
      <c r="K121" s="67" t="s">
        <v>32</v>
      </c>
      <c r="L121" s="181">
        <f>'VALORACIÓN CON CONTROLES'!F81</f>
        <v>100</v>
      </c>
      <c r="M121" s="181" t="str">
        <f>'VALORACIÓN CON CONTROLES'!J81</f>
        <v>ZONA RIESGO BAJA</v>
      </c>
      <c r="N121" s="134" t="str">
        <f>+'VALORACIÓN DE CONTROL DE RIESGO'!T122</f>
        <v>N/A</v>
      </c>
    </row>
    <row r="122" spans="1:14" ht="129.75" customHeight="1" x14ac:dyDescent="0.25">
      <c r="A122" s="181"/>
      <c r="B122" s="181"/>
      <c r="C122" s="182"/>
      <c r="D122" s="182"/>
      <c r="E122" s="182"/>
      <c r="F122" s="181"/>
      <c r="G122" s="134" t="str">
        <f>'VALORACIÓN DE CONTROL DE RIESGO'!D123</f>
        <v>Reducir el riesgo</v>
      </c>
      <c r="H122" s="145" t="str">
        <f>'VALORACIÓN DE CONTROL DE RIESGO'!I123</f>
        <v>El Grupo PIGA solicitara a la Subsecretaria de Inversiones y Fortalecimiento de Capacidades Operativas mediante correo el estado actual de las obras en ejecución o las que estén en proceso de contratación junto con el Cronograma de ejecución de las mismas trimestralmente. Para los casos en los cuales no se estén ejecutando obras la Subsecretaria de Inversiones y Fortalecimiento de Capacidades Operativas notificara al Grupo PIGA la novedad. Como evidencia quedara la respuesta de la Subsecretaria de Inversiones y Fortalecimiento de Capacidades Operativas con el cronograma de ejecución o el correo indicando que no existen obras en ejecución. El cargue de las evidencias se realizara trimestralmente.</v>
      </c>
      <c r="I122" s="67" t="s">
        <v>924</v>
      </c>
      <c r="J122" s="67" t="s">
        <v>843</v>
      </c>
      <c r="K122" s="67" t="s">
        <v>32</v>
      </c>
      <c r="L122" s="181"/>
      <c r="M122" s="181"/>
      <c r="N122" s="134" t="str">
        <f>+'VALORACIÓN DE CONTROL DE RIESGO'!T123</f>
        <v>N/A</v>
      </c>
    </row>
    <row r="123" spans="1:14" ht="125.25" customHeight="1" x14ac:dyDescent="0.25">
      <c r="A123" s="181">
        <f>'IDENTIFICACIÓN DE RIESGOS'!A80</f>
        <v>73</v>
      </c>
      <c r="B123" s="181" t="str">
        <f>'IDENTIFICACIÓN DE RIESGOS'!B80</f>
        <v>Direccionamiento Sectorial e Institucional</v>
      </c>
      <c r="C123" s="182" t="str">
        <f>+'ANALISIS DE RIESGOS'!C82</f>
        <v>Mal uso de Agua y Energía
Falta de concientización de los residentes y visitantes de las instalaciones
Falta de seguimiento sobre uso de Agua y Energía</v>
      </c>
      <c r="D123" s="182" t="str">
        <f>'IDENTIFICACIÓN DE RIESGOS'!C80</f>
        <v>Consumo inadecuado Agua y Energía</v>
      </c>
      <c r="E123" s="182" t="str">
        <f>'ANALISIS DE RIESGOS'!E82</f>
        <v>Sanciones para la entidad
Infecciones internas y externas 
Sanciones Disciplinarias
Daños al ecosistema</v>
      </c>
      <c r="F123" s="181" t="str">
        <f>'ANALISIS DE RIESGOS'!I82</f>
        <v>ZONA RIESGO ALTO</v>
      </c>
      <c r="G123" s="134" t="str">
        <f>'VALORACIÓN DE CONTROL DE RIESGO'!D124</f>
        <v>Reducir el riesgo</v>
      </c>
      <c r="H123" s="145" t="str">
        <f>'VALORACIÓN DE CONTROL DE RIESGO'!I124</f>
        <v>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El cargue de las evidencias se realizara trimestralmente.</v>
      </c>
      <c r="I123" s="67" t="s">
        <v>925</v>
      </c>
      <c r="J123" s="67" t="s">
        <v>843</v>
      </c>
      <c r="K123" s="67" t="s">
        <v>54</v>
      </c>
      <c r="L123" s="181">
        <f>'VALORACIÓN CON CONTROLES'!F82</f>
        <v>100</v>
      </c>
      <c r="M123" s="181" t="str">
        <f>'VALORACIÓN CON CONTROLES'!J82</f>
        <v>ZONA RIESGO BAJA</v>
      </c>
      <c r="N123" s="134" t="str">
        <f>+'VALORACIÓN DE CONTROL DE RIESGO'!T124</f>
        <v>N/A</v>
      </c>
    </row>
    <row r="124" spans="1:14" ht="95.25" customHeight="1" x14ac:dyDescent="0.25">
      <c r="A124" s="181"/>
      <c r="B124" s="181"/>
      <c r="C124" s="182"/>
      <c r="D124" s="182"/>
      <c r="E124" s="182"/>
      <c r="F124" s="181"/>
      <c r="G124" s="134" t="str">
        <f>'VALORACIÓN DE CONTROL DE RIESGO'!D125</f>
        <v>Reducir el riesgo</v>
      </c>
      <c r="H124" s="145" t="str">
        <f>'VALORACIÓN DE CONTROL DE RIESGO'!I125</f>
        <v>El Grupo PIGA realizara capacitaciones de acuerdo al cronograma de capacitaciones a los funcionarios y contratistas de las sedes sobre el PIGA. Para los casos en los cuales no se logren efectuar las capacitaciones se procederá con reprogramación y adicionalmente se remitirán piezas magnéticas mediante correo electrónico, Intranet o Pagina WEB. Como evidencia quedara el cronograma de Capacitaciones, las planillas de asistencia o las piezas transmitidas. El cargue de las evidencias se realizara trimestralmente.</v>
      </c>
      <c r="I124" s="67" t="s">
        <v>855</v>
      </c>
      <c r="J124" s="67" t="s">
        <v>843</v>
      </c>
      <c r="K124" s="67" t="s">
        <v>848</v>
      </c>
      <c r="L124" s="181"/>
      <c r="M124" s="181"/>
      <c r="N124" s="134" t="str">
        <f>+'VALORACIÓN DE CONTROL DE RIESGO'!T125</f>
        <v>N/A</v>
      </c>
    </row>
    <row r="125" spans="1:14" ht="106.5" customHeight="1" x14ac:dyDescent="0.25">
      <c r="A125" s="181"/>
      <c r="B125" s="181"/>
      <c r="C125" s="182"/>
      <c r="D125" s="182"/>
      <c r="E125" s="182"/>
      <c r="F125" s="181"/>
      <c r="G125" s="134" t="str">
        <f>'VALORACIÓN DE CONTROL DE RIESGO'!D126</f>
        <v>Reducir el riesgo</v>
      </c>
      <c r="H125" s="145" t="str">
        <f>'VALORACIÓN DE CONTROL DE RIESGO'!I126</f>
        <v>El Grupo PIGA solicitara a Recursos Físicos el informe detallado de los Servicios públicos de las sedes de la entidad con el fin de establecer un cuadro comparativo con el balance de los consumos de cada servicio, la comparación se realizara sobre consumo. Para los casos en los cuales no se disponga del informe se procederá con la solicitud a la Direccion de Recursos Físicos y Gestion Documental junto con la socialización el comité de Gestion y Desempeño. Como evidencia quedara el cuadro comparativo. El cargue de las evidencias se realizara trimestralmente.</v>
      </c>
      <c r="I125" s="67" t="s">
        <v>857</v>
      </c>
      <c r="J125" s="67" t="s">
        <v>843</v>
      </c>
      <c r="K125" s="67" t="s">
        <v>36</v>
      </c>
      <c r="L125" s="181"/>
      <c r="M125" s="181"/>
      <c r="N125" s="134" t="str">
        <f>+'VALORACIÓN DE CONTROL DE RIESGO'!T126</f>
        <v>N/A</v>
      </c>
    </row>
    <row r="126" spans="1:14" ht="97.5" customHeight="1" x14ac:dyDescent="0.25">
      <c r="A126" s="134">
        <f>'IDENTIFICACIÓN DE RIESGOS'!A81</f>
        <v>74</v>
      </c>
      <c r="B126" s="134" t="str">
        <f>'IDENTIFICACIÓN DE RIESGOS'!B81</f>
        <v>Direccionamiento Sectorial e Institucional</v>
      </c>
      <c r="C126" s="135" t="str">
        <f>+'ANALISIS DE RIESGOS'!C83</f>
        <v>Falta de procedimiento
Falta de apoyo de parte de los Referentes de cada Sede</v>
      </c>
      <c r="D126" s="135" t="str">
        <f>'IDENTIFICACIÓN DE RIESGOS'!C81</f>
        <v>Incumplimiento normativo de Publicidad exterior visual</v>
      </c>
      <c r="E126" s="135" t="str">
        <f>'ANALISIS DE RIESGOS'!E83</f>
        <v>Sanciones para la entidad
Sanciones Disciplinarias</v>
      </c>
      <c r="F126" s="134" t="str">
        <f>'ANALISIS DE RIESGOS'!I83</f>
        <v>ZONA RIESGO ALTO</v>
      </c>
      <c r="G126" s="134" t="str">
        <f>'VALORACIÓN DE CONTROL DE RIESGO'!D127</f>
        <v>Reducir el riesgo</v>
      </c>
      <c r="H126" s="145" t="str">
        <f>'VALORACIÓN DE CONTROL DE RIESGO'!I127</f>
        <v>El Grupo PIGA realizara seguimiento semestral de los registros de la Publicidad exterior visual con base a la información recibida de la Subsecretaria de Acceso a la Justicia, verificando los términos de vigencia propendiendo el cumplimiento de la documentación interna registrada en la Matriz de Publicidad Exterior Visual. Para los casos en los cuales se evidencien permisos cercanos a vencer el Grupo PIGA procederá con la solicitud de renovación con la Secretaria Distrital de Ambiente. Como evidencia quedarán los memos, registros, facturas y correos enviados en la gestión del registro de publicidad. El cargue de las evidencias se realizara trimestralmente.</v>
      </c>
      <c r="I126" s="67" t="s">
        <v>858</v>
      </c>
      <c r="J126" s="67" t="s">
        <v>843</v>
      </c>
      <c r="K126" s="67" t="s">
        <v>649</v>
      </c>
      <c r="L126" s="134">
        <f>'VALORACIÓN CON CONTROLES'!F83</f>
        <v>100</v>
      </c>
      <c r="M126" s="134" t="str">
        <f>'VALORACIÓN CON CONTROLES'!J83</f>
        <v>ZONA RIESGO BAJA</v>
      </c>
      <c r="N126" s="134" t="str">
        <f>+'VALORACIÓN DE CONTROL DE RIESGO'!T127</f>
        <v>N/A</v>
      </c>
    </row>
    <row r="127" spans="1:14" ht="117" customHeight="1" x14ac:dyDescent="0.25">
      <c r="A127" s="181">
        <f>'IDENTIFICACIÓN DE RIESGOS'!A82</f>
        <v>75</v>
      </c>
      <c r="B127" s="181" t="str">
        <f>'IDENTIFICACIÓN DE RIESGOS'!B82</f>
        <v>Direccionamiento Sectorial e Institucional</v>
      </c>
      <c r="C127" s="182" t="str">
        <f>+'ANALISIS DE RIESGOS'!C84</f>
        <v>Rigurosidad en el mantenimiento de los vehículos y planta</v>
      </c>
      <c r="D127" s="182" t="str">
        <f>'IDENTIFICACIÓN DE RIESGOS'!C82</f>
        <v>Emisiones Atmosféricas (Emisiones Atmosféricas y Emisiones de Gases)</v>
      </c>
      <c r="E127" s="182" t="str">
        <f>'ANALISIS DE RIESGOS'!E84</f>
        <v>Sanciones para la entidad
Sanciones Disciplinarias</v>
      </c>
      <c r="F127" s="181" t="str">
        <f>'ANALISIS DE RIESGOS'!I84</f>
        <v>ZONA RIESGO MODERADO</v>
      </c>
      <c r="G127" s="134" t="str">
        <f>'VALORACIÓN DE CONTROL DE RIESGO'!D128</f>
        <v>Reducir el riesgo</v>
      </c>
      <c r="H127" s="145" t="str">
        <f>'VALORACIÓN DE CONTROL DE RIESGO'!I128</f>
        <v>El Grupo PIGA verificara semestralmente el consolidado de las revisiones Tecnicomecanicas de los vehículos de la entidad que administra la Dirección de Bienes. Para los casos en los cuales no se cuente con el consolidado de las revisiones se procederá con la notificación a la Subsecretaria de Inversiones y Fortalecimiento de Capacidades Operativas y posteriormente será presentado en el Comité de Gestion y Desempeño sobre el incumplimiento de las revisiones. Como evidencia quedara el consolidado o la notificación a la Subsecretaria de Inversiones y Fortalecimiento de Capacidades Operativas. El cargue de las evidencias se realizara trimestralmente.</v>
      </c>
      <c r="I127" s="67" t="s">
        <v>926</v>
      </c>
      <c r="J127" s="67" t="s">
        <v>843</v>
      </c>
      <c r="K127" s="67" t="s">
        <v>649</v>
      </c>
      <c r="L127" s="181">
        <f>'VALORACIÓN CON CONTROLES'!F84</f>
        <v>100</v>
      </c>
      <c r="M127" s="181" t="str">
        <f>'VALORACIÓN CON CONTROLES'!J84</f>
        <v>ZONA RIESGO BAJA</v>
      </c>
      <c r="N127" s="134" t="str">
        <f>+'VALORACIÓN DE CONTROL DE RIESGO'!T128</f>
        <v>N/A</v>
      </c>
    </row>
    <row r="128" spans="1:14" ht="82.5" customHeight="1" x14ac:dyDescent="0.25">
      <c r="A128" s="181"/>
      <c r="B128" s="181"/>
      <c r="C128" s="182"/>
      <c r="D128" s="182"/>
      <c r="E128" s="182"/>
      <c r="F128" s="181"/>
      <c r="G128" s="134" t="str">
        <f>'VALORACIÓN DE CONTROL DE RIESGO'!D129</f>
        <v>Reducir el riesgo</v>
      </c>
      <c r="H128" s="145" t="str">
        <f>'VALORACIÓN DE CONTROL DE RIESGO'!I129</f>
        <v>EL grupo PIGA solicitara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El cargue de las evidencias se realizara trimestralmente.</v>
      </c>
      <c r="I128" s="67" t="s">
        <v>859</v>
      </c>
      <c r="J128" s="67" t="s">
        <v>843</v>
      </c>
      <c r="K128" s="67" t="s">
        <v>649</v>
      </c>
      <c r="L128" s="181"/>
      <c r="M128" s="181"/>
      <c r="N128" s="134" t="str">
        <f>+'VALORACIÓN DE CONTROL DE RIESGO'!T129</f>
        <v>N/A</v>
      </c>
    </row>
    <row r="129" spans="1:14" x14ac:dyDescent="0.25">
      <c r="A129" s="143"/>
      <c r="B129" s="143"/>
      <c r="C129" s="144"/>
      <c r="D129" s="144"/>
      <c r="E129" s="144"/>
      <c r="F129" s="143"/>
      <c r="G129" s="136"/>
      <c r="H129" s="136"/>
      <c r="L129" s="143"/>
      <c r="M129" s="143"/>
      <c r="N129" s="136"/>
    </row>
  </sheetData>
  <autoFilter ref="A8:N128" xr:uid="{77BBAB01-1A10-4384-93C6-96C8ECC9F74F}"/>
  <mergeCells count="211">
    <mergeCell ref="A127:A128"/>
    <mergeCell ref="B127:B128"/>
    <mergeCell ref="C127:C128"/>
    <mergeCell ref="D127:D128"/>
    <mergeCell ref="E127:E128"/>
    <mergeCell ref="F127:F128"/>
    <mergeCell ref="L127:L128"/>
    <mergeCell ref="M127:M128"/>
    <mergeCell ref="A37:A42"/>
    <mergeCell ref="B37:B42"/>
    <mergeCell ref="C37:C42"/>
    <mergeCell ref="D37:D42"/>
    <mergeCell ref="E37:E42"/>
    <mergeCell ref="F37:F42"/>
    <mergeCell ref="L37:L42"/>
    <mergeCell ref="M37:M42"/>
    <mergeCell ref="A43:A44"/>
    <mergeCell ref="B43:B44"/>
    <mergeCell ref="C43:C44"/>
    <mergeCell ref="D43:D44"/>
    <mergeCell ref="E43:E44"/>
    <mergeCell ref="F43:F44"/>
    <mergeCell ref="L43:L44"/>
    <mergeCell ref="M43:M44"/>
    <mergeCell ref="A121:A122"/>
    <mergeCell ref="B121:B122"/>
    <mergeCell ref="C121:C122"/>
    <mergeCell ref="D121:D122"/>
    <mergeCell ref="E121:E122"/>
    <mergeCell ref="F121:F122"/>
    <mergeCell ref="L121:L122"/>
    <mergeCell ref="M121:M122"/>
    <mergeCell ref="A123:A125"/>
    <mergeCell ref="B123:B125"/>
    <mergeCell ref="C123:C125"/>
    <mergeCell ref="D123:D125"/>
    <mergeCell ref="E123:E125"/>
    <mergeCell ref="F123:F125"/>
    <mergeCell ref="L123:L125"/>
    <mergeCell ref="M123:M125"/>
    <mergeCell ref="F116:F118"/>
    <mergeCell ref="E116:E118"/>
    <mergeCell ref="D116:D118"/>
    <mergeCell ref="C116:C118"/>
    <mergeCell ref="B116:B118"/>
    <mergeCell ref="A116:A118"/>
    <mergeCell ref="L116:L118"/>
    <mergeCell ref="M116:M118"/>
    <mergeCell ref="A119:A120"/>
    <mergeCell ref="B119:B120"/>
    <mergeCell ref="C119:C120"/>
    <mergeCell ref="D119:D120"/>
    <mergeCell ref="E119:E120"/>
    <mergeCell ref="F119:F120"/>
    <mergeCell ref="L119:L120"/>
    <mergeCell ref="M119:M120"/>
    <mergeCell ref="F110:F111"/>
    <mergeCell ref="E110:E111"/>
    <mergeCell ref="D110:D111"/>
    <mergeCell ref="C110:C111"/>
    <mergeCell ref="B110:B111"/>
    <mergeCell ref="A110:A111"/>
    <mergeCell ref="L110:L111"/>
    <mergeCell ref="M110:M111"/>
    <mergeCell ref="A112:A114"/>
    <mergeCell ref="B112:B114"/>
    <mergeCell ref="C112:C114"/>
    <mergeCell ref="D112:D114"/>
    <mergeCell ref="E112:E114"/>
    <mergeCell ref="F112:F114"/>
    <mergeCell ref="L112:L114"/>
    <mergeCell ref="M112:M114"/>
    <mergeCell ref="A104:A109"/>
    <mergeCell ref="B104:B109"/>
    <mergeCell ref="C104:C109"/>
    <mergeCell ref="D104:D109"/>
    <mergeCell ref="E104:E109"/>
    <mergeCell ref="F104:F109"/>
    <mergeCell ref="L104:L109"/>
    <mergeCell ref="M104:M109"/>
    <mergeCell ref="A35:A36"/>
    <mergeCell ref="B35:B36"/>
    <mergeCell ref="C35:C36"/>
    <mergeCell ref="D35:D36"/>
    <mergeCell ref="E35:E36"/>
    <mergeCell ref="F35:F36"/>
    <mergeCell ref="M35:M36"/>
    <mergeCell ref="L35:L36"/>
    <mergeCell ref="M65:M66"/>
    <mergeCell ref="F45:F48"/>
    <mergeCell ref="L45:L48"/>
    <mergeCell ref="M45:M48"/>
    <mergeCell ref="A49:A52"/>
    <mergeCell ref="B49:B52"/>
    <mergeCell ref="C49:C52"/>
    <mergeCell ref="D49:D52"/>
    <mergeCell ref="A15:A16"/>
    <mergeCell ref="B15:B16"/>
    <mergeCell ref="C15:C16"/>
    <mergeCell ref="D15:D16"/>
    <mergeCell ref="E15:E16"/>
    <mergeCell ref="F15:F16"/>
    <mergeCell ref="L15:L16"/>
    <mergeCell ref="M15:M16"/>
    <mergeCell ref="F17:F18"/>
    <mergeCell ref="L17:L18"/>
    <mergeCell ref="M17:M18"/>
    <mergeCell ref="A19:A20"/>
    <mergeCell ref="B19:B20"/>
    <mergeCell ref="C19:C20"/>
    <mergeCell ref="D19:D20"/>
    <mergeCell ref="E19:E20"/>
    <mergeCell ref="M19:M20"/>
    <mergeCell ref="A9:A11"/>
    <mergeCell ref="L9:L11"/>
    <mergeCell ref="A65:A66"/>
    <mergeCell ref="B65:B66"/>
    <mergeCell ref="C65:C66"/>
    <mergeCell ref="D65:D66"/>
    <mergeCell ref="E65:E66"/>
    <mergeCell ref="F65:F66"/>
    <mergeCell ref="L65:L66"/>
    <mergeCell ref="F19:F20"/>
    <mergeCell ref="L19:L20"/>
    <mergeCell ref="A17:A18"/>
    <mergeCell ref="B17:B18"/>
    <mergeCell ref="C17:C18"/>
    <mergeCell ref="D17:D18"/>
    <mergeCell ref="E17:E18"/>
    <mergeCell ref="M9:M11"/>
    <mergeCell ref="F9:F11"/>
    <mergeCell ref="E9:E11"/>
    <mergeCell ref="D9:D11"/>
    <mergeCell ref="F12:F14"/>
    <mergeCell ref="L12:L14"/>
    <mergeCell ref="M12:M14"/>
    <mergeCell ref="L4:M5"/>
    <mergeCell ref="L3:M3"/>
    <mergeCell ref="A6:N7"/>
    <mergeCell ref="A1:B5"/>
    <mergeCell ref="L1:M1"/>
    <mergeCell ref="L2:M2"/>
    <mergeCell ref="C4:H5"/>
    <mergeCell ref="I4:K5"/>
    <mergeCell ref="C1:H3"/>
    <mergeCell ref="I1:K3"/>
    <mergeCell ref="A12:A14"/>
    <mergeCell ref="B12:B14"/>
    <mergeCell ref="C12:C14"/>
    <mergeCell ref="D12:D14"/>
    <mergeCell ref="E12:E14"/>
    <mergeCell ref="C9:C11"/>
    <mergeCell ref="B9:B11"/>
    <mergeCell ref="N4:N5"/>
    <mergeCell ref="F33:F34"/>
    <mergeCell ref="L33:L34"/>
    <mergeCell ref="M33:M34"/>
    <mergeCell ref="A33:A34"/>
    <mergeCell ref="B33:B34"/>
    <mergeCell ref="C33:C34"/>
    <mergeCell ref="D33:D34"/>
    <mergeCell ref="E33:E34"/>
    <mergeCell ref="A29:A30"/>
    <mergeCell ref="B29:B30"/>
    <mergeCell ref="C29:C30"/>
    <mergeCell ref="D29:D30"/>
    <mergeCell ref="E29:E30"/>
    <mergeCell ref="F29:F30"/>
    <mergeCell ref="L29:L30"/>
    <mergeCell ref="M29:M30"/>
    <mergeCell ref="E49:E52"/>
    <mergeCell ref="F49:F52"/>
    <mergeCell ref="L49:L52"/>
    <mergeCell ref="M49:M52"/>
    <mergeCell ref="A45:A48"/>
    <mergeCell ref="B45:B48"/>
    <mergeCell ref="C45:C48"/>
    <mergeCell ref="D45:D48"/>
    <mergeCell ref="E45:E48"/>
    <mergeCell ref="D58:D59"/>
    <mergeCell ref="A53:A57"/>
    <mergeCell ref="B53:B57"/>
    <mergeCell ref="C53:C57"/>
    <mergeCell ref="D53:D57"/>
    <mergeCell ref="E53:E57"/>
    <mergeCell ref="F53:F57"/>
    <mergeCell ref="L53:L57"/>
    <mergeCell ref="M53:M57"/>
    <mergeCell ref="E58:E59"/>
    <mergeCell ref="F58:F59"/>
    <mergeCell ref="L58:L59"/>
    <mergeCell ref="M58:M59"/>
    <mergeCell ref="A58:A59"/>
    <mergeCell ref="B58:B59"/>
    <mergeCell ref="C58:C59"/>
    <mergeCell ref="F98:F99"/>
    <mergeCell ref="L98:L99"/>
    <mergeCell ref="M98:M99"/>
    <mergeCell ref="A102:A103"/>
    <mergeCell ref="B102:B103"/>
    <mergeCell ref="C102:C103"/>
    <mergeCell ref="D102:D103"/>
    <mergeCell ref="E102:E103"/>
    <mergeCell ref="F102:F103"/>
    <mergeCell ref="L102:L103"/>
    <mergeCell ref="M102:M103"/>
    <mergeCell ref="A98:A99"/>
    <mergeCell ref="B98:B99"/>
    <mergeCell ref="C98:C99"/>
    <mergeCell ref="D98:D99"/>
    <mergeCell ref="E98:E99"/>
  </mergeCells>
  <conditionalFormatting sqref="A2:B3 A1:C1 O4:XFD4 A4:K5 N5:XFD5 A6:XFD9 N10:XFD11 N13:XFD14 N16:XFD16 N18:XFD18 N20:XFD20 N34:XFD34 A43:XFD43 A49:XFD49 N50:XFD52 A53:XFD53 A58:XFD58 G59:K59 N59:XFD59 N99:XFD99 G103:K104 G10:K11 A12:XFD12 G13:K14 A15:XFD15 G16:K16 A17:XFD17 G18:K18 A19:XFD19 G20:K20 A21:XFD29 G34:K34 G50:K52 A100:XFD102 G99:K99 G54:K57 N54:XFD57 A60:XFD65 G66:K66 N66:XFD66 L1:L3 N1:XFD3 A31:XFD33 N30:XFD30 G30:K30 A35:XFD35 A37:XFD37 G36:K36 N36:XFD36 A67:XFD98 C104:H104 L104:N104 G105:H129 A110:F110 G130:K1048576 N103:XFD1048576 L110:M110 A112:F112 A115:F116 L115:M116 A119:F119 L119:M119 A121:F121 L121:M121 A123:F123 L123:M123 A126:F127 L126:M127 L129:M1048576 A129:F1048576 K112:M112 H128:K129 I105:K127 N46:XFD48 G46:K48 N38:XFD42 G38:K42 A45:XFD45 G44:K44 N44:XFD44">
    <cfRule type="containsText" dxfId="83" priority="53" operator="containsText" text="ZONA RIESGO BAJA">
      <formula>NOT(ISERROR(SEARCH("ZONA RIESGO BAJA",A1)))</formula>
    </cfRule>
    <cfRule type="containsText" dxfId="82" priority="54" operator="containsText" text="ZONA RIESGO MODERADO">
      <formula>NOT(ISERROR(SEARCH("ZONA RIESGO MODERADO",A1)))</formula>
    </cfRule>
    <cfRule type="containsText" dxfId="81" priority="55" operator="containsText" text="ZONA RIESGO ALTO">
      <formula>NOT(ISERROR(SEARCH("ZONA RIESGO ALTO",A1)))</formula>
    </cfRule>
    <cfRule type="containsText" dxfId="80" priority="56" operator="containsText" text="ZONA RIESGO EXTREMO">
      <formula>NOT(ISERROR(SEARCH("ZONA RIESGO EXTREMO",A1)))</formula>
    </cfRule>
  </conditionalFormatting>
  <conditionalFormatting sqref="I1">
    <cfRule type="containsText" dxfId="79" priority="25" operator="containsText" text="ZONA RIESGO BAJA">
      <formula>NOT(ISERROR(SEARCH("ZONA RIESGO BAJA",I1)))</formula>
    </cfRule>
    <cfRule type="containsText" dxfId="78" priority="26" operator="containsText" text="ZONA RIESGO MODERADO">
      <formula>NOT(ISERROR(SEARCH("ZONA RIESGO MODERADO",I1)))</formula>
    </cfRule>
    <cfRule type="containsText" dxfId="77" priority="27" operator="containsText" text="ZONA RIESGO ALTO">
      <formula>NOT(ISERROR(SEARCH("ZONA RIESGO ALTO",I1)))</formula>
    </cfRule>
    <cfRule type="containsText" dxfId="76" priority="28" operator="containsText" text="ZONA RIESGO EXTREMO">
      <formula>NOT(ISERROR(SEARCH("ZONA RIESGO EXTREMO",I1)))</formula>
    </cfRule>
  </conditionalFormatting>
  <conditionalFormatting sqref="A104">
    <cfRule type="containsText" dxfId="75" priority="21" operator="containsText" text="ZONA RIESGO BAJA">
      <formula>NOT(ISERROR(SEARCH("ZONA RIESGO BAJA",A104)))</formula>
    </cfRule>
    <cfRule type="containsText" dxfId="74" priority="22" operator="containsText" text="ZONA RIESGO MODERADO">
      <formula>NOT(ISERROR(SEARCH("ZONA RIESGO MODERADO",A104)))</formula>
    </cfRule>
    <cfRule type="containsText" dxfId="73" priority="23" operator="containsText" text="ZONA RIESGO ALTO">
      <formula>NOT(ISERROR(SEARCH("ZONA RIESGO ALTO",A104)))</formula>
    </cfRule>
    <cfRule type="containsText" dxfId="72" priority="24" operator="containsText" text="ZONA RIESGO EXTREMO">
      <formula>NOT(ISERROR(SEARCH("ZONA RIESGO EXTREMO",A104)))</formula>
    </cfRule>
  </conditionalFormatting>
  <conditionalFormatting sqref="B104">
    <cfRule type="containsText" dxfId="71" priority="17" operator="containsText" text="ZONA RIESGO BAJA">
      <formula>NOT(ISERROR(SEARCH("ZONA RIESGO BAJA",B104)))</formula>
    </cfRule>
    <cfRule type="containsText" dxfId="70" priority="18" operator="containsText" text="ZONA RIESGO MODERADO">
      <formula>NOT(ISERROR(SEARCH("ZONA RIESGO MODERADO",B104)))</formula>
    </cfRule>
    <cfRule type="containsText" dxfId="69" priority="19" operator="containsText" text="ZONA RIESGO ALTO">
      <formula>NOT(ISERROR(SEARCH("ZONA RIESGO ALTO",B104)))</formula>
    </cfRule>
    <cfRule type="containsText" dxfId="68" priority="20" operator="containsText" text="ZONA RIESGO EXTREMO">
      <formula>NOT(ISERROR(SEARCH("ZONA RIESGO EXTREMO",B104)))</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1EDE14"/>
  </sheetPr>
  <dimension ref="A1:AX174"/>
  <sheetViews>
    <sheetView view="pageBreakPreview" zoomScale="70" zoomScaleNormal="80" zoomScaleSheetLayoutView="7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customHeight="1" x14ac:dyDescent="0.25"/>
  <cols>
    <col min="1" max="1" width="25.42578125" style="71" customWidth="1"/>
    <col min="2" max="2" width="30.42578125" style="63" customWidth="1"/>
    <col min="3" max="3" width="32.85546875" style="63" customWidth="1"/>
    <col min="4" max="4" width="42.42578125" style="71" customWidth="1"/>
    <col min="5" max="5" width="34.42578125" style="71" customWidth="1"/>
    <col min="6" max="6" width="59" style="71" customWidth="1"/>
    <col min="7" max="7" width="9.7109375" style="71" bestFit="1" customWidth="1"/>
    <col min="8" max="8" width="41.140625" style="71" customWidth="1"/>
    <col min="9" max="9" width="37.85546875" style="71" customWidth="1"/>
    <col min="10" max="10" width="39.140625" style="71" customWidth="1"/>
    <col min="11" max="11" width="42.42578125" style="71" bestFit="1" customWidth="1"/>
    <col min="12" max="12" width="23.85546875" style="71" bestFit="1" customWidth="1"/>
    <col min="13" max="13" width="23.85546875" style="71" customWidth="1"/>
    <col min="14" max="14" width="24.28515625" style="71" bestFit="1" customWidth="1"/>
    <col min="15" max="15" width="30.85546875" style="71" customWidth="1"/>
    <col min="16" max="16" width="24.7109375" style="71" bestFit="1" customWidth="1"/>
    <col min="17" max="17" width="22.42578125" style="71" bestFit="1" customWidth="1"/>
    <col min="18" max="18" width="22.42578125" style="71" customWidth="1"/>
    <col min="19" max="19" width="26.140625" style="71" bestFit="1" customWidth="1"/>
    <col min="20" max="21" width="26.140625" style="71" customWidth="1"/>
    <col min="22" max="23" width="14.140625" style="71" bestFit="1" customWidth="1"/>
    <col min="24" max="25" width="11.42578125" style="71"/>
    <col min="26" max="26" width="29.42578125" style="71" bestFit="1" customWidth="1"/>
    <col min="27" max="27" width="35.85546875" style="71" bestFit="1" customWidth="1"/>
    <col min="28" max="28" width="24.28515625" style="71" bestFit="1" customWidth="1"/>
    <col min="29" max="29" width="19.140625" style="71" bestFit="1" customWidth="1"/>
    <col min="30" max="30" width="23.42578125" style="71" bestFit="1" customWidth="1"/>
    <col min="31" max="31" width="13.42578125" style="71" bestFit="1" customWidth="1"/>
    <col min="32" max="32" width="27.28515625" style="71" bestFit="1" customWidth="1"/>
    <col min="33" max="33" width="13.42578125" style="71" bestFit="1" customWidth="1"/>
    <col min="34" max="34" width="27.28515625" style="71" bestFit="1" customWidth="1"/>
    <col min="35" max="35" width="17.140625" style="71" customWidth="1"/>
    <col min="36" max="36" width="25.140625" style="71" bestFit="1" customWidth="1"/>
    <col min="37" max="44" width="11.42578125" style="71"/>
    <col min="45" max="45" width="14" style="71" bestFit="1" customWidth="1"/>
    <col min="46" max="46" width="89.28515625" style="71" customWidth="1"/>
    <col min="47" max="16384" width="11.42578125" style="71"/>
  </cols>
  <sheetData>
    <row r="1" spans="1:50" s="76" customFormat="1" ht="13.5" thickBot="1" x14ac:dyDescent="0.25">
      <c r="A1" s="75"/>
      <c r="B1" s="162" t="s">
        <v>0</v>
      </c>
      <c r="C1" s="227" t="s">
        <v>1</v>
      </c>
      <c r="D1" s="228"/>
      <c r="E1" s="119" t="s">
        <v>2</v>
      </c>
      <c r="F1" s="70" t="s">
        <v>3</v>
      </c>
    </row>
    <row r="2" spans="1:50" s="76" customFormat="1" ht="13.5" thickBot="1" x14ac:dyDescent="0.25">
      <c r="A2" s="75"/>
      <c r="B2" s="165"/>
      <c r="C2" s="229"/>
      <c r="D2" s="230"/>
      <c r="E2" s="119" t="s">
        <v>4</v>
      </c>
      <c r="F2" s="72">
        <v>22</v>
      </c>
    </row>
    <row r="3" spans="1:50" s="76" customFormat="1" ht="15" customHeight="1" thickBot="1" x14ac:dyDescent="0.25">
      <c r="A3" s="75"/>
      <c r="B3" s="163"/>
      <c r="C3" s="231"/>
      <c r="D3" s="232"/>
      <c r="E3" s="120" t="s">
        <v>5</v>
      </c>
      <c r="F3" s="73">
        <v>42745</v>
      </c>
    </row>
    <row r="4" spans="1:50" s="76" customFormat="1" ht="15.75" customHeight="1" x14ac:dyDescent="0.2">
      <c r="A4" s="75"/>
      <c r="B4" s="189" t="s">
        <v>6</v>
      </c>
      <c r="C4" s="201" t="s">
        <v>7</v>
      </c>
      <c r="D4" s="202"/>
      <c r="E4" s="162" t="s">
        <v>1017</v>
      </c>
      <c r="F4" s="160" t="s">
        <v>104</v>
      </c>
    </row>
    <row r="5" spans="1:50" s="76" customFormat="1" ht="19.5" customHeight="1" thickBot="1" x14ac:dyDescent="0.25">
      <c r="A5" s="75"/>
      <c r="B5" s="191"/>
      <c r="C5" s="205"/>
      <c r="D5" s="206"/>
      <c r="E5" s="163"/>
      <c r="F5" s="164"/>
    </row>
    <row r="6" spans="1:50" ht="13.5" thickBot="1" x14ac:dyDescent="0.3">
      <c r="A6" s="224" t="s">
        <v>105</v>
      </c>
      <c r="B6" s="225"/>
      <c r="C6" s="225"/>
      <c r="D6" s="225"/>
      <c r="E6" s="225"/>
      <c r="F6" s="226"/>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U6" s="69"/>
      <c r="AV6" s="69"/>
      <c r="AW6" s="69"/>
      <c r="AX6" s="69"/>
    </row>
    <row r="7" spans="1:50" ht="13.5" thickBot="1" x14ac:dyDescent="0.3">
      <c r="A7" s="117" t="s">
        <v>106</v>
      </c>
      <c r="B7" s="123" t="s">
        <v>0</v>
      </c>
      <c r="C7" s="123" t="s">
        <v>107</v>
      </c>
      <c r="D7" s="124" t="s">
        <v>108</v>
      </c>
      <c r="E7" s="124" t="s">
        <v>109</v>
      </c>
      <c r="F7" s="118" t="s">
        <v>110</v>
      </c>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U7" s="69"/>
      <c r="AV7" s="69"/>
      <c r="AW7" s="69"/>
      <c r="AX7" s="69"/>
    </row>
    <row r="8" spans="1:50" ht="25.5" x14ac:dyDescent="0.25">
      <c r="A8" s="87">
        <v>1</v>
      </c>
      <c r="B8" s="64" t="s">
        <v>111</v>
      </c>
      <c r="C8" s="107" t="s">
        <v>112</v>
      </c>
      <c r="D8" s="65" t="s">
        <v>113</v>
      </c>
      <c r="E8" s="65"/>
      <c r="F8" s="88" t="s">
        <v>114</v>
      </c>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U8" s="69"/>
      <c r="AV8" s="69"/>
      <c r="AW8" s="69"/>
      <c r="AX8" s="69"/>
    </row>
    <row r="9" spans="1:50" ht="38.25" x14ac:dyDescent="0.25">
      <c r="A9" s="87">
        <v>2</v>
      </c>
      <c r="B9" s="66" t="s">
        <v>111</v>
      </c>
      <c r="C9" s="107" t="s">
        <v>115</v>
      </c>
      <c r="D9" s="87" t="s">
        <v>113</v>
      </c>
      <c r="E9" s="87" t="s">
        <v>113</v>
      </c>
      <c r="F9" s="88" t="s">
        <v>116</v>
      </c>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U9" s="69"/>
      <c r="AV9" s="69"/>
      <c r="AW9" s="69"/>
      <c r="AX9" s="69"/>
    </row>
    <row r="10" spans="1:50" ht="63.75" x14ac:dyDescent="0.25">
      <c r="A10" s="87">
        <v>3</v>
      </c>
      <c r="B10" s="66" t="s">
        <v>111</v>
      </c>
      <c r="C10" s="108" t="s">
        <v>653</v>
      </c>
      <c r="D10" s="87" t="s">
        <v>113</v>
      </c>
      <c r="E10" s="87"/>
      <c r="F10" s="88" t="s">
        <v>114</v>
      </c>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U10" s="69"/>
      <c r="AV10" s="69"/>
      <c r="AW10" s="69"/>
      <c r="AX10" s="69"/>
    </row>
    <row r="11" spans="1:50" ht="51" x14ac:dyDescent="0.25">
      <c r="A11" s="87">
        <v>4</v>
      </c>
      <c r="B11" s="66" t="s">
        <v>111</v>
      </c>
      <c r="C11" s="108" t="s">
        <v>117</v>
      </c>
      <c r="D11" s="87"/>
      <c r="E11" s="87" t="s">
        <v>113</v>
      </c>
      <c r="F11" s="88" t="s">
        <v>114</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U11" s="69"/>
      <c r="AV11" s="69"/>
      <c r="AW11" s="69"/>
      <c r="AX11" s="69"/>
    </row>
    <row r="12" spans="1:50" s="151" customFormat="1" ht="25.5" hidden="1" x14ac:dyDescent="0.25">
      <c r="A12" s="149">
        <v>5</v>
      </c>
      <c r="B12" s="150" t="s">
        <v>111</v>
      </c>
      <c r="C12" s="148" t="s">
        <v>118</v>
      </c>
      <c r="D12" s="149"/>
      <c r="E12" s="149" t="s">
        <v>113</v>
      </c>
      <c r="F12" s="146" t="s">
        <v>119</v>
      </c>
    </row>
    <row r="13" spans="1:50" s="151" customFormat="1" ht="25.5" hidden="1" x14ac:dyDescent="0.25">
      <c r="A13" s="149">
        <v>6</v>
      </c>
      <c r="B13" s="150" t="s">
        <v>111</v>
      </c>
      <c r="C13" s="148" t="s">
        <v>120</v>
      </c>
      <c r="D13" s="149"/>
      <c r="E13" s="149" t="s">
        <v>113</v>
      </c>
      <c r="F13" s="146" t="s">
        <v>119</v>
      </c>
    </row>
    <row r="14" spans="1:50" ht="63.75" x14ac:dyDescent="0.25">
      <c r="A14" s="87">
        <v>7</v>
      </c>
      <c r="B14" s="66" t="s">
        <v>121</v>
      </c>
      <c r="C14" s="108" t="s">
        <v>122</v>
      </c>
      <c r="D14" s="87" t="s">
        <v>113</v>
      </c>
      <c r="E14" s="87"/>
      <c r="F14" s="67" t="s">
        <v>123</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U14" s="69"/>
      <c r="AV14" s="69"/>
      <c r="AW14" s="69"/>
      <c r="AX14" s="69"/>
    </row>
    <row r="15" spans="1:50" ht="38.25" x14ac:dyDescent="0.25">
      <c r="A15" s="87">
        <v>8</v>
      </c>
      <c r="B15" s="66" t="s">
        <v>121</v>
      </c>
      <c r="C15" s="108" t="s">
        <v>654</v>
      </c>
      <c r="D15" s="87" t="s">
        <v>113</v>
      </c>
      <c r="E15" s="87"/>
      <c r="F15" s="67" t="s">
        <v>123</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U15" s="69"/>
      <c r="AV15" s="69"/>
      <c r="AW15" s="69"/>
      <c r="AX15" s="69"/>
    </row>
    <row r="16" spans="1:50" ht="51" x14ac:dyDescent="0.25">
      <c r="A16" s="87">
        <v>9</v>
      </c>
      <c r="B16" s="66" t="s">
        <v>124</v>
      </c>
      <c r="C16" s="108" t="s">
        <v>655</v>
      </c>
      <c r="D16" s="87" t="s">
        <v>113</v>
      </c>
      <c r="E16" s="87"/>
      <c r="F16" s="67" t="s">
        <v>125</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U16" s="69"/>
      <c r="AV16" s="69"/>
      <c r="AW16" s="69"/>
      <c r="AX16" s="69"/>
    </row>
    <row r="17" spans="1:50" ht="51" x14ac:dyDescent="0.25">
      <c r="A17" s="87">
        <v>10</v>
      </c>
      <c r="B17" s="66" t="s">
        <v>1</v>
      </c>
      <c r="C17" s="109" t="s">
        <v>656</v>
      </c>
      <c r="D17" s="87" t="s">
        <v>113</v>
      </c>
      <c r="E17" s="87" t="s">
        <v>113</v>
      </c>
      <c r="F17" s="67" t="s">
        <v>126</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U17" s="69"/>
      <c r="AV17" s="69"/>
      <c r="AW17" s="69"/>
      <c r="AX17" s="69"/>
    </row>
    <row r="18" spans="1:50" ht="38.25" x14ac:dyDescent="0.25">
      <c r="A18" s="87">
        <v>11</v>
      </c>
      <c r="B18" s="66" t="s">
        <v>1</v>
      </c>
      <c r="C18" s="108" t="s">
        <v>774</v>
      </c>
      <c r="D18" s="87" t="s">
        <v>113</v>
      </c>
      <c r="E18" s="87"/>
      <c r="F18" s="67" t="s">
        <v>127</v>
      </c>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U18" s="69"/>
      <c r="AV18" s="69"/>
      <c r="AW18" s="69"/>
      <c r="AX18" s="69"/>
    </row>
    <row r="19" spans="1:50" ht="38.25" x14ac:dyDescent="0.25">
      <c r="A19" s="87">
        <v>12</v>
      </c>
      <c r="B19" s="66" t="s">
        <v>1</v>
      </c>
      <c r="C19" s="110" t="s">
        <v>128</v>
      </c>
      <c r="D19" s="87" t="s">
        <v>113</v>
      </c>
      <c r="E19" s="87"/>
      <c r="F19" s="67" t="s">
        <v>129</v>
      </c>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row>
    <row r="20" spans="1:50" ht="240.75" customHeight="1" x14ac:dyDescent="0.25">
      <c r="A20" s="87">
        <v>13</v>
      </c>
      <c r="B20" s="66" t="s">
        <v>1</v>
      </c>
      <c r="C20" s="110" t="s">
        <v>1015</v>
      </c>
      <c r="D20" s="87" t="s">
        <v>113</v>
      </c>
      <c r="E20" s="87"/>
      <c r="F20" s="67" t="s">
        <v>130</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row>
    <row r="21" spans="1:50" ht="89.25" x14ac:dyDescent="0.25">
      <c r="A21" s="87">
        <v>14</v>
      </c>
      <c r="B21" s="100" t="s">
        <v>1</v>
      </c>
      <c r="C21" s="111" t="s">
        <v>789</v>
      </c>
      <c r="D21" s="87" t="s">
        <v>131</v>
      </c>
      <c r="E21" s="87"/>
      <c r="F21" s="100" t="s">
        <v>132</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row>
    <row r="22" spans="1:50" ht="51" x14ac:dyDescent="0.25">
      <c r="A22" s="87">
        <v>15</v>
      </c>
      <c r="B22" s="100" t="s">
        <v>133</v>
      </c>
      <c r="C22" s="108" t="s">
        <v>134</v>
      </c>
      <c r="D22" s="87" t="s">
        <v>131</v>
      </c>
      <c r="E22" s="87" t="s">
        <v>131</v>
      </c>
      <c r="F22" s="67" t="s">
        <v>135</v>
      </c>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row>
    <row r="23" spans="1:50" ht="38.25" x14ac:dyDescent="0.25">
      <c r="A23" s="87">
        <v>16</v>
      </c>
      <c r="B23" s="100" t="s">
        <v>133</v>
      </c>
      <c r="C23" s="108" t="s">
        <v>136</v>
      </c>
      <c r="D23" s="87" t="s">
        <v>131</v>
      </c>
      <c r="E23" s="87" t="s">
        <v>131</v>
      </c>
      <c r="F23" s="67" t="s">
        <v>135</v>
      </c>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row>
    <row r="24" spans="1:50" ht="51" x14ac:dyDescent="0.25">
      <c r="A24" s="87">
        <v>17</v>
      </c>
      <c r="B24" s="100" t="s">
        <v>133</v>
      </c>
      <c r="C24" s="108" t="s">
        <v>137</v>
      </c>
      <c r="D24" s="87" t="s">
        <v>131</v>
      </c>
      <c r="E24" s="87" t="s">
        <v>131</v>
      </c>
      <c r="F24" s="67" t="s">
        <v>663</v>
      </c>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row>
    <row r="25" spans="1:50" ht="38.25" x14ac:dyDescent="0.25">
      <c r="A25" s="87">
        <v>18</v>
      </c>
      <c r="B25" s="100" t="s">
        <v>138</v>
      </c>
      <c r="C25" s="108" t="s">
        <v>985</v>
      </c>
      <c r="D25" s="87" t="s">
        <v>113</v>
      </c>
      <c r="E25" s="87" t="s">
        <v>113</v>
      </c>
      <c r="F25" s="67" t="s">
        <v>664</v>
      </c>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row>
    <row r="26" spans="1:50" ht="51" x14ac:dyDescent="0.25">
      <c r="A26" s="87">
        <v>19</v>
      </c>
      <c r="B26" s="100" t="s">
        <v>138</v>
      </c>
      <c r="C26" s="108" t="s">
        <v>986</v>
      </c>
      <c r="D26" s="87" t="s">
        <v>113</v>
      </c>
      <c r="E26" s="87"/>
      <c r="F26" s="67" t="s">
        <v>665</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row>
    <row r="27" spans="1:50" ht="247.5" customHeight="1" x14ac:dyDescent="0.25">
      <c r="A27" s="87">
        <v>20</v>
      </c>
      <c r="B27" s="100" t="s">
        <v>138</v>
      </c>
      <c r="C27" s="108" t="s">
        <v>987</v>
      </c>
      <c r="D27" s="87" t="s">
        <v>113</v>
      </c>
      <c r="E27" s="87"/>
      <c r="F27" s="67" t="s">
        <v>139</v>
      </c>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row>
    <row r="28" spans="1:50" ht="249.75" customHeight="1" x14ac:dyDescent="0.25">
      <c r="A28" s="87">
        <v>21</v>
      </c>
      <c r="B28" s="100" t="s">
        <v>140</v>
      </c>
      <c r="C28" s="108" t="s">
        <v>141</v>
      </c>
      <c r="D28" s="87" t="s">
        <v>113</v>
      </c>
      <c r="E28" s="87"/>
      <c r="F28" s="67" t="s">
        <v>142</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row>
    <row r="29" spans="1:50" ht="242.25" x14ac:dyDescent="0.25">
      <c r="A29" s="87">
        <v>22</v>
      </c>
      <c r="B29" s="100" t="s">
        <v>140</v>
      </c>
      <c r="C29" s="108" t="s">
        <v>143</v>
      </c>
      <c r="D29" s="87" t="s">
        <v>113</v>
      </c>
      <c r="E29" s="87"/>
      <c r="F29" s="67" t="s">
        <v>142</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row>
    <row r="30" spans="1:50" ht="38.25" x14ac:dyDescent="0.25">
      <c r="A30" s="87">
        <v>23</v>
      </c>
      <c r="B30" s="100" t="s">
        <v>144</v>
      </c>
      <c r="C30" s="108" t="s">
        <v>657</v>
      </c>
      <c r="D30" s="87" t="s">
        <v>113</v>
      </c>
      <c r="E30" s="87"/>
      <c r="F30" s="67" t="s">
        <v>666</v>
      </c>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50" ht="51" x14ac:dyDescent="0.25">
      <c r="A31" s="87">
        <v>24</v>
      </c>
      <c r="B31" s="100" t="s">
        <v>144</v>
      </c>
      <c r="C31" s="108" t="s">
        <v>145</v>
      </c>
      <c r="D31" s="87" t="s">
        <v>113</v>
      </c>
      <c r="E31" s="87"/>
      <c r="F31" s="88" t="s">
        <v>667</v>
      </c>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row>
    <row r="32" spans="1:50" x14ac:dyDescent="0.25">
      <c r="A32" s="87">
        <v>25</v>
      </c>
      <c r="B32" s="100" t="s">
        <v>146</v>
      </c>
      <c r="C32" s="108" t="s">
        <v>147</v>
      </c>
      <c r="D32" s="87" t="s">
        <v>113</v>
      </c>
      <c r="E32" s="87"/>
      <c r="F32" s="87" t="s">
        <v>631</v>
      </c>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row>
    <row r="33" spans="1:34" ht="51" x14ac:dyDescent="0.25">
      <c r="A33" s="87">
        <v>26</v>
      </c>
      <c r="B33" s="100" t="s">
        <v>146</v>
      </c>
      <c r="C33" s="108" t="s">
        <v>658</v>
      </c>
      <c r="D33" s="87" t="s">
        <v>113</v>
      </c>
      <c r="E33" s="87"/>
      <c r="F33" s="87" t="s">
        <v>632</v>
      </c>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row>
    <row r="34" spans="1:34" ht="25.5" x14ac:dyDescent="0.25">
      <c r="A34" s="87">
        <v>27</v>
      </c>
      <c r="B34" s="100" t="s">
        <v>148</v>
      </c>
      <c r="C34" s="108" t="s">
        <v>149</v>
      </c>
      <c r="D34" s="87" t="s">
        <v>113</v>
      </c>
      <c r="E34" s="87"/>
      <c r="F34" s="67" t="s">
        <v>150</v>
      </c>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row>
    <row r="35" spans="1:34" ht="114.75" x14ac:dyDescent="0.25">
      <c r="A35" s="87">
        <v>28</v>
      </c>
      <c r="B35" s="100" t="s">
        <v>148</v>
      </c>
      <c r="C35" s="108" t="s">
        <v>151</v>
      </c>
      <c r="D35" s="87" t="s">
        <v>113</v>
      </c>
      <c r="E35" s="87"/>
      <c r="F35" s="67" t="s">
        <v>152</v>
      </c>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row>
    <row r="36" spans="1:34" ht="114.75" x14ac:dyDescent="0.25">
      <c r="A36" s="87">
        <v>29</v>
      </c>
      <c r="B36" s="100" t="s">
        <v>148</v>
      </c>
      <c r="C36" s="108" t="s">
        <v>659</v>
      </c>
      <c r="D36" s="87" t="s">
        <v>113</v>
      </c>
      <c r="E36" s="87"/>
      <c r="F36" s="67" t="s">
        <v>152</v>
      </c>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row>
    <row r="37" spans="1:34" ht="102" x14ac:dyDescent="0.25">
      <c r="A37" s="87">
        <v>30</v>
      </c>
      <c r="B37" s="100" t="s">
        <v>153</v>
      </c>
      <c r="C37" s="108" t="s">
        <v>154</v>
      </c>
      <c r="D37" s="87" t="s">
        <v>113</v>
      </c>
      <c r="E37" s="87" t="s">
        <v>113</v>
      </c>
      <c r="F37" s="67" t="s">
        <v>155</v>
      </c>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row>
    <row r="38" spans="1:34" ht="25.5" x14ac:dyDescent="0.25">
      <c r="A38" s="87">
        <v>31</v>
      </c>
      <c r="B38" s="100" t="s">
        <v>156</v>
      </c>
      <c r="C38" s="108" t="s">
        <v>660</v>
      </c>
      <c r="D38" s="87" t="s">
        <v>113</v>
      </c>
      <c r="E38" s="87"/>
      <c r="F38" s="100" t="s">
        <v>157</v>
      </c>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row>
    <row r="39" spans="1:34" ht="51" x14ac:dyDescent="0.25">
      <c r="A39" s="87">
        <v>32</v>
      </c>
      <c r="B39" s="100" t="s">
        <v>156</v>
      </c>
      <c r="C39" s="108" t="s">
        <v>661</v>
      </c>
      <c r="D39" s="87" t="s">
        <v>113</v>
      </c>
      <c r="E39" s="87"/>
      <c r="F39" s="100" t="s">
        <v>157</v>
      </c>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row>
    <row r="40" spans="1:34" ht="51" x14ac:dyDescent="0.25">
      <c r="A40" s="87">
        <v>33</v>
      </c>
      <c r="B40" s="100" t="s">
        <v>158</v>
      </c>
      <c r="C40" s="108" t="s">
        <v>1006</v>
      </c>
      <c r="D40" s="87" t="s">
        <v>113</v>
      </c>
      <c r="E40" s="87"/>
      <c r="F40" s="100" t="s">
        <v>159</v>
      </c>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row>
    <row r="41" spans="1:34" ht="51" x14ac:dyDescent="0.25">
      <c r="A41" s="87">
        <v>34</v>
      </c>
      <c r="B41" s="100" t="s">
        <v>158</v>
      </c>
      <c r="C41" s="111" t="s">
        <v>160</v>
      </c>
      <c r="D41" s="87" t="s">
        <v>113</v>
      </c>
      <c r="E41" s="87"/>
      <c r="F41" s="100" t="s">
        <v>161</v>
      </c>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spans="1:34" ht="51" x14ac:dyDescent="0.25">
      <c r="A42" s="87">
        <v>35</v>
      </c>
      <c r="B42" s="100" t="s">
        <v>158</v>
      </c>
      <c r="C42" s="111" t="s">
        <v>162</v>
      </c>
      <c r="D42" s="87" t="s">
        <v>113</v>
      </c>
      <c r="E42" s="87"/>
      <c r="F42" s="100" t="s">
        <v>163</v>
      </c>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row>
    <row r="43" spans="1:34" ht="25.5" x14ac:dyDescent="0.25">
      <c r="A43" s="87">
        <v>36</v>
      </c>
      <c r="B43" s="100" t="s">
        <v>158</v>
      </c>
      <c r="C43" s="111" t="s">
        <v>164</v>
      </c>
      <c r="D43" s="87" t="s">
        <v>113</v>
      </c>
      <c r="E43" s="87"/>
      <c r="F43" s="100" t="s">
        <v>165</v>
      </c>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row>
    <row r="44" spans="1:34" ht="51" x14ac:dyDescent="0.25">
      <c r="A44" s="87">
        <v>37</v>
      </c>
      <c r="B44" s="100" t="s">
        <v>158</v>
      </c>
      <c r="C44" s="111" t="s">
        <v>776</v>
      </c>
      <c r="D44" s="87" t="s">
        <v>113</v>
      </c>
      <c r="E44" s="87"/>
      <c r="F44" s="100" t="s">
        <v>166</v>
      </c>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row>
    <row r="45" spans="1:34" ht="76.5" x14ac:dyDescent="0.25">
      <c r="A45" s="87">
        <v>38</v>
      </c>
      <c r="B45" s="100" t="s">
        <v>158</v>
      </c>
      <c r="C45" s="111" t="s">
        <v>167</v>
      </c>
      <c r="D45" s="87" t="s">
        <v>113</v>
      </c>
      <c r="E45" s="87"/>
      <c r="F45" s="100" t="s">
        <v>150</v>
      </c>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row>
    <row r="46" spans="1:34" ht="38.25" x14ac:dyDescent="0.25">
      <c r="A46" s="87">
        <v>39</v>
      </c>
      <c r="B46" s="100" t="s">
        <v>158</v>
      </c>
      <c r="C46" s="111" t="s">
        <v>168</v>
      </c>
      <c r="D46" s="87" t="s">
        <v>113</v>
      </c>
      <c r="E46" s="87"/>
      <c r="F46" s="100" t="s">
        <v>169</v>
      </c>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row>
    <row r="47" spans="1:34" ht="38.25" x14ac:dyDescent="0.25">
      <c r="A47" s="87">
        <v>40</v>
      </c>
      <c r="B47" s="100" t="s">
        <v>158</v>
      </c>
      <c r="C47" s="111" t="s">
        <v>170</v>
      </c>
      <c r="D47" s="87" t="s">
        <v>113</v>
      </c>
      <c r="E47" s="87"/>
      <c r="F47" s="100" t="s">
        <v>159</v>
      </c>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row>
    <row r="48" spans="1:34" ht="25.5" x14ac:dyDescent="0.25">
      <c r="A48" s="87">
        <v>41</v>
      </c>
      <c r="B48" s="100" t="s">
        <v>158</v>
      </c>
      <c r="C48" s="111" t="s">
        <v>171</v>
      </c>
      <c r="D48" s="87" t="s">
        <v>113</v>
      </c>
      <c r="E48" s="87"/>
      <c r="F48" s="100" t="s">
        <v>172</v>
      </c>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row>
    <row r="49" spans="1:34" ht="38.25" x14ac:dyDescent="0.25">
      <c r="A49" s="87">
        <v>42</v>
      </c>
      <c r="B49" s="100" t="s">
        <v>158</v>
      </c>
      <c r="C49" s="111" t="s">
        <v>173</v>
      </c>
      <c r="D49" s="87" t="s">
        <v>113</v>
      </c>
      <c r="E49" s="87"/>
      <c r="F49" s="100" t="s">
        <v>174</v>
      </c>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row>
    <row r="50" spans="1:34" ht="63.75" x14ac:dyDescent="0.25">
      <c r="A50" s="87">
        <v>43</v>
      </c>
      <c r="B50" s="100" t="s">
        <v>175</v>
      </c>
      <c r="C50" s="111" t="s">
        <v>176</v>
      </c>
      <c r="D50" s="87" t="s">
        <v>113</v>
      </c>
      <c r="E50" s="87"/>
      <c r="F50" s="100" t="s">
        <v>668</v>
      </c>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row>
    <row r="51" spans="1:34" ht="63.75" x14ac:dyDescent="0.25">
      <c r="A51" s="87">
        <v>44</v>
      </c>
      <c r="B51" s="100" t="s">
        <v>175</v>
      </c>
      <c r="C51" s="111" t="s">
        <v>177</v>
      </c>
      <c r="D51" s="87" t="s">
        <v>113</v>
      </c>
      <c r="E51" s="87"/>
      <c r="F51" s="100" t="s">
        <v>668</v>
      </c>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row>
    <row r="52" spans="1:34" ht="38.25" x14ac:dyDescent="0.25">
      <c r="A52" s="87">
        <v>45</v>
      </c>
      <c r="B52" s="100" t="s">
        <v>175</v>
      </c>
      <c r="C52" s="111" t="s">
        <v>178</v>
      </c>
      <c r="D52" s="87" t="s">
        <v>113</v>
      </c>
      <c r="E52" s="87"/>
      <c r="F52" s="100" t="s">
        <v>179</v>
      </c>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row>
    <row r="53" spans="1:34" ht="38.25" x14ac:dyDescent="0.25">
      <c r="A53" s="87">
        <v>46</v>
      </c>
      <c r="B53" s="100" t="s">
        <v>175</v>
      </c>
      <c r="C53" s="111" t="s">
        <v>180</v>
      </c>
      <c r="D53" s="87" t="s">
        <v>113</v>
      </c>
      <c r="E53" s="87"/>
      <c r="F53" s="100" t="s">
        <v>669</v>
      </c>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row>
    <row r="54" spans="1:34" ht="51" x14ac:dyDescent="0.25">
      <c r="A54" s="87">
        <v>47</v>
      </c>
      <c r="B54" s="100" t="s">
        <v>175</v>
      </c>
      <c r="C54" s="111" t="s">
        <v>181</v>
      </c>
      <c r="D54" s="87" t="s">
        <v>113</v>
      </c>
      <c r="E54" s="87"/>
      <c r="F54" s="100" t="s">
        <v>182</v>
      </c>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row>
    <row r="55" spans="1:34" ht="51" x14ac:dyDescent="0.25">
      <c r="A55" s="87">
        <v>48</v>
      </c>
      <c r="B55" s="100" t="s">
        <v>183</v>
      </c>
      <c r="C55" s="111" t="s">
        <v>184</v>
      </c>
      <c r="D55" s="87" t="s">
        <v>113</v>
      </c>
      <c r="E55" s="87" t="s">
        <v>113</v>
      </c>
      <c r="F55" s="100" t="s">
        <v>185</v>
      </c>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1:34" ht="51" x14ac:dyDescent="0.25">
      <c r="A56" s="87">
        <v>49</v>
      </c>
      <c r="B56" s="100" t="s">
        <v>183</v>
      </c>
      <c r="C56" s="111" t="s">
        <v>186</v>
      </c>
      <c r="D56" s="87" t="s">
        <v>113</v>
      </c>
      <c r="E56" s="87" t="s">
        <v>113</v>
      </c>
      <c r="F56" s="100" t="s">
        <v>187</v>
      </c>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row>
    <row r="57" spans="1:34" ht="25.5" x14ac:dyDescent="0.25">
      <c r="A57" s="87">
        <v>50</v>
      </c>
      <c r="B57" s="100" t="s">
        <v>183</v>
      </c>
      <c r="C57" s="111" t="s">
        <v>188</v>
      </c>
      <c r="D57" s="87" t="s">
        <v>113</v>
      </c>
      <c r="E57" s="87" t="s">
        <v>113</v>
      </c>
      <c r="F57" s="100" t="s">
        <v>670</v>
      </c>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8" spans="1:34" ht="102" x14ac:dyDescent="0.25">
      <c r="A58" s="87">
        <v>51</v>
      </c>
      <c r="B58" s="100" t="s">
        <v>183</v>
      </c>
      <c r="C58" s="111" t="s">
        <v>189</v>
      </c>
      <c r="D58" s="87" t="s">
        <v>113</v>
      </c>
      <c r="E58" s="87" t="s">
        <v>113</v>
      </c>
      <c r="F58" s="100" t="s">
        <v>671</v>
      </c>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row>
    <row r="59" spans="1:34" ht="25.5" x14ac:dyDescent="0.25">
      <c r="A59" s="87">
        <v>52</v>
      </c>
      <c r="B59" s="100" t="s">
        <v>190</v>
      </c>
      <c r="C59" s="111" t="s">
        <v>662</v>
      </c>
      <c r="D59" s="87" t="s">
        <v>113</v>
      </c>
      <c r="E59" s="87"/>
      <c r="F59" s="100" t="s">
        <v>191</v>
      </c>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row>
    <row r="60" spans="1:34" ht="51" x14ac:dyDescent="0.25">
      <c r="A60" s="87">
        <v>53</v>
      </c>
      <c r="B60" s="100" t="s">
        <v>190</v>
      </c>
      <c r="C60" s="111" t="s">
        <v>192</v>
      </c>
      <c r="D60" s="87" t="s">
        <v>113</v>
      </c>
      <c r="E60" s="87"/>
      <c r="F60" s="100" t="s">
        <v>672</v>
      </c>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row>
    <row r="61" spans="1:34" ht="25.5" x14ac:dyDescent="0.25">
      <c r="A61" s="87">
        <v>54</v>
      </c>
      <c r="B61" s="100" t="s">
        <v>190</v>
      </c>
      <c r="C61" s="111" t="s">
        <v>193</v>
      </c>
      <c r="D61" s="87" t="s">
        <v>113</v>
      </c>
      <c r="E61" s="87"/>
      <c r="F61" s="100" t="s">
        <v>194</v>
      </c>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row>
    <row r="62" spans="1:34" x14ac:dyDescent="0.25">
      <c r="A62" s="87">
        <v>55</v>
      </c>
      <c r="B62" s="100" t="s">
        <v>190</v>
      </c>
      <c r="C62" s="111" t="s">
        <v>195</v>
      </c>
      <c r="D62" s="87" t="s">
        <v>113</v>
      </c>
      <c r="E62" s="87" t="s">
        <v>113</v>
      </c>
      <c r="F62" s="100" t="s">
        <v>196</v>
      </c>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row>
    <row r="63" spans="1:34" ht="38.25" x14ac:dyDescent="0.25">
      <c r="A63" s="87">
        <v>56</v>
      </c>
      <c r="B63" s="100" t="s">
        <v>190</v>
      </c>
      <c r="C63" s="111" t="s">
        <v>197</v>
      </c>
      <c r="D63" s="87" t="s">
        <v>113</v>
      </c>
      <c r="E63" s="87" t="s">
        <v>113</v>
      </c>
      <c r="F63" s="100" t="s">
        <v>198</v>
      </c>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1:34" ht="38.25" x14ac:dyDescent="0.25">
      <c r="A64" s="87">
        <v>57</v>
      </c>
      <c r="B64" s="100" t="s">
        <v>765</v>
      </c>
      <c r="C64" s="111" t="s">
        <v>199</v>
      </c>
      <c r="D64" s="87" t="s">
        <v>131</v>
      </c>
      <c r="E64" s="87" t="s">
        <v>131</v>
      </c>
      <c r="F64" s="100" t="s">
        <v>200</v>
      </c>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row>
    <row r="65" spans="1:34" ht="51" x14ac:dyDescent="0.25">
      <c r="A65" s="87">
        <v>58</v>
      </c>
      <c r="B65" s="100" t="s">
        <v>765</v>
      </c>
      <c r="C65" s="111" t="s">
        <v>201</v>
      </c>
      <c r="D65" s="87" t="s">
        <v>131</v>
      </c>
      <c r="E65" s="87" t="s">
        <v>131</v>
      </c>
      <c r="F65" s="100" t="s">
        <v>200</v>
      </c>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row>
    <row r="66" spans="1:34" ht="25.5" x14ac:dyDescent="0.25">
      <c r="A66" s="87">
        <v>59</v>
      </c>
      <c r="B66" s="100" t="s">
        <v>765</v>
      </c>
      <c r="C66" s="111" t="s">
        <v>202</v>
      </c>
      <c r="D66" s="87" t="s">
        <v>131</v>
      </c>
      <c r="E66" s="87" t="s">
        <v>131</v>
      </c>
      <c r="F66" s="100" t="s">
        <v>200</v>
      </c>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row>
    <row r="67" spans="1:34" ht="114.75" x14ac:dyDescent="0.25">
      <c r="A67" s="87">
        <v>60</v>
      </c>
      <c r="B67" s="100" t="s">
        <v>766</v>
      </c>
      <c r="C67" s="111" t="s">
        <v>203</v>
      </c>
      <c r="D67" s="87" t="s">
        <v>113</v>
      </c>
      <c r="E67" s="87"/>
      <c r="F67" s="100" t="s">
        <v>204</v>
      </c>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row>
    <row r="68" spans="1:34" ht="114.75" x14ac:dyDescent="0.25">
      <c r="A68" s="87">
        <v>61</v>
      </c>
      <c r="B68" s="100" t="s">
        <v>766</v>
      </c>
      <c r="C68" s="111" t="s">
        <v>205</v>
      </c>
      <c r="D68" s="87" t="s">
        <v>113</v>
      </c>
      <c r="E68" s="87"/>
      <c r="F68" s="100" t="s">
        <v>204</v>
      </c>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row>
    <row r="69" spans="1:34" ht="114.75" x14ac:dyDescent="0.25">
      <c r="A69" s="87">
        <v>62</v>
      </c>
      <c r="B69" s="100" t="s">
        <v>766</v>
      </c>
      <c r="C69" s="111" t="s">
        <v>206</v>
      </c>
      <c r="D69" s="87" t="s">
        <v>113</v>
      </c>
      <c r="E69" s="87"/>
      <c r="F69" s="100" t="s">
        <v>204</v>
      </c>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row>
    <row r="70" spans="1:34" ht="114.75" x14ac:dyDescent="0.25">
      <c r="A70" s="87">
        <v>63</v>
      </c>
      <c r="B70" s="100" t="s">
        <v>766</v>
      </c>
      <c r="C70" s="111" t="s">
        <v>207</v>
      </c>
      <c r="D70" s="87" t="s">
        <v>113</v>
      </c>
      <c r="E70" s="87"/>
      <c r="F70" s="100" t="s">
        <v>204</v>
      </c>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row>
    <row r="71" spans="1:34" ht="114.75" x14ac:dyDescent="0.25">
      <c r="A71" s="87">
        <v>64</v>
      </c>
      <c r="B71" s="100" t="s">
        <v>766</v>
      </c>
      <c r="C71" s="111" t="s">
        <v>208</v>
      </c>
      <c r="D71" s="87" t="s">
        <v>113</v>
      </c>
      <c r="E71" s="87"/>
      <c r="F71" s="100" t="s">
        <v>204</v>
      </c>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row>
    <row r="72" spans="1:34" ht="114.75" x14ac:dyDescent="0.25">
      <c r="A72" s="87">
        <v>65</v>
      </c>
      <c r="B72" s="134" t="s">
        <v>766</v>
      </c>
      <c r="C72" s="111" t="s">
        <v>209</v>
      </c>
      <c r="D72" s="87" t="s">
        <v>113</v>
      </c>
      <c r="E72" s="87"/>
      <c r="F72" s="100" t="s">
        <v>204</v>
      </c>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row>
    <row r="73" spans="1:34" ht="60" x14ac:dyDescent="0.25">
      <c r="A73" s="87">
        <v>66</v>
      </c>
      <c r="B73" s="140" t="s">
        <v>1</v>
      </c>
      <c r="C73" s="137" t="s">
        <v>802</v>
      </c>
      <c r="D73" s="137" t="s">
        <v>113</v>
      </c>
      <c r="E73" s="137" t="s">
        <v>113</v>
      </c>
      <c r="F73" s="139" t="s">
        <v>803</v>
      </c>
      <c r="G73" s="69"/>
      <c r="H73" s="69"/>
      <c r="I73" s="69"/>
      <c r="J73" s="69"/>
      <c r="K73" s="69"/>
      <c r="L73" s="69"/>
      <c r="M73" s="69"/>
      <c r="N73" s="69"/>
      <c r="O73" s="69"/>
      <c r="P73" s="69"/>
      <c r="Q73" s="69"/>
      <c r="R73" s="69"/>
      <c r="S73" s="69"/>
      <c r="T73" s="69"/>
      <c r="U73" s="69"/>
      <c r="V73" s="69"/>
    </row>
    <row r="74" spans="1:34" ht="60" x14ac:dyDescent="0.25">
      <c r="A74" s="87">
        <v>67</v>
      </c>
      <c r="B74" s="138" t="s">
        <v>1</v>
      </c>
      <c r="C74" s="137" t="s">
        <v>804</v>
      </c>
      <c r="D74" s="137" t="s">
        <v>113</v>
      </c>
      <c r="E74" s="137" t="s">
        <v>113</v>
      </c>
      <c r="F74" s="139" t="s">
        <v>803</v>
      </c>
      <c r="G74" s="69"/>
      <c r="H74" s="69"/>
      <c r="I74" s="69"/>
      <c r="J74" s="69"/>
      <c r="K74" s="69"/>
      <c r="L74" s="69"/>
      <c r="M74" s="69"/>
      <c r="N74" s="69"/>
      <c r="O74" s="69"/>
      <c r="P74" s="69"/>
      <c r="Q74" s="69"/>
      <c r="R74" s="69"/>
      <c r="S74" s="69"/>
      <c r="T74" s="69"/>
      <c r="U74" s="69"/>
      <c r="V74" s="69"/>
    </row>
    <row r="75" spans="1:34" ht="60" x14ac:dyDescent="0.25">
      <c r="A75" s="87">
        <v>68</v>
      </c>
      <c r="B75" s="138" t="s">
        <v>183</v>
      </c>
      <c r="C75" s="137" t="s">
        <v>805</v>
      </c>
      <c r="D75" s="137" t="s">
        <v>113</v>
      </c>
      <c r="E75" s="137" t="s">
        <v>113</v>
      </c>
      <c r="F75" s="139" t="s">
        <v>803</v>
      </c>
      <c r="G75" s="69"/>
      <c r="H75" s="69"/>
      <c r="I75" s="69"/>
      <c r="J75" s="69"/>
      <c r="K75" s="69"/>
      <c r="L75" s="69"/>
      <c r="M75" s="69"/>
      <c r="N75" s="69"/>
      <c r="O75" s="69"/>
      <c r="P75" s="69"/>
      <c r="Q75" s="69"/>
      <c r="R75" s="69"/>
      <c r="S75" s="69"/>
      <c r="T75" s="69"/>
      <c r="U75" s="69"/>
      <c r="V75" s="69"/>
    </row>
    <row r="76" spans="1:34" ht="60" x14ac:dyDescent="0.25">
      <c r="A76" s="87">
        <v>69</v>
      </c>
      <c r="B76" s="138" t="s">
        <v>1</v>
      </c>
      <c r="C76" s="137" t="s">
        <v>806</v>
      </c>
      <c r="D76" s="137" t="s">
        <v>113</v>
      </c>
      <c r="E76" s="137" t="s">
        <v>113</v>
      </c>
      <c r="F76" s="139" t="s">
        <v>803</v>
      </c>
      <c r="G76" s="69"/>
      <c r="H76" s="69"/>
      <c r="I76" s="69"/>
      <c r="J76" s="69"/>
      <c r="K76" s="69"/>
      <c r="L76" s="69"/>
      <c r="M76" s="69"/>
      <c r="N76" s="69"/>
      <c r="O76" s="69"/>
      <c r="P76" s="69"/>
      <c r="Q76" s="69"/>
      <c r="R76" s="69"/>
      <c r="S76" s="69"/>
      <c r="T76" s="69"/>
      <c r="U76" s="69"/>
      <c r="V76" s="69"/>
    </row>
    <row r="77" spans="1:34" ht="60" x14ac:dyDescent="0.25">
      <c r="A77" s="87">
        <v>70</v>
      </c>
      <c r="B77" s="138" t="s">
        <v>1</v>
      </c>
      <c r="C77" s="137" t="s">
        <v>807</v>
      </c>
      <c r="D77" s="137" t="s">
        <v>113</v>
      </c>
      <c r="E77" s="137" t="s">
        <v>113</v>
      </c>
      <c r="F77" s="139" t="s">
        <v>803</v>
      </c>
      <c r="G77" s="69"/>
      <c r="H77" s="69"/>
      <c r="I77" s="69"/>
      <c r="J77" s="69"/>
      <c r="K77" s="69"/>
      <c r="L77" s="69"/>
      <c r="M77" s="69"/>
      <c r="N77" s="69"/>
      <c r="O77" s="69"/>
      <c r="P77" s="69"/>
      <c r="Q77" s="69"/>
      <c r="R77" s="69"/>
      <c r="S77" s="69"/>
      <c r="T77" s="69"/>
      <c r="U77" s="69"/>
      <c r="V77" s="69"/>
    </row>
    <row r="78" spans="1:34" ht="60" x14ac:dyDescent="0.25">
      <c r="A78" s="87">
        <v>71</v>
      </c>
      <c r="B78" s="138" t="s">
        <v>1</v>
      </c>
      <c r="C78" s="137" t="s">
        <v>808</v>
      </c>
      <c r="D78" s="137" t="s">
        <v>113</v>
      </c>
      <c r="E78" s="137" t="s">
        <v>113</v>
      </c>
      <c r="F78" s="139" t="s">
        <v>803</v>
      </c>
      <c r="G78" s="69"/>
      <c r="H78" s="69"/>
      <c r="I78" s="69"/>
      <c r="J78" s="69"/>
      <c r="K78" s="69"/>
      <c r="L78" s="69"/>
      <c r="M78" s="69"/>
      <c r="N78" s="69"/>
      <c r="O78" s="69"/>
      <c r="P78" s="69"/>
      <c r="Q78" s="69"/>
      <c r="R78" s="69"/>
      <c r="S78" s="69"/>
      <c r="T78" s="69"/>
      <c r="U78" s="69"/>
      <c r="V78" s="69"/>
    </row>
    <row r="79" spans="1:34" ht="60" x14ac:dyDescent="0.25">
      <c r="A79" s="87">
        <v>72</v>
      </c>
      <c r="B79" s="138" t="s">
        <v>1</v>
      </c>
      <c r="C79" s="137" t="s">
        <v>809</v>
      </c>
      <c r="D79" s="137" t="s">
        <v>113</v>
      </c>
      <c r="E79" s="137" t="s">
        <v>113</v>
      </c>
      <c r="F79" s="139" t="s">
        <v>803</v>
      </c>
      <c r="G79" s="69"/>
      <c r="H79" s="69"/>
      <c r="I79" s="69"/>
      <c r="J79" s="69"/>
      <c r="K79" s="69"/>
      <c r="L79" s="69"/>
      <c r="M79" s="69"/>
      <c r="N79" s="69"/>
      <c r="O79" s="69"/>
      <c r="P79" s="69"/>
      <c r="Q79" s="69"/>
      <c r="R79" s="69"/>
      <c r="S79" s="69"/>
      <c r="T79" s="69"/>
      <c r="U79" s="69"/>
      <c r="V79" s="69"/>
    </row>
    <row r="80" spans="1:34" ht="60" x14ac:dyDescent="0.25">
      <c r="A80" s="87">
        <v>73</v>
      </c>
      <c r="B80" s="138" t="s">
        <v>1</v>
      </c>
      <c r="C80" s="137" t="s">
        <v>810</v>
      </c>
      <c r="D80" s="137" t="s">
        <v>113</v>
      </c>
      <c r="E80" s="137"/>
      <c r="F80" s="139" t="s">
        <v>803</v>
      </c>
      <c r="G80" s="69"/>
      <c r="H80" s="69"/>
      <c r="I80" s="69"/>
      <c r="J80" s="69"/>
      <c r="K80" s="69"/>
      <c r="L80" s="69"/>
      <c r="M80" s="69"/>
      <c r="N80" s="69"/>
      <c r="O80" s="69"/>
      <c r="P80" s="69"/>
      <c r="Q80" s="69"/>
      <c r="R80" s="69"/>
      <c r="S80" s="69"/>
      <c r="T80" s="69"/>
      <c r="U80" s="69"/>
      <c r="V80" s="69"/>
    </row>
    <row r="81" spans="1:22" ht="60" x14ac:dyDescent="0.25">
      <c r="A81" s="87">
        <v>74</v>
      </c>
      <c r="B81" s="138" t="s">
        <v>1</v>
      </c>
      <c r="C81" s="137" t="s">
        <v>811</v>
      </c>
      <c r="D81" s="137" t="s">
        <v>113</v>
      </c>
      <c r="E81" s="137"/>
      <c r="F81" s="139" t="s">
        <v>803</v>
      </c>
      <c r="G81" s="69"/>
      <c r="H81" s="69"/>
      <c r="I81" s="69"/>
      <c r="J81" s="69"/>
      <c r="K81" s="69"/>
      <c r="L81" s="69"/>
      <c r="M81" s="69"/>
      <c r="N81" s="69"/>
      <c r="O81" s="69"/>
      <c r="P81" s="69"/>
      <c r="Q81" s="69"/>
      <c r="R81" s="69"/>
      <c r="S81" s="69"/>
      <c r="T81" s="69"/>
      <c r="U81" s="69"/>
      <c r="V81" s="69"/>
    </row>
    <row r="82" spans="1:22" ht="60" x14ac:dyDescent="0.25">
      <c r="A82" s="87">
        <v>75</v>
      </c>
      <c r="B82" s="138" t="s">
        <v>1</v>
      </c>
      <c r="C82" s="137" t="s">
        <v>812</v>
      </c>
      <c r="D82" s="137" t="s">
        <v>113</v>
      </c>
      <c r="E82" s="137" t="s">
        <v>113</v>
      </c>
      <c r="F82" s="139" t="s">
        <v>803</v>
      </c>
      <c r="G82" s="69"/>
      <c r="H82" s="69"/>
      <c r="I82" s="69"/>
      <c r="J82" s="69"/>
      <c r="K82" s="69"/>
      <c r="L82" s="69"/>
      <c r="M82" s="69"/>
      <c r="N82" s="69"/>
      <c r="O82" s="69"/>
      <c r="P82" s="69"/>
      <c r="Q82" s="69"/>
      <c r="R82" s="69"/>
      <c r="S82" s="69"/>
      <c r="T82" s="69"/>
      <c r="U82" s="69"/>
      <c r="V82" s="69"/>
    </row>
    <row r="83" spans="1:22" ht="12.75" customHeight="1" x14ac:dyDescent="0.25">
      <c r="A83" s="69"/>
      <c r="B83" s="74"/>
      <c r="C83" s="74"/>
      <c r="D83" s="69"/>
      <c r="E83" s="69"/>
      <c r="F83" s="69"/>
      <c r="G83" s="69"/>
      <c r="H83" s="69"/>
      <c r="I83" s="69"/>
      <c r="J83" s="69"/>
      <c r="K83" s="69"/>
      <c r="L83" s="69"/>
      <c r="M83" s="69"/>
      <c r="N83" s="69"/>
      <c r="O83" s="69"/>
      <c r="P83" s="69"/>
      <c r="Q83" s="69"/>
      <c r="R83" s="69"/>
      <c r="S83" s="69"/>
      <c r="T83" s="69"/>
      <c r="U83" s="69"/>
      <c r="V83" s="69"/>
    </row>
    <row r="84" spans="1:22" ht="12.75" customHeight="1" x14ac:dyDescent="0.25">
      <c r="A84" s="69"/>
      <c r="B84" s="74"/>
      <c r="C84" s="74"/>
      <c r="D84" s="69"/>
      <c r="E84" s="69"/>
      <c r="F84" s="69"/>
      <c r="G84" s="69"/>
      <c r="H84" s="69"/>
      <c r="I84" s="69"/>
      <c r="J84" s="69"/>
      <c r="K84" s="69"/>
      <c r="L84" s="69"/>
      <c r="M84" s="69"/>
      <c r="N84" s="69"/>
      <c r="O84" s="69"/>
      <c r="P84" s="69"/>
      <c r="Q84" s="69"/>
      <c r="R84" s="69"/>
      <c r="S84" s="69"/>
      <c r="T84" s="69"/>
      <c r="U84" s="69"/>
      <c r="V84" s="69"/>
    </row>
    <row r="85" spans="1:22" ht="12.75" customHeight="1" x14ac:dyDescent="0.25">
      <c r="A85" s="69"/>
      <c r="B85" s="74"/>
      <c r="C85" s="74"/>
      <c r="D85" s="69"/>
      <c r="E85" s="69"/>
      <c r="F85" s="69"/>
      <c r="G85" s="69"/>
      <c r="H85" s="69"/>
      <c r="I85" s="69"/>
      <c r="J85" s="69"/>
      <c r="K85" s="69"/>
      <c r="L85" s="69"/>
      <c r="M85" s="69"/>
      <c r="N85" s="69"/>
      <c r="O85" s="69"/>
      <c r="P85" s="69"/>
      <c r="Q85" s="69"/>
      <c r="R85" s="69"/>
      <c r="S85" s="69"/>
      <c r="T85" s="69"/>
      <c r="U85" s="69"/>
      <c r="V85" s="69"/>
    </row>
    <row r="86" spans="1:22" ht="12.75" customHeight="1" x14ac:dyDescent="0.25">
      <c r="A86" s="69"/>
      <c r="B86" s="74"/>
      <c r="C86" s="74"/>
      <c r="D86" s="69"/>
      <c r="E86" s="69"/>
      <c r="F86" s="69"/>
      <c r="G86" s="69"/>
      <c r="H86" s="69"/>
      <c r="I86" s="69"/>
      <c r="J86" s="69"/>
      <c r="K86" s="69"/>
      <c r="L86" s="69"/>
      <c r="M86" s="69"/>
      <c r="N86" s="69"/>
      <c r="O86" s="69"/>
      <c r="P86" s="69"/>
      <c r="Q86" s="69"/>
      <c r="R86" s="69"/>
      <c r="S86" s="69"/>
      <c r="T86" s="69"/>
      <c r="U86" s="69"/>
      <c r="V86" s="69"/>
    </row>
    <row r="87" spans="1:22" ht="12.75" customHeight="1" x14ac:dyDescent="0.25">
      <c r="A87" s="69"/>
      <c r="B87" s="74"/>
      <c r="C87" s="74"/>
      <c r="D87" s="69"/>
      <c r="E87" s="69"/>
      <c r="F87" s="69"/>
      <c r="G87" s="69"/>
      <c r="H87" s="69"/>
      <c r="I87" s="69"/>
      <c r="J87" s="69"/>
      <c r="K87" s="69"/>
      <c r="L87" s="69"/>
      <c r="M87" s="69"/>
      <c r="N87" s="69"/>
      <c r="O87" s="69"/>
      <c r="P87" s="69"/>
      <c r="Q87" s="69"/>
      <c r="R87" s="69"/>
      <c r="S87" s="69"/>
      <c r="T87" s="69"/>
      <c r="U87" s="69"/>
      <c r="V87" s="69"/>
    </row>
    <row r="88" spans="1:22" ht="12.75" customHeight="1" x14ac:dyDescent="0.25">
      <c r="A88" s="69"/>
      <c r="B88" s="74"/>
      <c r="C88" s="74"/>
      <c r="D88" s="69"/>
      <c r="E88" s="69"/>
      <c r="F88" s="69"/>
      <c r="G88" s="69"/>
      <c r="H88" s="69"/>
      <c r="I88" s="69"/>
      <c r="J88" s="69"/>
      <c r="K88" s="69"/>
      <c r="L88" s="69"/>
      <c r="M88" s="69"/>
      <c r="N88" s="69"/>
      <c r="O88" s="69"/>
      <c r="P88" s="69"/>
      <c r="Q88" s="69"/>
      <c r="R88" s="69"/>
      <c r="S88" s="69"/>
      <c r="T88" s="69"/>
      <c r="U88" s="69"/>
      <c r="V88" s="69"/>
    </row>
    <row r="89" spans="1:22" ht="12.75" customHeight="1" x14ac:dyDescent="0.25">
      <c r="A89" s="69"/>
      <c r="B89" s="74"/>
      <c r="C89" s="74"/>
      <c r="D89" s="69"/>
      <c r="E89" s="69"/>
      <c r="F89" s="69"/>
      <c r="G89" s="69"/>
      <c r="H89" s="69"/>
      <c r="I89" s="69"/>
      <c r="J89" s="69"/>
      <c r="K89" s="69"/>
      <c r="L89" s="69"/>
      <c r="M89" s="69"/>
      <c r="N89" s="69"/>
      <c r="O89" s="69"/>
      <c r="P89" s="69"/>
    </row>
    <row r="90" spans="1:22" ht="12.75" customHeight="1" x14ac:dyDescent="0.25">
      <c r="A90" s="69"/>
      <c r="B90" s="74"/>
      <c r="C90" s="74"/>
      <c r="D90" s="69"/>
      <c r="E90" s="69"/>
      <c r="F90" s="69"/>
      <c r="G90" s="69"/>
      <c r="H90" s="69"/>
      <c r="I90" s="69"/>
      <c r="J90" s="69"/>
      <c r="K90" s="69"/>
      <c r="L90" s="69"/>
      <c r="M90" s="69"/>
      <c r="N90" s="69"/>
      <c r="O90" s="69"/>
      <c r="P90" s="69"/>
    </row>
    <row r="91" spans="1:22" ht="12.75" customHeight="1" x14ac:dyDescent="0.25">
      <c r="A91" s="69"/>
      <c r="B91" s="74"/>
      <c r="C91" s="74"/>
      <c r="D91" s="69"/>
      <c r="E91" s="69"/>
      <c r="F91" s="69"/>
      <c r="G91" s="69"/>
      <c r="H91" s="69"/>
      <c r="I91" s="69"/>
      <c r="J91" s="69"/>
      <c r="K91" s="69"/>
      <c r="L91" s="69"/>
      <c r="M91" s="69"/>
      <c r="N91" s="69"/>
      <c r="O91" s="69"/>
      <c r="P91" s="69"/>
    </row>
    <row r="92" spans="1:22" ht="12.75" customHeight="1" x14ac:dyDescent="0.25">
      <c r="A92" s="69"/>
      <c r="B92" s="74"/>
      <c r="C92" s="74"/>
      <c r="D92" s="69"/>
      <c r="E92" s="69"/>
      <c r="F92" s="69"/>
      <c r="G92" s="69"/>
      <c r="H92" s="69"/>
      <c r="I92" s="69"/>
      <c r="J92" s="69"/>
      <c r="K92" s="69"/>
      <c r="L92" s="69"/>
      <c r="M92" s="69"/>
      <c r="N92" s="69"/>
      <c r="O92" s="69"/>
      <c r="P92" s="69"/>
    </row>
    <row r="93" spans="1:22" ht="12.75" customHeight="1" x14ac:dyDescent="0.25">
      <c r="A93" s="69"/>
      <c r="B93" s="74"/>
      <c r="C93" s="74"/>
      <c r="D93" s="69"/>
      <c r="E93" s="69"/>
      <c r="F93" s="69"/>
      <c r="G93" s="69"/>
      <c r="H93" s="69"/>
      <c r="I93" s="69"/>
      <c r="J93" s="69"/>
      <c r="K93" s="69"/>
      <c r="L93" s="69"/>
      <c r="M93" s="69"/>
      <c r="N93" s="69"/>
      <c r="O93" s="69"/>
      <c r="P93" s="69"/>
    </row>
    <row r="94" spans="1:22" ht="12.75" customHeight="1" x14ac:dyDescent="0.25">
      <c r="A94" s="69"/>
      <c r="B94" s="74"/>
      <c r="C94" s="74"/>
      <c r="D94" s="69"/>
      <c r="E94" s="69"/>
      <c r="F94" s="69"/>
      <c r="G94" s="69"/>
      <c r="H94" s="69"/>
      <c r="I94" s="69"/>
      <c r="J94" s="69"/>
      <c r="K94" s="69"/>
      <c r="L94" s="69"/>
      <c r="M94" s="69"/>
      <c r="N94" s="69"/>
      <c r="O94" s="69"/>
      <c r="P94" s="69"/>
    </row>
    <row r="95" spans="1:22" ht="12.75" customHeight="1" x14ac:dyDescent="0.25">
      <c r="A95" s="69"/>
      <c r="B95" s="74"/>
      <c r="C95" s="74"/>
      <c r="D95" s="69"/>
      <c r="E95" s="69"/>
      <c r="F95" s="69"/>
      <c r="G95" s="69"/>
      <c r="H95" s="69"/>
      <c r="I95" s="69"/>
      <c r="J95" s="69"/>
      <c r="K95" s="69"/>
      <c r="L95" s="69"/>
      <c r="M95" s="69"/>
      <c r="N95" s="69"/>
      <c r="O95" s="69"/>
      <c r="P95" s="69"/>
    </row>
    <row r="96" spans="1:22" ht="12.75" customHeight="1" x14ac:dyDescent="0.25">
      <c r="A96" s="69"/>
      <c r="B96" s="74"/>
      <c r="C96" s="74"/>
      <c r="D96" s="69"/>
      <c r="E96" s="69"/>
      <c r="F96" s="69"/>
      <c r="G96" s="69"/>
      <c r="H96" s="69"/>
      <c r="I96" s="69"/>
      <c r="J96" s="69"/>
      <c r="K96" s="69"/>
      <c r="L96" s="69"/>
      <c r="M96" s="69"/>
      <c r="N96" s="69"/>
      <c r="O96" s="69"/>
      <c r="P96" s="69"/>
    </row>
    <row r="97" spans="1:32" ht="12.75" customHeight="1" x14ac:dyDescent="0.25">
      <c r="A97" s="69"/>
      <c r="B97" s="74"/>
      <c r="C97" s="74"/>
      <c r="D97" s="69"/>
      <c r="E97" s="69"/>
      <c r="F97" s="69"/>
      <c r="G97" s="69"/>
      <c r="H97" s="69"/>
      <c r="I97" s="69"/>
      <c r="J97" s="69"/>
      <c r="K97" s="69"/>
      <c r="L97" s="69"/>
      <c r="M97" s="69"/>
      <c r="N97" s="69"/>
      <c r="O97" s="69"/>
      <c r="P97" s="69"/>
    </row>
    <row r="98" spans="1:32" ht="12.75" customHeight="1" x14ac:dyDescent="0.25">
      <c r="A98" s="69"/>
      <c r="B98" s="74"/>
      <c r="C98" s="74"/>
      <c r="D98" s="69"/>
      <c r="E98" s="69"/>
      <c r="F98" s="69"/>
      <c r="G98" s="69"/>
      <c r="H98" s="69"/>
      <c r="I98" s="69"/>
      <c r="J98" s="69"/>
      <c r="K98" s="69"/>
      <c r="L98" s="69"/>
      <c r="M98" s="69"/>
      <c r="N98" s="69"/>
      <c r="O98" s="69"/>
      <c r="P98" s="69"/>
    </row>
    <row r="99" spans="1:32" ht="12.75" customHeight="1" x14ac:dyDescent="0.25">
      <c r="A99" s="69"/>
      <c r="B99" s="74"/>
      <c r="C99" s="74"/>
      <c r="D99" s="69"/>
      <c r="E99" s="69"/>
      <c r="F99" s="69"/>
      <c r="G99" s="69"/>
      <c r="H99" s="69"/>
      <c r="I99" s="69"/>
      <c r="J99" s="69"/>
      <c r="K99" s="69"/>
      <c r="L99" s="69"/>
      <c r="M99" s="69"/>
      <c r="N99" s="69"/>
      <c r="O99" s="69"/>
      <c r="P99" s="69"/>
    </row>
    <row r="100" spans="1:32" ht="12.75" customHeight="1" x14ac:dyDescent="0.25">
      <c r="A100" s="69"/>
      <c r="B100" s="74"/>
      <c r="C100" s="74"/>
      <c r="D100" s="69"/>
      <c r="E100" s="69"/>
      <c r="F100" s="69"/>
      <c r="G100" s="69"/>
      <c r="H100" s="69"/>
      <c r="I100" s="69"/>
      <c r="J100" s="69"/>
      <c r="K100" s="69"/>
      <c r="L100" s="69"/>
      <c r="M100" s="69"/>
      <c r="N100" s="69"/>
      <c r="O100" s="69"/>
      <c r="P100" s="69"/>
    </row>
    <row r="101" spans="1:32" ht="12.75" customHeight="1" x14ac:dyDescent="0.25">
      <c r="A101" s="69"/>
      <c r="B101" s="74"/>
      <c r="C101" s="74"/>
      <c r="D101" s="69"/>
      <c r="E101" s="69"/>
      <c r="F101" s="69"/>
      <c r="G101" s="69"/>
      <c r="H101" s="69"/>
      <c r="I101" s="69"/>
      <c r="J101" s="69"/>
      <c r="K101" s="69"/>
      <c r="L101" s="69"/>
      <c r="M101" s="69"/>
      <c r="N101" s="69"/>
      <c r="O101" s="69"/>
      <c r="P101" s="69"/>
    </row>
    <row r="102" spans="1:32" ht="12.75" customHeight="1" x14ac:dyDescent="0.25">
      <c r="A102" s="69"/>
      <c r="B102" s="74"/>
      <c r="C102" s="74"/>
      <c r="D102" s="69"/>
      <c r="E102" s="69"/>
      <c r="F102" s="69"/>
      <c r="G102" s="69"/>
      <c r="H102" s="69"/>
      <c r="I102" s="69"/>
      <c r="J102" s="69"/>
      <c r="K102" s="69"/>
      <c r="L102" s="69"/>
      <c r="M102" s="69"/>
      <c r="N102" s="69"/>
      <c r="O102" s="69"/>
      <c r="P102" s="69"/>
    </row>
    <row r="103" spans="1:32" ht="12.75" customHeight="1" x14ac:dyDescent="0.25">
      <c r="A103" s="69"/>
      <c r="B103" s="74"/>
      <c r="C103" s="74"/>
      <c r="D103" s="69"/>
      <c r="E103" s="69"/>
      <c r="F103" s="69"/>
      <c r="G103" s="69"/>
      <c r="H103" s="69"/>
      <c r="I103" s="69"/>
      <c r="J103" s="69"/>
      <c r="K103" s="69"/>
      <c r="L103" s="69"/>
      <c r="M103" s="69"/>
      <c r="N103" s="69"/>
      <c r="O103" s="69"/>
      <c r="P103" s="69"/>
    </row>
    <row r="104" spans="1:32" ht="12.75" customHeight="1" x14ac:dyDescent="0.25">
      <c r="A104" s="69"/>
      <c r="B104" s="74"/>
      <c r="C104" s="74"/>
      <c r="D104" s="69"/>
      <c r="E104" s="69"/>
      <c r="F104" s="69"/>
      <c r="G104" s="69"/>
      <c r="H104" s="69"/>
      <c r="I104" s="69"/>
      <c r="J104" s="69"/>
      <c r="K104" s="69"/>
      <c r="L104" s="69"/>
      <c r="M104" s="69"/>
      <c r="N104" s="69"/>
      <c r="O104" s="69"/>
      <c r="P104" s="69"/>
    </row>
    <row r="105" spans="1:32" ht="12.75" customHeight="1" x14ac:dyDescent="0.25">
      <c r="A105" s="69"/>
      <c r="B105" s="74"/>
      <c r="C105" s="74"/>
      <c r="D105" s="69"/>
      <c r="E105" s="69"/>
      <c r="F105" s="69"/>
      <c r="G105" s="69"/>
      <c r="H105" s="69"/>
      <c r="I105" s="69"/>
      <c r="J105" s="69"/>
      <c r="K105" s="69"/>
      <c r="L105" s="69"/>
      <c r="M105" s="69"/>
      <c r="N105" s="69"/>
      <c r="O105" s="69"/>
      <c r="P105" s="69"/>
    </row>
    <row r="106" spans="1:32" ht="12.75" customHeight="1" x14ac:dyDescent="0.25">
      <c r="A106" s="69"/>
      <c r="B106" s="74"/>
      <c r="C106" s="74"/>
      <c r="D106" s="69"/>
      <c r="E106" s="69"/>
      <c r="F106" s="69"/>
      <c r="G106" s="69"/>
      <c r="H106" s="69"/>
      <c r="I106" s="69"/>
      <c r="J106" s="69"/>
      <c r="K106" s="69"/>
      <c r="L106" s="69"/>
      <c r="M106" s="69"/>
      <c r="N106" s="69"/>
      <c r="O106" s="69"/>
      <c r="P106" s="69"/>
    </row>
    <row r="107" spans="1:32" ht="12.75" customHeight="1" x14ac:dyDescent="0.25">
      <c r="A107" s="69"/>
      <c r="B107" s="74"/>
      <c r="C107" s="74"/>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row>
    <row r="108" spans="1:32" ht="12.75" customHeight="1" x14ac:dyDescent="0.25">
      <c r="A108" s="69"/>
      <c r="B108" s="74"/>
      <c r="C108" s="74"/>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row>
    <row r="109" spans="1:32" ht="12.75" customHeight="1" x14ac:dyDescent="0.25">
      <c r="A109" s="69"/>
      <c r="B109" s="74"/>
      <c r="C109" s="74"/>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row>
    <row r="110" spans="1:32" ht="12.75" customHeight="1" x14ac:dyDescent="0.25">
      <c r="A110" s="69"/>
      <c r="B110" s="74"/>
      <c r="C110" s="74"/>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row>
    <row r="111" spans="1:32" ht="12.75" customHeight="1" x14ac:dyDescent="0.25">
      <c r="A111" s="69"/>
      <c r="B111" s="74"/>
      <c r="C111" s="74"/>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row>
    <row r="112" spans="1:32" ht="12.75" customHeight="1" x14ac:dyDescent="0.25">
      <c r="A112" s="69"/>
      <c r="B112" s="74"/>
      <c r="C112" s="74"/>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row>
    <row r="113" spans="1:32" ht="12.75" customHeight="1" x14ac:dyDescent="0.25">
      <c r="A113" s="69"/>
      <c r="B113" s="74"/>
      <c r="C113" s="74"/>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row>
    <row r="114" spans="1:32" ht="12.75" customHeight="1" x14ac:dyDescent="0.25">
      <c r="A114" s="69"/>
      <c r="B114" s="74"/>
      <c r="C114" s="74"/>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row>
    <row r="115" spans="1:32" ht="12.75" customHeight="1" x14ac:dyDescent="0.25">
      <c r="A115" s="69"/>
      <c r="B115" s="74"/>
      <c r="C115" s="74"/>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row>
    <row r="116" spans="1:32" ht="12.75" customHeight="1" x14ac:dyDescent="0.25">
      <c r="A116" s="69"/>
      <c r="B116" s="74"/>
      <c r="C116" s="74"/>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row>
    <row r="117" spans="1:32" ht="12.75" customHeight="1" x14ac:dyDescent="0.25">
      <c r="A117" s="69"/>
      <c r="B117" s="74"/>
      <c r="C117" s="74"/>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row>
    <row r="118" spans="1:32" ht="12.75" customHeight="1" x14ac:dyDescent="0.25">
      <c r="A118" s="69"/>
      <c r="B118" s="74"/>
      <c r="C118" s="74"/>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row>
    <row r="119" spans="1:32" ht="12.75" customHeight="1" x14ac:dyDescent="0.25">
      <c r="A119" s="69"/>
      <c r="B119" s="74"/>
      <c r="C119" s="74"/>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row>
    <row r="120" spans="1:32" ht="12.75" customHeight="1" x14ac:dyDescent="0.25">
      <c r="A120" s="69"/>
      <c r="B120" s="74"/>
      <c r="C120" s="74"/>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row>
    <row r="121" spans="1:32" ht="12.75" customHeight="1" x14ac:dyDescent="0.25">
      <c r="A121" s="69"/>
      <c r="B121" s="74"/>
      <c r="C121" s="74"/>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row>
    <row r="122" spans="1:32" ht="12.75" customHeight="1" x14ac:dyDescent="0.25">
      <c r="A122" s="69"/>
      <c r="B122" s="74"/>
      <c r="C122" s="74"/>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row>
    <row r="123" spans="1:32" ht="12.75" customHeight="1" x14ac:dyDescent="0.25">
      <c r="A123" s="69"/>
      <c r="B123" s="74"/>
      <c r="C123" s="74"/>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row>
    <row r="124" spans="1:32" ht="12.75" customHeight="1" x14ac:dyDescent="0.25">
      <c r="A124" s="69"/>
      <c r="B124" s="74"/>
      <c r="C124" s="74"/>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row>
    <row r="125" spans="1:32" ht="12.75" customHeight="1" x14ac:dyDescent="0.25">
      <c r="A125" s="69"/>
      <c r="B125" s="74"/>
      <c r="C125" s="74"/>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row>
    <row r="126" spans="1:32" ht="12.75" customHeight="1" x14ac:dyDescent="0.25">
      <c r="A126" s="69"/>
      <c r="B126" s="74"/>
      <c r="C126" s="74"/>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row>
    <row r="127" spans="1:32" ht="12.75" customHeight="1" x14ac:dyDescent="0.25">
      <c r="A127" s="69"/>
      <c r="B127" s="74"/>
      <c r="C127" s="74"/>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row>
    <row r="128" spans="1:32" ht="12.75" customHeight="1" x14ac:dyDescent="0.25">
      <c r="A128" s="69"/>
      <c r="B128" s="74"/>
      <c r="C128" s="74"/>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row>
    <row r="129" spans="1:32" ht="12.75" customHeight="1" x14ac:dyDescent="0.25">
      <c r="A129" s="69"/>
      <c r="B129" s="74"/>
      <c r="C129" s="74"/>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row>
    <row r="130" spans="1:32" ht="12.75" customHeight="1" x14ac:dyDescent="0.25">
      <c r="A130" s="69"/>
      <c r="B130" s="74"/>
      <c r="C130" s="74"/>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row>
    <row r="131" spans="1:32" ht="12.75" customHeight="1" x14ac:dyDescent="0.25">
      <c r="A131" s="69"/>
      <c r="B131" s="74"/>
      <c r="C131" s="74"/>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row>
    <row r="132" spans="1:32" ht="12.75" customHeight="1" x14ac:dyDescent="0.25">
      <c r="A132" s="69"/>
      <c r="B132" s="74"/>
      <c r="C132" s="74"/>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row>
    <row r="133" spans="1:32" ht="12.75" customHeight="1" x14ac:dyDescent="0.25">
      <c r="A133" s="69"/>
      <c r="B133" s="74"/>
      <c r="C133" s="74"/>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row>
    <row r="134" spans="1:32" ht="12.75" customHeight="1" x14ac:dyDescent="0.25">
      <c r="A134" s="69"/>
      <c r="B134" s="74"/>
      <c r="C134" s="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row>
    <row r="135" spans="1:32" ht="12.75" customHeight="1" x14ac:dyDescent="0.25">
      <c r="A135" s="69"/>
      <c r="B135" s="74"/>
      <c r="C135" s="74"/>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row>
    <row r="136" spans="1:32" ht="12.75" customHeight="1" x14ac:dyDescent="0.25">
      <c r="A136" s="69"/>
      <c r="B136" s="74"/>
      <c r="C136" s="74"/>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row>
    <row r="137" spans="1:32" ht="12.75" customHeight="1" x14ac:dyDescent="0.25">
      <c r="A137" s="69"/>
      <c r="B137" s="74"/>
      <c r="C137" s="74"/>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row>
    <row r="138" spans="1:32" ht="12.75" customHeight="1" x14ac:dyDescent="0.25">
      <c r="A138" s="69"/>
      <c r="B138" s="74"/>
      <c r="C138" s="74"/>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row>
    <row r="139" spans="1:32" ht="12.75" customHeight="1" x14ac:dyDescent="0.25">
      <c r="A139" s="69"/>
      <c r="B139" s="74"/>
      <c r="C139" s="74"/>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row>
    <row r="140" spans="1:32" ht="12.75" customHeight="1" x14ac:dyDescent="0.25">
      <c r="A140" s="69"/>
      <c r="B140" s="74"/>
      <c r="C140" s="74"/>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row>
    <row r="141" spans="1:32" ht="12.75" customHeight="1" x14ac:dyDescent="0.25">
      <c r="A141" s="69"/>
      <c r="B141" s="74"/>
      <c r="C141" s="74"/>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row>
    <row r="142" spans="1:32" ht="12.75" customHeight="1" x14ac:dyDescent="0.25">
      <c r="A142" s="69"/>
      <c r="B142" s="74"/>
      <c r="C142" s="74"/>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row>
    <row r="143" spans="1:32" ht="12.75" customHeight="1" x14ac:dyDescent="0.25">
      <c r="A143" s="69"/>
      <c r="B143" s="74"/>
      <c r="C143" s="74"/>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row>
    <row r="144" spans="1:32" ht="12.75" customHeight="1" x14ac:dyDescent="0.25">
      <c r="A144" s="69"/>
      <c r="B144" s="74"/>
      <c r="C144" s="74"/>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row>
    <row r="145" spans="1:32" ht="12.75" customHeight="1" x14ac:dyDescent="0.25">
      <c r="A145" s="69"/>
      <c r="B145" s="74"/>
      <c r="C145" s="74"/>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row>
    <row r="146" spans="1:32" ht="12.75" customHeight="1" x14ac:dyDescent="0.25">
      <c r="A146" s="69"/>
      <c r="B146" s="74"/>
      <c r="C146" s="74"/>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row>
    <row r="147" spans="1:32" ht="12.75" customHeight="1" x14ac:dyDescent="0.25">
      <c r="A147" s="69"/>
      <c r="B147" s="74"/>
      <c r="C147" s="74"/>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row>
    <row r="148" spans="1:32" ht="12.75" customHeight="1" x14ac:dyDescent="0.25">
      <c r="A148" s="69"/>
      <c r="B148" s="74"/>
      <c r="C148" s="74"/>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row>
    <row r="149" spans="1:32" ht="12.75" customHeight="1" x14ac:dyDescent="0.25">
      <c r="A149" s="69"/>
      <c r="B149" s="74"/>
      <c r="C149" s="74"/>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row>
    <row r="150" spans="1:32" ht="12.75" customHeight="1" x14ac:dyDescent="0.25">
      <c r="A150" s="69"/>
      <c r="B150" s="74"/>
      <c r="C150" s="74"/>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row>
    <row r="151" spans="1:32" ht="12.75" customHeight="1" x14ac:dyDescent="0.25">
      <c r="A151" s="69"/>
      <c r="B151" s="74"/>
      <c r="C151" s="74"/>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row>
    <row r="152" spans="1:32" ht="12.75" customHeight="1" x14ac:dyDescent="0.25">
      <c r="A152" s="69"/>
      <c r="B152" s="74"/>
      <c r="C152" s="74"/>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row>
    <row r="153" spans="1:32" ht="12.75" customHeight="1" x14ac:dyDescent="0.25">
      <c r="A153" s="69"/>
      <c r="B153" s="74"/>
      <c r="C153" s="74"/>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row>
    <row r="154" spans="1:32" ht="12.75" customHeight="1" x14ac:dyDescent="0.25">
      <c r="A154" s="69"/>
      <c r="B154" s="74"/>
      <c r="C154" s="74"/>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row>
    <row r="155" spans="1:32" ht="12.75" customHeight="1" x14ac:dyDescent="0.25">
      <c r="A155" s="69"/>
      <c r="B155" s="74"/>
      <c r="C155" s="74"/>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row>
    <row r="156" spans="1:32" ht="12.75" customHeight="1" x14ac:dyDescent="0.25">
      <c r="A156" s="69"/>
      <c r="B156" s="74"/>
      <c r="C156" s="74"/>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row>
    <row r="157" spans="1:32" ht="12.75" customHeight="1" x14ac:dyDescent="0.25">
      <c r="A157" s="69"/>
      <c r="B157" s="74"/>
      <c r="C157" s="74"/>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row>
    <row r="158" spans="1:32" ht="12.75" customHeight="1" x14ac:dyDescent="0.25">
      <c r="A158" s="69"/>
      <c r="B158" s="74"/>
      <c r="C158" s="74"/>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row>
    <row r="159" spans="1:32" ht="12.75" customHeight="1" x14ac:dyDescent="0.25">
      <c r="A159" s="69"/>
      <c r="B159" s="74"/>
      <c r="C159" s="74"/>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row>
    <row r="160" spans="1:32" ht="12.75" customHeight="1" x14ac:dyDescent="0.25">
      <c r="A160" s="69"/>
      <c r="B160" s="74"/>
      <c r="C160" s="74"/>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row>
    <row r="161" spans="1:32" ht="12.75" customHeight="1" x14ac:dyDescent="0.25">
      <c r="A161" s="69"/>
      <c r="B161" s="74"/>
      <c r="C161" s="74"/>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row>
    <row r="162" spans="1:32" ht="12.75" customHeight="1" x14ac:dyDescent="0.25">
      <c r="A162" s="69"/>
      <c r="B162" s="74"/>
      <c r="C162" s="74"/>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row>
    <row r="163" spans="1:32" ht="12.75" customHeight="1" x14ac:dyDescent="0.25">
      <c r="A163" s="69"/>
      <c r="B163" s="74"/>
      <c r="C163" s="74"/>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row>
    <row r="164" spans="1:32" ht="12.75" customHeight="1" x14ac:dyDescent="0.25">
      <c r="A164" s="69"/>
      <c r="B164" s="74"/>
      <c r="C164" s="74"/>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row>
    <row r="165" spans="1:32" ht="12.75" customHeight="1" x14ac:dyDescent="0.25">
      <c r="A165" s="69"/>
      <c r="B165" s="74"/>
      <c r="C165" s="74"/>
      <c r="D165" s="69"/>
      <c r="E165" s="69"/>
      <c r="F165" s="69"/>
    </row>
    <row r="166" spans="1:32" ht="12.75" customHeight="1" x14ac:dyDescent="0.25">
      <c r="A166" s="69"/>
      <c r="B166" s="74"/>
      <c r="C166" s="74"/>
      <c r="D166" s="69"/>
      <c r="E166" s="69"/>
      <c r="F166" s="69"/>
    </row>
    <row r="167" spans="1:32" ht="12.75" customHeight="1" x14ac:dyDescent="0.25">
      <c r="A167" s="69"/>
      <c r="B167" s="74"/>
      <c r="C167" s="74"/>
      <c r="D167" s="69"/>
      <c r="E167" s="69"/>
      <c r="F167" s="69"/>
    </row>
    <row r="168" spans="1:32" ht="12.75" customHeight="1" x14ac:dyDescent="0.25">
      <c r="A168" s="69"/>
      <c r="B168" s="74"/>
      <c r="C168" s="74"/>
      <c r="D168" s="69"/>
      <c r="E168" s="69"/>
      <c r="F168" s="69"/>
    </row>
    <row r="169" spans="1:32" ht="12.75" customHeight="1" x14ac:dyDescent="0.25">
      <c r="A169" s="69"/>
      <c r="B169" s="74"/>
      <c r="C169" s="74"/>
      <c r="D169" s="69"/>
      <c r="E169" s="69"/>
      <c r="F169" s="69"/>
    </row>
    <row r="170" spans="1:32" ht="12.75" customHeight="1" x14ac:dyDescent="0.25">
      <c r="A170" s="69"/>
      <c r="B170" s="74"/>
      <c r="C170" s="74"/>
      <c r="D170" s="69"/>
      <c r="E170" s="69"/>
      <c r="F170" s="69"/>
    </row>
    <row r="171" spans="1:32" ht="12.75" customHeight="1" x14ac:dyDescent="0.25">
      <c r="A171" s="69"/>
      <c r="B171" s="74"/>
      <c r="C171" s="74"/>
      <c r="D171" s="69"/>
      <c r="E171" s="69"/>
      <c r="F171" s="69"/>
    </row>
    <row r="172" spans="1:32" ht="12.75" customHeight="1" x14ac:dyDescent="0.25">
      <c r="A172" s="69"/>
      <c r="B172" s="74"/>
      <c r="C172" s="74"/>
      <c r="D172" s="69"/>
      <c r="E172" s="69"/>
      <c r="F172" s="69"/>
    </row>
    <row r="173" spans="1:32" ht="12.75" customHeight="1" x14ac:dyDescent="0.25">
      <c r="A173" s="69"/>
      <c r="B173" s="74"/>
      <c r="C173" s="74"/>
      <c r="D173" s="69"/>
      <c r="E173" s="69"/>
      <c r="F173" s="69"/>
    </row>
    <row r="174" spans="1:32" ht="12.75" customHeight="1" x14ac:dyDescent="0.25">
      <c r="A174" s="69"/>
      <c r="B174" s="74"/>
      <c r="E174" s="69"/>
      <c r="F174" s="69"/>
    </row>
  </sheetData>
  <autoFilter ref="A7:F82" xr:uid="{CBF684A4-AFCF-4E5E-B4CB-CA8371F249A9}"/>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 DE INFORMACIÓN'!$H$13:$H$30</xm:f>
          </x14:formula1>
          <xm:sqref>B8:B72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1EDE14"/>
  </sheetPr>
  <dimension ref="A1:AI127"/>
  <sheetViews>
    <sheetView view="pageBreakPreview" zoomScale="70" zoomScaleNormal="7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25.5" customHeight="1" x14ac:dyDescent="0.25"/>
  <cols>
    <col min="1" max="1" width="11.42578125" style="63" customWidth="1"/>
    <col min="2" max="2" width="15.7109375" style="63" bestFit="1" customWidth="1"/>
    <col min="3" max="4" width="48.28515625" style="63" customWidth="1"/>
    <col min="5" max="5" width="57.42578125" style="63" customWidth="1"/>
    <col min="6" max="6" width="20" style="63" customWidth="1"/>
    <col min="7" max="7" width="13.85546875" style="63" customWidth="1"/>
    <col min="8" max="8" width="15.85546875" style="63" customWidth="1"/>
    <col min="9" max="9" width="16.140625" style="63" customWidth="1"/>
    <col min="10" max="10" width="25.7109375" style="63" customWidth="1"/>
    <col min="11" max="11" width="30.28515625" style="63" customWidth="1"/>
    <col min="12" max="16384" width="11.42578125" style="63"/>
  </cols>
  <sheetData>
    <row r="1" spans="1:35" s="76" customFormat="1" ht="19.5" customHeight="1" thickBot="1" x14ac:dyDescent="0.25">
      <c r="A1" s="75"/>
      <c r="B1" s="189" t="s">
        <v>0</v>
      </c>
      <c r="C1" s="242"/>
      <c r="D1" s="242"/>
      <c r="E1" s="242"/>
      <c r="F1" s="190"/>
      <c r="G1" s="243" t="s">
        <v>1</v>
      </c>
      <c r="H1" s="229"/>
      <c r="I1" s="230"/>
      <c r="J1" s="119" t="s">
        <v>2</v>
      </c>
      <c r="K1" s="70" t="s">
        <v>3</v>
      </c>
    </row>
    <row r="2" spans="1:35" s="76" customFormat="1" ht="19.5" customHeight="1" thickBot="1" x14ac:dyDescent="0.25">
      <c r="A2" s="75"/>
      <c r="B2" s="217"/>
      <c r="C2" s="218"/>
      <c r="D2" s="218"/>
      <c r="E2" s="218"/>
      <c r="F2" s="219"/>
      <c r="G2" s="243"/>
      <c r="H2" s="229"/>
      <c r="I2" s="230"/>
      <c r="J2" s="119" t="s">
        <v>4</v>
      </c>
      <c r="K2" s="72">
        <v>22</v>
      </c>
    </row>
    <row r="3" spans="1:35" s="76" customFormat="1" ht="19.5" customHeight="1" thickBot="1" x14ac:dyDescent="0.25">
      <c r="A3" s="75"/>
      <c r="B3" s="191"/>
      <c r="C3" s="220"/>
      <c r="D3" s="220"/>
      <c r="E3" s="220"/>
      <c r="F3" s="192"/>
      <c r="G3" s="243"/>
      <c r="H3" s="229"/>
      <c r="I3" s="230"/>
      <c r="J3" s="120" t="s">
        <v>5</v>
      </c>
      <c r="K3" s="73">
        <v>42745</v>
      </c>
    </row>
    <row r="4" spans="1:35" s="76" customFormat="1" ht="19.5" customHeight="1" x14ac:dyDescent="0.2">
      <c r="A4" s="75"/>
      <c r="B4" s="189" t="s">
        <v>6</v>
      </c>
      <c r="C4" s="242"/>
      <c r="D4" s="242"/>
      <c r="E4" s="242"/>
      <c r="F4" s="190"/>
      <c r="G4" s="201" t="s">
        <v>7</v>
      </c>
      <c r="H4" s="215"/>
      <c r="I4" s="202"/>
      <c r="J4" s="162" t="s">
        <v>1017</v>
      </c>
      <c r="K4" s="160" t="s">
        <v>210</v>
      </c>
    </row>
    <row r="5" spans="1:35" s="76" customFormat="1" ht="19.5" customHeight="1" thickBot="1" x14ac:dyDescent="0.25">
      <c r="A5" s="75"/>
      <c r="B5" s="217"/>
      <c r="C5" s="218"/>
      <c r="D5" s="218"/>
      <c r="E5" s="218"/>
      <c r="F5" s="219"/>
      <c r="G5" s="203"/>
      <c r="H5" s="221"/>
      <c r="I5" s="204"/>
      <c r="J5" s="163"/>
      <c r="K5" s="164"/>
    </row>
    <row r="6" spans="1:35" ht="15" customHeight="1" x14ac:dyDescent="0.25">
      <c r="A6" s="233" t="s">
        <v>211</v>
      </c>
      <c r="B6" s="234"/>
      <c r="C6" s="234"/>
      <c r="D6" s="234"/>
      <c r="E6" s="234"/>
      <c r="F6" s="234"/>
      <c r="G6" s="234"/>
      <c r="H6" s="234"/>
      <c r="I6" s="234"/>
      <c r="J6" s="234"/>
      <c r="K6" s="235"/>
      <c r="L6" s="74"/>
      <c r="M6" s="74"/>
      <c r="N6" s="74"/>
      <c r="O6" s="74"/>
      <c r="P6" s="74"/>
      <c r="Q6" s="74"/>
      <c r="R6" s="74"/>
      <c r="S6" s="74"/>
      <c r="T6" s="74"/>
      <c r="U6" s="74"/>
      <c r="V6" s="74"/>
      <c r="W6" s="74"/>
      <c r="X6" s="74"/>
      <c r="Y6" s="74"/>
    </row>
    <row r="7" spans="1:35" ht="6" customHeight="1" x14ac:dyDescent="0.25">
      <c r="A7" s="236"/>
      <c r="B7" s="237"/>
      <c r="C7" s="237"/>
      <c r="D7" s="237"/>
      <c r="E7" s="237"/>
      <c r="F7" s="237"/>
      <c r="G7" s="237"/>
      <c r="H7" s="237"/>
      <c r="I7" s="237"/>
      <c r="J7" s="237"/>
      <c r="K7" s="238"/>
      <c r="L7" s="74"/>
      <c r="M7" s="74"/>
      <c r="N7" s="74"/>
      <c r="O7" s="74"/>
      <c r="P7" s="74"/>
      <c r="Q7" s="74"/>
      <c r="R7" s="74"/>
      <c r="S7" s="74"/>
      <c r="T7" s="74"/>
      <c r="U7" s="74"/>
      <c r="V7" s="74"/>
      <c r="W7" s="74"/>
      <c r="X7" s="74"/>
      <c r="Y7" s="74"/>
    </row>
    <row r="8" spans="1:35" ht="15.75" customHeight="1" thickBot="1" x14ac:dyDescent="0.3">
      <c r="A8" s="239"/>
      <c r="B8" s="240"/>
      <c r="C8" s="240"/>
      <c r="D8" s="240"/>
      <c r="E8" s="240"/>
      <c r="F8" s="240"/>
      <c r="G8" s="240"/>
      <c r="H8" s="240"/>
      <c r="I8" s="240"/>
      <c r="J8" s="240"/>
      <c r="K8" s="241"/>
      <c r="L8" s="74"/>
      <c r="M8" s="74"/>
      <c r="N8" s="74"/>
      <c r="O8" s="74"/>
      <c r="P8" s="74"/>
      <c r="Q8" s="74"/>
      <c r="R8" s="74"/>
      <c r="S8" s="74"/>
      <c r="T8" s="74"/>
      <c r="U8" s="74"/>
      <c r="V8" s="74"/>
      <c r="W8" s="74"/>
      <c r="X8" s="74"/>
      <c r="Y8" s="74"/>
    </row>
    <row r="9" spans="1:35" ht="36" customHeight="1" x14ac:dyDescent="0.25">
      <c r="A9" s="125" t="s">
        <v>106</v>
      </c>
      <c r="B9" s="125" t="s">
        <v>212</v>
      </c>
      <c r="C9" s="125" t="s">
        <v>213</v>
      </c>
      <c r="D9" s="125" t="s">
        <v>107</v>
      </c>
      <c r="E9" s="125" t="s">
        <v>214</v>
      </c>
      <c r="F9" s="125" t="s">
        <v>215</v>
      </c>
      <c r="G9" s="125" t="s">
        <v>216</v>
      </c>
      <c r="H9" s="125" t="s">
        <v>217</v>
      </c>
      <c r="I9" s="125" t="s">
        <v>218</v>
      </c>
      <c r="J9" s="125" t="s">
        <v>219</v>
      </c>
      <c r="K9" s="125" t="s">
        <v>220</v>
      </c>
      <c r="L9" s="74"/>
      <c r="M9" s="74"/>
      <c r="N9" s="74"/>
      <c r="O9" s="74"/>
      <c r="P9" s="74"/>
      <c r="Q9" s="74"/>
      <c r="R9" s="74"/>
      <c r="S9" s="74"/>
      <c r="T9" s="74"/>
      <c r="U9" s="74"/>
      <c r="V9" s="74"/>
      <c r="W9" s="74"/>
      <c r="X9" s="74"/>
      <c r="Y9" s="74"/>
    </row>
    <row r="10" spans="1:35" ht="51" x14ac:dyDescent="0.25">
      <c r="A10" s="67">
        <v>1</v>
      </c>
      <c r="B10" s="67" t="s">
        <v>221</v>
      </c>
      <c r="C10" s="112" t="s">
        <v>673</v>
      </c>
      <c r="D10" s="106" t="str">
        <f>+VLOOKUP(A10,'IDENTIFICACIÓN DE RIESGOS'!$A$7:$C$104,3,0)</f>
        <v>Inadecuada orientación a los usuarios en casas de justicia</v>
      </c>
      <c r="E10" s="108" t="s">
        <v>222</v>
      </c>
      <c r="F10" s="67">
        <v>5</v>
      </c>
      <c r="G10" s="67">
        <v>1</v>
      </c>
      <c r="H10" s="83">
        <f t="shared" ref="H10:H70" si="0">F10*G10</f>
        <v>5</v>
      </c>
      <c r="I10" s="67" t="str">
        <f t="shared" ref="I10:I70"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101" t="s">
        <v>223</v>
      </c>
      <c r="K10" s="101" t="s">
        <v>223</v>
      </c>
      <c r="L10" s="74"/>
      <c r="M10" s="74"/>
      <c r="N10" s="74"/>
      <c r="O10" s="74"/>
      <c r="P10" s="74"/>
      <c r="Q10" s="74"/>
      <c r="R10" s="74"/>
      <c r="S10" s="74"/>
      <c r="T10" s="74"/>
      <c r="U10" s="74"/>
      <c r="V10" s="74"/>
      <c r="W10" s="74"/>
      <c r="X10" s="74"/>
      <c r="Y10" s="74"/>
    </row>
    <row r="11" spans="1:35" ht="99" customHeight="1" x14ac:dyDescent="0.25">
      <c r="A11" s="67">
        <v>2</v>
      </c>
      <c r="B11" s="67" t="s">
        <v>221</v>
      </c>
      <c r="C11" s="108" t="s">
        <v>224</v>
      </c>
      <c r="D11" s="106" t="str">
        <f>+VLOOKUP(A11,'IDENTIFICACIÓN DE RIESGOS'!$A$7:$C$104,3,0)</f>
        <v>Desvinculación de entidades operadoras al programa de casas de justicia</v>
      </c>
      <c r="E11" s="108" t="s">
        <v>225</v>
      </c>
      <c r="F11" s="67">
        <v>2</v>
      </c>
      <c r="G11" s="67">
        <v>3</v>
      </c>
      <c r="H11" s="83">
        <f t="shared" si="0"/>
        <v>6</v>
      </c>
      <c r="I11" s="67" t="str">
        <f t="shared" si="1"/>
        <v>ZONA RIESGO MODERADO</v>
      </c>
      <c r="J11" s="101" t="s">
        <v>688</v>
      </c>
      <c r="K11" s="101" t="s">
        <v>223</v>
      </c>
      <c r="L11" s="74"/>
      <c r="M11" s="74"/>
      <c r="N11" s="74"/>
      <c r="O11" s="74"/>
      <c r="P11" s="74"/>
      <c r="Q11" s="74"/>
      <c r="R11" s="74"/>
      <c r="S11" s="74"/>
      <c r="T11" s="74"/>
      <c r="U11" s="74"/>
      <c r="V11" s="74"/>
      <c r="W11" s="74"/>
      <c r="X11" s="74"/>
      <c r="Y11" s="74"/>
    </row>
    <row r="12" spans="1:35" ht="51" x14ac:dyDescent="0.25">
      <c r="A12" s="67">
        <v>3</v>
      </c>
      <c r="B12" s="67" t="s">
        <v>221</v>
      </c>
      <c r="C12" s="108" t="s">
        <v>226</v>
      </c>
      <c r="D12" s="106" t="str">
        <f>+VLOOKUP(A12,'IDENTIFICACIÓN DE RIESGOS'!$A$7:$C$104,3,0)</f>
        <v>Interrupción o retraso en la prestación de los servicios de recepción, información y orientación de los ciudadanos en las casas de justicia de Bogotá</v>
      </c>
      <c r="E12" s="108" t="s">
        <v>227</v>
      </c>
      <c r="F12" s="67">
        <v>5</v>
      </c>
      <c r="G12" s="67">
        <v>1</v>
      </c>
      <c r="H12" s="83">
        <f t="shared" si="0"/>
        <v>5</v>
      </c>
      <c r="I12" s="67" t="str">
        <f t="shared" si="1"/>
        <v>ZONA RIESGO ALTO</v>
      </c>
      <c r="J12" s="101" t="s">
        <v>223</v>
      </c>
      <c r="K12" s="101" t="s">
        <v>223</v>
      </c>
      <c r="L12" s="74"/>
      <c r="M12" s="74"/>
      <c r="N12" s="74"/>
      <c r="O12" s="74"/>
      <c r="P12" s="74"/>
      <c r="Q12" s="74"/>
      <c r="R12" s="74"/>
      <c r="S12" s="74"/>
      <c r="T12" s="74"/>
      <c r="U12" s="74"/>
      <c r="V12" s="74"/>
      <c r="W12" s="74"/>
      <c r="X12" s="74"/>
      <c r="Y12" s="74"/>
    </row>
    <row r="13" spans="1:35" ht="102" x14ac:dyDescent="0.25">
      <c r="A13" s="67">
        <v>4</v>
      </c>
      <c r="B13" s="67" t="s">
        <v>221</v>
      </c>
      <c r="C13" s="108" t="s">
        <v>228</v>
      </c>
      <c r="D13" s="106" t="str">
        <f>+VLOOKUP(A13,'IDENTIFICACIÓN DE RIESGOS'!$A$7:$C$104,3,0)</f>
        <v>Interrupción o retraso en la prestación de los servicios por parte de las entidades operadoras de las casas de justicia de Bogotá</v>
      </c>
      <c r="E13" s="108" t="s">
        <v>229</v>
      </c>
      <c r="F13" s="67">
        <v>5</v>
      </c>
      <c r="G13" s="67">
        <v>1</v>
      </c>
      <c r="H13" s="83">
        <f t="shared" si="0"/>
        <v>5</v>
      </c>
      <c r="I13" s="67" t="str">
        <f t="shared" si="1"/>
        <v>ZONA RIESGO ALTO</v>
      </c>
      <c r="J13" s="101" t="s">
        <v>223</v>
      </c>
      <c r="K13" s="101" t="s">
        <v>223</v>
      </c>
      <c r="L13" s="74"/>
      <c r="M13" s="74"/>
      <c r="N13" s="74"/>
      <c r="O13" s="74"/>
      <c r="P13" s="74"/>
      <c r="Q13" s="74"/>
      <c r="R13" s="74"/>
      <c r="S13" s="74"/>
      <c r="T13" s="74"/>
      <c r="U13" s="74"/>
      <c r="V13" s="74"/>
      <c r="W13" s="74"/>
      <c r="X13" s="74"/>
      <c r="Y13" s="74"/>
    </row>
    <row r="14" spans="1:35" s="153" customFormat="1" ht="51" hidden="1" x14ac:dyDescent="0.25">
      <c r="A14" s="146">
        <v>5</v>
      </c>
      <c r="B14" s="146" t="s">
        <v>221</v>
      </c>
      <c r="C14" s="148" t="s">
        <v>230</v>
      </c>
      <c r="D14" s="148" t="str">
        <f>+VLOOKUP(A14,'IDENTIFICACIÓN DE RIESGOS'!$A$7:$C$104,3,0)</f>
        <v>Afectación psicosocial de los funcionarios y contratistas del CTP</v>
      </c>
      <c r="E14" s="148" t="s">
        <v>231</v>
      </c>
      <c r="F14" s="146">
        <v>5</v>
      </c>
      <c r="G14" s="146">
        <v>1</v>
      </c>
      <c r="H14" s="152">
        <f t="shared" si="0"/>
        <v>5</v>
      </c>
      <c r="I14" s="146" t="str">
        <f t="shared" si="1"/>
        <v>ZONA RIESGO ALTO</v>
      </c>
      <c r="J14" s="146" t="s">
        <v>232</v>
      </c>
      <c r="K14" s="146" t="s">
        <v>233</v>
      </c>
    </row>
    <row r="15" spans="1:35" s="153" customFormat="1" ht="97.5" hidden="1" customHeight="1" x14ac:dyDescent="0.25">
      <c r="A15" s="146">
        <v>6</v>
      </c>
      <c r="B15" s="146" t="s">
        <v>234</v>
      </c>
      <c r="C15" s="148" t="s">
        <v>235</v>
      </c>
      <c r="D15" s="148" t="str">
        <f>+VLOOKUP(A15,'IDENTIFICACIÓN DE RIESGOS'!$A$7:$C$104,3,0)</f>
        <v>Inadecuada implementación del medio "Traslado por protección"</v>
      </c>
      <c r="E15" s="148" t="s">
        <v>236</v>
      </c>
      <c r="F15" s="146">
        <v>4</v>
      </c>
      <c r="G15" s="146">
        <v>2</v>
      </c>
      <c r="H15" s="152">
        <f t="shared" si="0"/>
        <v>8</v>
      </c>
      <c r="I15" s="146" t="str">
        <f t="shared" si="1"/>
        <v>ZONA RIESGO ALTO</v>
      </c>
      <c r="J15" s="146" t="s">
        <v>237</v>
      </c>
      <c r="K15" s="146" t="s">
        <v>238</v>
      </c>
    </row>
    <row r="16" spans="1:35" ht="102" x14ac:dyDescent="0.25">
      <c r="A16" s="67">
        <v>7</v>
      </c>
      <c r="B16" s="67" t="s">
        <v>221</v>
      </c>
      <c r="C16" s="108" t="s">
        <v>239</v>
      </c>
      <c r="D16" s="106" t="str">
        <f>+VLOOKUP(A16,'IDENTIFICACIÓN DE RIESGOS'!$A$7:$C$104,3,0)</f>
        <v>Responder extemporáneamente las Peticiones, Quejas, Reclamos o Sugerencias que ingresen a la Secretaría Distrital de Seguridad, Convivencia y Justicia.</v>
      </c>
      <c r="E16" s="108" t="s">
        <v>240</v>
      </c>
      <c r="F16" s="67">
        <v>5</v>
      </c>
      <c r="G16" s="67">
        <v>4</v>
      </c>
      <c r="H16" s="83">
        <f t="shared" si="0"/>
        <v>20</v>
      </c>
      <c r="I16" s="67" t="str">
        <f t="shared" si="1"/>
        <v>ZONA RIESGO EXTREMO</v>
      </c>
      <c r="J16" s="101" t="s">
        <v>241</v>
      </c>
      <c r="K16" s="101" t="s">
        <v>242</v>
      </c>
      <c r="L16" s="74"/>
      <c r="M16" s="74"/>
      <c r="N16" s="74"/>
      <c r="O16" s="74"/>
      <c r="P16" s="74"/>
      <c r="Q16" s="74"/>
      <c r="R16" s="74"/>
      <c r="S16" s="74"/>
      <c r="T16" s="74"/>
      <c r="U16" s="74"/>
      <c r="V16" s="74"/>
      <c r="W16" s="74"/>
      <c r="X16" s="74"/>
      <c r="Y16" s="74"/>
      <c r="Z16" s="74"/>
      <c r="AA16" s="74"/>
      <c r="AB16" s="74"/>
      <c r="AC16" s="74"/>
      <c r="AD16" s="74"/>
      <c r="AE16" s="74"/>
      <c r="AF16" s="74"/>
      <c r="AG16" s="74"/>
      <c r="AH16" s="74"/>
      <c r="AI16" s="74"/>
    </row>
    <row r="17" spans="1:35" ht="127.5" x14ac:dyDescent="0.25">
      <c r="A17" s="67">
        <v>8</v>
      </c>
      <c r="B17" s="67" t="s">
        <v>234</v>
      </c>
      <c r="C17" s="108" t="s">
        <v>243</v>
      </c>
      <c r="D17" s="106" t="str">
        <f>+VLOOKUP(A17,'IDENTIFICACIÓN DE RIESGOS'!$A$7:$C$104,3,0)</f>
        <v>Publicar extemporáneamente los Informes de PQRS en la página web de la entidad.</v>
      </c>
      <c r="E17" s="108" t="s">
        <v>240</v>
      </c>
      <c r="F17" s="67">
        <v>2</v>
      </c>
      <c r="G17" s="67">
        <v>3</v>
      </c>
      <c r="H17" s="83">
        <f t="shared" si="0"/>
        <v>6</v>
      </c>
      <c r="I17" s="67" t="str">
        <f t="shared" si="1"/>
        <v>ZONA RIESGO MODERADO</v>
      </c>
      <c r="J17" s="101" t="s">
        <v>244</v>
      </c>
      <c r="K17" s="101" t="s">
        <v>245</v>
      </c>
      <c r="L17" s="74"/>
      <c r="M17" s="74"/>
      <c r="N17" s="74"/>
      <c r="O17" s="74"/>
      <c r="P17" s="74"/>
      <c r="Q17" s="74"/>
      <c r="R17" s="74"/>
      <c r="S17" s="74"/>
      <c r="T17" s="74"/>
      <c r="U17" s="74"/>
      <c r="V17" s="74"/>
      <c r="W17" s="74"/>
      <c r="X17" s="74"/>
      <c r="Y17" s="74"/>
      <c r="Z17" s="74"/>
      <c r="AA17" s="74"/>
      <c r="AB17" s="74"/>
      <c r="AC17" s="74"/>
      <c r="AD17" s="74"/>
      <c r="AE17" s="74"/>
      <c r="AF17" s="74"/>
      <c r="AG17" s="74"/>
      <c r="AH17" s="74"/>
      <c r="AI17" s="74"/>
    </row>
    <row r="18" spans="1:35" ht="114.75" x14ac:dyDescent="0.25">
      <c r="A18" s="67">
        <v>9</v>
      </c>
      <c r="B18" s="67" t="s">
        <v>234</v>
      </c>
      <c r="C18" s="108" t="s">
        <v>674</v>
      </c>
      <c r="D18" s="106" t="str">
        <f>+VLOOKUP(A18,'IDENTIFICACIÓN DE RIESGOS'!$A$7:$C$104,3,0)</f>
        <v>Procesos disciplinarios desarrollados  y fallados sin cumplir con los parámetros de ley.</v>
      </c>
      <c r="E18" s="108" t="s">
        <v>246</v>
      </c>
      <c r="F18" s="67">
        <v>1</v>
      </c>
      <c r="G18" s="67">
        <v>4</v>
      </c>
      <c r="H18" s="83">
        <f t="shared" si="0"/>
        <v>4</v>
      </c>
      <c r="I18" s="67" t="str">
        <f t="shared" si="1"/>
        <v>ZONA RIESGO ALTO</v>
      </c>
      <c r="J18" s="101" t="s">
        <v>689</v>
      </c>
      <c r="K18" s="101" t="s">
        <v>247</v>
      </c>
      <c r="L18" s="74"/>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1:35" ht="76.5" x14ac:dyDescent="0.25">
      <c r="A19" s="67">
        <v>10</v>
      </c>
      <c r="B19" s="67" t="s">
        <v>221</v>
      </c>
      <c r="C19" s="108" t="s">
        <v>675</v>
      </c>
      <c r="D19" s="106" t="str">
        <f>+VLOOKUP(A19,'IDENTIFICACIÓN DE RIESGOS'!$A$7:$C$104,3,0)</f>
        <v xml:space="preserve">Incumplimiento normativo ambiental por parte de la Secretaria Distrital de Seguridad, Convivencia y Justicia </v>
      </c>
      <c r="E19" s="108" t="s">
        <v>248</v>
      </c>
      <c r="F19" s="67">
        <v>4</v>
      </c>
      <c r="G19" s="67">
        <v>4</v>
      </c>
      <c r="H19" s="83">
        <f t="shared" si="0"/>
        <v>16</v>
      </c>
      <c r="I19" s="67" t="str">
        <f t="shared" si="1"/>
        <v>ZONA RIESGO EXTREMO</v>
      </c>
      <c r="J19" s="101" t="s">
        <v>249</v>
      </c>
      <c r="K19" s="101" t="s">
        <v>690</v>
      </c>
      <c r="L19" s="74"/>
      <c r="M19" s="74"/>
      <c r="N19" s="74"/>
      <c r="O19" s="74"/>
      <c r="P19" s="74"/>
      <c r="Q19" s="74"/>
      <c r="R19" s="74"/>
      <c r="S19" s="74"/>
      <c r="T19" s="74"/>
      <c r="U19" s="74"/>
      <c r="V19" s="74"/>
      <c r="W19" s="74"/>
      <c r="X19" s="74"/>
      <c r="Y19" s="74"/>
      <c r="Z19" s="74"/>
      <c r="AA19" s="74"/>
      <c r="AB19" s="74"/>
      <c r="AC19" s="74"/>
      <c r="AD19" s="74"/>
      <c r="AE19" s="74"/>
      <c r="AF19" s="74"/>
      <c r="AG19" s="74"/>
      <c r="AH19" s="74"/>
      <c r="AI19" s="74"/>
    </row>
    <row r="20" spans="1:35" ht="63.75" x14ac:dyDescent="0.25">
      <c r="A20" s="67">
        <v>11</v>
      </c>
      <c r="B20" s="67" t="s">
        <v>221</v>
      </c>
      <c r="C20" s="108" t="s">
        <v>773</v>
      </c>
      <c r="D20" s="106" t="str">
        <f>+VLOOKUP(A20,'IDENTIFICACIÓN DE RIESGOS'!$A$7:$C$104,3,0)</f>
        <v>Deficiencia en la identificación de los aspectos e impactos ambientales.</v>
      </c>
      <c r="E20" s="108" t="s">
        <v>250</v>
      </c>
      <c r="F20" s="67">
        <v>2</v>
      </c>
      <c r="G20" s="67">
        <v>2</v>
      </c>
      <c r="H20" s="83">
        <f t="shared" si="0"/>
        <v>4</v>
      </c>
      <c r="I20" s="67" t="str">
        <f t="shared" si="1"/>
        <v>ZONA RIESGO BAJA</v>
      </c>
      <c r="J20" s="101" t="s">
        <v>251</v>
      </c>
      <c r="K20" s="101" t="s">
        <v>690</v>
      </c>
      <c r="L20" s="74"/>
      <c r="M20" s="74"/>
      <c r="N20" s="74"/>
      <c r="O20" s="74"/>
      <c r="P20" s="74"/>
      <c r="Q20" s="74"/>
      <c r="R20" s="74"/>
      <c r="S20" s="74"/>
      <c r="T20" s="74"/>
      <c r="U20" s="74"/>
      <c r="V20" s="74"/>
      <c r="W20" s="74"/>
      <c r="X20" s="74"/>
      <c r="Y20" s="74"/>
      <c r="Z20" s="74"/>
      <c r="AA20" s="74"/>
      <c r="AB20" s="74"/>
      <c r="AC20" s="74"/>
      <c r="AD20" s="74"/>
      <c r="AE20" s="74"/>
      <c r="AF20" s="74"/>
      <c r="AG20" s="74"/>
      <c r="AH20" s="74"/>
      <c r="AI20" s="74"/>
    </row>
    <row r="21" spans="1:35" ht="63.75" x14ac:dyDescent="0.25">
      <c r="A21" s="67">
        <v>12</v>
      </c>
      <c r="B21" s="67" t="s">
        <v>252</v>
      </c>
      <c r="C21" s="108" t="s">
        <v>253</v>
      </c>
      <c r="D21" s="106" t="str">
        <f>+VLOOKUP(A21,'IDENTIFICACIÓN DE RIESGOS'!$A$7:$C$104,3,0)</f>
        <v>Incumplimiento normativo ambiental y proliferación de vectores.</v>
      </c>
      <c r="E21" s="108" t="s">
        <v>254</v>
      </c>
      <c r="F21" s="67">
        <v>2</v>
      </c>
      <c r="G21" s="67">
        <v>2</v>
      </c>
      <c r="H21" s="83">
        <f t="shared" si="0"/>
        <v>4</v>
      </c>
      <c r="I21" s="67" t="str">
        <f t="shared" si="1"/>
        <v>ZONA RIESGO BAJA</v>
      </c>
      <c r="J21" s="101" t="s">
        <v>691</v>
      </c>
      <c r="K21" s="101" t="s">
        <v>690</v>
      </c>
      <c r="L21" s="74"/>
      <c r="M21" s="74"/>
      <c r="N21" s="74"/>
      <c r="O21" s="74"/>
      <c r="P21" s="74"/>
      <c r="Q21" s="74"/>
      <c r="R21" s="74"/>
      <c r="S21" s="74"/>
      <c r="T21" s="74"/>
      <c r="U21" s="74"/>
      <c r="V21" s="74"/>
      <c r="W21" s="74"/>
      <c r="X21" s="74"/>
      <c r="Y21" s="74"/>
      <c r="Z21" s="74"/>
      <c r="AA21" s="74"/>
      <c r="AB21" s="74"/>
      <c r="AC21" s="74"/>
      <c r="AD21" s="74"/>
      <c r="AE21" s="74"/>
      <c r="AF21" s="74"/>
      <c r="AG21" s="74"/>
      <c r="AH21" s="74"/>
      <c r="AI21" s="74"/>
    </row>
    <row r="22" spans="1:35" ht="140.25" x14ac:dyDescent="0.25">
      <c r="A22" s="67">
        <v>13</v>
      </c>
      <c r="B22" s="67" t="s">
        <v>234</v>
      </c>
      <c r="C22" s="108" t="s">
        <v>255</v>
      </c>
      <c r="D22" s="106" t="str">
        <f>+VLOOKUP(A22,'IDENTIFICACIÓN DE RIESGOS'!$A$7:$C$104,3,0)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E22" s="108" t="s">
        <v>256</v>
      </c>
      <c r="F22" s="67">
        <v>1</v>
      </c>
      <c r="G22" s="67">
        <v>4</v>
      </c>
      <c r="H22" s="83">
        <f t="shared" si="0"/>
        <v>4</v>
      </c>
      <c r="I22" s="67" t="str">
        <f t="shared" si="1"/>
        <v>ZONA RIESGO ALTO</v>
      </c>
      <c r="J22" s="101" t="s">
        <v>692</v>
      </c>
      <c r="K22" s="101" t="s">
        <v>693</v>
      </c>
      <c r="L22" s="74"/>
      <c r="M22" s="74"/>
      <c r="N22" s="74"/>
      <c r="O22" s="74"/>
      <c r="P22" s="74"/>
      <c r="Q22" s="74"/>
      <c r="R22" s="74"/>
      <c r="S22" s="74"/>
      <c r="T22" s="74"/>
      <c r="U22" s="74"/>
      <c r="V22" s="74"/>
      <c r="W22" s="74"/>
      <c r="X22" s="74"/>
      <c r="Y22" s="74"/>
      <c r="Z22" s="74"/>
      <c r="AA22" s="74"/>
      <c r="AB22" s="74"/>
      <c r="AC22" s="74"/>
      <c r="AD22" s="74"/>
      <c r="AE22" s="74"/>
      <c r="AF22" s="74"/>
      <c r="AG22" s="74"/>
      <c r="AH22" s="74"/>
      <c r="AI22" s="74"/>
    </row>
    <row r="23" spans="1:35" ht="76.5" x14ac:dyDescent="0.25">
      <c r="A23" s="67">
        <v>14</v>
      </c>
      <c r="B23" s="67" t="s">
        <v>221</v>
      </c>
      <c r="C23" s="112" t="s">
        <v>788</v>
      </c>
      <c r="D23" s="106" t="str">
        <f>+VLOOKUP(A23,'IDENTIFICACIÓN DE RIESGOS'!$A$7:$C$104,3,0)</f>
        <v>Inadecuado seguimiento a las herramientas de control, Productos y/o servicios dentro del SIG que permitan la insatisfacción de los usuarios y partes interesadas en los procesos misionales de la entidad</v>
      </c>
      <c r="E23" s="112" t="s">
        <v>258</v>
      </c>
      <c r="F23" s="67">
        <v>1</v>
      </c>
      <c r="G23" s="67">
        <v>3</v>
      </c>
      <c r="H23" s="83">
        <f t="shared" si="0"/>
        <v>3</v>
      </c>
      <c r="I23" s="67" t="str">
        <f t="shared" si="1"/>
        <v>ZONA RIESGO MODERADO</v>
      </c>
      <c r="J23" s="101" t="s">
        <v>259</v>
      </c>
      <c r="K23" s="101" t="s">
        <v>928</v>
      </c>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1:35" ht="114.75" x14ac:dyDescent="0.25">
      <c r="A24" s="67">
        <v>15</v>
      </c>
      <c r="B24" s="67" t="s">
        <v>260</v>
      </c>
      <c r="C24" s="109" t="s">
        <v>647</v>
      </c>
      <c r="D24" s="106" t="str">
        <f>+VLOOKUP(A24,'IDENTIFICACIÓN DE RIESGOS'!$A$7:$C$104,3,0)</f>
        <v>Publicar información no autorizada que genere desinformación en la opinión pública</v>
      </c>
      <c r="E24" s="113" t="s">
        <v>683</v>
      </c>
      <c r="F24" s="67">
        <v>3</v>
      </c>
      <c r="G24" s="67">
        <v>2</v>
      </c>
      <c r="H24" s="83">
        <f t="shared" si="0"/>
        <v>6</v>
      </c>
      <c r="I24" s="67" t="str">
        <f t="shared" si="1"/>
        <v>ZONA RIESGO MODERADO</v>
      </c>
      <c r="J24" s="101" t="s">
        <v>694</v>
      </c>
      <c r="K24" s="101" t="s">
        <v>261</v>
      </c>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1:35" ht="140.25" x14ac:dyDescent="0.25">
      <c r="A25" s="67">
        <v>16</v>
      </c>
      <c r="B25" s="67" t="s">
        <v>260</v>
      </c>
      <c r="C25" s="113" t="s">
        <v>676</v>
      </c>
      <c r="D25" s="106" t="str">
        <f>+VLOOKUP(A25,'IDENTIFICACIÓN DE RIESGOS'!$A$7:$C$104,3,0)</f>
        <v>No divulgar o divulgar inoportunamente la información de la SSCJ</v>
      </c>
      <c r="E25" s="113" t="s">
        <v>397</v>
      </c>
      <c r="F25" s="67">
        <v>3</v>
      </c>
      <c r="G25" s="67">
        <v>3</v>
      </c>
      <c r="H25" s="83">
        <f t="shared" si="0"/>
        <v>9</v>
      </c>
      <c r="I25" s="67" t="str">
        <f t="shared" si="1"/>
        <v>ZONA RIESGO ALTO</v>
      </c>
      <c r="J25" s="101" t="s">
        <v>695</v>
      </c>
      <c r="K25" s="101" t="s">
        <v>262</v>
      </c>
      <c r="L25" s="74"/>
      <c r="M25" s="74"/>
      <c r="N25" s="74"/>
      <c r="O25" s="74"/>
      <c r="P25" s="74"/>
      <c r="Q25" s="74"/>
      <c r="R25" s="74"/>
      <c r="S25" s="74"/>
      <c r="T25" s="74"/>
      <c r="U25" s="74"/>
      <c r="V25" s="74"/>
      <c r="W25" s="74"/>
      <c r="X25" s="74"/>
      <c r="Y25" s="74"/>
      <c r="Z25" s="74"/>
      <c r="AA25" s="74"/>
      <c r="AB25" s="74"/>
      <c r="AC25" s="74"/>
      <c r="AD25" s="74"/>
      <c r="AE25" s="74"/>
      <c r="AF25" s="74"/>
      <c r="AG25" s="74"/>
      <c r="AH25" s="74"/>
      <c r="AI25" s="74"/>
    </row>
    <row r="26" spans="1:35" ht="191.25" x14ac:dyDescent="0.25">
      <c r="A26" s="67">
        <v>17</v>
      </c>
      <c r="B26" s="67" t="s">
        <v>646</v>
      </c>
      <c r="C26" s="108" t="s">
        <v>652</v>
      </c>
      <c r="D26" s="106" t="str">
        <f>+VLOOKUP(A26,'IDENTIFICACIÓN DE RIESGOS'!$A$7:$C$104,3,0)</f>
        <v>Publicación indebida de contenidos digitales (RRSS y página web ) de la Secretaría de Seguridad, Convivencia y Justicia</v>
      </c>
      <c r="E26" s="108" t="s">
        <v>263</v>
      </c>
      <c r="F26" s="67">
        <v>4</v>
      </c>
      <c r="G26" s="67">
        <v>3</v>
      </c>
      <c r="H26" s="83">
        <f t="shared" si="0"/>
        <v>12</v>
      </c>
      <c r="I26" s="67" t="str">
        <f t="shared" si="1"/>
        <v>ZONA RIESGO ALTO</v>
      </c>
      <c r="J26" s="101" t="s">
        <v>696</v>
      </c>
      <c r="K26" s="101" t="s">
        <v>264</v>
      </c>
      <c r="L26" s="74"/>
      <c r="M26" s="74"/>
      <c r="N26" s="74"/>
      <c r="O26" s="74"/>
      <c r="P26" s="74"/>
      <c r="Q26" s="74"/>
      <c r="R26" s="74"/>
      <c r="S26" s="74"/>
      <c r="T26" s="74"/>
      <c r="U26" s="74"/>
      <c r="V26" s="74"/>
      <c r="W26" s="74"/>
      <c r="X26" s="74"/>
      <c r="Y26" s="74"/>
      <c r="Z26" s="74"/>
      <c r="AA26" s="74"/>
      <c r="AB26" s="74"/>
      <c r="AC26" s="74"/>
      <c r="AD26" s="74"/>
      <c r="AE26" s="74"/>
      <c r="AF26" s="74"/>
      <c r="AG26" s="74"/>
      <c r="AH26" s="74"/>
      <c r="AI26" s="74"/>
    </row>
    <row r="27" spans="1:35" ht="153" x14ac:dyDescent="0.25">
      <c r="A27" s="67">
        <v>18</v>
      </c>
      <c r="B27" s="67" t="s">
        <v>221</v>
      </c>
      <c r="C27" s="108" t="s">
        <v>988</v>
      </c>
      <c r="D27" s="106" t="str">
        <f>+VLOOKUP(A27,'IDENTIFICACIÓN DE RIESGOS'!$A$7:$C$104,3,0)</f>
        <v>Falla total o parcial en el servicio de atención de la línea de Seguridad y Emergencias 123.</v>
      </c>
      <c r="E27" s="108" t="s">
        <v>991</v>
      </c>
      <c r="F27" s="67">
        <v>4</v>
      </c>
      <c r="G27" s="67">
        <v>4</v>
      </c>
      <c r="H27" s="83">
        <f t="shared" si="0"/>
        <v>16</v>
      </c>
      <c r="I27" s="67" t="str">
        <f t="shared" si="1"/>
        <v>ZONA RIESGO EXTREMO</v>
      </c>
      <c r="J27" s="101" t="s">
        <v>697</v>
      </c>
      <c r="K27" s="101" t="s">
        <v>265</v>
      </c>
      <c r="L27" s="74"/>
      <c r="M27" s="74"/>
      <c r="N27" s="74"/>
      <c r="O27" s="74"/>
      <c r="P27" s="74"/>
      <c r="Q27" s="74"/>
      <c r="R27" s="74"/>
      <c r="S27" s="74"/>
      <c r="T27" s="74"/>
      <c r="U27" s="74"/>
      <c r="V27" s="74"/>
      <c r="W27" s="74"/>
      <c r="X27" s="74"/>
      <c r="Y27" s="74"/>
      <c r="Z27" s="74"/>
      <c r="AA27" s="74"/>
      <c r="AB27" s="74"/>
      <c r="AC27" s="74"/>
      <c r="AD27" s="74"/>
      <c r="AE27" s="74"/>
      <c r="AF27" s="74"/>
      <c r="AG27" s="74"/>
      <c r="AH27" s="74"/>
      <c r="AI27" s="74"/>
    </row>
    <row r="28" spans="1:35" ht="140.25" x14ac:dyDescent="0.25">
      <c r="A28" s="67">
        <v>19</v>
      </c>
      <c r="B28" s="67" t="s">
        <v>221</v>
      </c>
      <c r="C28" s="108" t="s">
        <v>989</v>
      </c>
      <c r="D28" s="106" t="str">
        <f>+VLOOKUP(A28,'IDENTIFICACIÓN DE RIESGOS'!$A$7:$C$104,3,0)</f>
        <v>Acceso y uso de información de tipo confidencial, reservado, personal, privilegiada o sensible, por personal no autorizado.</v>
      </c>
      <c r="E28" s="108" t="s">
        <v>992</v>
      </c>
      <c r="F28" s="67">
        <v>5</v>
      </c>
      <c r="G28" s="67">
        <v>3</v>
      </c>
      <c r="H28" s="83">
        <f t="shared" si="0"/>
        <v>15</v>
      </c>
      <c r="I28" s="67" t="str">
        <f t="shared" si="1"/>
        <v>ZONA RIESGO EXTREMO</v>
      </c>
      <c r="J28" s="101" t="s">
        <v>698</v>
      </c>
      <c r="K28" s="101" t="s">
        <v>699</v>
      </c>
      <c r="L28" s="74"/>
      <c r="M28" s="74"/>
      <c r="N28" s="74"/>
      <c r="O28" s="74"/>
      <c r="P28" s="74"/>
      <c r="Q28" s="74"/>
      <c r="R28" s="74"/>
      <c r="S28" s="74"/>
      <c r="T28" s="74"/>
      <c r="U28" s="74"/>
      <c r="V28" s="74"/>
      <c r="W28" s="74"/>
      <c r="X28" s="74"/>
      <c r="Y28" s="74"/>
      <c r="Z28" s="74"/>
      <c r="AA28" s="74"/>
      <c r="AB28" s="74"/>
      <c r="AC28" s="74"/>
      <c r="AD28" s="74"/>
      <c r="AE28" s="74"/>
      <c r="AF28" s="74"/>
      <c r="AG28" s="74"/>
      <c r="AH28" s="74"/>
      <c r="AI28" s="74"/>
    </row>
    <row r="29" spans="1:35" ht="205.5" customHeight="1" x14ac:dyDescent="0.25">
      <c r="A29" s="67">
        <v>20</v>
      </c>
      <c r="B29" s="67" t="s">
        <v>221</v>
      </c>
      <c r="C29" s="108" t="s">
        <v>990</v>
      </c>
      <c r="D29" s="106" t="str">
        <f>+VLOOKUP(A29,'IDENTIFICACIÓN DE RIESGOS'!$A$7:$C$104,3,0)</f>
        <v>Afectación de personas, bienes o recursos por servicio o atención inadecuada de incidentes desde el NUSE 123.</v>
      </c>
      <c r="E29" s="108" t="s">
        <v>993</v>
      </c>
      <c r="F29" s="67">
        <v>5</v>
      </c>
      <c r="G29" s="67">
        <v>2</v>
      </c>
      <c r="H29" s="83">
        <f t="shared" si="0"/>
        <v>10</v>
      </c>
      <c r="I29" s="67" t="str">
        <f t="shared" si="1"/>
        <v>ZONA RIESGO ALTO</v>
      </c>
      <c r="J29" s="101" t="s">
        <v>700</v>
      </c>
      <c r="K29" s="101" t="s">
        <v>701</v>
      </c>
      <c r="L29" s="74"/>
      <c r="M29" s="74"/>
      <c r="N29" s="74"/>
      <c r="O29" s="74"/>
      <c r="P29" s="74"/>
      <c r="Q29" s="74"/>
      <c r="R29" s="74"/>
      <c r="S29" s="74"/>
      <c r="T29" s="74"/>
      <c r="U29" s="74"/>
      <c r="V29" s="74"/>
      <c r="W29" s="74"/>
      <c r="X29" s="74"/>
      <c r="Y29" s="74"/>
      <c r="Z29" s="74"/>
      <c r="AA29" s="74"/>
      <c r="AB29" s="74"/>
      <c r="AC29" s="74"/>
      <c r="AD29" s="74"/>
      <c r="AE29" s="74"/>
      <c r="AF29" s="74"/>
      <c r="AG29" s="74"/>
      <c r="AH29" s="74"/>
      <c r="AI29" s="74"/>
    </row>
    <row r="30" spans="1:35" ht="138.75" customHeight="1" x14ac:dyDescent="0.25">
      <c r="A30" s="67">
        <v>21</v>
      </c>
      <c r="B30" s="67" t="s">
        <v>221</v>
      </c>
      <c r="C30" s="108" t="s">
        <v>677</v>
      </c>
      <c r="D30" s="106" t="str">
        <f>+VLOOKUP(A30,'IDENTIFICACIÓN DE RIESGOS'!$A$7:$C$104,3,0)</f>
        <v>Perdida o extravió documental por parte de un servidor que, aprovechando su posición frente a un recurso público, privilegia a un tercero con información para su beneficio.</v>
      </c>
      <c r="E30" s="108" t="s">
        <v>266</v>
      </c>
      <c r="F30" s="67">
        <v>1</v>
      </c>
      <c r="G30" s="67">
        <v>4</v>
      </c>
      <c r="H30" s="83">
        <f t="shared" si="0"/>
        <v>4</v>
      </c>
      <c r="I30" s="67" t="str">
        <f t="shared" si="1"/>
        <v>ZONA RIESGO ALTO</v>
      </c>
      <c r="J30" s="101" t="s">
        <v>267</v>
      </c>
      <c r="K30" s="101" t="s">
        <v>268</v>
      </c>
      <c r="L30" s="74"/>
      <c r="M30" s="74"/>
      <c r="N30" s="74"/>
      <c r="O30" s="74"/>
      <c r="P30" s="74"/>
      <c r="Q30" s="74"/>
      <c r="R30" s="74"/>
      <c r="S30" s="74"/>
      <c r="T30" s="74"/>
      <c r="U30" s="74"/>
      <c r="V30" s="74"/>
      <c r="W30" s="74"/>
      <c r="X30" s="74"/>
      <c r="Y30" s="74"/>
      <c r="Z30" s="74"/>
      <c r="AA30" s="74"/>
      <c r="AB30" s="74"/>
      <c r="AC30" s="74"/>
      <c r="AD30" s="74"/>
      <c r="AE30" s="74"/>
      <c r="AF30" s="74"/>
      <c r="AG30" s="74"/>
      <c r="AH30" s="74"/>
      <c r="AI30" s="74"/>
    </row>
    <row r="31" spans="1:35" ht="140.25" x14ac:dyDescent="0.25">
      <c r="A31" s="67">
        <v>22</v>
      </c>
      <c r="B31" s="67" t="s">
        <v>221</v>
      </c>
      <c r="C31" s="108" t="s">
        <v>269</v>
      </c>
      <c r="D31" s="106" t="str">
        <f>+VLOOKUP(A31,'IDENTIFICACIÓN DE RIESGOS'!$A$7:$C$104,3,0)</f>
        <v>Perdida y/o desaparición de los bienes al servicio de la Entidad parte de un servidor que, aprovechando su posición frente a un recurso público, sustrae bienes de la Entidad para su beneficio personal o un tercero.</v>
      </c>
      <c r="E31" s="108" t="s">
        <v>270</v>
      </c>
      <c r="F31" s="67">
        <v>2</v>
      </c>
      <c r="G31" s="67">
        <v>4</v>
      </c>
      <c r="H31" s="83">
        <f t="shared" si="0"/>
        <v>8</v>
      </c>
      <c r="I31" s="67" t="str">
        <f t="shared" si="1"/>
        <v>ZONA RIESGO ALTO</v>
      </c>
      <c r="J31" s="101" t="s">
        <v>267</v>
      </c>
      <c r="K31" s="101" t="s">
        <v>268</v>
      </c>
      <c r="L31" s="74"/>
      <c r="M31" s="74"/>
      <c r="N31" s="74"/>
      <c r="O31" s="74"/>
      <c r="P31" s="74"/>
      <c r="Q31" s="74"/>
      <c r="R31" s="74"/>
      <c r="S31" s="74"/>
      <c r="T31" s="74"/>
      <c r="U31" s="74"/>
      <c r="V31" s="74"/>
      <c r="W31" s="74"/>
      <c r="X31" s="74"/>
      <c r="Y31" s="74"/>
      <c r="Z31" s="74"/>
      <c r="AA31" s="74"/>
      <c r="AB31" s="74"/>
      <c r="AC31" s="74"/>
      <c r="AD31" s="74"/>
      <c r="AE31" s="74"/>
      <c r="AF31" s="74"/>
      <c r="AG31" s="74"/>
      <c r="AH31" s="74"/>
      <c r="AI31" s="74"/>
    </row>
    <row r="32" spans="1:35" ht="114.75" x14ac:dyDescent="0.25">
      <c r="A32" s="67">
        <v>23</v>
      </c>
      <c r="B32" s="67" t="s">
        <v>271</v>
      </c>
      <c r="C32" s="108" t="s">
        <v>636</v>
      </c>
      <c r="D32" s="106" t="str">
        <f>+VLOOKUP(A32,'IDENTIFICACIÓN DE RIESGOS'!$A$7:$C$104,3,0)</f>
        <v>Interrupción de los servicios  TIC</v>
      </c>
      <c r="E32" s="108" t="s">
        <v>272</v>
      </c>
      <c r="F32" s="67">
        <v>4</v>
      </c>
      <c r="G32" s="67">
        <v>4</v>
      </c>
      <c r="H32" s="83">
        <f t="shared" si="0"/>
        <v>16</v>
      </c>
      <c r="I32" s="67" t="str">
        <f t="shared" si="1"/>
        <v>ZONA RIESGO EXTREMO</v>
      </c>
      <c r="J32" s="101" t="s">
        <v>702</v>
      </c>
      <c r="K32" s="101" t="s">
        <v>703</v>
      </c>
      <c r="L32" s="74"/>
      <c r="M32" s="74"/>
      <c r="N32" s="74"/>
      <c r="O32" s="74"/>
      <c r="P32" s="74"/>
      <c r="Q32" s="74"/>
      <c r="R32" s="74"/>
      <c r="S32" s="74"/>
      <c r="T32" s="74"/>
      <c r="U32" s="74"/>
      <c r="V32" s="74"/>
      <c r="W32" s="74"/>
      <c r="X32" s="74"/>
      <c r="Y32" s="74"/>
      <c r="Z32" s="74"/>
      <c r="AA32" s="74"/>
      <c r="AB32" s="74"/>
      <c r="AC32" s="74"/>
      <c r="AD32" s="74"/>
      <c r="AE32" s="74"/>
      <c r="AF32" s="74"/>
      <c r="AG32" s="74"/>
      <c r="AH32" s="74"/>
      <c r="AI32" s="74"/>
    </row>
    <row r="33" spans="1:35" ht="51" x14ac:dyDescent="0.25">
      <c r="A33" s="67">
        <v>24</v>
      </c>
      <c r="B33" s="67" t="s">
        <v>271</v>
      </c>
      <c r="C33" s="108" t="s">
        <v>273</v>
      </c>
      <c r="D33" s="106" t="str">
        <f>+VLOOKUP(A33,'IDENTIFICACIÓN DE RIESGOS'!$A$7:$C$104,3,0)</f>
        <v>Incumplimiento de las funcionalidades para los cuales fueron diseñados los sistemas de información.</v>
      </c>
      <c r="E33" s="108" t="s">
        <v>274</v>
      </c>
      <c r="F33" s="67">
        <v>4</v>
      </c>
      <c r="G33" s="67">
        <v>3</v>
      </c>
      <c r="H33" s="83">
        <f t="shared" si="0"/>
        <v>12</v>
      </c>
      <c r="I33" s="67" t="str">
        <f t="shared" si="1"/>
        <v>ZONA RIESGO ALTO</v>
      </c>
      <c r="J33" s="101" t="s">
        <v>702</v>
      </c>
      <c r="K33" s="101" t="s">
        <v>275</v>
      </c>
      <c r="L33" s="74"/>
      <c r="M33" s="74"/>
      <c r="N33" s="74"/>
      <c r="O33" s="74"/>
      <c r="P33" s="74"/>
      <c r="Q33" s="74"/>
      <c r="R33" s="74"/>
      <c r="S33" s="74"/>
      <c r="T33" s="74"/>
      <c r="U33" s="74"/>
      <c r="V33" s="74"/>
      <c r="W33" s="74"/>
      <c r="X33" s="74"/>
      <c r="Y33" s="74"/>
      <c r="Z33" s="74"/>
      <c r="AA33" s="74"/>
      <c r="AB33" s="74"/>
      <c r="AC33" s="74"/>
      <c r="AD33" s="74"/>
      <c r="AE33" s="74"/>
      <c r="AF33" s="74"/>
      <c r="AG33" s="74"/>
      <c r="AH33" s="74"/>
      <c r="AI33" s="74"/>
    </row>
    <row r="34" spans="1:35" ht="102" x14ac:dyDescent="0.25">
      <c r="A34" s="67">
        <v>25</v>
      </c>
      <c r="B34" s="67" t="s">
        <v>221</v>
      </c>
      <c r="C34" s="108" t="s">
        <v>276</v>
      </c>
      <c r="D34" s="106" t="str">
        <f>+VLOOKUP(A34,'IDENTIFICACIÓN DE RIESGOS'!$A$7:$C$104,3,0)</f>
        <v>Deficiente ejecución del PAC</v>
      </c>
      <c r="E34" s="108" t="s">
        <v>277</v>
      </c>
      <c r="F34" s="67">
        <v>2</v>
      </c>
      <c r="G34" s="67">
        <v>3</v>
      </c>
      <c r="H34" s="83">
        <f t="shared" si="0"/>
        <v>6</v>
      </c>
      <c r="I34" s="67" t="str">
        <f t="shared" si="1"/>
        <v>ZONA RIESGO MODERADO</v>
      </c>
      <c r="J34" s="101" t="s">
        <v>278</v>
      </c>
      <c r="K34" s="101" t="s">
        <v>704</v>
      </c>
      <c r="L34" s="74"/>
      <c r="M34" s="74"/>
      <c r="N34" s="74"/>
      <c r="O34" s="74"/>
      <c r="P34" s="74"/>
      <c r="Q34" s="74"/>
      <c r="R34" s="74"/>
      <c r="S34" s="74"/>
      <c r="T34" s="74"/>
      <c r="U34" s="74"/>
      <c r="V34" s="74"/>
      <c r="W34" s="74"/>
      <c r="X34" s="74"/>
      <c r="Y34" s="74"/>
      <c r="Z34" s="74"/>
      <c r="AA34" s="74"/>
      <c r="AB34" s="74"/>
      <c r="AC34" s="74"/>
      <c r="AD34" s="74"/>
      <c r="AE34" s="74"/>
      <c r="AF34" s="74"/>
      <c r="AG34" s="74"/>
      <c r="AH34" s="74"/>
      <c r="AI34" s="74"/>
    </row>
    <row r="35" spans="1:35" ht="38.25" x14ac:dyDescent="0.25">
      <c r="A35" s="67">
        <v>26</v>
      </c>
      <c r="B35" s="67" t="s">
        <v>221</v>
      </c>
      <c r="C35" s="108" t="s">
        <v>678</v>
      </c>
      <c r="D35" s="106" t="str">
        <f>+VLOOKUP(A35,'IDENTIFICACIÓN DE RIESGOS'!$A$7:$C$104,3,0)</f>
        <v>Se identifica, clasifica y se registra información contable en rubros y cuantías que no correspondan</v>
      </c>
      <c r="E35" s="108" t="s">
        <v>279</v>
      </c>
      <c r="F35" s="67">
        <v>3</v>
      </c>
      <c r="G35" s="67">
        <v>2</v>
      </c>
      <c r="H35" s="83">
        <f t="shared" si="0"/>
        <v>6</v>
      </c>
      <c r="I35" s="67" t="str">
        <f t="shared" si="1"/>
        <v>ZONA RIESGO MODERADO</v>
      </c>
      <c r="J35" s="101" t="s">
        <v>280</v>
      </c>
      <c r="K35" s="101" t="s">
        <v>281</v>
      </c>
      <c r="L35" s="74"/>
      <c r="M35" s="74"/>
      <c r="N35" s="74"/>
      <c r="O35" s="74"/>
      <c r="P35" s="74"/>
      <c r="Q35" s="74"/>
      <c r="R35" s="74"/>
      <c r="S35" s="74"/>
      <c r="T35" s="74"/>
      <c r="U35" s="74"/>
      <c r="V35" s="74"/>
      <c r="W35" s="74"/>
      <c r="X35" s="74"/>
      <c r="Y35" s="74"/>
      <c r="Z35" s="74"/>
      <c r="AA35" s="74"/>
      <c r="AB35" s="74"/>
      <c r="AC35" s="74"/>
      <c r="AD35" s="74"/>
      <c r="AE35" s="74"/>
      <c r="AF35" s="74"/>
      <c r="AG35" s="74"/>
      <c r="AH35" s="74"/>
      <c r="AI35" s="74"/>
    </row>
    <row r="36" spans="1:35" ht="153" x14ac:dyDescent="0.25">
      <c r="A36" s="67">
        <v>27</v>
      </c>
      <c r="B36" s="67" t="s">
        <v>234</v>
      </c>
      <c r="C36" s="108" t="s">
        <v>679</v>
      </c>
      <c r="D36" s="106" t="str">
        <f>+VLOOKUP(A36,'IDENTIFICACIÓN DE RIESGOS'!$A$7:$C$104,3,0)</f>
        <v>Documentos incompletos para la elaboración de un contrato</v>
      </c>
      <c r="E36" s="108" t="s">
        <v>282</v>
      </c>
      <c r="F36" s="67">
        <v>1</v>
      </c>
      <c r="G36" s="67">
        <v>5</v>
      </c>
      <c r="H36" s="83">
        <f t="shared" si="0"/>
        <v>5</v>
      </c>
      <c r="I36" s="67" t="str">
        <f t="shared" si="1"/>
        <v>ZONA RIESGO ALTO</v>
      </c>
      <c r="J36" s="101" t="s">
        <v>705</v>
      </c>
      <c r="K36" s="101" t="s">
        <v>706</v>
      </c>
      <c r="L36" s="74"/>
      <c r="M36" s="74"/>
      <c r="N36" s="74"/>
      <c r="O36" s="74"/>
      <c r="P36" s="74"/>
      <c r="Q36" s="74"/>
      <c r="R36" s="74"/>
      <c r="S36" s="74"/>
      <c r="T36" s="74"/>
      <c r="U36" s="74"/>
      <c r="V36" s="74"/>
      <c r="W36" s="74"/>
      <c r="X36" s="74"/>
      <c r="Y36" s="74"/>
      <c r="Z36" s="74"/>
      <c r="AA36" s="74"/>
      <c r="AB36" s="74"/>
      <c r="AC36" s="74"/>
      <c r="AD36" s="74"/>
      <c r="AE36" s="74"/>
      <c r="AF36" s="74"/>
      <c r="AG36" s="74"/>
      <c r="AH36" s="74"/>
      <c r="AI36" s="74"/>
    </row>
    <row r="37" spans="1:35" ht="153" x14ac:dyDescent="0.25">
      <c r="A37" s="67">
        <v>28</v>
      </c>
      <c r="B37" s="67" t="s">
        <v>234</v>
      </c>
      <c r="C37" s="108" t="s">
        <v>283</v>
      </c>
      <c r="D37" s="106" t="str">
        <f>+VLOOKUP(A37,'IDENTIFICACIÓN DE RIESGOS'!$A$7:$C$104,3,0)</f>
        <v>Documentos incompletos para la legalización de un contrato</v>
      </c>
      <c r="E37" s="108" t="s">
        <v>282</v>
      </c>
      <c r="F37" s="67">
        <v>1</v>
      </c>
      <c r="G37" s="67">
        <v>5</v>
      </c>
      <c r="H37" s="83">
        <f t="shared" si="0"/>
        <v>5</v>
      </c>
      <c r="I37" s="67" t="str">
        <f t="shared" si="1"/>
        <v>ZONA RIESGO ALTO</v>
      </c>
      <c r="J37" s="101" t="s">
        <v>707</v>
      </c>
      <c r="K37" s="101" t="s">
        <v>706</v>
      </c>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38" spans="1:35" ht="102" x14ac:dyDescent="0.25">
      <c r="A38" s="67">
        <v>29</v>
      </c>
      <c r="B38" s="67" t="s">
        <v>234</v>
      </c>
      <c r="C38" s="112" t="s">
        <v>284</v>
      </c>
      <c r="D38" s="106" t="str">
        <f>+VLOOKUP(A38,'IDENTIFICACIÓN DE RIESGOS'!$A$7:$C$104,3,0)</f>
        <v>Liquidación extemporánea de los contratos fuera de los plazos acordados en el contrato o los establecidos por la ley</v>
      </c>
      <c r="E38" s="112" t="s">
        <v>285</v>
      </c>
      <c r="F38" s="67">
        <v>1</v>
      </c>
      <c r="G38" s="67">
        <v>5</v>
      </c>
      <c r="H38" s="83">
        <f t="shared" si="0"/>
        <v>5</v>
      </c>
      <c r="I38" s="67" t="str">
        <f t="shared" si="1"/>
        <v>ZONA RIESGO ALTO</v>
      </c>
      <c r="J38" s="101" t="s">
        <v>708</v>
      </c>
      <c r="K38" s="101" t="s">
        <v>709</v>
      </c>
      <c r="L38" s="74"/>
      <c r="M38" s="74"/>
      <c r="N38" s="74"/>
      <c r="O38" s="74"/>
      <c r="P38" s="74"/>
      <c r="Q38" s="74"/>
      <c r="R38" s="74"/>
      <c r="S38" s="74"/>
      <c r="T38" s="74"/>
      <c r="U38" s="74"/>
      <c r="V38" s="74"/>
      <c r="W38" s="74"/>
      <c r="X38" s="74"/>
      <c r="Y38" s="74"/>
      <c r="Z38" s="74"/>
      <c r="AA38" s="74"/>
      <c r="AB38" s="74"/>
      <c r="AC38" s="74"/>
      <c r="AD38" s="74"/>
      <c r="AE38" s="74"/>
      <c r="AF38" s="74"/>
      <c r="AG38" s="74"/>
      <c r="AH38" s="74"/>
      <c r="AI38" s="74"/>
    </row>
    <row r="39" spans="1:35" ht="102" x14ac:dyDescent="0.25">
      <c r="A39" s="67">
        <v>30</v>
      </c>
      <c r="B39" s="67" t="s">
        <v>221</v>
      </c>
      <c r="C39" s="112" t="s">
        <v>648</v>
      </c>
      <c r="D39" s="106" t="str">
        <f>+VLOOKUP(A39,'IDENTIFICACIÓN DE RIESGOS'!$A$7:$C$104,3,0)</f>
        <v>Los boletines, estudios estratégicos, recomendaciones, respuestas a solicitudes de información y demás documentos requeridos no se generan en los términos de oportunidad y pertinencia de acuerdo con la caracterización del proceso.</v>
      </c>
      <c r="E39" s="112" t="s">
        <v>286</v>
      </c>
      <c r="F39" s="67">
        <v>2</v>
      </c>
      <c r="G39" s="67">
        <v>3</v>
      </c>
      <c r="H39" s="83">
        <f t="shared" si="0"/>
        <v>6</v>
      </c>
      <c r="I39" s="67" t="str">
        <f t="shared" si="1"/>
        <v>ZONA RIESGO MODERADO</v>
      </c>
      <c r="J39" s="101" t="s">
        <v>710</v>
      </c>
      <c r="K39" s="101" t="s">
        <v>287</v>
      </c>
      <c r="L39" s="74"/>
      <c r="M39" s="74"/>
      <c r="N39" s="74"/>
      <c r="O39" s="74"/>
      <c r="P39" s="74"/>
      <c r="Q39" s="74"/>
      <c r="R39" s="74"/>
      <c r="S39" s="74"/>
      <c r="T39" s="74"/>
      <c r="U39" s="74"/>
      <c r="V39" s="74"/>
      <c r="W39" s="74"/>
      <c r="X39" s="74"/>
      <c r="Y39" s="74"/>
      <c r="Z39" s="74"/>
      <c r="AA39" s="74"/>
      <c r="AB39" s="74"/>
      <c r="AC39" s="74"/>
      <c r="AD39" s="74"/>
      <c r="AE39" s="74"/>
      <c r="AF39" s="74"/>
      <c r="AG39" s="74"/>
      <c r="AH39" s="74"/>
      <c r="AI39" s="74"/>
    </row>
    <row r="40" spans="1:35" ht="89.25" x14ac:dyDescent="0.25">
      <c r="A40" s="67">
        <v>31</v>
      </c>
      <c r="B40" s="67" t="s">
        <v>234</v>
      </c>
      <c r="C40" s="112" t="s">
        <v>635</v>
      </c>
      <c r="D40" s="106" t="str">
        <f>+VLOOKUP(A40,'IDENTIFICACIÓN DE RIESGOS'!$A$7:$C$104,3,0)</f>
        <v>Inoportunidad en la presentación de informes de ley</v>
      </c>
      <c r="E40" s="112" t="s">
        <v>288</v>
      </c>
      <c r="F40" s="67">
        <v>1</v>
      </c>
      <c r="G40" s="67">
        <v>4</v>
      </c>
      <c r="H40" s="83">
        <f t="shared" si="0"/>
        <v>4</v>
      </c>
      <c r="I40" s="67" t="str">
        <f t="shared" si="1"/>
        <v>ZONA RIESGO ALTO</v>
      </c>
      <c r="J40" s="101" t="s">
        <v>711</v>
      </c>
      <c r="K40" s="101" t="s">
        <v>289</v>
      </c>
      <c r="L40" s="74"/>
      <c r="M40" s="74"/>
      <c r="N40" s="74"/>
      <c r="O40" s="74"/>
      <c r="P40" s="74"/>
      <c r="Q40" s="74"/>
      <c r="R40" s="74"/>
      <c r="S40" s="74"/>
      <c r="T40" s="74"/>
      <c r="U40" s="74"/>
      <c r="V40" s="74"/>
      <c r="W40" s="74"/>
      <c r="X40" s="74"/>
      <c r="Y40" s="74"/>
      <c r="Z40" s="74"/>
      <c r="AA40" s="74"/>
      <c r="AB40" s="74"/>
      <c r="AC40" s="74"/>
      <c r="AD40" s="74"/>
      <c r="AE40" s="74"/>
      <c r="AF40" s="74"/>
      <c r="AG40" s="74"/>
      <c r="AH40" s="74"/>
      <c r="AI40" s="74"/>
    </row>
    <row r="41" spans="1:35" ht="198" customHeight="1" x14ac:dyDescent="0.25">
      <c r="A41" s="67">
        <v>32</v>
      </c>
      <c r="B41" s="67" t="s">
        <v>646</v>
      </c>
      <c r="C41" s="112" t="s">
        <v>290</v>
      </c>
      <c r="D41" s="106" t="str">
        <f>+VLOOKUP(A41,'IDENTIFICACIÓN DE RIESGOS'!$A$7:$C$104,3,0)</f>
        <v>Presentar informes de Auditoria o seguimiento con resultados  sesgados,  erróneos, poco fiable o inconcluyentes.</v>
      </c>
      <c r="E41" s="112" t="s">
        <v>291</v>
      </c>
      <c r="F41" s="67">
        <v>1</v>
      </c>
      <c r="G41" s="67">
        <v>4</v>
      </c>
      <c r="H41" s="83">
        <f t="shared" si="0"/>
        <v>4</v>
      </c>
      <c r="I41" s="67" t="str">
        <f t="shared" si="1"/>
        <v>ZONA RIESGO ALTO</v>
      </c>
      <c r="J41" s="101" t="s">
        <v>712</v>
      </c>
      <c r="K41" s="101" t="s">
        <v>713</v>
      </c>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2" spans="1:35" ht="207.75" customHeight="1" x14ac:dyDescent="0.25">
      <c r="A42" s="67">
        <v>33</v>
      </c>
      <c r="B42" s="67" t="s">
        <v>234</v>
      </c>
      <c r="C42" s="112" t="s">
        <v>767</v>
      </c>
      <c r="D42" s="106" t="str">
        <f>+VLOOKUP(A42,'IDENTIFICACIÓN DE RIESGOS'!$A$7:$C$104,3,0)</f>
        <v>Inadecuada utilización de las normas en las actuaciones asociadas al proceso de gestión humana</v>
      </c>
      <c r="E42" s="112" t="s">
        <v>777</v>
      </c>
      <c r="F42" s="67">
        <v>1</v>
      </c>
      <c r="G42" s="67">
        <v>2</v>
      </c>
      <c r="H42" s="83">
        <f t="shared" si="0"/>
        <v>2</v>
      </c>
      <c r="I42" s="67" t="str">
        <f t="shared" si="1"/>
        <v>ZONA RIESGO BAJA</v>
      </c>
      <c r="J42" s="101" t="s">
        <v>714</v>
      </c>
      <c r="K42" s="101" t="s">
        <v>716</v>
      </c>
      <c r="L42" s="74"/>
      <c r="M42" s="74"/>
      <c r="N42" s="74"/>
      <c r="O42" s="74"/>
      <c r="P42" s="74"/>
      <c r="Q42" s="74"/>
      <c r="R42" s="74"/>
      <c r="S42" s="74"/>
      <c r="T42" s="74"/>
      <c r="U42" s="74"/>
      <c r="V42" s="74"/>
      <c r="W42" s="74"/>
      <c r="X42" s="74"/>
      <c r="Y42" s="74"/>
      <c r="Z42" s="74"/>
      <c r="AA42" s="74"/>
      <c r="AB42" s="74"/>
      <c r="AC42" s="74"/>
      <c r="AD42" s="74"/>
      <c r="AE42" s="74"/>
      <c r="AF42" s="74"/>
      <c r="AG42" s="74"/>
      <c r="AH42" s="74"/>
      <c r="AI42" s="74"/>
    </row>
    <row r="43" spans="1:35" ht="178.5" x14ac:dyDescent="0.25">
      <c r="A43" s="67">
        <v>34</v>
      </c>
      <c r="B43" s="67" t="s">
        <v>234</v>
      </c>
      <c r="C43" s="112" t="s">
        <v>680</v>
      </c>
      <c r="D43" s="106" t="str">
        <f>+VLOOKUP(A43,'IDENTIFICACIÓN DE RIESGOS'!$A$7:$C$104,3,0)</f>
        <v xml:space="preserve">Liquidación de la nómina sin el oportuno reporte de las novedades que se generan mensualmente. </v>
      </c>
      <c r="E43" s="112" t="s">
        <v>778</v>
      </c>
      <c r="F43" s="67">
        <v>1</v>
      </c>
      <c r="G43" s="67">
        <v>1</v>
      </c>
      <c r="H43" s="83">
        <f t="shared" si="0"/>
        <v>1</v>
      </c>
      <c r="I43" s="67" t="str">
        <f t="shared" si="1"/>
        <v>ZONA RIESGO BAJA</v>
      </c>
      <c r="J43" s="101" t="s">
        <v>714</v>
      </c>
      <c r="K43" s="101" t="s">
        <v>715</v>
      </c>
      <c r="L43" s="74"/>
      <c r="M43" s="74"/>
      <c r="N43" s="74"/>
      <c r="O43" s="74"/>
      <c r="P43" s="74"/>
      <c r="Q43" s="74"/>
      <c r="R43" s="74"/>
      <c r="S43" s="74"/>
      <c r="T43" s="74"/>
      <c r="U43" s="74"/>
      <c r="V43" s="74"/>
      <c r="W43" s="74"/>
      <c r="X43" s="74"/>
      <c r="Y43" s="74"/>
      <c r="Z43" s="74"/>
      <c r="AA43" s="74"/>
      <c r="AB43" s="74"/>
      <c r="AC43" s="74"/>
      <c r="AD43" s="74"/>
      <c r="AE43" s="74"/>
      <c r="AF43" s="74"/>
      <c r="AG43" s="74"/>
      <c r="AH43" s="74"/>
      <c r="AI43" s="74"/>
    </row>
    <row r="44" spans="1:35" ht="382.5" x14ac:dyDescent="0.25">
      <c r="A44" s="67">
        <v>35</v>
      </c>
      <c r="B44" s="67" t="s">
        <v>234</v>
      </c>
      <c r="C44" s="112" t="s">
        <v>292</v>
      </c>
      <c r="D44" s="106" t="str">
        <f>+VLOOKUP(A44,'IDENTIFICACIÓN DE RIESGOS'!$A$7:$C$104,3,0)</f>
        <v>Nombrar, encargar o posesionar a un servidor que no cumpla con los requisitos establecidos en el Manual de Funciones de la SCJ</v>
      </c>
      <c r="E44" s="112" t="s">
        <v>293</v>
      </c>
      <c r="F44" s="67">
        <v>1</v>
      </c>
      <c r="G44" s="67">
        <v>3</v>
      </c>
      <c r="H44" s="83">
        <f t="shared" si="0"/>
        <v>3</v>
      </c>
      <c r="I44" s="67" t="str">
        <f t="shared" si="1"/>
        <v>ZONA RIESGO MODERADO</v>
      </c>
      <c r="J44" s="101" t="s">
        <v>714</v>
      </c>
      <c r="K44" s="101" t="s">
        <v>717</v>
      </c>
      <c r="L44" s="74"/>
      <c r="M44" s="74"/>
      <c r="N44" s="74"/>
      <c r="O44" s="74"/>
      <c r="P44" s="74"/>
      <c r="Q44" s="74"/>
      <c r="R44" s="74"/>
      <c r="S44" s="74"/>
      <c r="T44" s="74"/>
      <c r="U44" s="74"/>
      <c r="V44" s="74"/>
      <c r="W44" s="74"/>
      <c r="X44" s="74"/>
      <c r="Y44" s="74"/>
      <c r="Z44" s="74"/>
      <c r="AA44" s="74"/>
      <c r="AB44" s="74"/>
      <c r="AC44" s="74"/>
      <c r="AD44" s="74"/>
      <c r="AE44" s="74"/>
      <c r="AF44" s="74"/>
      <c r="AG44" s="74"/>
      <c r="AH44" s="74"/>
      <c r="AI44" s="74"/>
    </row>
    <row r="45" spans="1:35" ht="382.5" x14ac:dyDescent="0.25">
      <c r="A45" s="67">
        <v>36</v>
      </c>
      <c r="B45" s="67" t="s">
        <v>234</v>
      </c>
      <c r="C45" s="112" t="s">
        <v>294</v>
      </c>
      <c r="D45" s="106" t="str">
        <f>+VLOOKUP(A45,'IDENTIFICACIÓN DE RIESGOS'!$A$7:$C$104,3,0)</f>
        <v>Sustracción de información de las historias laborales</v>
      </c>
      <c r="E45" s="112" t="s">
        <v>295</v>
      </c>
      <c r="F45" s="67">
        <v>1</v>
      </c>
      <c r="G45" s="67">
        <v>3</v>
      </c>
      <c r="H45" s="83">
        <f t="shared" si="0"/>
        <v>3</v>
      </c>
      <c r="I45" s="67" t="str">
        <f t="shared" si="1"/>
        <v>ZONA RIESGO MODERADO</v>
      </c>
      <c r="J45" s="101" t="s">
        <v>714</v>
      </c>
      <c r="K45" s="101" t="s">
        <v>717</v>
      </c>
      <c r="L45" s="74"/>
      <c r="M45" s="74"/>
      <c r="N45" s="74"/>
      <c r="O45" s="74"/>
      <c r="P45" s="74"/>
      <c r="Q45" s="74"/>
      <c r="R45" s="74"/>
      <c r="S45" s="74"/>
      <c r="T45" s="74"/>
      <c r="U45" s="74"/>
      <c r="V45" s="74"/>
      <c r="W45" s="74"/>
      <c r="X45" s="74"/>
      <c r="Y45" s="74"/>
      <c r="Z45" s="74"/>
      <c r="AA45" s="74"/>
      <c r="AB45" s="74"/>
      <c r="AC45" s="74"/>
      <c r="AD45" s="74"/>
      <c r="AE45" s="74"/>
      <c r="AF45" s="74"/>
      <c r="AG45" s="74"/>
      <c r="AH45" s="74"/>
      <c r="AI45" s="74"/>
    </row>
    <row r="46" spans="1:35" ht="357" x14ac:dyDescent="0.25">
      <c r="A46" s="67">
        <v>37</v>
      </c>
      <c r="B46" s="67" t="s">
        <v>234</v>
      </c>
      <c r="C46" s="112" t="s">
        <v>296</v>
      </c>
      <c r="D46" s="106" t="str">
        <f>+VLOOKUP(A46,'IDENTIFICACIÓN DE RIESGOS'!$A$7:$C$104,3,0)</f>
        <v>Emitir pronunciamientos y respuestas relacionados con el proceso de gestión humana, no ajustados a la ley.</v>
      </c>
      <c r="E46" s="112" t="s">
        <v>684</v>
      </c>
      <c r="F46" s="67">
        <v>1</v>
      </c>
      <c r="G46" s="67">
        <v>3</v>
      </c>
      <c r="H46" s="83">
        <f t="shared" si="0"/>
        <v>3</v>
      </c>
      <c r="I46" s="67" t="str">
        <f t="shared" si="1"/>
        <v>ZONA RIESGO MODERADO</v>
      </c>
      <c r="J46" s="101" t="s">
        <v>714</v>
      </c>
      <c r="K46" s="101" t="s">
        <v>718</v>
      </c>
      <c r="L46" s="74"/>
      <c r="M46" s="74"/>
      <c r="N46" s="74"/>
      <c r="O46" s="74"/>
      <c r="P46" s="74"/>
      <c r="Q46" s="74"/>
      <c r="R46" s="74"/>
      <c r="S46" s="74"/>
      <c r="T46" s="74"/>
      <c r="U46" s="74"/>
      <c r="V46" s="74"/>
      <c r="W46" s="74"/>
      <c r="X46" s="74"/>
      <c r="Y46" s="74"/>
      <c r="Z46" s="74"/>
      <c r="AA46" s="74"/>
      <c r="AB46" s="74"/>
      <c r="AC46" s="74"/>
      <c r="AD46" s="74"/>
      <c r="AE46" s="74"/>
      <c r="AF46" s="74"/>
      <c r="AG46" s="74"/>
      <c r="AH46" s="74"/>
      <c r="AI46" s="74"/>
    </row>
    <row r="47" spans="1:35" ht="255" x14ac:dyDescent="0.25">
      <c r="A47" s="67">
        <v>38</v>
      </c>
      <c r="B47" s="67" t="s">
        <v>221</v>
      </c>
      <c r="C47" s="112" t="s">
        <v>681</v>
      </c>
      <c r="D47" s="106" t="str">
        <f>+VLOOKUP(A47,'IDENTIFICACIÓN DE RIESGOS'!$A$7:$C$104,3,0)</f>
        <v>Error en la revisión técnica de las ofertas presentadas por los proponentes, incumpliendo los requisitos establecidos en la etapa precontractual (estudios previos)</v>
      </c>
      <c r="E47" s="112" t="s">
        <v>297</v>
      </c>
      <c r="F47" s="67">
        <v>1</v>
      </c>
      <c r="G47" s="67">
        <v>2</v>
      </c>
      <c r="H47" s="83">
        <f t="shared" si="0"/>
        <v>2</v>
      </c>
      <c r="I47" s="67" t="str">
        <f t="shared" si="1"/>
        <v>ZONA RIESGO BAJA</v>
      </c>
      <c r="J47" s="101" t="s">
        <v>714</v>
      </c>
      <c r="K47" s="101" t="s">
        <v>716</v>
      </c>
      <c r="L47" s="74"/>
      <c r="M47" s="74"/>
      <c r="N47" s="74"/>
      <c r="O47" s="74"/>
      <c r="P47" s="74"/>
      <c r="Q47" s="74"/>
      <c r="R47" s="74"/>
      <c r="S47" s="74"/>
      <c r="T47" s="74"/>
      <c r="U47" s="74"/>
      <c r="V47" s="74"/>
      <c r="W47" s="74"/>
      <c r="X47" s="74"/>
      <c r="Y47" s="74"/>
      <c r="Z47" s="74"/>
      <c r="AA47" s="74"/>
      <c r="AB47" s="74"/>
      <c r="AC47" s="74"/>
      <c r="AD47" s="74"/>
      <c r="AE47" s="74"/>
      <c r="AF47" s="74"/>
      <c r="AG47" s="74"/>
      <c r="AH47" s="74"/>
      <c r="AI47" s="74"/>
    </row>
    <row r="48" spans="1:35" ht="255" x14ac:dyDescent="0.25">
      <c r="A48" s="67">
        <v>39</v>
      </c>
      <c r="B48" s="67" t="s">
        <v>221</v>
      </c>
      <c r="C48" s="112" t="s">
        <v>298</v>
      </c>
      <c r="D48" s="106" t="str">
        <f>+VLOOKUP(A48,'IDENTIFICACIÓN DE RIESGOS'!$A$7:$C$104,3,0)</f>
        <v>Probabilidad de Incremento en la ocurrencia de accidentes y enfermedades laborales</v>
      </c>
      <c r="E48" s="112" t="s">
        <v>299</v>
      </c>
      <c r="F48" s="67">
        <v>1</v>
      </c>
      <c r="G48" s="67">
        <v>2</v>
      </c>
      <c r="H48" s="83">
        <f t="shared" si="0"/>
        <v>2</v>
      </c>
      <c r="I48" s="67" t="str">
        <f t="shared" si="1"/>
        <v>ZONA RIESGO BAJA</v>
      </c>
      <c r="J48" s="101" t="s">
        <v>714</v>
      </c>
      <c r="K48" s="101" t="s">
        <v>716</v>
      </c>
      <c r="L48" s="74"/>
      <c r="M48" s="74"/>
      <c r="N48" s="74"/>
      <c r="O48" s="74"/>
      <c r="P48" s="74"/>
      <c r="Q48" s="74"/>
      <c r="R48" s="74"/>
      <c r="S48" s="74"/>
      <c r="T48" s="74"/>
      <c r="U48" s="74"/>
      <c r="V48" s="74"/>
      <c r="W48" s="74"/>
      <c r="X48" s="74"/>
      <c r="Y48" s="74"/>
      <c r="Z48" s="74"/>
      <c r="AA48" s="74"/>
      <c r="AB48" s="74"/>
      <c r="AC48" s="74"/>
      <c r="AD48" s="74"/>
      <c r="AE48" s="74"/>
      <c r="AF48" s="74"/>
      <c r="AG48" s="74"/>
      <c r="AH48" s="74"/>
      <c r="AI48" s="74"/>
    </row>
    <row r="49" spans="1:35" ht="255" x14ac:dyDescent="0.25">
      <c r="A49" s="67">
        <v>40</v>
      </c>
      <c r="B49" s="67" t="s">
        <v>221</v>
      </c>
      <c r="C49" s="112" t="s">
        <v>682</v>
      </c>
      <c r="D49" s="106" t="str">
        <f>+VLOOKUP(A49,'IDENTIFICACIÓN DE RIESGOS'!$A$7:$C$104,3,0)</f>
        <v>Probabilidad de Incremento de reporte de casos asociados a riesgo psicosocial en la SCJ</v>
      </c>
      <c r="E49" s="112" t="s">
        <v>300</v>
      </c>
      <c r="F49" s="67">
        <v>1</v>
      </c>
      <c r="G49" s="67">
        <v>2</v>
      </c>
      <c r="H49" s="83">
        <f t="shared" si="0"/>
        <v>2</v>
      </c>
      <c r="I49" s="67" t="str">
        <f t="shared" si="1"/>
        <v>ZONA RIESGO BAJA</v>
      </c>
      <c r="J49" s="101" t="s">
        <v>714</v>
      </c>
      <c r="K49" s="101" t="s">
        <v>716</v>
      </c>
      <c r="L49" s="74"/>
      <c r="M49" s="74"/>
      <c r="N49" s="74"/>
      <c r="O49" s="74"/>
      <c r="P49" s="74"/>
      <c r="Q49" s="74"/>
      <c r="R49" s="74"/>
      <c r="S49" s="74"/>
      <c r="T49" s="74"/>
      <c r="U49" s="74"/>
      <c r="V49" s="74"/>
      <c r="W49" s="74"/>
      <c r="X49" s="74"/>
      <c r="Y49" s="74"/>
      <c r="Z49" s="74"/>
      <c r="AA49" s="74"/>
      <c r="AB49" s="74"/>
      <c r="AC49" s="74"/>
      <c r="AD49" s="74"/>
      <c r="AE49" s="74"/>
      <c r="AF49" s="74"/>
      <c r="AG49" s="74"/>
      <c r="AH49" s="74"/>
      <c r="AI49" s="74"/>
    </row>
    <row r="50" spans="1:35" ht="382.5" x14ac:dyDescent="0.25">
      <c r="A50" s="67">
        <v>41</v>
      </c>
      <c r="B50" s="67" t="s">
        <v>221</v>
      </c>
      <c r="C50" s="112" t="s">
        <v>301</v>
      </c>
      <c r="D50" s="106" t="str">
        <f>+VLOOKUP(A50,'IDENTIFICACIÓN DE RIESGOS'!$A$7:$C$104,3,0)</f>
        <v>Indebida ejecución del programa de bienestar de la entidad</v>
      </c>
      <c r="E50" s="112" t="s">
        <v>302</v>
      </c>
      <c r="F50" s="67">
        <v>1</v>
      </c>
      <c r="G50" s="67">
        <v>3</v>
      </c>
      <c r="H50" s="83">
        <f t="shared" si="0"/>
        <v>3</v>
      </c>
      <c r="I50" s="67" t="str">
        <f t="shared" si="1"/>
        <v>ZONA RIESGO MODERADO</v>
      </c>
      <c r="J50" s="101" t="s">
        <v>714</v>
      </c>
      <c r="K50" s="101" t="s">
        <v>719</v>
      </c>
      <c r="L50" s="74"/>
      <c r="M50" s="74"/>
      <c r="N50" s="74"/>
      <c r="O50" s="74"/>
      <c r="P50" s="74"/>
      <c r="Q50" s="74"/>
      <c r="R50" s="74"/>
      <c r="S50" s="74"/>
      <c r="T50" s="74"/>
      <c r="U50" s="74"/>
      <c r="V50" s="74"/>
      <c r="W50" s="74"/>
      <c r="X50" s="74"/>
      <c r="Y50" s="74"/>
      <c r="Z50" s="74"/>
      <c r="AA50" s="74"/>
      <c r="AB50" s="74"/>
      <c r="AC50" s="74"/>
      <c r="AD50" s="74"/>
      <c r="AE50" s="74"/>
      <c r="AF50" s="74"/>
      <c r="AG50" s="74"/>
      <c r="AH50" s="74"/>
      <c r="AI50" s="74"/>
    </row>
    <row r="51" spans="1:35" ht="255" x14ac:dyDescent="0.25">
      <c r="A51" s="67">
        <v>42</v>
      </c>
      <c r="B51" s="67" t="s">
        <v>221</v>
      </c>
      <c r="C51" s="112" t="s">
        <v>303</v>
      </c>
      <c r="D51" s="106" t="str">
        <f>+VLOOKUP(A51,'IDENTIFICACIÓN DE RIESGOS'!$A$7:$C$104,3,0)</f>
        <v>Diagnóstico de capacitación no ajustado a las necesidades reales de la SCJ.</v>
      </c>
      <c r="E51" s="112" t="s">
        <v>685</v>
      </c>
      <c r="F51" s="67">
        <v>1</v>
      </c>
      <c r="G51" s="67">
        <v>2</v>
      </c>
      <c r="H51" s="83">
        <f t="shared" si="0"/>
        <v>2</v>
      </c>
      <c r="I51" s="67" t="str">
        <f t="shared" si="1"/>
        <v>ZONA RIESGO BAJA</v>
      </c>
      <c r="J51" s="101" t="s">
        <v>714</v>
      </c>
      <c r="K51" s="101" t="s">
        <v>716</v>
      </c>
      <c r="L51" s="74"/>
      <c r="M51" s="74"/>
      <c r="N51" s="74"/>
      <c r="O51" s="74"/>
      <c r="P51" s="74"/>
      <c r="Q51" s="74"/>
      <c r="R51" s="74"/>
      <c r="S51" s="74"/>
      <c r="T51" s="74"/>
      <c r="U51" s="74"/>
      <c r="V51" s="74"/>
      <c r="W51" s="74"/>
      <c r="X51" s="74"/>
      <c r="Y51" s="74"/>
      <c r="Z51" s="74"/>
      <c r="AA51" s="74"/>
      <c r="AB51" s="74"/>
      <c r="AC51" s="74"/>
      <c r="AD51" s="74"/>
      <c r="AE51" s="74"/>
      <c r="AF51" s="74"/>
      <c r="AG51" s="74"/>
      <c r="AH51" s="74"/>
      <c r="AI51" s="74"/>
    </row>
    <row r="52" spans="1:35" ht="127.5" x14ac:dyDescent="0.25">
      <c r="A52" s="67">
        <v>43</v>
      </c>
      <c r="B52" s="67" t="s">
        <v>221</v>
      </c>
      <c r="C52" s="112" t="s">
        <v>650</v>
      </c>
      <c r="D52" s="106" t="str">
        <f>+VLOOKUP(A52,'IDENTIFICACIÓN DE RIESGOS'!$A$7:$C$104,3,0)</f>
        <v>Desviación o incumplimiento de las metas programadas de los indicadores relacionados con el proceso</v>
      </c>
      <c r="E52" s="112" t="s">
        <v>304</v>
      </c>
      <c r="F52" s="67">
        <v>2</v>
      </c>
      <c r="G52" s="67">
        <v>3</v>
      </c>
      <c r="H52" s="83">
        <f t="shared" si="0"/>
        <v>6</v>
      </c>
      <c r="I52" s="67" t="str">
        <f t="shared" si="1"/>
        <v>ZONA RIESGO MODERADO</v>
      </c>
      <c r="J52" s="101" t="s">
        <v>720</v>
      </c>
      <c r="K52" s="101" t="s">
        <v>721</v>
      </c>
      <c r="L52" s="74"/>
      <c r="M52" s="74"/>
      <c r="N52" s="74"/>
      <c r="O52" s="74"/>
      <c r="P52" s="74"/>
      <c r="Q52" s="74"/>
      <c r="R52" s="74"/>
      <c r="S52" s="74"/>
      <c r="T52" s="74"/>
      <c r="U52" s="74"/>
      <c r="V52" s="74"/>
      <c r="W52" s="74"/>
      <c r="X52" s="74"/>
      <c r="Y52" s="74"/>
      <c r="Z52" s="74"/>
      <c r="AA52" s="74"/>
      <c r="AB52" s="74"/>
      <c r="AC52" s="74"/>
      <c r="AD52" s="74"/>
      <c r="AE52" s="74"/>
      <c r="AF52" s="74"/>
      <c r="AG52" s="74"/>
      <c r="AH52" s="74"/>
      <c r="AI52" s="74"/>
    </row>
    <row r="53" spans="1:35" ht="76.5" x14ac:dyDescent="0.25">
      <c r="A53" s="67">
        <v>44</v>
      </c>
      <c r="B53" s="67" t="s">
        <v>221</v>
      </c>
      <c r="C53" s="112" t="s">
        <v>305</v>
      </c>
      <c r="D53" s="106" t="str">
        <f>+VLOOKUP(A53,'IDENTIFICACIÓN DE RIESGOS'!$A$7:$C$104,3,0)</f>
        <v xml:space="preserve">Perdida o distorsión de información critica para el proceso </v>
      </c>
      <c r="E53" s="112" t="s">
        <v>306</v>
      </c>
      <c r="F53" s="67">
        <v>1</v>
      </c>
      <c r="G53" s="67">
        <v>3</v>
      </c>
      <c r="H53" s="83">
        <f t="shared" si="0"/>
        <v>3</v>
      </c>
      <c r="I53" s="67" t="str">
        <f t="shared" si="1"/>
        <v>ZONA RIESGO MODERADO</v>
      </c>
      <c r="J53" s="101" t="s">
        <v>722</v>
      </c>
      <c r="K53" s="101" t="s">
        <v>721</v>
      </c>
      <c r="L53" s="74"/>
      <c r="M53" s="74"/>
      <c r="N53" s="74"/>
      <c r="O53" s="74"/>
      <c r="P53" s="74"/>
      <c r="Q53" s="74"/>
      <c r="R53" s="74"/>
      <c r="S53" s="74"/>
      <c r="T53" s="74"/>
      <c r="U53" s="74"/>
      <c r="V53" s="74"/>
      <c r="W53" s="74"/>
      <c r="X53" s="74"/>
      <c r="Y53" s="74"/>
      <c r="Z53" s="74"/>
      <c r="AA53" s="74"/>
      <c r="AB53" s="74"/>
      <c r="AC53" s="74"/>
      <c r="AD53" s="74"/>
      <c r="AE53" s="74"/>
      <c r="AF53" s="74"/>
      <c r="AG53" s="74"/>
      <c r="AH53" s="74"/>
      <c r="AI53" s="74"/>
    </row>
    <row r="54" spans="1:35" ht="63.75" x14ac:dyDescent="0.25">
      <c r="A54" s="67">
        <v>45</v>
      </c>
      <c r="B54" s="67" t="s">
        <v>234</v>
      </c>
      <c r="C54" s="112" t="s">
        <v>651</v>
      </c>
      <c r="D54" s="106" t="str">
        <f>+VLOOKUP(A54,'IDENTIFICACIÓN DE RIESGOS'!$A$7:$C$104,3,0)</f>
        <v>Ejecución ineficaz o ineficiente de las actividades programadas en los diferentes procedimientos</v>
      </c>
      <c r="E54" s="112" t="s">
        <v>307</v>
      </c>
      <c r="F54" s="67">
        <v>1</v>
      </c>
      <c r="G54" s="67">
        <v>3</v>
      </c>
      <c r="H54" s="83">
        <f t="shared" si="0"/>
        <v>3</v>
      </c>
      <c r="I54" s="67" t="str">
        <f t="shared" si="1"/>
        <v>ZONA RIESGO MODERADO</v>
      </c>
      <c r="J54" s="101" t="s">
        <v>308</v>
      </c>
      <c r="K54" s="101" t="s">
        <v>721</v>
      </c>
      <c r="L54" s="74"/>
      <c r="M54" s="74"/>
      <c r="N54" s="74"/>
      <c r="O54" s="74"/>
      <c r="P54" s="74"/>
      <c r="Q54" s="74"/>
      <c r="R54" s="74"/>
      <c r="S54" s="74"/>
      <c r="T54" s="74"/>
      <c r="U54" s="74"/>
      <c r="V54" s="74"/>
      <c r="W54" s="74"/>
      <c r="X54" s="74"/>
      <c r="Y54" s="74"/>
      <c r="Z54" s="74"/>
      <c r="AA54" s="74"/>
      <c r="AB54" s="74"/>
      <c r="AC54" s="74"/>
      <c r="AD54" s="74"/>
      <c r="AE54" s="74"/>
      <c r="AF54" s="74"/>
      <c r="AG54" s="74"/>
      <c r="AH54" s="74"/>
      <c r="AI54" s="74"/>
    </row>
    <row r="55" spans="1:35" ht="63.75" x14ac:dyDescent="0.25">
      <c r="A55" s="67">
        <v>46</v>
      </c>
      <c r="B55" s="67" t="s">
        <v>234</v>
      </c>
      <c r="C55" s="112" t="s">
        <v>309</v>
      </c>
      <c r="D55" s="106" t="str">
        <f>+VLOOKUP(A55,'IDENTIFICACIÓN DE RIESGOS'!$A$7:$C$104,3,0)</f>
        <v>Atención deficiente de los usuarios de los diferentes procedimientos</v>
      </c>
      <c r="E55" s="112" t="s">
        <v>310</v>
      </c>
      <c r="F55" s="67">
        <v>1</v>
      </c>
      <c r="G55" s="67">
        <v>3</v>
      </c>
      <c r="H55" s="83">
        <f t="shared" si="0"/>
        <v>3</v>
      </c>
      <c r="I55" s="67" t="str">
        <f t="shared" si="1"/>
        <v>ZONA RIESGO MODERADO</v>
      </c>
      <c r="J55" s="101" t="s">
        <v>308</v>
      </c>
      <c r="K55" s="101" t="s">
        <v>721</v>
      </c>
      <c r="L55" s="74"/>
      <c r="M55" s="74"/>
      <c r="N55" s="74"/>
      <c r="O55" s="74"/>
      <c r="P55" s="74"/>
      <c r="Q55" s="74"/>
      <c r="R55" s="74"/>
      <c r="S55" s="74"/>
      <c r="T55" s="74"/>
      <c r="U55" s="74"/>
      <c r="V55" s="74"/>
      <c r="W55" s="74"/>
      <c r="X55" s="74"/>
      <c r="Y55" s="74"/>
      <c r="Z55" s="74"/>
      <c r="AA55" s="74"/>
      <c r="AB55" s="74"/>
      <c r="AC55" s="74"/>
      <c r="AD55" s="74"/>
      <c r="AE55" s="74"/>
      <c r="AF55" s="74"/>
      <c r="AG55" s="74"/>
      <c r="AH55" s="74"/>
      <c r="AI55" s="74"/>
    </row>
    <row r="56" spans="1:35" ht="127.5" x14ac:dyDescent="0.25">
      <c r="A56" s="67">
        <v>47</v>
      </c>
      <c r="B56" s="67" t="s">
        <v>234</v>
      </c>
      <c r="C56" s="112" t="s">
        <v>311</v>
      </c>
      <c r="D56" s="106" t="str">
        <f>+VLOOKUP(A56,'IDENTIFICACIÓN DE RIESGOS'!$A$7:$C$104,3,0)</f>
        <v>Acompañamiento inadecuado o con resultados adversos de manifestaciones, movilizaciones, eventos o aglomeraciones</v>
      </c>
      <c r="E56" s="112" t="s">
        <v>312</v>
      </c>
      <c r="F56" s="67">
        <v>1</v>
      </c>
      <c r="G56" s="67">
        <v>3</v>
      </c>
      <c r="H56" s="83">
        <f t="shared" si="0"/>
        <v>3</v>
      </c>
      <c r="I56" s="67" t="str">
        <f t="shared" si="1"/>
        <v>ZONA RIESGO MODERADO</v>
      </c>
      <c r="J56" s="101" t="s">
        <v>722</v>
      </c>
      <c r="K56" s="101" t="s">
        <v>721</v>
      </c>
      <c r="L56" s="74"/>
      <c r="M56" s="74"/>
      <c r="N56" s="74"/>
      <c r="O56" s="74"/>
      <c r="P56" s="74"/>
      <c r="Q56" s="74"/>
      <c r="R56" s="74"/>
      <c r="S56" s="74"/>
      <c r="T56" s="74"/>
      <c r="U56" s="74"/>
      <c r="V56" s="74"/>
      <c r="W56" s="74"/>
      <c r="X56" s="74"/>
      <c r="Y56" s="74"/>
      <c r="Z56" s="74"/>
      <c r="AA56" s="74"/>
      <c r="AB56" s="74"/>
      <c r="AC56" s="74"/>
      <c r="AD56" s="74"/>
      <c r="AE56" s="74"/>
      <c r="AF56" s="74"/>
      <c r="AG56" s="74"/>
      <c r="AH56" s="74"/>
      <c r="AI56" s="74"/>
    </row>
    <row r="57" spans="1:35" ht="102" x14ac:dyDescent="0.25">
      <c r="A57" s="67">
        <v>48</v>
      </c>
      <c r="B57" s="67" t="s">
        <v>221</v>
      </c>
      <c r="C57" s="112" t="s">
        <v>313</v>
      </c>
      <c r="D57" s="106" t="str">
        <f>+VLOOKUP(A57,'IDENTIFICACIÓN DE RIESGOS'!$A$7:$C$104,3,0)</f>
        <v>Uso de los bienes en comodato con un fin diferente a lo pactado en los contratos interadministrativos de comodato</v>
      </c>
      <c r="E57" s="112" t="s">
        <v>314</v>
      </c>
      <c r="F57" s="67">
        <v>1</v>
      </c>
      <c r="G57" s="67">
        <v>4</v>
      </c>
      <c r="H57" s="83">
        <f t="shared" si="0"/>
        <v>4</v>
      </c>
      <c r="I57" s="67" t="str">
        <f t="shared" si="1"/>
        <v>ZONA RIESGO ALTO</v>
      </c>
      <c r="J57" s="101" t="s">
        <v>723</v>
      </c>
      <c r="K57" s="101" t="s">
        <v>315</v>
      </c>
      <c r="L57" s="74"/>
      <c r="M57" s="74"/>
      <c r="N57" s="74"/>
      <c r="O57" s="74"/>
      <c r="P57" s="74"/>
      <c r="Q57" s="74"/>
      <c r="R57" s="74"/>
      <c r="S57" s="74"/>
      <c r="T57" s="74"/>
      <c r="U57" s="74"/>
      <c r="V57" s="74"/>
      <c r="W57" s="74"/>
      <c r="X57" s="74"/>
      <c r="Y57" s="74"/>
      <c r="Z57" s="74"/>
      <c r="AA57" s="74"/>
      <c r="AB57" s="74"/>
      <c r="AC57" s="74"/>
      <c r="AD57" s="74"/>
      <c r="AE57" s="74"/>
      <c r="AF57" s="74"/>
      <c r="AG57" s="74"/>
      <c r="AH57" s="74"/>
      <c r="AI57" s="74"/>
    </row>
    <row r="58" spans="1:35" ht="51" x14ac:dyDescent="0.25">
      <c r="A58" s="67">
        <v>49</v>
      </c>
      <c r="B58" s="67" t="s">
        <v>221</v>
      </c>
      <c r="C58" s="112" t="s">
        <v>316</v>
      </c>
      <c r="D58" s="106" t="str">
        <f>+VLOOKUP(A58,'IDENTIFICACIÓN DE RIESGOS'!$A$7:$C$104,3,0)</f>
        <v>Detrimento patrimonial por la no reclamación de siniestros durante el tiempo legalmente establecido para que no opere la prescripción</v>
      </c>
      <c r="E58" s="112" t="s">
        <v>317</v>
      </c>
      <c r="F58" s="67">
        <v>2</v>
      </c>
      <c r="G58" s="67">
        <v>3</v>
      </c>
      <c r="H58" s="83">
        <f t="shared" si="0"/>
        <v>6</v>
      </c>
      <c r="I58" s="67" t="str">
        <f t="shared" si="1"/>
        <v>ZONA RIESGO MODERADO</v>
      </c>
      <c r="J58" s="101" t="s">
        <v>724</v>
      </c>
      <c r="K58" s="101" t="s">
        <v>315</v>
      </c>
      <c r="L58" s="74"/>
      <c r="M58" s="74"/>
      <c r="N58" s="74"/>
      <c r="O58" s="74"/>
      <c r="P58" s="74"/>
      <c r="Q58" s="74"/>
      <c r="R58" s="74"/>
      <c r="S58" s="74"/>
      <c r="T58" s="74"/>
      <c r="U58" s="74"/>
      <c r="V58" s="74"/>
      <c r="W58" s="74"/>
      <c r="X58" s="74"/>
      <c r="Y58" s="74"/>
      <c r="Z58" s="74"/>
      <c r="AA58" s="74"/>
      <c r="AB58" s="74"/>
      <c r="AC58" s="74"/>
      <c r="AD58" s="74"/>
      <c r="AE58" s="74"/>
      <c r="AF58" s="74"/>
      <c r="AG58" s="74"/>
      <c r="AH58" s="74"/>
      <c r="AI58" s="74"/>
    </row>
    <row r="59" spans="1:35" ht="38.25" x14ac:dyDescent="0.25">
      <c r="A59" s="67">
        <v>50</v>
      </c>
      <c r="B59" s="67" t="s">
        <v>234</v>
      </c>
      <c r="C59" s="112" t="s">
        <v>318</v>
      </c>
      <c r="D59" s="106" t="str">
        <f>+VLOOKUP(A59,'IDENTIFICACIÓN DE RIESGOS'!$A$7:$C$104,3,0)</f>
        <v>No suministrar los bienes y servicios de manera oportuna</v>
      </c>
      <c r="E59" s="112" t="s">
        <v>686</v>
      </c>
      <c r="F59" s="67">
        <v>2</v>
      </c>
      <c r="G59" s="67">
        <v>2</v>
      </c>
      <c r="H59" s="83">
        <f t="shared" si="0"/>
        <v>4</v>
      </c>
      <c r="I59" s="67" t="str">
        <f t="shared" si="1"/>
        <v>ZONA RIESGO BAJA</v>
      </c>
      <c r="J59" s="101" t="s">
        <v>319</v>
      </c>
      <c r="K59" s="101" t="s">
        <v>320</v>
      </c>
      <c r="L59" s="74"/>
      <c r="M59" s="74"/>
      <c r="N59" s="74"/>
      <c r="O59" s="74"/>
      <c r="P59" s="74"/>
      <c r="Q59" s="74"/>
      <c r="R59" s="74"/>
      <c r="S59" s="74"/>
      <c r="T59" s="74"/>
      <c r="U59" s="74"/>
      <c r="V59" s="74"/>
      <c r="W59" s="74"/>
      <c r="X59" s="74"/>
      <c r="Y59" s="74"/>
      <c r="Z59" s="74"/>
      <c r="AA59" s="74"/>
      <c r="AB59" s="74"/>
      <c r="AC59" s="74"/>
      <c r="AD59" s="74"/>
      <c r="AE59" s="74"/>
      <c r="AF59" s="74"/>
      <c r="AG59" s="74"/>
      <c r="AH59" s="74"/>
      <c r="AI59" s="74"/>
    </row>
    <row r="60" spans="1:35" ht="76.5" x14ac:dyDescent="0.25">
      <c r="A60" s="67">
        <v>51</v>
      </c>
      <c r="B60" s="67" t="s">
        <v>234</v>
      </c>
      <c r="C60" s="112" t="s">
        <v>321</v>
      </c>
      <c r="D60" s="106" t="str">
        <f>+VLOOKUP(A60,'IDENTIFICACIÓN DE RIESGOS'!$A$7:$C$104,3,0)</f>
        <v>Proyectos no ejecutados de acuerdo a lo proyectado en la vigencia anterior, Proyectos inconclusos en su ejecución (Obras de infraestructura sin terminar), Obras sin el cumplimiento de requisitos para su adecuado funcionamiento</v>
      </c>
      <c r="E60" s="112" t="s">
        <v>687</v>
      </c>
      <c r="F60" s="67">
        <v>2</v>
      </c>
      <c r="G60" s="67">
        <v>2</v>
      </c>
      <c r="H60" s="83">
        <f t="shared" si="0"/>
        <v>4</v>
      </c>
      <c r="I60" s="67" t="str">
        <f t="shared" si="1"/>
        <v>ZONA RIESGO BAJA</v>
      </c>
      <c r="J60" s="101" t="s">
        <v>319</v>
      </c>
      <c r="K60" s="101" t="s">
        <v>320</v>
      </c>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ht="51" x14ac:dyDescent="0.25">
      <c r="A61" s="67">
        <v>52</v>
      </c>
      <c r="B61" s="67" t="s">
        <v>234</v>
      </c>
      <c r="C61" s="112" t="s">
        <v>322</v>
      </c>
      <c r="D61" s="106" t="str">
        <f>+VLOOKUP(A61,'IDENTIFICACIÓN DE RIESGOS'!$A$7:$C$104,3,0)</f>
        <v>Incumplimiento en la prestación del servicio</v>
      </c>
      <c r="E61" s="112" t="s">
        <v>927</v>
      </c>
      <c r="F61" s="67">
        <v>1</v>
      </c>
      <c r="G61" s="67">
        <v>3</v>
      </c>
      <c r="H61" s="83">
        <f t="shared" si="0"/>
        <v>3</v>
      </c>
      <c r="I61" s="67" t="str">
        <f t="shared" si="1"/>
        <v>ZONA RIESGO MODERADO</v>
      </c>
      <c r="J61" s="101" t="s">
        <v>259</v>
      </c>
      <c r="K61" s="101" t="s">
        <v>725</v>
      </c>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ht="51" x14ac:dyDescent="0.25">
      <c r="A62" s="67">
        <v>53</v>
      </c>
      <c r="B62" s="67" t="s">
        <v>234</v>
      </c>
      <c r="C62" s="112" t="s">
        <v>323</v>
      </c>
      <c r="D62" s="106" t="str">
        <f>+VLOOKUP(A62,'IDENTIFICACIÓN DE RIESGOS'!$A$7:$C$104,3,0)</f>
        <v>Disminución de las actividades válidas para la redención de pena, vulneración de derechos a PPL</v>
      </c>
      <c r="E62" s="112" t="s">
        <v>324</v>
      </c>
      <c r="F62" s="67">
        <v>4</v>
      </c>
      <c r="G62" s="67">
        <v>3</v>
      </c>
      <c r="H62" s="83">
        <f t="shared" si="0"/>
        <v>12</v>
      </c>
      <c r="I62" s="67" t="str">
        <f t="shared" si="1"/>
        <v>ZONA RIESGO ALTO</v>
      </c>
      <c r="J62" s="101" t="s">
        <v>325</v>
      </c>
      <c r="K62" s="101" t="s">
        <v>725</v>
      </c>
      <c r="L62" s="74"/>
      <c r="M62" s="74"/>
      <c r="N62" s="74"/>
      <c r="O62" s="74"/>
      <c r="P62" s="74"/>
      <c r="Q62" s="74"/>
      <c r="R62" s="74"/>
      <c r="S62" s="74"/>
      <c r="T62" s="74"/>
      <c r="U62" s="74"/>
      <c r="V62" s="74"/>
      <c r="W62" s="74"/>
      <c r="X62" s="74"/>
      <c r="Y62" s="74"/>
      <c r="Z62" s="74"/>
      <c r="AA62" s="74"/>
      <c r="AB62" s="74"/>
      <c r="AC62" s="74"/>
      <c r="AD62" s="74"/>
      <c r="AE62" s="74"/>
      <c r="AF62" s="74"/>
      <c r="AG62" s="74"/>
      <c r="AH62" s="74"/>
      <c r="AI62" s="74"/>
    </row>
    <row r="63" spans="1:35" ht="38.25" x14ac:dyDescent="0.25">
      <c r="A63" s="67">
        <v>54</v>
      </c>
      <c r="B63" s="67" t="s">
        <v>234</v>
      </c>
      <c r="C63" s="112" t="s">
        <v>326</v>
      </c>
      <c r="D63" s="106" t="str">
        <f>+VLOOKUP(A63,'IDENTIFICACIÓN DE RIESGOS'!$A$7:$C$104,3,0)</f>
        <v>Pérdida de la confidencialidad de la información</v>
      </c>
      <c r="E63" s="112" t="s">
        <v>324</v>
      </c>
      <c r="F63" s="67">
        <v>1</v>
      </c>
      <c r="G63" s="67">
        <v>3</v>
      </c>
      <c r="H63" s="83">
        <f t="shared" si="0"/>
        <v>3</v>
      </c>
      <c r="I63" s="67" t="str">
        <f t="shared" si="1"/>
        <v>ZONA RIESGO MODERADO</v>
      </c>
      <c r="J63" s="101" t="s">
        <v>259</v>
      </c>
      <c r="K63" s="101" t="s">
        <v>725</v>
      </c>
      <c r="L63" s="74"/>
      <c r="M63" s="74"/>
      <c r="N63" s="74"/>
      <c r="O63" s="74"/>
      <c r="P63" s="74"/>
      <c r="Q63" s="74"/>
      <c r="R63" s="74"/>
      <c r="S63" s="74"/>
      <c r="T63" s="74"/>
      <c r="U63" s="74"/>
      <c r="V63" s="74"/>
      <c r="W63" s="74"/>
      <c r="X63" s="74"/>
      <c r="Y63" s="74"/>
      <c r="Z63" s="74"/>
      <c r="AA63" s="74"/>
      <c r="AB63" s="74"/>
      <c r="AC63" s="74"/>
      <c r="AD63" s="74"/>
      <c r="AE63" s="74"/>
      <c r="AF63" s="74"/>
      <c r="AG63" s="74"/>
      <c r="AH63" s="74"/>
      <c r="AI63" s="74"/>
    </row>
    <row r="64" spans="1:35" x14ac:dyDescent="0.25">
      <c r="A64" s="67">
        <v>55</v>
      </c>
      <c r="B64" s="67" t="s">
        <v>234</v>
      </c>
      <c r="C64" s="112" t="s">
        <v>327</v>
      </c>
      <c r="D64" s="106" t="str">
        <f>+VLOOKUP(A64,'IDENTIFICACIÓN DE RIESGOS'!$A$7:$C$104,3,0)</f>
        <v>Fuga o Rescate de PPL</v>
      </c>
      <c r="E64" s="112" t="s">
        <v>328</v>
      </c>
      <c r="F64" s="67">
        <v>1</v>
      </c>
      <c r="G64" s="67">
        <v>4</v>
      </c>
      <c r="H64" s="83">
        <f t="shared" si="0"/>
        <v>4</v>
      </c>
      <c r="I64" s="67" t="str">
        <f t="shared" si="1"/>
        <v>ZONA RIESGO ALTO</v>
      </c>
      <c r="J64" s="101" t="s">
        <v>259</v>
      </c>
      <c r="K64" s="101" t="s">
        <v>726</v>
      </c>
      <c r="L64" s="74"/>
      <c r="M64" s="74"/>
      <c r="N64" s="74"/>
      <c r="O64" s="74"/>
      <c r="P64" s="74"/>
      <c r="Q64" s="74"/>
      <c r="R64" s="74"/>
      <c r="S64" s="74"/>
      <c r="T64" s="74"/>
      <c r="U64" s="74"/>
      <c r="V64" s="74"/>
      <c r="W64" s="74"/>
      <c r="X64" s="74"/>
      <c r="Y64" s="74"/>
      <c r="Z64" s="74"/>
      <c r="AA64" s="74"/>
      <c r="AB64" s="74"/>
      <c r="AC64" s="74"/>
      <c r="AD64" s="74"/>
      <c r="AE64" s="74"/>
      <c r="AF64" s="74"/>
      <c r="AG64" s="74"/>
      <c r="AH64" s="74"/>
      <c r="AI64" s="74"/>
    </row>
    <row r="65" spans="1:35" ht="38.25" x14ac:dyDescent="0.25">
      <c r="A65" s="67">
        <v>56</v>
      </c>
      <c r="B65" s="67" t="s">
        <v>234</v>
      </c>
      <c r="C65" s="112" t="s">
        <v>329</v>
      </c>
      <c r="D65" s="106" t="str">
        <f>+VLOOKUP(A65,'IDENTIFICACIÓN DE RIESGOS'!$A$7:$C$104,3,0)</f>
        <v>Cuarentena, ETA (enfermedad transmitida por alimento) y cierre del servicio de alimentos</v>
      </c>
      <c r="E65" s="112" t="s">
        <v>328</v>
      </c>
      <c r="F65" s="67">
        <v>3</v>
      </c>
      <c r="G65" s="67">
        <v>3</v>
      </c>
      <c r="H65" s="83">
        <f t="shared" si="0"/>
        <v>9</v>
      </c>
      <c r="I65" s="67" t="str">
        <f t="shared" si="1"/>
        <v>ZONA RIESGO ALTO</v>
      </c>
      <c r="J65" s="101" t="s">
        <v>330</v>
      </c>
      <c r="K65" s="101" t="s">
        <v>726</v>
      </c>
      <c r="L65" s="74"/>
      <c r="M65" s="74"/>
      <c r="N65" s="74"/>
      <c r="O65" s="74"/>
      <c r="P65" s="74"/>
      <c r="Q65" s="74"/>
      <c r="R65" s="74"/>
      <c r="S65" s="74"/>
      <c r="T65" s="74"/>
      <c r="U65" s="74"/>
      <c r="V65" s="74"/>
      <c r="W65" s="74"/>
      <c r="X65" s="74"/>
      <c r="Y65" s="74"/>
      <c r="Z65" s="74"/>
      <c r="AA65" s="74"/>
      <c r="AB65" s="74"/>
      <c r="AC65" s="74"/>
      <c r="AD65" s="74"/>
      <c r="AE65" s="74"/>
      <c r="AF65" s="74"/>
      <c r="AG65" s="74"/>
      <c r="AH65" s="74"/>
      <c r="AI65" s="74"/>
    </row>
    <row r="66" spans="1:35" x14ac:dyDescent="0.25">
      <c r="A66" s="67">
        <v>57</v>
      </c>
      <c r="B66" s="67" t="s">
        <v>234</v>
      </c>
      <c r="C66" s="112" t="s">
        <v>331</v>
      </c>
      <c r="D66" s="106" t="str">
        <f>+VLOOKUP(A66,'IDENTIFICACIÓN DE RIESGOS'!$A$7:$C$104,3,0)</f>
        <v>Incumplimiento en la cobertura de los puestos de servicio y las actividades programadas</v>
      </c>
      <c r="E66" s="112" t="s">
        <v>332</v>
      </c>
      <c r="F66" s="67">
        <v>4</v>
      </c>
      <c r="G66" s="67">
        <v>4</v>
      </c>
      <c r="H66" s="83">
        <f t="shared" si="0"/>
        <v>16</v>
      </c>
      <c r="I66" s="67" t="str">
        <f t="shared" si="1"/>
        <v>ZONA RIESGO EXTREMO</v>
      </c>
      <c r="J66" s="101" t="s">
        <v>333</v>
      </c>
      <c r="K66" s="101" t="s">
        <v>334</v>
      </c>
      <c r="L66" s="74"/>
      <c r="M66" s="74"/>
      <c r="N66" s="74"/>
      <c r="O66" s="74"/>
      <c r="P66" s="74"/>
      <c r="Q66" s="74"/>
      <c r="R66" s="74"/>
      <c r="S66" s="74"/>
      <c r="T66" s="74"/>
      <c r="U66" s="74"/>
      <c r="V66" s="74"/>
      <c r="W66" s="74"/>
      <c r="X66" s="74"/>
      <c r="Y66" s="74"/>
      <c r="Z66" s="74"/>
      <c r="AA66" s="74"/>
      <c r="AB66" s="74"/>
      <c r="AC66" s="74"/>
      <c r="AD66" s="74"/>
      <c r="AE66" s="74"/>
      <c r="AF66" s="74"/>
      <c r="AG66" s="74"/>
      <c r="AH66" s="74"/>
      <c r="AI66" s="74"/>
    </row>
    <row r="67" spans="1:35" ht="114.75" x14ac:dyDescent="0.25">
      <c r="A67" s="67">
        <v>58</v>
      </c>
      <c r="B67" s="67" t="s">
        <v>234</v>
      </c>
      <c r="C67" s="112" t="s">
        <v>799</v>
      </c>
      <c r="D67" s="106" t="str">
        <f>+VLOOKUP(A67,'IDENTIFICACIÓN DE RIESGOS'!$A$7:$C$104,3,0)</f>
        <v>Inseguridad y tiempos de reacción a los eventos que atenten contra la seguridad de las PPL/Funcionarios/Guardia.</v>
      </c>
      <c r="E67" s="112" t="s">
        <v>332</v>
      </c>
      <c r="F67" s="67">
        <v>4</v>
      </c>
      <c r="G67" s="67">
        <v>4</v>
      </c>
      <c r="H67" s="83">
        <f t="shared" si="0"/>
        <v>16</v>
      </c>
      <c r="I67" s="67" t="str">
        <f t="shared" si="1"/>
        <v>ZONA RIESGO EXTREMO</v>
      </c>
      <c r="J67" s="101" t="s">
        <v>336</v>
      </c>
      <c r="K67" s="101" t="s">
        <v>334</v>
      </c>
      <c r="L67" s="74"/>
      <c r="M67" s="74"/>
      <c r="N67" s="74"/>
      <c r="O67" s="74"/>
      <c r="P67" s="74"/>
      <c r="Q67" s="74"/>
      <c r="R67" s="74"/>
      <c r="S67" s="74"/>
      <c r="T67" s="74"/>
      <c r="U67" s="74"/>
      <c r="V67" s="74"/>
      <c r="W67" s="74"/>
      <c r="X67" s="74"/>
      <c r="Y67" s="74"/>
      <c r="Z67" s="74"/>
      <c r="AA67" s="74"/>
      <c r="AB67" s="74"/>
      <c r="AC67" s="74"/>
      <c r="AD67" s="74"/>
      <c r="AE67" s="74"/>
      <c r="AF67" s="74"/>
      <c r="AG67" s="74"/>
      <c r="AH67" s="74"/>
      <c r="AI67" s="74"/>
    </row>
    <row r="68" spans="1:35" x14ac:dyDescent="0.25">
      <c r="A68" s="67">
        <v>59</v>
      </c>
      <c r="B68" s="67" t="s">
        <v>234</v>
      </c>
      <c r="C68" s="112" t="s">
        <v>337</v>
      </c>
      <c r="D68" s="106" t="str">
        <f>+VLOOKUP(A68,'IDENTIFICACIÓN DE RIESGOS'!$A$7:$C$104,3,0)</f>
        <v>Fuga/rescates o inseguridad dentro del sistema penitenciario</v>
      </c>
      <c r="E68" s="112" t="s">
        <v>332</v>
      </c>
      <c r="F68" s="67">
        <v>1</v>
      </c>
      <c r="G68" s="67">
        <v>4</v>
      </c>
      <c r="H68" s="83">
        <f t="shared" si="0"/>
        <v>4</v>
      </c>
      <c r="I68" s="67" t="str">
        <f t="shared" si="1"/>
        <v>ZONA RIESGO ALTO</v>
      </c>
      <c r="J68" s="101" t="s">
        <v>259</v>
      </c>
      <c r="K68" s="101" t="s">
        <v>334</v>
      </c>
      <c r="L68" s="74"/>
      <c r="M68" s="74"/>
      <c r="N68" s="74"/>
      <c r="O68" s="74"/>
      <c r="P68" s="74"/>
      <c r="Q68" s="74"/>
      <c r="R68" s="74"/>
      <c r="S68" s="74"/>
      <c r="T68" s="74"/>
      <c r="U68" s="74"/>
      <c r="V68" s="74"/>
      <c r="W68" s="74"/>
      <c r="X68" s="74"/>
      <c r="Y68" s="74"/>
      <c r="Z68" s="74"/>
      <c r="AA68" s="74"/>
      <c r="AB68" s="74"/>
      <c r="AC68" s="74"/>
      <c r="AD68" s="74"/>
      <c r="AE68" s="74"/>
      <c r="AF68" s="74"/>
      <c r="AG68" s="74"/>
      <c r="AH68" s="74"/>
      <c r="AI68" s="74"/>
    </row>
    <row r="69" spans="1:35" ht="38.25" x14ac:dyDescent="0.25">
      <c r="A69" s="67">
        <v>60</v>
      </c>
      <c r="B69" s="67" t="s">
        <v>234</v>
      </c>
      <c r="C69" s="112" t="s">
        <v>338</v>
      </c>
      <c r="D69" s="106" t="str">
        <f>+VLOOKUP(A69,'IDENTIFICACIÓN DE RIESGOS'!$A$7:$C$104,3,0)</f>
        <v xml:space="preserve">Vencimiento de trámites Jurídicos. </v>
      </c>
      <c r="E69" s="112" t="s">
        <v>339</v>
      </c>
      <c r="F69" s="67">
        <v>5</v>
      </c>
      <c r="G69" s="67">
        <v>2</v>
      </c>
      <c r="H69" s="83">
        <f t="shared" si="0"/>
        <v>10</v>
      </c>
      <c r="I69" s="67" t="str">
        <f t="shared" si="1"/>
        <v>ZONA RIESGO ALTO</v>
      </c>
      <c r="J69" s="101" t="s">
        <v>340</v>
      </c>
      <c r="K69" s="101" t="s">
        <v>341</v>
      </c>
      <c r="L69" s="74"/>
      <c r="M69" s="74"/>
      <c r="N69" s="74"/>
      <c r="O69" s="74"/>
      <c r="P69" s="74"/>
      <c r="Q69" s="74"/>
      <c r="R69" s="74"/>
      <c r="S69" s="74"/>
      <c r="T69" s="74"/>
      <c r="U69" s="74"/>
      <c r="V69" s="74"/>
      <c r="W69" s="74"/>
      <c r="X69" s="74"/>
      <c r="Y69" s="74"/>
      <c r="Z69" s="74"/>
      <c r="AA69" s="74"/>
      <c r="AB69" s="74"/>
      <c r="AC69" s="74"/>
      <c r="AD69" s="74"/>
      <c r="AE69" s="74"/>
      <c r="AF69" s="74"/>
      <c r="AG69" s="74"/>
      <c r="AH69" s="74"/>
      <c r="AI69" s="74"/>
    </row>
    <row r="70" spans="1:35" ht="51" x14ac:dyDescent="0.25">
      <c r="A70" s="67">
        <v>61</v>
      </c>
      <c r="B70" s="67" t="s">
        <v>234</v>
      </c>
      <c r="C70" s="112" t="s">
        <v>338</v>
      </c>
      <c r="D70" s="106" t="str">
        <f>+VLOOKUP(A70,'IDENTIFICACIÓN DE RIESGOS'!$A$7:$C$104,3,0)</f>
        <v xml:space="preserve">Prescripción de trámites Jurídicos. </v>
      </c>
      <c r="E70" s="112" t="s">
        <v>339</v>
      </c>
      <c r="F70" s="67">
        <v>5</v>
      </c>
      <c r="G70" s="67">
        <v>2</v>
      </c>
      <c r="H70" s="83">
        <f t="shared" si="0"/>
        <v>10</v>
      </c>
      <c r="I70" s="67" t="str">
        <f t="shared" si="1"/>
        <v>ZONA RIESGO ALTO</v>
      </c>
      <c r="J70" s="101" t="s">
        <v>727</v>
      </c>
      <c r="K70" s="101" t="s">
        <v>341</v>
      </c>
      <c r="L70" s="74"/>
      <c r="M70" s="74"/>
      <c r="N70" s="74"/>
      <c r="O70" s="74"/>
      <c r="P70" s="74"/>
      <c r="Q70" s="74"/>
      <c r="R70" s="74"/>
      <c r="S70" s="74"/>
      <c r="T70" s="74"/>
      <c r="U70" s="74"/>
      <c r="V70" s="74"/>
      <c r="W70" s="74"/>
      <c r="X70" s="74"/>
      <c r="Y70" s="74"/>
      <c r="Z70" s="74"/>
      <c r="AA70" s="74"/>
      <c r="AB70" s="74"/>
      <c r="AC70" s="74"/>
      <c r="AD70" s="74"/>
      <c r="AE70" s="74"/>
      <c r="AF70" s="74"/>
      <c r="AG70" s="74"/>
      <c r="AH70" s="74"/>
      <c r="AI70" s="74"/>
    </row>
    <row r="71" spans="1:35" ht="38.25" x14ac:dyDescent="0.25">
      <c r="A71" s="67">
        <v>62</v>
      </c>
      <c r="B71" s="67" t="s">
        <v>234</v>
      </c>
      <c r="C71" s="112" t="s">
        <v>338</v>
      </c>
      <c r="D71" s="106" t="str">
        <f>+VLOOKUP(A71,'IDENTIFICACIÓN DE RIESGOS'!$A$7:$C$104,3,0)</f>
        <v>Prolongación Ilícita de la libertad</v>
      </c>
      <c r="E71" s="112" t="s">
        <v>339</v>
      </c>
      <c r="F71" s="67">
        <v>1</v>
      </c>
      <c r="G71" s="67">
        <v>3</v>
      </c>
      <c r="H71" s="83">
        <f t="shared" ref="H71:H84" si="2">F71*G71</f>
        <v>3</v>
      </c>
      <c r="I71" s="67" t="str">
        <f t="shared" ref="I71:I84" si="3">IF(OR(AND(F71=1,G71=1),AND(F71=2,G71=1),AND(F71=3,G71=1),AND(F71=1,G71=2),AND(F71=2,G71=2)),"ZONA RIESGO BAJA",IF(OR(AND(F71=4,G71=1),AND(F71=3,G71=2),AND(F71=2,G71=3),AND(F71=1,G71=3)),"ZONA RIESGO MODERADO",IF(OR(AND(F71=5,G71=1),AND(F71=5,G71=2),AND(F71=4,G71=2),AND(F71=4,G71=3),AND(F71=3,G71=3),AND(F71=2,G71=4),AND(F71=1,G71=4),AND(F71=1,G71=5)),"ZONA RIESGO ALTO",IF(OR(AND(F71=5,G71=3),AND(F71=5,G71=4),AND(F71=5,G71=5),AND(F71=4,G71=4),AND(F71=4,G71=5),AND(F71=3,G71=4),AND(F71=3,G71=5),AND(F71=2,G71=5)),"ZONA RIESGO EXTREMO",0))))</f>
        <v>ZONA RIESGO MODERADO</v>
      </c>
      <c r="J71" s="101" t="s">
        <v>259</v>
      </c>
      <c r="K71" s="101" t="s">
        <v>342</v>
      </c>
      <c r="L71" s="74"/>
      <c r="M71" s="74"/>
      <c r="N71" s="74"/>
      <c r="O71" s="74"/>
      <c r="P71" s="74"/>
      <c r="Q71" s="74"/>
      <c r="R71" s="74"/>
      <c r="S71" s="74"/>
      <c r="T71" s="74"/>
      <c r="U71" s="74"/>
      <c r="V71" s="74"/>
      <c r="W71" s="74"/>
      <c r="X71" s="74"/>
      <c r="Y71" s="74"/>
      <c r="Z71" s="74"/>
      <c r="AA71" s="74"/>
      <c r="AB71" s="74"/>
      <c r="AC71" s="74"/>
      <c r="AD71" s="74"/>
      <c r="AE71" s="74"/>
      <c r="AF71" s="74"/>
      <c r="AG71" s="74"/>
      <c r="AH71" s="74"/>
      <c r="AI71" s="74"/>
    </row>
    <row r="72" spans="1:35" ht="38.25" x14ac:dyDescent="0.25">
      <c r="A72" s="67">
        <v>63</v>
      </c>
      <c r="B72" s="67" t="s">
        <v>234</v>
      </c>
      <c r="C72" s="112" t="s">
        <v>343</v>
      </c>
      <c r="D72" s="106" t="str">
        <f>+VLOOKUP(A72,'IDENTIFICACIÓN DE RIESGOS'!$A$7:$C$104,3,0)</f>
        <v>Hoja de vida incompleta, desactualizada o imprecisa (Física o en el aplicativo SISIPEC WEB)</v>
      </c>
      <c r="E72" s="112" t="s">
        <v>344</v>
      </c>
      <c r="F72" s="67">
        <v>5</v>
      </c>
      <c r="G72" s="67">
        <v>2</v>
      </c>
      <c r="H72" s="83">
        <f t="shared" si="2"/>
        <v>10</v>
      </c>
      <c r="I72" s="67" t="str">
        <f t="shared" si="3"/>
        <v>ZONA RIESGO ALTO</v>
      </c>
      <c r="J72" s="101" t="s">
        <v>345</v>
      </c>
      <c r="K72" s="101" t="s">
        <v>346</v>
      </c>
      <c r="L72" s="74"/>
      <c r="M72" s="74"/>
      <c r="N72" s="74"/>
      <c r="O72" s="74"/>
      <c r="P72" s="74"/>
      <c r="Q72" s="74"/>
      <c r="R72" s="74"/>
      <c r="S72" s="74"/>
      <c r="T72" s="74"/>
      <c r="U72" s="74"/>
      <c r="V72" s="74"/>
      <c r="W72" s="74"/>
      <c r="X72" s="74"/>
      <c r="Y72" s="74"/>
      <c r="Z72" s="74"/>
      <c r="AA72" s="74"/>
      <c r="AB72" s="74"/>
      <c r="AC72" s="74"/>
      <c r="AD72" s="74"/>
      <c r="AE72" s="74"/>
      <c r="AF72" s="74"/>
      <c r="AG72" s="74"/>
      <c r="AH72" s="74"/>
      <c r="AI72" s="74"/>
    </row>
    <row r="73" spans="1:35" ht="38.25" x14ac:dyDescent="0.25">
      <c r="A73" s="67">
        <v>64</v>
      </c>
      <c r="B73" s="67" t="s">
        <v>234</v>
      </c>
      <c r="C73" s="112" t="s">
        <v>347</v>
      </c>
      <c r="D73" s="106" t="str">
        <f>+VLOOKUP(A73,'IDENTIFICACIÓN DE RIESGOS'!$A$7:$C$104,3,0)</f>
        <v>Conceder u otorgar libertad o trasladar a una PPL sin el debido cumplimiento de los requisitos legales.</v>
      </c>
      <c r="E73" s="112" t="s">
        <v>344</v>
      </c>
      <c r="F73" s="67">
        <v>1</v>
      </c>
      <c r="G73" s="67">
        <v>2</v>
      </c>
      <c r="H73" s="83">
        <f t="shared" si="2"/>
        <v>2</v>
      </c>
      <c r="I73" s="67" t="str">
        <f t="shared" si="3"/>
        <v>ZONA RIESGO BAJA</v>
      </c>
      <c r="J73" s="101" t="s">
        <v>259</v>
      </c>
      <c r="K73" s="101" t="s">
        <v>346</v>
      </c>
      <c r="L73" s="74"/>
      <c r="M73" s="74"/>
      <c r="N73" s="74"/>
      <c r="O73" s="74"/>
      <c r="P73" s="74"/>
      <c r="Q73" s="74"/>
      <c r="R73" s="74"/>
      <c r="S73" s="74"/>
      <c r="T73" s="74"/>
      <c r="U73" s="74"/>
      <c r="V73" s="74"/>
      <c r="W73" s="74"/>
      <c r="X73" s="74"/>
      <c r="Y73" s="74"/>
      <c r="Z73" s="74"/>
      <c r="AA73" s="74"/>
      <c r="AB73" s="74"/>
      <c r="AC73" s="74"/>
      <c r="AD73" s="74"/>
      <c r="AE73" s="74"/>
      <c r="AF73" s="74"/>
      <c r="AG73" s="74"/>
      <c r="AH73" s="74"/>
      <c r="AI73" s="74"/>
    </row>
    <row r="74" spans="1:35" x14ac:dyDescent="0.25">
      <c r="A74" s="67">
        <v>65</v>
      </c>
      <c r="B74" s="67" t="s">
        <v>234</v>
      </c>
      <c r="C74" s="112" t="s">
        <v>347</v>
      </c>
      <c r="D74" s="106" t="str">
        <f>+VLOOKUP(A74,'IDENTIFICACIÓN DE RIESGOS'!$A$7:$C$104,3,0)</f>
        <v xml:space="preserve">Privación ilegal de la libertad </v>
      </c>
      <c r="E74" s="112" t="s">
        <v>344</v>
      </c>
      <c r="F74" s="67">
        <v>1</v>
      </c>
      <c r="G74" s="67">
        <v>2</v>
      </c>
      <c r="H74" s="83">
        <f t="shared" si="2"/>
        <v>2</v>
      </c>
      <c r="I74" s="67" t="str">
        <f t="shared" si="3"/>
        <v>ZONA RIESGO BAJA</v>
      </c>
      <c r="J74" s="101" t="s">
        <v>259</v>
      </c>
      <c r="K74" s="101" t="s">
        <v>346</v>
      </c>
      <c r="L74" s="74"/>
      <c r="M74" s="74"/>
      <c r="N74" s="74"/>
      <c r="O74" s="74"/>
      <c r="P74" s="74"/>
      <c r="Q74" s="74"/>
      <c r="R74" s="74"/>
      <c r="S74" s="74"/>
      <c r="T74" s="74"/>
      <c r="U74" s="74"/>
      <c r="V74" s="74"/>
      <c r="W74" s="74"/>
      <c r="X74" s="74"/>
      <c r="Y74" s="74"/>
      <c r="Z74" s="74"/>
      <c r="AA74" s="74"/>
      <c r="AB74" s="74"/>
      <c r="AC74" s="74"/>
      <c r="AD74" s="74"/>
      <c r="AE74" s="74"/>
      <c r="AF74" s="74"/>
      <c r="AG74" s="74"/>
      <c r="AH74" s="74"/>
      <c r="AI74" s="74"/>
    </row>
    <row r="75" spans="1:35" ht="89.25" x14ac:dyDescent="0.25">
      <c r="A75" s="67">
        <v>66</v>
      </c>
      <c r="B75" s="67" t="s">
        <v>252</v>
      </c>
      <c r="C75" s="112" t="s">
        <v>813</v>
      </c>
      <c r="D75" s="135" t="str">
        <f>+VLOOKUP(A75,'IDENTIFICACIÓN DE RIESGOS'!$A$7:$C$104,3,0)</f>
        <v>Inadecuada disposición de los residuos (Aceite vegetal y Aceite usado)</v>
      </c>
      <c r="E75" s="112" t="s">
        <v>822</v>
      </c>
      <c r="F75" s="67">
        <v>5</v>
      </c>
      <c r="G75" s="67">
        <v>3</v>
      </c>
      <c r="H75" s="83">
        <f t="shared" si="2"/>
        <v>15</v>
      </c>
      <c r="I75" s="67" t="str">
        <f t="shared" si="3"/>
        <v>ZONA RIESGO EXTREMO</v>
      </c>
      <c r="J75" s="101" t="s">
        <v>827</v>
      </c>
      <c r="K75" s="101" t="s">
        <v>827</v>
      </c>
      <c r="L75" s="74"/>
      <c r="M75" s="74"/>
      <c r="N75" s="74"/>
      <c r="O75" s="74"/>
      <c r="P75" s="74"/>
      <c r="Q75" s="74"/>
      <c r="R75" s="74"/>
      <c r="S75" s="74"/>
      <c r="T75" s="74"/>
      <c r="U75" s="74"/>
      <c r="V75" s="74"/>
      <c r="W75" s="74"/>
      <c r="X75" s="74"/>
      <c r="Y75" s="74"/>
      <c r="Z75" s="74"/>
      <c r="AA75" s="74"/>
      <c r="AB75" s="74"/>
      <c r="AC75" s="74"/>
      <c r="AD75" s="74"/>
      <c r="AE75" s="74"/>
      <c r="AF75" s="74"/>
      <c r="AG75" s="74"/>
      <c r="AH75" s="74"/>
      <c r="AI75" s="74"/>
    </row>
    <row r="76" spans="1:35" ht="63.75" x14ac:dyDescent="0.25">
      <c r="A76" s="67">
        <v>67</v>
      </c>
      <c r="B76" s="67" t="s">
        <v>252</v>
      </c>
      <c r="C76" s="112" t="s">
        <v>814</v>
      </c>
      <c r="D76" s="135" t="str">
        <f>+VLOOKUP(A76,'IDENTIFICACIÓN DE RIESGOS'!$A$7:$C$104,3,0)</f>
        <v>Inadecuada disposición de los residuos peligrosos administrativos de la entidad</v>
      </c>
      <c r="E76" s="112" t="s">
        <v>822</v>
      </c>
      <c r="F76" s="67">
        <v>5</v>
      </c>
      <c r="G76" s="67">
        <v>2</v>
      </c>
      <c r="H76" s="83">
        <f t="shared" si="2"/>
        <v>10</v>
      </c>
      <c r="I76" s="67" t="str">
        <f t="shared" si="3"/>
        <v>ZONA RIESGO ALTO</v>
      </c>
      <c r="J76" s="101" t="s">
        <v>827</v>
      </c>
      <c r="K76" s="101" t="s">
        <v>827</v>
      </c>
      <c r="L76" s="74"/>
      <c r="M76" s="74"/>
      <c r="N76" s="74"/>
      <c r="O76" s="74"/>
      <c r="P76" s="74"/>
      <c r="Q76" s="74"/>
      <c r="R76" s="74"/>
      <c r="S76" s="74"/>
      <c r="T76" s="74"/>
      <c r="U76" s="74"/>
      <c r="V76" s="74"/>
      <c r="W76" s="74"/>
      <c r="X76" s="74"/>
      <c r="Y76" s="74"/>
      <c r="Z76" s="74"/>
      <c r="AA76" s="74"/>
      <c r="AB76" s="74"/>
      <c r="AC76" s="74"/>
      <c r="AD76" s="74"/>
      <c r="AE76" s="74"/>
      <c r="AF76" s="74"/>
      <c r="AG76" s="74"/>
      <c r="AH76" s="74"/>
      <c r="AI76" s="74"/>
    </row>
    <row r="77" spans="1:35" ht="89.25" x14ac:dyDescent="0.25">
      <c r="A77" s="67">
        <v>68</v>
      </c>
      <c r="B77" s="67" t="s">
        <v>252</v>
      </c>
      <c r="C77" s="112" t="s">
        <v>815</v>
      </c>
      <c r="D77" s="135" t="str">
        <f>+VLOOKUP(A77,'IDENTIFICACIÓN DE RIESGOS'!$A$7:$C$104,3,0)</f>
        <v>Inadecuada disposición de los residuos peligrosos (Talleres)</v>
      </c>
      <c r="E77" s="112" t="s">
        <v>822</v>
      </c>
      <c r="F77" s="67">
        <v>1</v>
      </c>
      <c r="G77" s="67">
        <v>2</v>
      </c>
      <c r="H77" s="83">
        <f t="shared" si="2"/>
        <v>2</v>
      </c>
      <c r="I77" s="67" t="str">
        <f t="shared" si="3"/>
        <v>ZONA RIESGO BAJA</v>
      </c>
      <c r="J77" s="101" t="s">
        <v>827</v>
      </c>
      <c r="K77" s="101" t="s">
        <v>827</v>
      </c>
      <c r="L77" s="74"/>
      <c r="M77" s="74"/>
      <c r="N77" s="74"/>
      <c r="O77" s="74"/>
      <c r="P77" s="74"/>
      <c r="Q77" s="74"/>
      <c r="R77" s="74"/>
      <c r="S77" s="74"/>
      <c r="T77" s="74"/>
      <c r="U77" s="74"/>
      <c r="V77" s="74"/>
      <c r="W77" s="74"/>
      <c r="X77" s="74"/>
      <c r="Y77" s="74"/>
      <c r="Z77" s="74"/>
      <c r="AA77" s="74"/>
      <c r="AB77" s="74"/>
      <c r="AC77" s="74"/>
      <c r="AD77" s="74"/>
      <c r="AE77" s="74"/>
      <c r="AF77" s="74"/>
      <c r="AG77" s="74"/>
      <c r="AH77" s="74"/>
      <c r="AI77" s="74"/>
    </row>
    <row r="78" spans="1:35" ht="63.75" x14ac:dyDescent="0.25">
      <c r="A78" s="67">
        <v>69</v>
      </c>
      <c r="B78" s="67" t="s">
        <v>252</v>
      </c>
      <c r="C78" s="112" t="s">
        <v>814</v>
      </c>
      <c r="D78" s="135" t="str">
        <f>+VLOOKUP(A78,'IDENTIFICACIÓN DE RIESGOS'!$A$7:$C$104,3,0)</f>
        <v>Inadecuada disposición de los residuos peligrosos (RAEE)</v>
      </c>
      <c r="E78" s="112" t="s">
        <v>822</v>
      </c>
      <c r="F78" s="67">
        <v>5</v>
      </c>
      <c r="G78" s="67">
        <v>2</v>
      </c>
      <c r="H78" s="83">
        <f t="shared" si="2"/>
        <v>10</v>
      </c>
      <c r="I78" s="67" t="str">
        <f t="shared" si="3"/>
        <v>ZONA RIESGO ALTO</v>
      </c>
      <c r="J78" s="101" t="s">
        <v>827</v>
      </c>
      <c r="K78" s="101" t="s">
        <v>827</v>
      </c>
      <c r="L78" s="74"/>
      <c r="M78" s="74"/>
      <c r="N78" s="74"/>
      <c r="O78" s="74"/>
      <c r="P78" s="74"/>
      <c r="Q78" s="74"/>
      <c r="R78" s="74"/>
      <c r="S78" s="74"/>
      <c r="T78" s="74"/>
      <c r="U78" s="74"/>
      <c r="V78" s="74"/>
      <c r="W78" s="74"/>
      <c r="X78" s="74"/>
      <c r="Y78" s="74"/>
      <c r="Z78" s="74"/>
      <c r="AA78" s="74"/>
      <c r="AB78" s="74"/>
      <c r="AC78" s="74"/>
      <c r="AD78" s="74"/>
      <c r="AE78" s="74"/>
      <c r="AF78" s="74"/>
      <c r="AG78" s="74"/>
      <c r="AH78" s="74"/>
      <c r="AI78" s="74"/>
    </row>
    <row r="79" spans="1:35" ht="89.25" x14ac:dyDescent="0.25">
      <c r="A79" s="67">
        <v>70</v>
      </c>
      <c r="B79" s="67" t="s">
        <v>252</v>
      </c>
      <c r="C79" s="112" t="s">
        <v>816</v>
      </c>
      <c r="D79" s="135" t="str">
        <f>+VLOOKUP(A79,'IDENTIFICACIÓN DE RIESGOS'!$A$7:$C$104,3,0)</f>
        <v>Inadecuada Disposición de los Residuos Aprovechables</v>
      </c>
      <c r="E79" s="112" t="s">
        <v>823</v>
      </c>
      <c r="F79" s="67">
        <v>1</v>
      </c>
      <c r="G79" s="67">
        <v>4</v>
      </c>
      <c r="H79" s="83">
        <f t="shared" si="2"/>
        <v>4</v>
      </c>
      <c r="I79" s="67" t="str">
        <f t="shared" si="3"/>
        <v>ZONA RIESGO ALTO</v>
      </c>
      <c r="J79" s="101" t="s">
        <v>827</v>
      </c>
      <c r="K79" s="101" t="s">
        <v>827</v>
      </c>
      <c r="L79" s="74"/>
      <c r="M79" s="74"/>
      <c r="N79" s="74"/>
      <c r="O79" s="74"/>
      <c r="P79" s="74"/>
      <c r="Q79" s="74"/>
      <c r="R79" s="74"/>
      <c r="S79" s="74"/>
      <c r="T79" s="74"/>
      <c r="U79" s="74"/>
      <c r="V79" s="74"/>
      <c r="W79" s="74"/>
      <c r="X79" s="74"/>
      <c r="Y79" s="74"/>
      <c r="Z79" s="74"/>
      <c r="AA79" s="74"/>
      <c r="AB79" s="74"/>
      <c r="AC79" s="74"/>
      <c r="AD79" s="74"/>
      <c r="AE79" s="74"/>
      <c r="AF79" s="74"/>
      <c r="AG79" s="74"/>
      <c r="AH79" s="74"/>
      <c r="AI79" s="74"/>
    </row>
    <row r="80" spans="1:35" ht="76.5" x14ac:dyDescent="0.25">
      <c r="A80" s="67">
        <v>71</v>
      </c>
      <c r="B80" s="67" t="s">
        <v>252</v>
      </c>
      <c r="C80" s="112" t="s">
        <v>817</v>
      </c>
      <c r="D80" s="135" t="str">
        <f>+VLOOKUP(A80,'IDENTIFICACIÓN DE RIESGOS'!$A$7:$C$104,3,0)</f>
        <v>Inadecuado tratamiento Residuos</v>
      </c>
      <c r="E80" s="112" t="s">
        <v>824</v>
      </c>
      <c r="F80" s="67">
        <v>3</v>
      </c>
      <c r="G80" s="67">
        <v>4</v>
      </c>
      <c r="H80" s="83">
        <f t="shared" si="2"/>
        <v>12</v>
      </c>
      <c r="I80" s="67" t="str">
        <f t="shared" si="3"/>
        <v>ZONA RIESGO EXTREMO</v>
      </c>
      <c r="J80" s="101" t="s">
        <v>828</v>
      </c>
      <c r="K80" s="101" t="s">
        <v>828</v>
      </c>
      <c r="L80" s="74"/>
      <c r="M80" s="74"/>
      <c r="N80" s="74"/>
      <c r="O80" s="74"/>
      <c r="P80" s="74"/>
      <c r="Q80" s="74"/>
      <c r="R80" s="74"/>
      <c r="S80" s="74"/>
      <c r="T80" s="74"/>
      <c r="U80" s="74"/>
      <c r="V80" s="74"/>
      <c r="W80" s="74"/>
      <c r="X80" s="74"/>
      <c r="Y80" s="74"/>
      <c r="Z80" s="74"/>
      <c r="AA80" s="74"/>
      <c r="AB80" s="74"/>
      <c r="AC80" s="74"/>
      <c r="AD80" s="74"/>
      <c r="AE80" s="74"/>
      <c r="AF80" s="74"/>
      <c r="AG80" s="74"/>
      <c r="AH80" s="74"/>
      <c r="AI80" s="74"/>
    </row>
    <row r="81" spans="1:35" ht="76.5" x14ac:dyDescent="0.25">
      <c r="A81" s="67">
        <v>72</v>
      </c>
      <c r="B81" s="67" t="s">
        <v>252</v>
      </c>
      <c r="C81" s="112" t="s">
        <v>818</v>
      </c>
      <c r="D81" s="135" t="str">
        <f>+VLOOKUP(A81,'IDENTIFICACIÓN DE RIESGOS'!$A$7:$C$104,3,0)</f>
        <v>Inadecuada Disposición de los Residuos de Construcción y Demolición (RCD)</v>
      </c>
      <c r="E81" s="112" t="s">
        <v>825</v>
      </c>
      <c r="F81" s="67">
        <v>1</v>
      </c>
      <c r="G81" s="67">
        <v>4</v>
      </c>
      <c r="H81" s="83">
        <f t="shared" si="2"/>
        <v>4</v>
      </c>
      <c r="I81" s="67" t="str">
        <f t="shared" si="3"/>
        <v>ZONA RIESGO ALTO</v>
      </c>
      <c r="J81" s="101" t="s">
        <v>827</v>
      </c>
      <c r="K81" s="101" t="s">
        <v>827</v>
      </c>
      <c r="L81" s="74"/>
      <c r="M81" s="74"/>
      <c r="N81" s="74"/>
      <c r="O81" s="74"/>
      <c r="P81" s="74"/>
      <c r="Q81" s="74"/>
      <c r="R81" s="74"/>
      <c r="S81" s="74"/>
      <c r="T81" s="74"/>
      <c r="U81" s="74"/>
      <c r="V81" s="74"/>
      <c r="W81" s="74"/>
      <c r="X81" s="74"/>
      <c r="Y81" s="74"/>
      <c r="Z81" s="74"/>
      <c r="AA81" s="74"/>
      <c r="AB81" s="74"/>
      <c r="AC81" s="74"/>
      <c r="AD81" s="74"/>
      <c r="AE81" s="74"/>
      <c r="AF81" s="74"/>
      <c r="AG81" s="74"/>
      <c r="AH81" s="74"/>
      <c r="AI81" s="74"/>
    </row>
    <row r="82" spans="1:35" ht="51" x14ac:dyDescent="0.25">
      <c r="A82" s="67">
        <v>73</v>
      </c>
      <c r="B82" s="67" t="s">
        <v>252</v>
      </c>
      <c r="C82" s="112" t="s">
        <v>819</v>
      </c>
      <c r="D82" s="135" t="str">
        <f>+VLOOKUP(A82,'IDENTIFICACIÓN DE RIESGOS'!$A$7:$C$104,3,0)</f>
        <v>Consumo inadecuado Agua y Energía</v>
      </c>
      <c r="E82" s="112" t="s">
        <v>825</v>
      </c>
      <c r="F82" s="67">
        <v>4</v>
      </c>
      <c r="G82" s="67">
        <v>2</v>
      </c>
      <c r="H82" s="83">
        <f t="shared" si="2"/>
        <v>8</v>
      </c>
      <c r="I82" s="67" t="str">
        <f t="shared" si="3"/>
        <v>ZONA RIESGO ALTO</v>
      </c>
      <c r="J82" s="101" t="s">
        <v>827</v>
      </c>
      <c r="K82" s="101" t="s">
        <v>827</v>
      </c>
      <c r="L82" s="74"/>
      <c r="M82" s="74"/>
      <c r="N82" s="74"/>
      <c r="O82" s="74"/>
      <c r="P82" s="74"/>
      <c r="Q82" s="74"/>
      <c r="R82" s="74"/>
      <c r="S82" s="74"/>
      <c r="T82" s="74"/>
      <c r="U82" s="74"/>
      <c r="V82" s="74"/>
      <c r="W82" s="74"/>
      <c r="X82" s="74"/>
      <c r="Y82" s="74"/>
      <c r="Z82" s="74"/>
      <c r="AA82" s="74"/>
      <c r="AB82" s="74"/>
      <c r="AC82" s="74"/>
      <c r="AD82" s="74"/>
      <c r="AE82" s="74"/>
      <c r="AF82" s="74"/>
      <c r="AG82" s="74"/>
      <c r="AH82" s="74"/>
      <c r="AI82" s="74"/>
    </row>
    <row r="83" spans="1:35" ht="38.25" x14ac:dyDescent="0.25">
      <c r="A83" s="67">
        <v>74</v>
      </c>
      <c r="B83" s="67" t="s">
        <v>252</v>
      </c>
      <c r="C83" s="112" t="s">
        <v>820</v>
      </c>
      <c r="D83" s="135" t="str">
        <f>+VLOOKUP(A83,'IDENTIFICACIÓN DE RIESGOS'!$A$7:$C$104,3,0)</f>
        <v>Incumplimiento normativo de Publicidad exterior visual</v>
      </c>
      <c r="E83" s="112" t="s">
        <v>826</v>
      </c>
      <c r="F83" s="67">
        <v>3</v>
      </c>
      <c r="G83" s="67">
        <v>3</v>
      </c>
      <c r="H83" s="83">
        <f t="shared" si="2"/>
        <v>9</v>
      </c>
      <c r="I83" s="67" t="str">
        <f t="shared" si="3"/>
        <v>ZONA RIESGO ALTO</v>
      </c>
      <c r="J83" s="101" t="s">
        <v>827</v>
      </c>
      <c r="K83" s="101" t="s">
        <v>827</v>
      </c>
      <c r="L83" s="74"/>
      <c r="M83" s="74"/>
      <c r="N83" s="74"/>
      <c r="O83" s="74"/>
      <c r="P83" s="74"/>
      <c r="Q83" s="74"/>
      <c r="R83" s="74"/>
      <c r="S83" s="74"/>
      <c r="T83" s="74"/>
      <c r="U83" s="74"/>
      <c r="V83" s="74"/>
      <c r="W83" s="74"/>
      <c r="X83" s="74"/>
      <c r="Y83" s="74"/>
      <c r="Z83" s="74"/>
      <c r="AA83" s="74"/>
      <c r="AB83" s="74"/>
      <c r="AC83" s="74"/>
      <c r="AD83" s="74"/>
      <c r="AE83" s="74"/>
      <c r="AF83" s="74"/>
      <c r="AG83" s="74"/>
      <c r="AH83" s="74"/>
      <c r="AI83" s="74"/>
    </row>
    <row r="84" spans="1:35" x14ac:dyDescent="0.25">
      <c r="A84" s="67">
        <v>75</v>
      </c>
      <c r="B84" s="67" t="s">
        <v>252</v>
      </c>
      <c r="C84" s="112" t="s">
        <v>821</v>
      </c>
      <c r="D84" s="135" t="str">
        <f>+VLOOKUP(A84,'IDENTIFICACIÓN DE RIESGOS'!$A$7:$C$104,3,0)</f>
        <v>Emisiones Atmosféricas (Emisiones Atmosféricas y Emisiones de Gases)</v>
      </c>
      <c r="E84" s="112" t="s">
        <v>826</v>
      </c>
      <c r="F84" s="67">
        <v>1</v>
      </c>
      <c r="G84" s="67">
        <v>3</v>
      </c>
      <c r="H84" s="83">
        <f t="shared" si="2"/>
        <v>3</v>
      </c>
      <c r="I84" s="67" t="str">
        <f t="shared" si="3"/>
        <v>ZONA RIESGO MODERADO</v>
      </c>
      <c r="J84" s="101" t="s">
        <v>827</v>
      </c>
      <c r="K84" s="101" t="s">
        <v>827</v>
      </c>
      <c r="L84" s="74"/>
      <c r="M84" s="74"/>
      <c r="N84" s="74"/>
      <c r="O84" s="74"/>
      <c r="P84" s="74"/>
      <c r="Q84" s="74"/>
      <c r="R84" s="74"/>
      <c r="S84" s="74"/>
      <c r="T84" s="74"/>
      <c r="U84" s="74"/>
      <c r="V84" s="74"/>
      <c r="W84" s="74"/>
      <c r="X84" s="74"/>
      <c r="Y84" s="74"/>
      <c r="Z84" s="74"/>
      <c r="AA84" s="74"/>
      <c r="AB84" s="74"/>
      <c r="AC84" s="74"/>
      <c r="AD84" s="74"/>
      <c r="AE84" s="74"/>
      <c r="AF84" s="74"/>
      <c r="AG84" s="74"/>
      <c r="AH84" s="74"/>
      <c r="AI84" s="74"/>
    </row>
    <row r="85" spans="1:35" ht="25.5" customHeight="1" x14ac:dyDescent="0.2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row>
    <row r="86" spans="1:35" ht="25.5" customHeight="1"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row>
    <row r="87" spans="1:35" ht="25.5" customHeight="1" x14ac:dyDescent="0.2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row>
    <row r="88" spans="1:35" ht="25.5" customHeight="1" x14ac:dyDescent="0.2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row>
    <row r="89" spans="1:35" ht="25.5" customHeight="1" x14ac:dyDescent="0.2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row>
    <row r="90" spans="1:35" ht="25.5" customHeight="1" x14ac:dyDescent="0.2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row>
    <row r="91" spans="1:35" ht="25.5" customHeight="1" x14ac:dyDescent="0.2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row>
    <row r="92" spans="1:35" ht="25.5" customHeight="1" x14ac:dyDescent="0.2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row>
    <row r="93" spans="1:35" ht="25.5" customHeight="1" x14ac:dyDescent="0.2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row>
    <row r="94" spans="1:35" ht="25.5" customHeight="1" x14ac:dyDescent="0.2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row>
    <row r="95" spans="1:35" ht="25.5" customHeight="1" x14ac:dyDescent="0.2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row>
    <row r="96" spans="1:35" ht="25.5" customHeight="1"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row>
    <row r="97" spans="1:35" ht="25.5" customHeight="1" x14ac:dyDescent="0.2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row>
    <row r="98" spans="1:35" ht="25.5" customHeight="1" x14ac:dyDescent="0.2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row>
    <row r="99" spans="1:35" ht="25.5" customHeight="1" x14ac:dyDescent="0.2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row>
    <row r="100" spans="1:35" ht="25.5" customHeight="1" x14ac:dyDescent="0.2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row>
    <row r="101" spans="1:35" ht="25.5" customHeight="1" x14ac:dyDescent="0.2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row>
    <row r="102" spans="1:35" ht="25.5" customHeight="1" x14ac:dyDescent="0.2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ht="25.5" customHeight="1" x14ac:dyDescent="0.2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row>
    <row r="104" spans="1:35" ht="25.5" customHeight="1" x14ac:dyDescent="0.2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row>
    <row r="105" spans="1:35" ht="25.5" customHeight="1" x14ac:dyDescent="0.2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row>
    <row r="106" spans="1:35" ht="25.5" customHeight="1" x14ac:dyDescent="0.2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1:35" ht="25.5" customHeight="1" x14ac:dyDescent="0.2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row>
    <row r="108" spans="1:35" ht="25.5" customHeight="1" x14ac:dyDescent="0.2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1:35" ht="25.5" customHeight="1" x14ac:dyDescent="0.2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1:35" ht="25.5" customHeight="1" x14ac:dyDescent="0.2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1:35" ht="25.5" customHeight="1" x14ac:dyDescent="0.2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ht="25.5" customHeight="1" x14ac:dyDescent="0.2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1:35" ht="25.5" customHeight="1" x14ac:dyDescent="0.2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1:35" ht="25.5" customHeight="1" x14ac:dyDescent="0.2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1:35" ht="25.5" customHeight="1" x14ac:dyDescent="0.2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1:35" ht="25.5" customHeight="1"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1:35" ht="25.5" customHeight="1"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1:35" ht="25.5" customHeight="1"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1:35" ht="25.5" customHeight="1"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1:35" ht="25.5" customHeight="1"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1:35" ht="25.5" customHeight="1"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25.5" customHeight="1" x14ac:dyDescent="0.2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1:35" ht="25.5" customHeight="1" x14ac:dyDescent="0.2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1:35" ht="25.5" customHeight="1" x14ac:dyDescent="0.2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1:35" ht="25.5" customHeight="1" x14ac:dyDescent="0.2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1:35" ht="25.5" customHeight="1" x14ac:dyDescent="0.2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1:35" ht="25.5" customHeight="1" x14ac:dyDescent="0.2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row>
  </sheetData>
  <autoFilter ref="A9:K9" xr:uid="{77FE9080-1F0F-470E-93FB-FF6D25EF3E31}"/>
  <mergeCells count="7">
    <mergeCell ref="A6:K8"/>
    <mergeCell ref="K4:K5"/>
    <mergeCell ref="B1:F3"/>
    <mergeCell ref="G1:I3"/>
    <mergeCell ref="B4:F5"/>
    <mergeCell ref="G4:I5"/>
    <mergeCell ref="J4:J5"/>
  </mergeCells>
  <conditionalFormatting sqref="A9:XFD9 A6 L6:XFD8 A10:G10 B23:C24 E11:G23 A85:XFD1048576 A11:D12 B25 F24:G25 B26:C53 E26:G53 B13:D22 B57:C60 E57:G60 D23:D84 H16:H84 I10:XFD84 A13:A84">
    <cfRule type="containsText" dxfId="67" priority="101" operator="containsText" text="ZONA RIESGO BAJA">
      <formula>NOT(ISERROR(SEARCH("ZONA RIESGO BAJA",A6)))</formula>
    </cfRule>
    <cfRule type="containsText" dxfId="66" priority="102" operator="containsText" text="ZONA RIESGO MODERADO">
      <formula>NOT(ISERROR(SEARCH("ZONA RIESGO MODERADO",A6)))</formula>
    </cfRule>
    <cfRule type="containsText" dxfId="65" priority="103" operator="containsText" text="ZONA RIESGO ALTO">
      <formula>NOT(ISERROR(SEARCH("ZONA RIESGO ALTO",A6)))</formula>
    </cfRule>
    <cfRule type="containsText" dxfId="64" priority="104" operator="containsText" text="ZONA RIESGO EXTREMO">
      <formula>NOT(ISERROR(SEARCH("ZONA RIESGO EXTREMO",A6)))</formula>
    </cfRule>
  </conditionalFormatting>
  <conditionalFormatting sqref="H10">
    <cfRule type="containsText" dxfId="63" priority="81" operator="containsText" text="ZONA RIESGO BAJA">
      <formula>NOT(ISERROR(SEARCH("ZONA RIESGO BAJA",H10)))</formula>
    </cfRule>
    <cfRule type="containsText" dxfId="62" priority="82" operator="containsText" text="ZONA RIESGO MODERADO">
      <formula>NOT(ISERROR(SEARCH("ZONA RIESGO MODERADO",H10)))</formula>
    </cfRule>
    <cfRule type="containsText" dxfId="61" priority="83" operator="containsText" text="ZONA RIESGO ALTO">
      <formula>NOT(ISERROR(SEARCH("ZONA RIESGO ALTO",H10)))</formula>
    </cfRule>
    <cfRule type="containsText" dxfId="60" priority="84" operator="containsText" text="ZONA RIESGO EXTREMO">
      <formula>NOT(ISERROR(SEARCH("ZONA RIESGO EXTREMO",H10)))</formula>
    </cfRule>
  </conditionalFormatting>
  <conditionalFormatting sqref="H11:H15">
    <cfRule type="containsText" dxfId="59" priority="77" operator="containsText" text="ZONA RIESGO BAJA">
      <formula>NOT(ISERROR(SEARCH("ZONA RIESGO BAJA",H11)))</formula>
    </cfRule>
    <cfRule type="containsText" dxfId="58" priority="78" operator="containsText" text="ZONA RIESGO MODERADO">
      <formula>NOT(ISERROR(SEARCH("ZONA RIESGO MODERADO",H11)))</formula>
    </cfRule>
    <cfRule type="containsText" dxfId="57" priority="79" operator="containsText" text="ZONA RIESGO ALTO">
      <formula>NOT(ISERROR(SEARCH("ZONA RIESGO ALTO",H11)))</formula>
    </cfRule>
    <cfRule type="containsText" dxfId="56" priority="80" operator="containsText" text="ZONA RIESGO EXTREMO">
      <formula>NOT(ISERROR(SEARCH("ZONA RIESGO EXTREMO",H11)))</formula>
    </cfRule>
  </conditionalFormatting>
  <conditionalFormatting sqref="B54:C56 E54:G56">
    <cfRule type="containsText" dxfId="55" priority="69" operator="containsText" text="ZONA RIESGO BAJA">
      <formula>NOT(ISERROR(SEARCH("ZONA RIESGO BAJA",B54)))</formula>
    </cfRule>
    <cfRule type="containsText" dxfId="54" priority="70" operator="containsText" text="ZONA RIESGO MODERADO">
      <formula>NOT(ISERROR(SEARCH("ZONA RIESGO MODERADO",B54)))</formula>
    </cfRule>
    <cfRule type="containsText" dxfId="53" priority="71" operator="containsText" text="ZONA RIESGO ALTO">
      <formula>NOT(ISERROR(SEARCH("ZONA RIESGO ALTO",B54)))</formula>
    </cfRule>
    <cfRule type="containsText" dxfId="52" priority="72" operator="containsText" text="ZONA RIESGO EXTREMO">
      <formula>NOT(ISERROR(SEARCH("ZONA RIESGO EXTREMO",B54)))</formula>
    </cfRule>
  </conditionalFormatting>
  <conditionalFormatting sqref="B61:C65 E61:G65">
    <cfRule type="containsText" dxfId="51" priority="45" operator="containsText" text="ZONA RIESGO BAJA">
      <formula>NOT(ISERROR(SEARCH("ZONA RIESGO BAJA",B61)))</formula>
    </cfRule>
    <cfRule type="containsText" dxfId="50" priority="46" operator="containsText" text="ZONA RIESGO MODERADO">
      <formula>NOT(ISERROR(SEARCH("ZONA RIESGO MODERADO",B61)))</formula>
    </cfRule>
    <cfRule type="containsText" dxfId="49" priority="47" operator="containsText" text="ZONA RIESGO ALTO">
      <formula>NOT(ISERROR(SEARCH("ZONA RIESGO ALTO",B61)))</formula>
    </cfRule>
    <cfRule type="containsText" dxfId="48" priority="48" operator="containsText" text="ZONA RIESGO EXTREMO">
      <formula>NOT(ISERROR(SEARCH("ZONA RIESGO EXTREMO",B61)))</formula>
    </cfRule>
  </conditionalFormatting>
  <conditionalFormatting sqref="B66:C68 E66:G68">
    <cfRule type="containsText" dxfId="47" priority="33" operator="containsText" text="ZONA RIESGO BAJA">
      <formula>NOT(ISERROR(SEARCH("ZONA RIESGO BAJA",B66)))</formula>
    </cfRule>
    <cfRule type="containsText" dxfId="46" priority="34" operator="containsText" text="ZONA RIESGO MODERADO">
      <formula>NOT(ISERROR(SEARCH("ZONA RIESGO MODERADO",B66)))</formula>
    </cfRule>
    <cfRule type="containsText" dxfId="45" priority="35" operator="containsText" text="ZONA RIESGO ALTO">
      <formula>NOT(ISERROR(SEARCH("ZONA RIESGO ALTO",B66)))</formula>
    </cfRule>
    <cfRule type="containsText" dxfId="44" priority="36" operator="containsText" text="ZONA RIESGO EXTREMO">
      <formula>NOT(ISERROR(SEARCH("ZONA RIESGO EXTREMO",B66)))</formula>
    </cfRule>
  </conditionalFormatting>
  <conditionalFormatting sqref="B69:C84 E69:G84">
    <cfRule type="containsText" dxfId="43" priority="21" operator="containsText" text="ZONA RIESGO BAJA">
      <formula>NOT(ISERROR(SEARCH("ZONA RIESGO BAJA",B69)))</formula>
    </cfRule>
    <cfRule type="containsText" dxfId="42" priority="22" operator="containsText" text="ZONA RIESGO MODERADO">
      <formula>NOT(ISERROR(SEARCH("ZONA RIESGO MODERADO",B69)))</formula>
    </cfRule>
    <cfRule type="containsText" dxfId="41" priority="23" operator="containsText" text="ZONA RIESGO ALTO">
      <formula>NOT(ISERROR(SEARCH("ZONA RIESGO ALTO",B69)))</formula>
    </cfRule>
    <cfRule type="containsText" dxfId="40" priority="24" operator="containsText" text="ZONA RIESGO EXTREMO">
      <formula>NOT(ISERROR(SEARCH("ZONA RIESGO EXTREMO",B69)))</formula>
    </cfRule>
  </conditionalFormatting>
  <conditionalFormatting sqref="B23:C23 E23:G23">
    <cfRule type="containsText" dxfId="39" priority="5" operator="containsText" text="ZONA RIESGO BAJA">
      <formula>NOT(ISERROR(SEARCH("ZONA RIESGO BAJA",B23)))</formula>
    </cfRule>
    <cfRule type="containsText" dxfId="38" priority="6" operator="containsText" text="ZONA RIESGO MODERADO">
      <formula>NOT(ISERROR(SEARCH("ZONA RIESGO MODERADO",B23)))</formula>
    </cfRule>
    <cfRule type="containsText" dxfId="37" priority="7" operator="containsText" text="ZONA RIESGO ALTO">
      <formula>NOT(ISERROR(SEARCH("ZONA RIESGO ALTO",B23)))</formula>
    </cfRule>
    <cfRule type="containsText" dxfId="36"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de la Lista" error="Seleccione de la Lista" promptTitle="Seleccione de la Lista" prompt="Seleccionar de la lista el impacto sin controles de la siguiente forma:_x000a_5=CATASTROFICO_x000a_4=MAYOR_x000a_3=MODERADO_x000a_2=MENOR_x000a_1=INSIGNIFICANTE" xr:uid="{00000000-0002-0000-0300-000001000000}">
          <x14:formula1>
            <xm:f>'TABLAS DE INFORMACIÓN'!$H$5:$H$9</xm:f>
          </x14:formula1>
          <xm:sqref>G10:G84</xm:sqref>
        </x14:dataValidation>
        <x14:dataValidation type="list" allowBlank="1" showInputMessage="1" showErrorMessage="1" errorTitle="Seleccionar de la Lista" error="Seleccionar de la Lista" promptTitle="Seleccionar de la Lista" prompt="Se debe seleccionar de la lista la probabilidad de ocurrencia donde:_x000a_5=Más de 1 vez al año_x000a_4=Al menos 1 vez en el último año_x000a_3=Al menos 1 vez en los últimos 2 años_x000a_2=Al menos 1 vez en los últimos 5 años_x000a_1=No se ha presentado en los últimos 5 años o N.A." xr:uid="{00000000-0002-0000-0300-000002000000}">
          <x14:formula1>
            <xm:f>'TABLAS DE INFORMACIÓN'!$E$5:$E$9</xm:f>
          </x14:formula1>
          <xm:sqref>F10:F84</xm:sqref>
        </x14:dataValidation>
        <x14:dataValidation type="list" allowBlank="1" showInputMessage="1" showErrorMessage="1" xr:uid="{00000000-0002-0000-0300-000000000000}">
          <x14:formula1>
            <xm:f>'TABLAS DE INFORMACIÓN'!$B$5:$B$15</xm:f>
          </x14:formula1>
          <xm:sqref>B10:B84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M129"/>
  <sheetViews>
    <sheetView showZeros="0" view="pageBreakPreview" zoomScale="80" zoomScaleNormal="60" zoomScaleSheetLayoutView="8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5"/>
  <cols>
    <col min="1" max="1" width="12.85546875" style="84" customWidth="1"/>
    <col min="2" max="2" width="17.42578125" style="84" customWidth="1"/>
    <col min="3" max="3" width="12.7109375" style="84" customWidth="1"/>
    <col min="4" max="4" width="11.7109375" style="84" customWidth="1"/>
    <col min="5" max="6" width="36.140625" style="84" customWidth="1"/>
    <col min="7" max="8" width="29.42578125" style="84" customWidth="1"/>
    <col min="9" max="9" width="54.85546875" style="84" customWidth="1"/>
    <col min="10" max="10" width="15" style="84" customWidth="1"/>
    <col min="11" max="11" width="21.7109375" style="84" customWidth="1"/>
    <col min="12" max="12" width="12.28515625" style="84" customWidth="1"/>
    <col min="13" max="13" width="19.42578125" style="84" customWidth="1"/>
    <col min="14" max="14" width="19.140625" style="84" customWidth="1"/>
    <col min="15" max="15" width="22" style="84" customWidth="1"/>
    <col min="16" max="16" width="15.42578125" style="84" customWidth="1"/>
    <col min="17" max="17" width="24" style="84" customWidth="1"/>
    <col min="18" max="18" width="23.42578125" style="84" customWidth="1"/>
    <col min="19" max="19" width="18.7109375" style="84" customWidth="1"/>
    <col min="20" max="20" width="17.85546875" style="85" customWidth="1"/>
    <col min="21" max="21" width="15.7109375" style="84" customWidth="1"/>
    <col min="22" max="22" width="17.5703125" style="84" customWidth="1"/>
    <col min="23" max="23" width="22.5703125" style="84" customWidth="1"/>
    <col min="24" max="24" width="14.42578125" style="84" customWidth="1"/>
    <col min="25" max="25" width="17.140625" style="84" customWidth="1"/>
    <col min="26" max="26" width="33.42578125" style="84" customWidth="1"/>
    <col min="27" max="39" width="11.42578125" style="84"/>
    <col min="40" max="16384" width="11.42578125" style="63"/>
  </cols>
  <sheetData>
    <row r="1" spans="1:39" s="76" customFormat="1" ht="13.5" thickBot="1" x14ac:dyDescent="0.25">
      <c r="A1" s="75"/>
      <c r="B1" s="189" t="s">
        <v>0</v>
      </c>
      <c r="C1" s="242"/>
      <c r="D1" s="242"/>
      <c r="E1" s="242"/>
      <c r="F1" s="242"/>
      <c r="G1" s="242"/>
      <c r="H1" s="242"/>
      <c r="I1" s="242"/>
      <c r="J1" s="242"/>
      <c r="K1" s="242"/>
      <c r="L1" s="242"/>
      <c r="M1" s="242"/>
      <c r="N1" s="190"/>
      <c r="O1" s="250" t="s">
        <v>1</v>
      </c>
      <c r="P1" s="227"/>
      <c r="Q1" s="227"/>
      <c r="R1" s="227"/>
      <c r="S1" s="227"/>
      <c r="T1" s="227"/>
      <c r="U1" s="227"/>
      <c r="V1" s="227"/>
      <c r="W1" s="228"/>
      <c r="X1" s="207" t="s">
        <v>2</v>
      </c>
      <c r="Y1" s="208"/>
      <c r="Z1" s="70" t="s">
        <v>3</v>
      </c>
    </row>
    <row r="2" spans="1:39" s="76" customFormat="1" ht="13.5" thickBot="1" x14ac:dyDescent="0.25">
      <c r="A2" s="75"/>
      <c r="B2" s="217"/>
      <c r="C2" s="218"/>
      <c r="D2" s="218"/>
      <c r="E2" s="218"/>
      <c r="F2" s="218"/>
      <c r="G2" s="218"/>
      <c r="H2" s="218"/>
      <c r="I2" s="218"/>
      <c r="J2" s="218"/>
      <c r="K2" s="218"/>
      <c r="L2" s="218"/>
      <c r="M2" s="218"/>
      <c r="N2" s="219"/>
      <c r="O2" s="243"/>
      <c r="P2" s="229"/>
      <c r="Q2" s="229"/>
      <c r="R2" s="229"/>
      <c r="S2" s="229"/>
      <c r="T2" s="229"/>
      <c r="U2" s="229"/>
      <c r="V2" s="229"/>
      <c r="W2" s="230"/>
      <c r="X2" s="207" t="s">
        <v>4</v>
      </c>
      <c r="Y2" s="208"/>
      <c r="Z2" s="72">
        <v>22</v>
      </c>
    </row>
    <row r="3" spans="1:39" s="76" customFormat="1" ht="13.5" customHeight="1" thickBot="1" x14ac:dyDescent="0.25">
      <c r="A3" s="75"/>
      <c r="B3" s="191"/>
      <c r="C3" s="220"/>
      <c r="D3" s="220"/>
      <c r="E3" s="220"/>
      <c r="F3" s="220"/>
      <c r="G3" s="220"/>
      <c r="H3" s="220"/>
      <c r="I3" s="220"/>
      <c r="J3" s="220"/>
      <c r="K3" s="220"/>
      <c r="L3" s="220"/>
      <c r="M3" s="220"/>
      <c r="N3" s="192"/>
      <c r="O3" s="251"/>
      <c r="P3" s="231"/>
      <c r="Q3" s="231"/>
      <c r="R3" s="231"/>
      <c r="S3" s="231"/>
      <c r="T3" s="231"/>
      <c r="U3" s="231"/>
      <c r="V3" s="231"/>
      <c r="W3" s="232"/>
      <c r="X3" s="193" t="s">
        <v>5</v>
      </c>
      <c r="Y3" s="194"/>
      <c r="Z3" s="73">
        <v>42745</v>
      </c>
    </row>
    <row r="4" spans="1:39" s="76" customFormat="1" ht="12.75" customHeight="1" x14ac:dyDescent="0.2">
      <c r="A4" s="75"/>
      <c r="B4" s="189" t="s">
        <v>6</v>
      </c>
      <c r="C4" s="242"/>
      <c r="D4" s="242"/>
      <c r="E4" s="242"/>
      <c r="F4" s="242"/>
      <c r="G4" s="242"/>
      <c r="H4" s="242"/>
      <c r="I4" s="242"/>
      <c r="J4" s="242"/>
      <c r="K4" s="242"/>
      <c r="L4" s="242"/>
      <c r="M4" s="242"/>
      <c r="N4" s="190"/>
      <c r="O4" s="203" t="s">
        <v>7</v>
      </c>
      <c r="P4" s="221"/>
      <c r="Q4" s="221"/>
      <c r="R4" s="221"/>
      <c r="S4" s="221"/>
      <c r="T4" s="221"/>
      <c r="U4" s="221"/>
      <c r="V4" s="221"/>
      <c r="W4" s="221"/>
      <c r="X4" s="189" t="s">
        <v>1017</v>
      </c>
      <c r="Y4" s="190"/>
      <c r="Z4" s="160" t="s">
        <v>348</v>
      </c>
    </row>
    <row r="5" spans="1:39" s="76" customFormat="1" ht="13.5" thickBot="1" x14ac:dyDescent="0.25">
      <c r="A5" s="75"/>
      <c r="B5" s="191"/>
      <c r="C5" s="220"/>
      <c r="D5" s="220"/>
      <c r="E5" s="220"/>
      <c r="F5" s="220"/>
      <c r="G5" s="220"/>
      <c r="H5" s="220"/>
      <c r="I5" s="220"/>
      <c r="J5" s="220"/>
      <c r="K5" s="220"/>
      <c r="L5" s="220"/>
      <c r="M5" s="220"/>
      <c r="N5" s="192"/>
      <c r="O5" s="205"/>
      <c r="P5" s="216"/>
      <c r="Q5" s="216"/>
      <c r="R5" s="216"/>
      <c r="S5" s="216"/>
      <c r="T5" s="216"/>
      <c r="U5" s="216"/>
      <c r="V5" s="216"/>
      <c r="W5" s="216"/>
      <c r="X5" s="191"/>
      <c r="Y5" s="192"/>
      <c r="Z5" s="164"/>
    </row>
    <row r="6" spans="1:39" x14ac:dyDescent="0.25">
      <c r="A6" s="233" t="s">
        <v>349</v>
      </c>
      <c r="B6" s="234"/>
      <c r="C6" s="234"/>
      <c r="D6" s="234"/>
      <c r="E6" s="234"/>
      <c r="F6" s="234"/>
      <c r="G6" s="234"/>
      <c r="H6" s="234"/>
      <c r="I6" s="234"/>
      <c r="J6" s="234"/>
      <c r="K6" s="234"/>
      <c r="L6" s="234"/>
      <c r="M6" s="234"/>
      <c r="N6" s="234"/>
      <c r="O6" s="234"/>
      <c r="P6" s="234"/>
      <c r="Q6" s="234"/>
      <c r="R6" s="234"/>
      <c r="S6" s="234"/>
      <c r="T6" s="234"/>
      <c r="U6" s="234"/>
      <c r="V6" s="234"/>
      <c r="W6" s="234"/>
      <c r="X6" s="234"/>
      <c r="Y6" s="234"/>
      <c r="Z6" s="235"/>
      <c r="AA6" s="74"/>
      <c r="AB6" s="74"/>
      <c r="AC6" s="74"/>
      <c r="AD6" s="74"/>
      <c r="AE6" s="74"/>
      <c r="AF6" s="74"/>
      <c r="AG6" s="74"/>
      <c r="AH6" s="74"/>
      <c r="AI6" s="74"/>
      <c r="AJ6" s="74"/>
      <c r="AK6" s="74"/>
      <c r="AL6" s="63"/>
      <c r="AM6" s="63"/>
    </row>
    <row r="7" spans="1:39" ht="13.5" thickBot="1" x14ac:dyDescent="0.3">
      <c r="A7" s="239"/>
      <c r="B7" s="240"/>
      <c r="C7" s="240"/>
      <c r="D7" s="240"/>
      <c r="E7" s="240"/>
      <c r="F7" s="240"/>
      <c r="G7" s="240"/>
      <c r="H7" s="240"/>
      <c r="I7" s="240"/>
      <c r="J7" s="240"/>
      <c r="K7" s="240"/>
      <c r="L7" s="240"/>
      <c r="M7" s="240"/>
      <c r="N7" s="240"/>
      <c r="O7" s="240"/>
      <c r="P7" s="240"/>
      <c r="Q7" s="240"/>
      <c r="R7" s="240"/>
      <c r="S7" s="240"/>
      <c r="T7" s="240"/>
      <c r="U7" s="240"/>
      <c r="V7" s="240"/>
      <c r="W7" s="240"/>
      <c r="X7" s="240"/>
      <c r="Y7" s="240"/>
      <c r="Z7" s="241"/>
      <c r="AA7" s="74"/>
      <c r="AB7" s="74"/>
      <c r="AC7" s="74"/>
      <c r="AD7" s="74"/>
      <c r="AE7" s="74"/>
      <c r="AF7" s="74"/>
      <c r="AG7" s="74"/>
      <c r="AH7" s="74"/>
      <c r="AI7" s="74"/>
      <c r="AJ7" s="74"/>
      <c r="AK7" s="74"/>
      <c r="AL7" s="63"/>
      <c r="AM7" s="63"/>
    </row>
    <row r="8" spans="1:39" ht="13.5" thickBot="1" x14ac:dyDescent="0.3">
      <c r="A8" s="244" t="s">
        <v>350</v>
      </c>
      <c r="B8" s="245"/>
      <c r="C8" s="245"/>
      <c r="D8" s="245"/>
      <c r="E8" s="245"/>
      <c r="F8" s="245"/>
      <c r="G8" s="245"/>
      <c r="H8" s="245"/>
      <c r="I8" s="245"/>
      <c r="J8" s="245"/>
      <c r="K8" s="245"/>
      <c r="L8" s="245"/>
      <c r="M8" s="245"/>
      <c r="N8" s="245"/>
      <c r="O8" s="245"/>
      <c r="P8" s="245"/>
      <c r="Q8" s="245"/>
      <c r="R8" s="245"/>
      <c r="S8" s="245"/>
      <c r="T8" s="246"/>
      <c r="U8" s="247" t="s">
        <v>351</v>
      </c>
      <c r="V8" s="248"/>
      <c r="W8" s="248"/>
      <c r="X8" s="248"/>
      <c r="Y8" s="248"/>
      <c r="Z8" s="249"/>
      <c r="AA8" s="74"/>
      <c r="AB8" s="74"/>
      <c r="AC8" s="74"/>
      <c r="AD8" s="74"/>
      <c r="AE8" s="74"/>
      <c r="AF8" s="74"/>
      <c r="AG8" s="74"/>
      <c r="AH8" s="74"/>
      <c r="AI8" s="74"/>
      <c r="AJ8" s="74"/>
      <c r="AK8" s="74"/>
      <c r="AL8" s="63"/>
      <c r="AM8" s="63"/>
    </row>
    <row r="9" spans="1:39" ht="77.25" thickBot="1" x14ac:dyDescent="0.3">
      <c r="A9" s="126" t="s">
        <v>106</v>
      </c>
      <c r="B9" s="126" t="s">
        <v>0</v>
      </c>
      <c r="C9" s="126" t="s">
        <v>352</v>
      </c>
      <c r="D9" s="126" t="s">
        <v>353</v>
      </c>
      <c r="E9" s="126" t="s">
        <v>354</v>
      </c>
      <c r="F9" s="126" t="s">
        <v>107</v>
      </c>
      <c r="G9" s="126" t="s">
        <v>355</v>
      </c>
      <c r="H9" s="126" t="s">
        <v>356</v>
      </c>
      <c r="I9" s="126" t="s">
        <v>357</v>
      </c>
      <c r="J9" s="126" t="s">
        <v>355</v>
      </c>
      <c r="K9" s="126" t="s">
        <v>358</v>
      </c>
      <c r="L9" s="126" t="s">
        <v>359</v>
      </c>
      <c r="M9" s="126" t="s">
        <v>360</v>
      </c>
      <c r="N9" s="126" t="s">
        <v>361</v>
      </c>
      <c r="O9" s="126" t="s">
        <v>362</v>
      </c>
      <c r="P9" s="126" t="s">
        <v>363</v>
      </c>
      <c r="Q9" s="126" t="s">
        <v>364</v>
      </c>
      <c r="R9" s="126" t="s">
        <v>365</v>
      </c>
      <c r="S9" s="126" t="s">
        <v>366</v>
      </c>
      <c r="T9" s="127" t="s">
        <v>367</v>
      </c>
      <c r="U9" s="91" t="s">
        <v>368</v>
      </c>
      <c r="V9" s="91" t="s">
        <v>369</v>
      </c>
      <c r="W9" s="91" t="s">
        <v>370</v>
      </c>
      <c r="X9" s="91" t="s">
        <v>371</v>
      </c>
      <c r="Y9" s="91" t="s">
        <v>372</v>
      </c>
      <c r="Z9" s="141" t="s">
        <v>373</v>
      </c>
      <c r="AA9" s="74"/>
      <c r="AB9" s="74"/>
      <c r="AC9" s="74"/>
      <c r="AD9" s="74"/>
      <c r="AE9" s="74"/>
      <c r="AF9" s="74"/>
      <c r="AG9" s="74"/>
      <c r="AH9" s="74"/>
      <c r="AI9" s="74"/>
      <c r="AJ9" s="74"/>
      <c r="AK9" s="74"/>
      <c r="AL9" s="63"/>
      <c r="AM9" s="63"/>
    </row>
    <row r="10" spans="1:39" s="94" customFormat="1" ht="165.75" x14ac:dyDescent="0.25">
      <c r="A10" s="92">
        <v>1</v>
      </c>
      <c r="B10" s="92" t="s">
        <v>111</v>
      </c>
      <c r="C10" s="92">
        <v>1</v>
      </c>
      <c r="D10" s="92" t="s">
        <v>374</v>
      </c>
      <c r="E10" s="92" t="str">
        <f>+VLOOKUP('VALORACIÓN DE CONTROL DE RIESGO'!A10,'IDENTIFICACIÓN DE RIESGOS'!$A$8:$F$104,6,0)</f>
        <v>Atención de Usuarios en las Casas de Justicia de Bogotá PD-AJ-10</v>
      </c>
      <c r="F10" s="114" t="str">
        <f>+VLOOKUP(A10,'IDENTIFICACIÓN DE RIESGOS'!$A$7:$C$100,3,0)</f>
        <v>Inadecuada orientación a los usuarios en casas de justicia</v>
      </c>
      <c r="G10" s="92" t="s">
        <v>375</v>
      </c>
      <c r="H10" s="92"/>
      <c r="I10" s="92" t="s">
        <v>728</v>
      </c>
      <c r="J10" s="92" t="s">
        <v>376</v>
      </c>
      <c r="K10" s="92" t="s">
        <v>377</v>
      </c>
      <c r="L10" s="92" t="s">
        <v>378</v>
      </c>
      <c r="M10" s="92" t="s">
        <v>379</v>
      </c>
      <c r="N10" s="92" t="s">
        <v>380</v>
      </c>
      <c r="O10" s="92" t="s">
        <v>381</v>
      </c>
      <c r="P10" s="92" t="s">
        <v>382</v>
      </c>
      <c r="Q10" s="92" t="s">
        <v>376</v>
      </c>
      <c r="R10" s="92" t="s">
        <v>383</v>
      </c>
      <c r="S10" s="92" t="s">
        <v>381</v>
      </c>
      <c r="T10" s="92" t="s">
        <v>379</v>
      </c>
      <c r="U10" s="92">
        <f>SUM(IF('VALORACIÓN DE CONTROL DE RIESGO'!L10="Preventivo",15,IF('VALORACIÓN DE CONTROL DE RIESGO'!L10="Detectivo",10,0)),IF('VALORACIÓN DE CONTROL DE RIESGO'!N10="Asignado",15,0),IF('VALORACIÓN DE CONTROL DE RIESGO'!O10="Adecuada",15,0),IF('VALORACIÓN DE CONTROL DE RIESGO'!P10="Completa",10,IF('VALORACIÓN DE CONTROL DE RIESGO'!P10="Incompleta",5,0)),IF('VALORACIÓN DE CONTROL DE RIESGO'!Q10="SI",15,0),IF('VALORACIÓN DE CONTROL DE RIESGO'!R10="Se investigan y se resuelven oportunamente",15,0),IF('VALORACIÓN DE CONTROL DE RIESGO'!S10="Adecuada",15,0))</f>
        <v>100</v>
      </c>
      <c r="V10" s="92" t="str">
        <f>IF(U10&gt;=96,"Fuerte",IF(AND(U10&gt;=86,U10&lt;=95),"Moderado",IF(AND(U10&lt;=85,U10&gt;=0),"Debil","")))</f>
        <v>Fuerte</v>
      </c>
      <c r="W10" s="92" t="s">
        <v>384</v>
      </c>
      <c r="X10" s="92" t="str">
        <f>IF(AND(V10="Fuerte",W10="Fuerte"),"Fuerte",IF(AND(V10="Fuerte",W10="Moderado"),"Moderado",IF(AND(V10="Fuerte",W10="Debil"),"Debil",IF(AND(V10="Moderado",W10="Fuerte"),"Moderado",IF(AND(V10="Moderado",W10="Moderado"),"Moderado",IF(AND(V10="Moderado",W10="Debil"),"Debil",IF(AND(V10="Debil",W10="Fuerte"),"Debil",IF(AND(V10="Debil",W10="Moderado"),"Debil",IF(AND(V10="Debil",W10="Debil"),"Debil","")))))))))</f>
        <v>Fuerte</v>
      </c>
      <c r="Y10" s="92" t="str">
        <f>IF(X10="","",IF(X10="Fuerte","NO","SI"))</f>
        <v>NO</v>
      </c>
      <c r="Z10" s="89"/>
      <c r="AA10" s="93"/>
      <c r="AB10" s="93"/>
      <c r="AC10" s="93"/>
      <c r="AD10" s="93"/>
      <c r="AE10" s="93"/>
      <c r="AF10" s="93"/>
      <c r="AG10" s="93"/>
      <c r="AH10" s="93"/>
      <c r="AI10" s="93"/>
      <c r="AJ10" s="93"/>
      <c r="AK10" s="93"/>
      <c r="AL10" s="93"/>
      <c r="AM10" s="93"/>
    </row>
    <row r="11" spans="1:39" s="94" customFormat="1" ht="191.25" x14ac:dyDescent="0.25">
      <c r="A11" s="89">
        <v>1</v>
      </c>
      <c r="B11" s="89" t="s">
        <v>111</v>
      </c>
      <c r="C11" s="89">
        <v>2</v>
      </c>
      <c r="D11" s="89" t="s">
        <v>374</v>
      </c>
      <c r="E11" s="92" t="str">
        <f>+VLOOKUP('VALORACIÓN DE CONTROL DE RIESGO'!A11,'IDENTIFICACIÓN DE RIESGOS'!$A$8:$F$104,6,0)</f>
        <v>Atención de Usuarios en las Casas de Justicia de Bogotá PD-AJ-10</v>
      </c>
      <c r="F11" s="114" t="str">
        <f>+VLOOKUP(A11,'IDENTIFICACIÓN DE RIESGOS'!$A$7:$C$100,3,0)</f>
        <v>Inadecuada orientación a los usuarios en casas de justicia</v>
      </c>
      <c r="G11" s="89" t="s">
        <v>729</v>
      </c>
      <c r="H11" s="89"/>
      <c r="I11" s="89" t="s">
        <v>385</v>
      </c>
      <c r="J11" s="89" t="s">
        <v>376</v>
      </c>
      <c r="K11" s="89" t="s">
        <v>377</v>
      </c>
      <c r="L11" s="89" t="s">
        <v>378</v>
      </c>
      <c r="M11" s="89" t="s">
        <v>379</v>
      </c>
      <c r="N11" s="89" t="s">
        <v>380</v>
      </c>
      <c r="O11" s="89" t="s">
        <v>381</v>
      </c>
      <c r="P11" s="89" t="s">
        <v>382</v>
      </c>
      <c r="Q11" s="89" t="s">
        <v>376</v>
      </c>
      <c r="R11" s="89" t="s">
        <v>383</v>
      </c>
      <c r="S11" s="89" t="s">
        <v>381</v>
      </c>
      <c r="T11" s="89" t="s">
        <v>379</v>
      </c>
      <c r="U11" s="89">
        <f>SUM(IF('VALORACIÓN DE CONTROL DE RIESGO'!L11="Preventivo",15,IF('VALORACIÓN DE CONTROL DE RIESGO'!L11="Detectivo",10,0)),IF('VALORACIÓN DE CONTROL DE RIESGO'!N11="Asignado",15,0),IF('VALORACIÓN DE CONTROL DE RIESGO'!O11="Adecuada",15,0),IF('VALORACIÓN DE CONTROL DE RIESGO'!P11="Completa",10,IF('VALORACIÓN DE CONTROL DE RIESGO'!P11="Incompleta",5,0)),IF('VALORACIÓN DE CONTROL DE RIESGO'!Q11="SI",15,0),IF('VALORACIÓN DE CONTROL DE RIESGO'!R11="Se investigan y se resuelven oportunamente",15,0),IF('VALORACIÓN DE CONTROL DE RIESGO'!S11="Adecuada",15,0))</f>
        <v>100</v>
      </c>
      <c r="V11" s="89" t="str">
        <f t="shared" ref="V11:V54" si="0">IF(U11&gt;=96,"Fuerte",IF(AND(U11&gt;=86,U11&lt;=95),"Moderado",IF(AND(U11&lt;=85,U11&gt;=0),"Debil","")))</f>
        <v>Fuerte</v>
      </c>
      <c r="W11" s="89" t="s">
        <v>384</v>
      </c>
      <c r="X11" s="89" t="str">
        <f t="shared" ref="X11:X54" si="1">IF(AND(V11="Fuerte",W11="Fuerte"),"Fuerte",IF(AND(V11="Fuerte",W11="Moderado"),"Moderado",IF(AND(V11="Fuerte",W11="Debil"),"Debil",IF(AND(V11="Moderado",W11="Fuerte"),"Moderado",IF(AND(V11="Moderado",W11="Moderado"),"Moderado",IF(AND(V11="Moderado",W11="Debil"),"Debil",IF(AND(V11="Debil",W11="Fuerte"),"Debil",IF(AND(V11="Debil",W11="Moderado"),"Debil",IF(AND(V11="Debil",W11="Debil"),"Debil","")))))))))</f>
        <v>Fuerte</v>
      </c>
      <c r="Y11" s="89" t="str">
        <f t="shared" ref="Y11:Y53" si="2">IF(X11="","",IF(X11="Fuerte","NO","SI"))</f>
        <v>NO</v>
      </c>
      <c r="Z11" s="89"/>
      <c r="AA11" s="93"/>
      <c r="AB11" s="93"/>
      <c r="AC11" s="93"/>
      <c r="AD11" s="93"/>
      <c r="AE11" s="93"/>
      <c r="AF11" s="93"/>
      <c r="AG11" s="93"/>
      <c r="AH11" s="93"/>
      <c r="AI11" s="93"/>
      <c r="AJ11" s="93"/>
      <c r="AK11" s="93"/>
      <c r="AL11" s="93"/>
      <c r="AM11" s="93"/>
    </row>
    <row r="12" spans="1:39" s="94" customFormat="1" ht="143.25" customHeight="1" x14ac:dyDescent="0.25">
      <c r="A12" s="89">
        <v>1</v>
      </c>
      <c r="B12" s="89" t="s">
        <v>111</v>
      </c>
      <c r="C12" s="89">
        <v>3</v>
      </c>
      <c r="D12" s="89" t="s">
        <v>374</v>
      </c>
      <c r="E12" s="92" t="str">
        <f>+VLOOKUP('VALORACIÓN DE CONTROL DE RIESGO'!A12,'IDENTIFICACIÓN DE RIESGOS'!$A$8:$F$104,6,0)</f>
        <v>Atención de Usuarios en las Casas de Justicia de Bogotá PD-AJ-10</v>
      </c>
      <c r="F12" s="114" t="str">
        <f>+VLOOKUP(A12,'IDENTIFICACIÓN DE RIESGOS'!$A$7:$C$100,3,0)</f>
        <v>Inadecuada orientación a los usuarios en casas de justicia</v>
      </c>
      <c r="G12" s="89" t="s">
        <v>673</v>
      </c>
      <c r="H12" s="89" t="s">
        <v>222</v>
      </c>
      <c r="I12" s="89" t="s">
        <v>730</v>
      </c>
      <c r="J12" s="89" t="s">
        <v>376</v>
      </c>
      <c r="K12" s="89" t="s">
        <v>376</v>
      </c>
      <c r="L12" s="89" t="s">
        <v>378</v>
      </c>
      <c r="M12" s="89" t="s">
        <v>386</v>
      </c>
      <c r="N12" s="89" t="s">
        <v>380</v>
      </c>
      <c r="O12" s="89" t="s">
        <v>381</v>
      </c>
      <c r="P12" s="89" t="s">
        <v>382</v>
      </c>
      <c r="Q12" s="89" t="s">
        <v>376</v>
      </c>
      <c r="R12" s="89" t="s">
        <v>383</v>
      </c>
      <c r="S12" s="89" t="s">
        <v>381</v>
      </c>
      <c r="T12" s="89" t="s">
        <v>379</v>
      </c>
      <c r="U12" s="89">
        <f>SUM(IF('VALORACIÓN DE CONTROL DE RIESGO'!L12="Preventivo",15,IF('VALORACIÓN DE CONTROL DE RIESGO'!L12="Detectivo",10,0)),IF('VALORACIÓN DE CONTROL DE RIESGO'!N12="Asignado",15,0),IF('VALORACIÓN DE CONTROL DE RIESGO'!O12="Adecuada",15,0),IF('VALORACIÓN DE CONTROL DE RIESGO'!P12="Completa",10,IF('VALORACIÓN DE CONTROL DE RIESGO'!P12="Incompleta",5,0)),IF('VALORACIÓN DE CONTROL DE RIESGO'!Q12="SI",15,0),IF('VALORACIÓN DE CONTROL DE RIESGO'!R12="Se investigan y se resuelven oportunamente",15,0),IF('VALORACIÓN DE CONTROL DE RIESGO'!S12="Adecuada",15,0))</f>
        <v>100</v>
      </c>
      <c r="V12" s="89" t="str">
        <f t="shared" si="0"/>
        <v>Fuerte</v>
      </c>
      <c r="W12" s="89" t="s">
        <v>384</v>
      </c>
      <c r="X12" s="89" t="str">
        <f t="shared" si="1"/>
        <v>Fuerte</v>
      </c>
      <c r="Y12" s="89" t="str">
        <f t="shared" si="2"/>
        <v>NO</v>
      </c>
      <c r="Z12" s="89"/>
      <c r="AA12" s="93"/>
      <c r="AB12" s="93"/>
      <c r="AC12" s="93"/>
      <c r="AD12" s="93"/>
      <c r="AE12" s="93"/>
      <c r="AF12" s="93"/>
      <c r="AG12" s="93"/>
      <c r="AH12" s="93"/>
      <c r="AI12" s="93"/>
      <c r="AJ12" s="93"/>
      <c r="AK12" s="93"/>
      <c r="AL12" s="93"/>
      <c r="AM12" s="93"/>
    </row>
    <row r="13" spans="1:39" s="94" customFormat="1" ht="191.25" x14ac:dyDescent="0.25">
      <c r="A13" s="89">
        <v>2</v>
      </c>
      <c r="B13" s="89" t="s">
        <v>111</v>
      </c>
      <c r="C13" s="89">
        <v>1</v>
      </c>
      <c r="D13" s="89" t="s">
        <v>374</v>
      </c>
      <c r="E13" s="92" t="str">
        <f>+VLOOKUP('VALORACIÓN DE CONTROL DE RIESGO'!A13,'IDENTIFICACIÓN DE RIESGOS'!$A$8:$F$104,6,0)</f>
        <v>Operación de las Casas de Justicia de Bogotá PD-AJ-12</v>
      </c>
      <c r="F13" s="114" t="str">
        <f>+VLOOKUP(A13,'IDENTIFICACIÓN DE RIESGOS'!$A$7:$C$100,3,0)</f>
        <v>Desvinculación de entidades operadoras al programa de casas de justicia</v>
      </c>
      <c r="G13" s="89" t="s">
        <v>729</v>
      </c>
      <c r="H13" s="89"/>
      <c r="I13" s="89" t="s">
        <v>385</v>
      </c>
      <c r="J13" s="89" t="s">
        <v>376</v>
      </c>
      <c r="K13" s="89" t="s">
        <v>377</v>
      </c>
      <c r="L13" s="89" t="s">
        <v>378</v>
      </c>
      <c r="M13" s="89" t="s">
        <v>379</v>
      </c>
      <c r="N13" s="89" t="s">
        <v>380</v>
      </c>
      <c r="O13" s="89" t="s">
        <v>381</v>
      </c>
      <c r="P13" s="89" t="s">
        <v>382</v>
      </c>
      <c r="Q13" s="89" t="s">
        <v>376</v>
      </c>
      <c r="R13" s="89" t="s">
        <v>383</v>
      </c>
      <c r="S13" s="89" t="s">
        <v>381</v>
      </c>
      <c r="T13" s="89" t="s">
        <v>379</v>
      </c>
      <c r="U13" s="89">
        <f>SUM(IF('VALORACIÓN DE CONTROL DE RIESGO'!L13="Preventivo",15,IF('VALORACIÓN DE CONTROL DE RIESGO'!L13="Detectivo",10,0)),IF('VALORACIÓN DE CONTROL DE RIESGO'!N13="Asignado",15,0),IF('VALORACIÓN DE CONTROL DE RIESGO'!O13="Adecuada",15,0),IF('VALORACIÓN DE CONTROL DE RIESGO'!P13="Completa",10,IF('VALORACIÓN DE CONTROL DE RIESGO'!P13="Incompleta",5,0)),IF('VALORACIÓN DE CONTROL DE RIESGO'!Q13="SI",15,0),IF('VALORACIÓN DE CONTROL DE RIESGO'!R13="Se investigan y se resuelven oportunamente",15,0),IF('VALORACIÓN DE CONTROL DE RIESGO'!S13="Adecuada",15,0))</f>
        <v>100</v>
      </c>
      <c r="V13" s="89" t="str">
        <f t="shared" si="0"/>
        <v>Fuerte</v>
      </c>
      <c r="W13" s="89" t="s">
        <v>384</v>
      </c>
      <c r="X13" s="89" t="str">
        <f t="shared" si="1"/>
        <v>Fuerte</v>
      </c>
      <c r="Y13" s="89" t="str">
        <f t="shared" si="2"/>
        <v>NO</v>
      </c>
      <c r="Z13" s="89"/>
      <c r="AA13" s="93"/>
      <c r="AB13" s="93"/>
      <c r="AC13" s="93"/>
      <c r="AD13" s="93"/>
      <c r="AE13" s="93"/>
      <c r="AF13" s="93"/>
      <c r="AG13" s="93"/>
      <c r="AH13" s="93"/>
      <c r="AI13" s="93"/>
      <c r="AJ13" s="93"/>
      <c r="AK13" s="93"/>
      <c r="AL13" s="93"/>
      <c r="AM13" s="93"/>
    </row>
    <row r="14" spans="1:39" s="94" customFormat="1" ht="165.75" x14ac:dyDescent="0.25">
      <c r="A14" s="89">
        <v>2</v>
      </c>
      <c r="B14" s="89" t="s">
        <v>111</v>
      </c>
      <c r="C14" s="89">
        <v>2</v>
      </c>
      <c r="D14" s="89" t="s">
        <v>374</v>
      </c>
      <c r="E14" s="92" t="str">
        <f>+VLOOKUP('VALORACIÓN DE CONTROL DE RIESGO'!A14,'IDENTIFICACIÓN DE RIESGOS'!$A$8:$F$104,6,0)</f>
        <v>Operación de las Casas de Justicia de Bogotá PD-AJ-12</v>
      </c>
      <c r="F14" s="114" t="str">
        <f>+VLOOKUP(A14,'IDENTIFICACIÓN DE RIESGOS'!$A$7:$C$100,3,0)</f>
        <v>Desvinculación de entidades operadoras al programa de casas de justicia</v>
      </c>
      <c r="G14" s="89" t="s">
        <v>387</v>
      </c>
      <c r="H14" s="89"/>
      <c r="I14" s="89" t="s">
        <v>948</v>
      </c>
      <c r="J14" s="89" t="s">
        <v>376</v>
      </c>
      <c r="K14" s="89" t="s">
        <v>377</v>
      </c>
      <c r="L14" s="89" t="s">
        <v>378</v>
      </c>
      <c r="M14" s="89" t="s">
        <v>379</v>
      </c>
      <c r="N14" s="89" t="s">
        <v>380</v>
      </c>
      <c r="O14" s="89" t="s">
        <v>381</v>
      </c>
      <c r="P14" s="89" t="s">
        <v>382</v>
      </c>
      <c r="Q14" s="89" t="s">
        <v>376</v>
      </c>
      <c r="R14" s="89" t="s">
        <v>383</v>
      </c>
      <c r="S14" s="89" t="s">
        <v>381</v>
      </c>
      <c r="T14" s="89" t="s">
        <v>379</v>
      </c>
      <c r="U14" s="89">
        <f>SUM(IF('VALORACIÓN DE CONTROL DE RIESGO'!L14="Preventivo",15,IF('VALORACIÓN DE CONTROL DE RIESGO'!L14="Detectivo",10,0)),IF('VALORACIÓN DE CONTROL DE RIESGO'!N14="Asignado",15,0),IF('VALORACIÓN DE CONTROL DE RIESGO'!O14="Adecuada",15,0),IF('VALORACIÓN DE CONTROL DE RIESGO'!P14="Completa",10,IF('VALORACIÓN DE CONTROL DE RIESGO'!P14="Incompleta",5,0)),IF('VALORACIÓN DE CONTROL DE RIESGO'!Q14="SI",15,0),IF('VALORACIÓN DE CONTROL DE RIESGO'!R14="Se investigan y se resuelven oportunamente",15,0),IF('VALORACIÓN DE CONTROL DE RIESGO'!S14="Adecuada",15,0))</f>
        <v>100</v>
      </c>
      <c r="V14" s="89" t="str">
        <f t="shared" si="0"/>
        <v>Fuerte</v>
      </c>
      <c r="W14" s="89" t="s">
        <v>384</v>
      </c>
      <c r="X14" s="89" t="str">
        <f t="shared" si="1"/>
        <v>Fuerte</v>
      </c>
      <c r="Y14" s="89" t="str">
        <f t="shared" si="2"/>
        <v>NO</v>
      </c>
      <c r="Z14" s="89"/>
      <c r="AA14" s="93"/>
      <c r="AB14" s="93"/>
      <c r="AC14" s="93"/>
      <c r="AD14" s="93"/>
      <c r="AE14" s="93"/>
      <c r="AF14" s="93"/>
      <c r="AG14" s="93"/>
      <c r="AH14" s="93"/>
      <c r="AI14" s="93"/>
      <c r="AJ14" s="93"/>
      <c r="AK14" s="93"/>
      <c r="AL14" s="93"/>
      <c r="AM14" s="93"/>
    </row>
    <row r="15" spans="1:39" s="94" customFormat="1" ht="204" x14ac:dyDescent="0.25">
      <c r="A15" s="89">
        <v>2</v>
      </c>
      <c r="B15" s="89" t="s">
        <v>111</v>
      </c>
      <c r="C15" s="89">
        <v>3</v>
      </c>
      <c r="D15" s="89" t="s">
        <v>374</v>
      </c>
      <c r="E15" s="92" t="str">
        <f>+VLOOKUP('VALORACIÓN DE CONTROL DE RIESGO'!A15,'IDENTIFICACIÓN DE RIESGOS'!$A$8:$F$104,6,0)</f>
        <v>Operación de las Casas de Justicia de Bogotá PD-AJ-12</v>
      </c>
      <c r="F15" s="114" t="str">
        <f>+VLOOKUP(A15,'IDENTIFICACIÓN DE RIESGOS'!$A$7:$C$100,3,0)</f>
        <v>Desvinculación de entidades operadoras al programa de casas de justicia</v>
      </c>
      <c r="G15" s="89" t="s">
        <v>224</v>
      </c>
      <c r="H15" s="89" t="s">
        <v>225</v>
      </c>
      <c r="I15" s="89" t="s">
        <v>388</v>
      </c>
      <c r="J15" s="89" t="s">
        <v>376</v>
      </c>
      <c r="K15" s="89" t="s">
        <v>376</v>
      </c>
      <c r="L15" s="89" t="s">
        <v>378</v>
      </c>
      <c r="M15" s="89" t="s">
        <v>386</v>
      </c>
      <c r="N15" s="89" t="s">
        <v>380</v>
      </c>
      <c r="O15" s="89" t="s">
        <v>381</v>
      </c>
      <c r="P15" s="89" t="s">
        <v>382</v>
      </c>
      <c r="Q15" s="89" t="s">
        <v>376</v>
      </c>
      <c r="R15" s="89" t="s">
        <v>383</v>
      </c>
      <c r="S15" s="89" t="s">
        <v>381</v>
      </c>
      <c r="T15" s="89" t="s">
        <v>379</v>
      </c>
      <c r="U15" s="89">
        <f>SUM(IF('VALORACIÓN DE CONTROL DE RIESGO'!L15="Preventivo",15,IF('VALORACIÓN DE CONTROL DE RIESGO'!L15="Detectivo",10,0)),IF('VALORACIÓN DE CONTROL DE RIESGO'!N15="Asignado",15,0),IF('VALORACIÓN DE CONTROL DE RIESGO'!O15="Adecuada",15,0),IF('VALORACIÓN DE CONTROL DE RIESGO'!P15="Completa",10,IF('VALORACIÓN DE CONTROL DE RIESGO'!P15="Incompleta",5,0)),IF('VALORACIÓN DE CONTROL DE RIESGO'!Q15="SI",15,0),IF('VALORACIÓN DE CONTROL DE RIESGO'!R15="Se investigan y se resuelven oportunamente",15,0),IF('VALORACIÓN DE CONTROL DE RIESGO'!S15="Adecuada",15,0))</f>
        <v>100</v>
      </c>
      <c r="V15" s="89" t="str">
        <f t="shared" si="0"/>
        <v>Fuerte</v>
      </c>
      <c r="W15" s="89" t="s">
        <v>384</v>
      </c>
      <c r="X15" s="89" t="str">
        <f t="shared" si="1"/>
        <v>Fuerte</v>
      </c>
      <c r="Y15" s="89" t="str">
        <f t="shared" si="2"/>
        <v>NO</v>
      </c>
      <c r="Z15" s="89"/>
      <c r="AA15" s="93"/>
      <c r="AB15" s="93"/>
      <c r="AC15" s="93"/>
      <c r="AD15" s="93"/>
      <c r="AE15" s="93"/>
      <c r="AF15" s="93"/>
      <c r="AG15" s="93"/>
      <c r="AH15" s="93"/>
      <c r="AI15" s="93"/>
      <c r="AJ15" s="93"/>
      <c r="AK15" s="93"/>
      <c r="AL15" s="93"/>
      <c r="AM15" s="93"/>
    </row>
    <row r="16" spans="1:39" s="94" customFormat="1" ht="191.25" x14ac:dyDescent="0.25">
      <c r="A16" s="89">
        <v>3</v>
      </c>
      <c r="B16" s="89" t="s">
        <v>111</v>
      </c>
      <c r="C16" s="89">
        <v>1</v>
      </c>
      <c r="D16" s="89" t="s">
        <v>374</v>
      </c>
      <c r="E16" s="92" t="str">
        <f>+VLOOKUP('VALORACIÓN DE CONTROL DE RIESGO'!A16,'IDENTIFICACIÓN DE RIESGOS'!$A$8:$F$104,6,0)</f>
        <v>Atención de Usuarios en las Casas de Justicia de Bogotá PD-AJ-10</v>
      </c>
      <c r="F16" s="114" t="str">
        <f>+VLOOKUP(A16,'IDENTIFICACIÓN DE RIESGOS'!$A$7:$C$100,3,0)</f>
        <v>Interrupción o retraso en la prestación de los servicios de recepción, información y orientación de los ciudadanos en las casas de justicia de Bogotá</v>
      </c>
      <c r="G16" s="89" t="s">
        <v>389</v>
      </c>
      <c r="H16" s="89"/>
      <c r="I16" s="89" t="s">
        <v>784</v>
      </c>
      <c r="J16" s="89" t="s">
        <v>376</v>
      </c>
      <c r="K16" s="89" t="s">
        <v>377</v>
      </c>
      <c r="L16" s="89" t="s">
        <v>378</v>
      </c>
      <c r="M16" s="89" t="s">
        <v>379</v>
      </c>
      <c r="N16" s="89" t="s">
        <v>380</v>
      </c>
      <c r="O16" s="89" t="s">
        <v>381</v>
      </c>
      <c r="P16" s="89" t="s">
        <v>382</v>
      </c>
      <c r="Q16" s="89" t="s">
        <v>376</v>
      </c>
      <c r="R16" s="89" t="s">
        <v>383</v>
      </c>
      <c r="S16" s="89" t="s">
        <v>381</v>
      </c>
      <c r="T16" s="89" t="s">
        <v>379</v>
      </c>
      <c r="U16" s="89">
        <f>SUM(IF('VALORACIÓN DE CONTROL DE RIESGO'!L16="Preventivo",15,IF('VALORACIÓN DE CONTROL DE RIESGO'!L16="Detectivo",10,0)),IF('VALORACIÓN DE CONTROL DE RIESGO'!N16="Asignado",15,0),IF('VALORACIÓN DE CONTROL DE RIESGO'!O16="Adecuada",15,0),IF('VALORACIÓN DE CONTROL DE RIESGO'!P16="Completa",10,IF('VALORACIÓN DE CONTROL DE RIESGO'!P16="Incompleta",5,0)),IF('VALORACIÓN DE CONTROL DE RIESGO'!Q16="SI",15,0),IF('VALORACIÓN DE CONTROL DE RIESGO'!R16="Se investigan y se resuelven oportunamente",15,0),IF('VALORACIÓN DE CONTROL DE RIESGO'!S16="Adecuada",15,0))</f>
        <v>100</v>
      </c>
      <c r="V16" s="89" t="str">
        <f t="shared" si="0"/>
        <v>Fuerte</v>
      </c>
      <c r="W16" s="89" t="s">
        <v>384</v>
      </c>
      <c r="X16" s="89" t="str">
        <f t="shared" si="1"/>
        <v>Fuerte</v>
      </c>
      <c r="Y16" s="89" t="str">
        <f t="shared" si="2"/>
        <v>NO</v>
      </c>
      <c r="Z16" s="89"/>
      <c r="AA16" s="93"/>
      <c r="AB16" s="93"/>
      <c r="AC16" s="93"/>
      <c r="AD16" s="93"/>
      <c r="AE16" s="93"/>
      <c r="AF16" s="93"/>
      <c r="AG16" s="93"/>
      <c r="AH16" s="93"/>
      <c r="AI16" s="93"/>
      <c r="AJ16" s="93"/>
      <c r="AK16" s="93"/>
      <c r="AL16" s="93"/>
      <c r="AM16" s="93"/>
    </row>
    <row r="17" spans="1:39" s="94" customFormat="1" ht="147" customHeight="1" x14ac:dyDescent="0.25">
      <c r="A17" s="89">
        <v>3</v>
      </c>
      <c r="B17" s="89" t="s">
        <v>111</v>
      </c>
      <c r="C17" s="89">
        <v>2</v>
      </c>
      <c r="D17" s="89" t="s">
        <v>374</v>
      </c>
      <c r="E17" s="92" t="str">
        <f>+VLOOKUP('VALORACIÓN DE CONTROL DE RIESGO'!A17,'IDENTIFICACIÓN DE RIESGOS'!$A$8:$F$104,6,0)</f>
        <v>Atención de Usuarios en las Casas de Justicia de Bogotá PD-AJ-10</v>
      </c>
      <c r="F17" s="114" t="str">
        <f>+VLOOKUP(A17,'IDENTIFICACIÓN DE RIESGOS'!$A$7:$C$100,3,0)</f>
        <v>Interrupción o retraso en la prestación de los servicios de recepción, información y orientación de los ciudadanos en las casas de justicia de Bogotá</v>
      </c>
      <c r="G17" s="89" t="s">
        <v>389</v>
      </c>
      <c r="H17" s="89" t="s">
        <v>390</v>
      </c>
      <c r="I17" s="89" t="s">
        <v>730</v>
      </c>
      <c r="J17" s="89" t="s">
        <v>376</v>
      </c>
      <c r="K17" s="89" t="s">
        <v>376</v>
      </c>
      <c r="L17" s="89" t="s">
        <v>378</v>
      </c>
      <c r="M17" s="89" t="s">
        <v>386</v>
      </c>
      <c r="N17" s="89" t="s">
        <v>380</v>
      </c>
      <c r="O17" s="89" t="s">
        <v>381</v>
      </c>
      <c r="P17" s="89" t="s">
        <v>382</v>
      </c>
      <c r="Q17" s="89" t="s">
        <v>376</v>
      </c>
      <c r="R17" s="89" t="s">
        <v>383</v>
      </c>
      <c r="S17" s="89" t="s">
        <v>381</v>
      </c>
      <c r="T17" s="89" t="s">
        <v>379</v>
      </c>
      <c r="U17" s="89">
        <f>SUM(IF('VALORACIÓN DE CONTROL DE RIESGO'!L17="Preventivo",15,IF('VALORACIÓN DE CONTROL DE RIESGO'!L17="Detectivo",10,0)),IF('VALORACIÓN DE CONTROL DE RIESGO'!N17="Asignado",15,0),IF('VALORACIÓN DE CONTROL DE RIESGO'!O17="Adecuada",15,0),IF('VALORACIÓN DE CONTROL DE RIESGO'!P17="Completa",10,IF('VALORACIÓN DE CONTROL DE RIESGO'!P17="Incompleta",5,0)),IF('VALORACIÓN DE CONTROL DE RIESGO'!Q17="SI",15,0),IF('VALORACIÓN DE CONTROL DE RIESGO'!R17="Se investigan y se resuelven oportunamente",15,0),IF('VALORACIÓN DE CONTROL DE RIESGO'!S17="Adecuada",15,0))</f>
        <v>100</v>
      </c>
      <c r="V17" s="89" t="str">
        <f t="shared" si="0"/>
        <v>Fuerte</v>
      </c>
      <c r="W17" s="89" t="s">
        <v>384</v>
      </c>
      <c r="X17" s="89" t="str">
        <f t="shared" si="1"/>
        <v>Fuerte</v>
      </c>
      <c r="Y17" s="89" t="str">
        <f t="shared" si="2"/>
        <v>NO</v>
      </c>
      <c r="Z17" s="89"/>
      <c r="AA17" s="93"/>
      <c r="AB17" s="93"/>
      <c r="AC17" s="93"/>
      <c r="AD17" s="93"/>
      <c r="AE17" s="93"/>
      <c r="AF17" s="93"/>
      <c r="AG17" s="93"/>
      <c r="AH17" s="93"/>
      <c r="AI17" s="93"/>
      <c r="AJ17" s="93"/>
      <c r="AK17" s="93"/>
      <c r="AL17" s="93"/>
      <c r="AM17" s="93"/>
    </row>
    <row r="18" spans="1:39" s="94" customFormat="1" ht="153" x14ac:dyDescent="0.25">
      <c r="A18" s="89">
        <v>4</v>
      </c>
      <c r="B18" s="89" t="s">
        <v>111</v>
      </c>
      <c r="C18" s="89">
        <v>1</v>
      </c>
      <c r="D18" s="89" t="s">
        <v>374</v>
      </c>
      <c r="E18" s="92" t="str">
        <f>+VLOOKUP('VALORACIÓN DE CONTROL DE RIESGO'!A18,'IDENTIFICACIÓN DE RIESGOS'!$A$8:$F$104,6,0)</f>
        <v>Atención de Usuarios en las Casas de Justicia de Bogotá PD-AJ-10</v>
      </c>
      <c r="F18" s="114" t="str">
        <f>+VLOOKUP(A18,'IDENTIFICACIÓN DE RIESGOS'!$A$7:$C$100,3,0)</f>
        <v>Interrupción o retraso en la prestación de los servicios por parte de las entidades operadoras de las casas de justicia de Bogotá</v>
      </c>
      <c r="G18" s="89" t="s">
        <v>949</v>
      </c>
      <c r="H18" s="89"/>
      <c r="I18" s="89" t="s">
        <v>785</v>
      </c>
      <c r="J18" s="89" t="s">
        <v>376</v>
      </c>
      <c r="K18" s="89" t="s">
        <v>377</v>
      </c>
      <c r="L18" s="89" t="s">
        <v>378</v>
      </c>
      <c r="M18" s="89" t="s">
        <v>379</v>
      </c>
      <c r="N18" s="89" t="s">
        <v>380</v>
      </c>
      <c r="O18" s="89" t="s">
        <v>381</v>
      </c>
      <c r="P18" s="89" t="s">
        <v>382</v>
      </c>
      <c r="Q18" s="89" t="s">
        <v>376</v>
      </c>
      <c r="R18" s="89" t="s">
        <v>383</v>
      </c>
      <c r="S18" s="89" t="s">
        <v>381</v>
      </c>
      <c r="T18" s="89" t="s">
        <v>379</v>
      </c>
      <c r="U18" s="89">
        <f>SUM(IF('VALORACIÓN DE CONTROL DE RIESGO'!L18="Preventivo",15,IF('VALORACIÓN DE CONTROL DE RIESGO'!L18="Detectivo",10,0)),IF('VALORACIÓN DE CONTROL DE RIESGO'!N18="Asignado",15,0),IF('VALORACIÓN DE CONTROL DE RIESGO'!O18="Adecuada",15,0),IF('VALORACIÓN DE CONTROL DE RIESGO'!P18="Completa",10,IF('VALORACIÓN DE CONTROL DE RIESGO'!P18="Incompleta",5,0)),IF('VALORACIÓN DE CONTROL DE RIESGO'!Q18="SI",15,0),IF('VALORACIÓN DE CONTROL DE RIESGO'!R18="Se investigan y se resuelven oportunamente",15,0),IF('VALORACIÓN DE CONTROL DE RIESGO'!S18="Adecuada",15,0))</f>
        <v>100</v>
      </c>
      <c r="V18" s="89" t="str">
        <f t="shared" si="0"/>
        <v>Fuerte</v>
      </c>
      <c r="W18" s="89" t="s">
        <v>384</v>
      </c>
      <c r="X18" s="89" t="str">
        <f t="shared" si="1"/>
        <v>Fuerte</v>
      </c>
      <c r="Y18" s="89" t="str">
        <f t="shared" si="2"/>
        <v>NO</v>
      </c>
      <c r="Z18" s="89"/>
      <c r="AA18" s="93"/>
      <c r="AB18" s="93"/>
      <c r="AC18" s="93"/>
      <c r="AD18" s="93"/>
      <c r="AE18" s="93"/>
      <c r="AF18" s="93"/>
      <c r="AG18" s="93"/>
      <c r="AH18" s="93"/>
      <c r="AI18" s="93"/>
      <c r="AJ18" s="93"/>
      <c r="AK18" s="93"/>
      <c r="AL18" s="93"/>
      <c r="AM18" s="93"/>
    </row>
    <row r="19" spans="1:39" s="94" customFormat="1" ht="153" x14ac:dyDescent="0.25">
      <c r="A19" s="89">
        <v>4</v>
      </c>
      <c r="B19" s="89" t="s">
        <v>111</v>
      </c>
      <c r="C19" s="89">
        <v>2</v>
      </c>
      <c r="D19" s="89" t="s">
        <v>374</v>
      </c>
      <c r="E19" s="92" t="str">
        <f>+VLOOKUP('VALORACIÓN DE CONTROL DE RIESGO'!A19,'IDENTIFICACIÓN DE RIESGOS'!$A$8:$F$104,6,0)</f>
        <v>Atención de Usuarios en las Casas de Justicia de Bogotá PD-AJ-10</v>
      </c>
      <c r="F19" s="114" t="str">
        <f>+VLOOKUP(A19,'IDENTIFICACIÓN DE RIESGOS'!$A$7:$C$100,3,0)</f>
        <v>Interrupción o retraso en la prestación de los servicios por parte de las entidades operadoras de las casas de justicia de Bogotá</v>
      </c>
      <c r="G19" s="89" t="s">
        <v>949</v>
      </c>
      <c r="H19" s="89" t="s">
        <v>229</v>
      </c>
      <c r="I19" s="89" t="s">
        <v>730</v>
      </c>
      <c r="J19" s="89" t="s">
        <v>376</v>
      </c>
      <c r="K19" s="89" t="s">
        <v>376</v>
      </c>
      <c r="L19" s="89" t="s">
        <v>378</v>
      </c>
      <c r="M19" s="89" t="s">
        <v>386</v>
      </c>
      <c r="N19" s="89" t="s">
        <v>380</v>
      </c>
      <c r="O19" s="89" t="s">
        <v>381</v>
      </c>
      <c r="P19" s="89" t="s">
        <v>382</v>
      </c>
      <c r="Q19" s="89" t="s">
        <v>376</v>
      </c>
      <c r="R19" s="89" t="s">
        <v>383</v>
      </c>
      <c r="S19" s="89" t="s">
        <v>381</v>
      </c>
      <c r="T19" s="89" t="s">
        <v>379</v>
      </c>
      <c r="U19" s="89">
        <f>SUM(IF('VALORACIÓN DE CONTROL DE RIESGO'!L19="Preventivo",15,IF('VALORACIÓN DE CONTROL DE RIESGO'!L19="Detectivo",10,0)),IF('VALORACIÓN DE CONTROL DE RIESGO'!N19="Asignado",15,0),IF('VALORACIÓN DE CONTROL DE RIESGO'!O19="Adecuada",15,0),IF('VALORACIÓN DE CONTROL DE RIESGO'!P19="Completa",10,IF('VALORACIÓN DE CONTROL DE RIESGO'!P19="Incompleta",5,0)),IF('VALORACIÓN DE CONTROL DE RIESGO'!Q19="SI",15,0),IF('VALORACIÓN DE CONTROL DE RIESGO'!R19="Se investigan y se resuelven oportunamente",15,0),IF('VALORACIÓN DE CONTROL DE RIESGO'!S19="Adecuada",15,0))</f>
        <v>100</v>
      </c>
      <c r="V19" s="89" t="str">
        <f t="shared" si="0"/>
        <v>Fuerte</v>
      </c>
      <c r="W19" s="89" t="s">
        <v>384</v>
      </c>
      <c r="X19" s="89" t="str">
        <f t="shared" si="1"/>
        <v>Fuerte</v>
      </c>
      <c r="Y19" s="89" t="str">
        <f t="shared" si="2"/>
        <v>NO</v>
      </c>
      <c r="Z19" s="89"/>
      <c r="AA19" s="93"/>
      <c r="AB19" s="93"/>
      <c r="AC19" s="93"/>
      <c r="AD19" s="93"/>
      <c r="AE19" s="93"/>
      <c r="AF19" s="93"/>
      <c r="AG19" s="93"/>
      <c r="AH19" s="93"/>
      <c r="AI19" s="93"/>
      <c r="AJ19" s="93"/>
      <c r="AK19" s="93"/>
      <c r="AL19" s="93"/>
      <c r="AM19" s="93"/>
    </row>
    <row r="20" spans="1:39" s="153" customFormat="1" ht="114.75" hidden="1" x14ac:dyDescent="0.25">
      <c r="A20" s="89">
        <v>5</v>
      </c>
      <c r="B20" s="89" t="s">
        <v>111</v>
      </c>
      <c r="C20" s="89">
        <v>1</v>
      </c>
      <c r="D20" s="89" t="s">
        <v>374</v>
      </c>
      <c r="E20" s="92" t="str">
        <f>+VLOOKUP('VALORACIÓN DE CONTROL DE RIESGO'!A20,'IDENTIFICACIÓN DE RIESGOS'!$A$8:$F$104,6,0)</f>
        <v>Acciones de Protección, Atención Social, Preventivas y Pedagógicas en el CTP PD-AJ-4</v>
      </c>
      <c r="F20" s="114" t="str">
        <f>+VLOOKUP(A20,'IDENTIFICACIÓN DE RIESGOS'!$A$7:$C$100,3,0)</f>
        <v>Afectación psicosocial de los funcionarios y contratistas del CTP</v>
      </c>
      <c r="G20" s="89" t="s">
        <v>230</v>
      </c>
      <c r="H20" s="89"/>
      <c r="I20" s="89" t="s">
        <v>731</v>
      </c>
      <c r="J20" s="154" t="s">
        <v>376</v>
      </c>
      <c r="K20" s="154" t="s">
        <v>377</v>
      </c>
      <c r="L20" s="154" t="s">
        <v>378</v>
      </c>
      <c r="M20" s="154" t="s">
        <v>379</v>
      </c>
      <c r="N20" s="154" t="s">
        <v>380</v>
      </c>
      <c r="O20" s="154" t="s">
        <v>381</v>
      </c>
      <c r="P20" s="154" t="s">
        <v>382</v>
      </c>
      <c r="Q20" s="154" t="s">
        <v>376</v>
      </c>
      <c r="R20" s="154" t="s">
        <v>383</v>
      </c>
      <c r="S20" s="154" t="s">
        <v>381</v>
      </c>
      <c r="T20" s="154" t="s">
        <v>379</v>
      </c>
      <c r="U20" s="154">
        <f>SUM(IF('VALORACIÓN DE CONTROL DE RIESGO'!L20="Preventivo",15,IF('VALORACIÓN DE CONTROL DE RIESGO'!L20="Detectivo",10,0)),IF('VALORACIÓN DE CONTROL DE RIESGO'!N20="Asignado",15,0),IF('VALORACIÓN DE CONTROL DE RIESGO'!O20="Adecuada",15,0),IF('VALORACIÓN DE CONTROL DE RIESGO'!P20="Completa",10,IF('VALORACIÓN DE CONTROL DE RIESGO'!P20="Incompleta",5,0)),IF('VALORACIÓN DE CONTROL DE RIESGO'!Q20="SI",15,0),IF('VALORACIÓN DE CONTROL DE RIESGO'!R20="Se investigan y se resuelven oportunamente",15,0),IF('VALORACIÓN DE CONTROL DE RIESGO'!S20="Adecuada",15,0))</f>
        <v>100</v>
      </c>
      <c r="V20" s="154" t="str">
        <f t="shared" si="0"/>
        <v>Fuerte</v>
      </c>
      <c r="W20" s="154" t="s">
        <v>384</v>
      </c>
      <c r="X20" s="154" t="str">
        <f t="shared" si="1"/>
        <v>Fuerte</v>
      </c>
      <c r="Y20" s="154" t="str">
        <f t="shared" si="2"/>
        <v>NO</v>
      </c>
      <c r="Z20" s="154"/>
      <c r="AA20" s="155"/>
      <c r="AB20" s="155"/>
      <c r="AC20" s="155"/>
      <c r="AD20" s="155"/>
      <c r="AE20" s="155"/>
      <c r="AF20" s="155"/>
      <c r="AG20" s="155"/>
      <c r="AH20" s="155"/>
      <c r="AI20" s="155"/>
      <c r="AJ20" s="155"/>
      <c r="AK20" s="155"/>
      <c r="AL20" s="155"/>
      <c r="AM20" s="155"/>
    </row>
    <row r="21" spans="1:39" s="153" customFormat="1" ht="153" hidden="1" x14ac:dyDescent="0.25">
      <c r="A21" s="89">
        <v>5</v>
      </c>
      <c r="B21" s="89" t="s">
        <v>111</v>
      </c>
      <c r="C21" s="89">
        <v>2</v>
      </c>
      <c r="D21" s="89" t="s">
        <v>374</v>
      </c>
      <c r="E21" s="92" t="str">
        <f>+VLOOKUP('VALORACIÓN DE CONTROL DE RIESGO'!A21,'IDENTIFICACIÓN DE RIESGOS'!$A$8:$F$104,6,0)</f>
        <v>Acciones de Protección, Atención Social, Preventivas y Pedagógicas en el CTP PD-AJ-4</v>
      </c>
      <c r="F21" s="114" t="str">
        <f>+VLOOKUP(A21,'IDENTIFICACIÓN DE RIESGOS'!$A$7:$C$100,3,0)</f>
        <v>Afectación psicosocial de los funcionarios y contratistas del CTP</v>
      </c>
      <c r="G21" s="89" t="s">
        <v>230</v>
      </c>
      <c r="H21" s="89" t="s">
        <v>231</v>
      </c>
      <c r="I21" s="89" t="s">
        <v>732</v>
      </c>
      <c r="J21" s="154" t="s">
        <v>376</v>
      </c>
      <c r="K21" s="154" t="s">
        <v>376</v>
      </c>
      <c r="L21" s="154" t="s">
        <v>378</v>
      </c>
      <c r="M21" s="154" t="s">
        <v>386</v>
      </c>
      <c r="N21" s="154" t="s">
        <v>380</v>
      </c>
      <c r="O21" s="154" t="s">
        <v>381</v>
      </c>
      <c r="P21" s="154" t="s">
        <v>382</v>
      </c>
      <c r="Q21" s="154" t="s">
        <v>376</v>
      </c>
      <c r="R21" s="154" t="s">
        <v>383</v>
      </c>
      <c r="S21" s="154" t="s">
        <v>381</v>
      </c>
      <c r="T21" s="154" t="s">
        <v>379</v>
      </c>
      <c r="U21" s="154">
        <f>SUM(IF('VALORACIÓN DE CONTROL DE RIESGO'!L21="Preventivo",15,IF('VALORACIÓN DE CONTROL DE RIESGO'!L21="Detectivo",10,0)),IF('VALORACIÓN DE CONTROL DE RIESGO'!N21="Asignado",15,0),IF('VALORACIÓN DE CONTROL DE RIESGO'!O21="Adecuada",15,0),IF('VALORACIÓN DE CONTROL DE RIESGO'!P21="Completa",10,IF('VALORACIÓN DE CONTROL DE RIESGO'!P21="Incompleta",5,0)),IF('VALORACIÓN DE CONTROL DE RIESGO'!Q21="SI",15,0),IF('VALORACIÓN DE CONTROL DE RIESGO'!R21="Se investigan y se resuelven oportunamente",15,0),IF('VALORACIÓN DE CONTROL DE RIESGO'!S21="Adecuada",15,0))</f>
        <v>100</v>
      </c>
      <c r="V21" s="154" t="str">
        <f t="shared" si="0"/>
        <v>Fuerte</v>
      </c>
      <c r="W21" s="154" t="s">
        <v>384</v>
      </c>
      <c r="X21" s="154" t="str">
        <f t="shared" si="1"/>
        <v>Fuerte</v>
      </c>
      <c r="Y21" s="154" t="str">
        <f t="shared" si="2"/>
        <v>NO</v>
      </c>
      <c r="Z21" s="154"/>
      <c r="AA21" s="155"/>
      <c r="AB21" s="155"/>
      <c r="AC21" s="155"/>
      <c r="AD21" s="155"/>
      <c r="AE21" s="155"/>
      <c r="AF21" s="155"/>
      <c r="AG21" s="155"/>
      <c r="AH21" s="155"/>
      <c r="AI21" s="155"/>
      <c r="AJ21" s="155"/>
      <c r="AK21" s="155"/>
      <c r="AL21" s="155"/>
      <c r="AM21" s="155"/>
    </row>
    <row r="22" spans="1:39" s="153" customFormat="1" ht="154.5" hidden="1" customHeight="1" x14ac:dyDescent="0.25">
      <c r="A22" s="89">
        <v>6</v>
      </c>
      <c r="B22" s="89" t="s">
        <v>111</v>
      </c>
      <c r="C22" s="89">
        <v>1</v>
      </c>
      <c r="D22" s="89" t="s">
        <v>374</v>
      </c>
      <c r="E22" s="92" t="str">
        <f>+VLOOKUP('VALORACIÓN DE CONTROL DE RIESGO'!A22,'IDENTIFICACIÓN DE RIESGOS'!$A$8:$F$104,6,0)</f>
        <v>Acciones de Protección, Atención Social, Preventivas y Pedagógicas en el CTP PD-AJ-4</v>
      </c>
      <c r="F22" s="114" t="str">
        <f>+VLOOKUP(A22,'IDENTIFICACIÓN DE RIESGOS'!$A$7:$C$100,3,0)</f>
        <v>Inadecuada implementación del medio "Traslado por protección"</v>
      </c>
      <c r="G22" s="89" t="s">
        <v>391</v>
      </c>
      <c r="H22" s="89"/>
      <c r="I22" s="89" t="s">
        <v>786</v>
      </c>
      <c r="J22" s="154" t="s">
        <v>376</v>
      </c>
      <c r="K22" s="154" t="s">
        <v>377</v>
      </c>
      <c r="L22" s="154" t="s">
        <v>378</v>
      </c>
      <c r="M22" s="154" t="s">
        <v>379</v>
      </c>
      <c r="N22" s="154" t="s">
        <v>380</v>
      </c>
      <c r="O22" s="154" t="s">
        <v>381</v>
      </c>
      <c r="P22" s="154" t="s">
        <v>382</v>
      </c>
      <c r="Q22" s="154" t="s">
        <v>376</v>
      </c>
      <c r="R22" s="154" t="s">
        <v>383</v>
      </c>
      <c r="S22" s="154" t="s">
        <v>381</v>
      </c>
      <c r="T22" s="154" t="s">
        <v>379</v>
      </c>
      <c r="U22" s="154">
        <f>SUM(IF('VALORACIÓN DE CONTROL DE RIESGO'!L22="Preventivo",15,IF('VALORACIÓN DE CONTROL DE RIESGO'!L22="Detectivo",10,0)),IF('VALORACIÓN DE CONTROL DE RIESGO'!N22="Asignado",15,0),IF('VALORACIÓN DE CONTROL DE RIESGO'!O22="Adecuada",15,0),IF('VALORACIÓN DE CONTROL DE RIESGO'!P22="Completa",10,IF('VALORACIÓN DE CONTROL DE RIESGO'!P22="Incompleta",5,0)),IF('VALORACIÓN DE CONTROL DE RIESGO'!Q22="SI",15,0),IF('VALORACIÓN DE CONTROL DE RIESGO'!R22="Se investigan y se resuelven oportunamente",15,0),IF('VALORACIÓN DE CONTROL DE RIESGO'!S22="Adecuada",15,0))</f>
        <v>100</v>
      </c>
      <c r="V22" s="154" t="str">
        <f t="shared" si="0"/>
        <v>Fuerte</v>
      </c>
      <c r="W22" s="154" t="s">
        <v>384</v>
      </c>
      <c r="X22" s="154" t="str">
        <f t="shared" si="1"/>
        <v>Fuerte</v>
      </c>
      <c r="Y22" s="154" t="str">
        <f t="shared" si="2"/>
        <v>NO</v>
      </c>
      <c r="Z22" s="154"/>
      <c r="AA22" s="155"/>
      <c r="AB22" s="155"/>
      <c r="AC22" s="155"/>
      <c r="AD22" s="155"/>
      <c r="AE22" s="155"/>
      <c r="AF22" s="155"/>
      <c r="AG22" s="155"/>
      <c r="AH22" s="155"/>
      <c r="AI22" s="155"/>
      <c r="AJ22" s="155"/>
      <c r="AK22" s="155"/>
      <c r="AL22" s="155"/>
      <c r="AM22" s="155"/>
    </row>
    <row r="23" spans="1:39" s="94" customFormat="1" ht="140.25" x14ac:dyDescent="0.25">
      <c r="A23" s="89">
        <v>7</v>
      </c>
      <c r="B23" s="89" t="s">
        <v>121</v>
      </c>
      <c r="C23" s="89">
        <v>1</v>
      </c>
      <c r="D23" s="89" t="s">
        <v>374</v>
      </c>
      <c r="E23" s="92" t="str">
        <f>+VLOOKUP('VALORACIÓN DE CONTROL DE RIESGO'!A23,'IDENTIFICACIÓN DE RIESGOS'!$A$8:$F$104,6,0)</f>
        <v>Peticiones, Quejas, Reclamos y Sugerencias - PQRS Código - PD-AS-1</v>
      </c>
      <c r="F23" s="114" t="str">
        <f>+VLOOKUP(A23,'IDENTIFICACIÓN DE RIESGOS'!$A$7:$C$100,3,0)</f>
        <v>Responder extemporáneamente las Peticiones, Quejas, Reclamos o Sugerencias que ingresen a la Secretaría Distrital de Seguridad, Convivencia y Justicia.</v>
      </c>
      <c r="G23" s="89" t="s">
        <v>239</v>
      </c>
      <c r="H23" s="89" t="s">
        <v>240</v>
      </c>
      <c r="I23" s="89" t="s">
        <v>1008</v>
      </c>
      <c r="J23" s="89" t="s">
        <v>376</v>
      </c>
      <c r="K23" s="89" t="s">
        <v>376</v>
      </c>
      <c r="L23" s="89" t="s">
        <v>378</v>
      </c>
      <c r="M23" s="89" t="s">
        <v>386</v>
      </c>
      <c r="N23" s="89" t="s">
        <v>380</v>
      </c>
      <c r="O23" s="89" t="s">
        <v>381</v>
      </c>
      <c r="P23" s="89" t="s">
        <v>382</v>
      </c>
      <c r="Q23" s="89" t="s">
        <v>376</v>
      </c>
      <c r="R23" s="89" t="s">
        <v>383</v>
      </c>
      <c r="S23" s="89" t="s">
        <v>381</v>
      </c>
      <c r="T23" s="95" t="s">
        <v>392</v>
      </c>
      <c r="U23" s="89">
        <f>SUM(IF('VALORACIÓN DE CONTROL DE RIESGO'!L23="Preventivo",15,IF('VALORACIÓN DE CONTROL DE RIESGO'!L23="Detectivo",10,0)),IF('VALORACIÓN DE CONTROL DE RIESGO'!N23="Asignado",15,0),IF('VALORACIÓN DE CONTROL DE RIESGO'!O23="Adecuada",15,0),IF('VALORACIÓN DE CONTROL DE RIESGO'!P23="Completa",10,IF('VALORACIÓN DE CONTROL DE RIESGO'!P23="Incompleta",5,0)),IF('VALORACIÓN DE CONTROL DE RIESGO'!Q23="SI",15,0),IF('VALORACIÓN DE CONTROL DE RIESGO'!R23="Se investigan y se resuelven oportunamente",15,0),IF('VALORACIÓN DE CONTROL DE RIESGO'!S23="Adecuada",15,0))</f>
        <v>100</v>
      </c>
      <c r="V23" s="89" t="str">
        <f t="shared" si="0"/>
        <v>Fuerte</v>
      </c>
      <c r="W23" s="89" t="s">
        <v>384</v>
      </c>
      <c r="X23" s="89" t="str">
        <f t="shared" si="1"/>
        <v>Fuerte</v>
      </c>
      <c r="Y23" s="89" t="str">
        <f t="shared" si="2"/>
        <v>NO</v>
      </c>
      <c r="Z23" s="89"/>
      <c r="AA23" s="93"/>
      <c r="AB23" s="93"/>
      <c r="AC23" s="93"/>
      <c r="AD23" s="93"/>
      <c r="AE23" s="93"/>
      <c r="AF23" s="93"/>
      <c r="AG23" s="93"/>
      <c r="AH23" s="93"/>
      <c r="AI23" s="93"/>
      <c r="AJ23" s="93"/>
      <c r="AK23" s="93"/>
      <c r="AL23" s="93"/>
      <c r="AM23" s="93"/>
    </row>
    <row r="24" spans="1:39" s="94" customFormat="1" ht="153.75" customHeight="1" x14ac:dyDescent="0.25">
      <c r="A24" s="89">
        <v>8</v>
      </c>
      <c r="B24" s="89" t="s">
        <v>121</v>
      </c>
      <c r="C24" s="89">
        <v>1</v>
      </c>
      <c r="D24" s="89" t="s">
        <v>374</v>
      </c>
      <c r="E24" s="92" t="str">
        <f>+VLOOKUP('VALORACIÓN DE CONTROL DE RIESGO'!A24,'IDENTIFICACIÓN DE RIESGOS'!$A$8:$F$104,6,0)</f>
        <v>Peticiones, Quejas, Reclamos y Sugerencias - PQRS Código - PD-AS-1</v>
      </c>
      <c r="F24" s="114" t="str">
        <f>+VLOOKUP(A24,'IDENTIFICACIÓN DE RIESGOS'!$A$7:$C$100,3,0)</f>
        <v>Publicar extemporáneamente los Informes de PQRS en la página web de la entidad.</v>
      </c>
      <c r="G24" s="89" t="s">
        <v>243</v>
      </c>
      <c r="H24" s="89" t="s">
        <v>240</v>
      </c>
      <c r="I24" s="89" t="s">
        <v>1009</v>
      </c>
      <c r="J24" s="89" t="s">
        <v>376</v>
      </c>
      <c r="K24" s="89" t="s">
        <v>376</v>
      </c>
      <c r="L24" s="89" t="s">
        <v>378</v>
      </c>
      <c r="M24" s="89" t="s">
        <v>386</v>
      </c>
      <c r="N24" s="89" t="s">
        <v>380</v>
      </c>
      <c r="O24" s="89" t="s">
        <v>381</v>
      </c>
      <c r="P24" s="89" t="s">
        <v>382</v>
      </c>
      <c r="Q24" s="89" t="s">
        <v>376</v>
      </c>
      <c r="R24" s="89" t="s">
        <v>383</v>
      </c>
      <c r="S24" s="89" t="s">
        <v>381</v>
      </c>
      <c r="T24" s="95" t="s">
        <v>392</v>
      </c>
      <c r="U24" s="89">
        <f>SUM(IF('VALORACIÓN DE CONTROL DE RIESGO'!L24="Preventivo",15,IF('VALORACIÓN DE CONTROL DE RIESGO'!L24="Detectivo",10,0)),IF('VALORACIÓN DE CONTROL DE RIESGO'!N24="Asignado",15,0),IF('VALORACIÓN DE CONTROL DE RIESGO'!O24="Adecuada",15,0),IF('VALORACIÓN DE CONTROL DE RIESGO'!P24="Completa",10,IF('VALORACIÓN DE CONTROL DE RIESGO'!P24="Incompleta",5,0)),IF('VALORACIÓN DE CONTROL DE RIESGO'!Q24="SI",15,0),IF('VALORACIÓN DE CONTROL DE RIESGO'!R24="Se investigan y se resuelven oportunamente",15,0),IF('VALORACIÓN DE CONTROL DE RIESGO'!S24="Adecuada",15,0))</f>
        <v>100</v>
      </c>
      <c r="V24" s="89" t="str">
        <f t="shared" si="0"/>
        <v>Fuerte</v>
      </c>
      <c r="W24" s="89" t="s">
        <v>384</v>
      </c>
      <c r="X24" s="89" t="str">
        <f t="shared" si="1"/>
        <v>Fuerte</v>
      </c>
      <c r="Y24" s="89" t="str">
        <f t="shared" si="2"/>
        <v>NO</v>
      </c>
      <c r="Z24" s="89"/>
      <c r="AA24" s="93"/>
      <c r="AB24" s="93"/>
      <c r="AC24" s="93"/>
      <c r="AD24" s="93"/>
      <c r="AE24" s="93"/>
      <c r="AF24" s="93"/>
      <c r="AG24" s="93"/>
      <c r="AH24" s="93"/>
      <c r="AI24" s="93"/>
      <c r="AJ24" s="93"/>
      <c r="AK24" s="93"/>
      <c r="AL24" s="93"/>
      <c r="AM24" s="93"/>
    </row>
    <row r="25" spans="1:39" s="94" customFormat="1" ht="219" customHeight="1" x14ac:dyDescent="0.25">
      <c r="A25" s="89">
        <v>9</v>
      </c>
      <c r="B25" s="89" t="s">
        <v>124</v>
      </c>
      <c r="C25" s="89">
        <v>1</v>
      </c>
      <c r="D25" s="89" t="s">
        <v>374</v>
      </c>
      <c r="E25" s="92" t="str">
        <f>+VLOOKUP('VALORACIÓN DE CONTROL DE RIESGO'!A25,'IDENTIFICACIÓN DE RIESGOS'!$A$8:$F$104,6,0)</f>
        <v>Indagación Preliminar PD-CID-1
Investigación Disciplinaria PD-CID-2
Proceso Verbal PD-CID-3</v>
      </c>
      <c r="F25" s="114" t="str">
        <f>+VLOOKUP(A25,'IDENTIFICACIÓN DE RIESGOS'!$A$7:$C$100,3,0)</f>
        <v>Procesos disciplinarios desarrollados  y fallados sin cumplir con los parámetros de ley.</v>
      </c>
      <c r="G25" s="89" t="s">
        <v>733</v>
      </c>
      <c r="H25" s="89" t="s">
        <v>246</v>
      </c>
      <c r="I25" s="89" t="s">
        <v>787</v>
      </c>
      <c r="J25" s="89" t="s">
        <v>376</v>
      </c>
      <c r="K25" s="89" t="s">
        <v>376</v>
      </c>
      <c r="L25" s="89" t="s">
        <v>378</v>
      </c>
      <c r="M25" s="89" t="s">
        <v>379</v>
      </c>
      <c r="N25" s="89" t="s">
        <v>380</v>
      </c>
      <c r="O25" s="89" t="s">
        <v>381</v>
      </c>
      <c r="P25" s="89" t="s">
        <v>382</v>
      </c>
      <c r="Q25" s="89" t="s">
        <v>376</v>
      </c>
      <c r="R25" s="89" t="s">
        <v>383</v>
      </c>
      <c r="S25" s="89" t="s">
        <v>381</v>
      </c>
      <c r="T25" s="95" t="s">
        <v>393</v>
      </c>
      <c r="U25" s="89">
        <f>SUM(IF('VALORACIÓN DE CONTROL DE RIESGO'!L25="Preventivo",15,IF('VALORACIÓN DE CONTROL DE RIESGO'!L25="Detectivo",10,0)),IF('VALORACIÓN DE CONTROL DE RIESGO'!N25="Asignado",15,0),IF('VALORACIÓN DE CONTROL DE RIESGO'!O25="Adecuada",15,0),IF('VALORACIÓN DE CONTROL DE RIESGO'!P25="Completa",10,IF('VALORACIÓN DE CONTROL DE RIESGO'!P25="Incompleta",5,0)),IF('VALORACIÓN DE CONTROL DE RIESGO'!Q25="SI",15,0),IF('VALORACIÓN DE CONTROL DE RIESGO'!R25="Se investigan y se resuelven oportunamente",15,0),IF('VALORACIÓN DE CONTROL DE RIESGO'!S25="Adecuada",15,0))</f>
        <v>100</v>
      </c>
      <c r="V25" s="89" t="str">
        <f t="shared" si="0"/>
        <v>Fuerte</v>
      </c>
      <c r="W25" s="89" t="s">
        <v>384</v>
      </c>
      <c r="X25" s="89" t="str">
        <f t="shared" si="1"/>
        <v>Fuerte</v>
      </c>
      <c r="Y25" s="89" t="str">
        <f t="shared" si="2"/>
        <v>NO</v>
      </c>
      <c r="Z25" s="89"/>
      <c r="AA25" s="93"/>
      <c r="AB25" s="93"/>
      <c r="AC25" s="93"/>
      <c r="AD25" s="93"/>
      <c r="AE25" s="93"/>
      <c r="AF25" s="93"/>
      <c r="AG25" s="93"/>
      <c r="AH25" s="93"/>
      <c r="AI25" s="93"/>
      <c r="AJ25" s="93"/>
      <c r="AK25" s="93"/>
      <c r="AL25" s="93"/>
      <c r="AM25" s="93"/>
    </row>
    <row r="26" spans="1:39" s="94" customFormat="1" ht="165.75" x14ac:dyDescent="0.25">
      <c r="A26" s="89">
        <v>10</v>
      </c>
      <c r="B26" s="89" t="s">
        <v>1</v>
      </c>
      <c r="C26" s="89">
        <v>1</v>
      </c>
      <c r="D26" s="89" t="s">
        <v>374</v>
      </c>
      <c r="E26" s="92" t="str">
        <f>+VLOOKUP('VALORACIÓN DE CONTROL DE RIESGO'!A26,'IDENTIFICACIÓN DE RIESGOS'!$A$8:$F$104,6,0)</f>
        <v>Identificación de Requisitos Legales Ambientales PD–DS–2</v>
      </c>
      <c r="F26" s="114" t="str">
        <f>+VLOOKUP(A26,'IDENTIFICACIÓN DE RIESGOS'!$A$7:$C$100,3,0)</f>
        <v xml:space="preserve">Incumplimiento normativo ambiental por parte de la Secretaria Distrital de Seguridad, Convivencia y Justicia </v>
      </c>
      <c r="G26" s="89" t="s">
        <v>675</v>
      </c>
      <c r="H26" s="89" t="s">
        <v>248</v>
      </c>
      <c r="I26" s="89" t="s">
        <v>771</v>
      </c>
      <c r="J26" s="89" t="s">
        <v>376</v>
      </c>
      <c r="K26" s="89" t="s">
        <v>376</v>
      </c>
      <c r="L26" s="89" t="s">
        <v>378</v>
      </c>
      <c r="M26" s="89" t="s">
        <v>386</v>
      </c>
      <c r="N26" s="89" t="s">
        <v>380</v>
      </c>
      <c r="O26" s="89" t="s">
        <v>381</v>
      </c>
      <c r="P26" s="89" t="s">
        <v>382</v>
      </c>
      <c r="Q26" s="89" t="s">
        <v>376</v>
      </c>
      <c r="R26" s="89" t="s">
        <v>383</v>
      </c>
      <c r="S26" s="89" t="s">
        <v>381</v>
      </c>
      <c r="T26" s="95" t="s">
        <v>394</v>
      </c>
      <c r="U26" s="89">
        <f>SUM(IF('VALORACIÓN DE CONTROL DE RIESGO'!L26="Preventivo",15,IF('VALORACIÓN DE CONTROL DE RIESGO'!L26="Detectivo",10,0)),IF('VALORACIÓN DE CONTROL DE RIESGO'!N26="Asignado",15,0),IF('VALORACIÓN DE CONTROL DE RIESGO'!O26="Adecuada",15,0),IF('VALORACIÓN DE CONTROL DE RIESGO'!P26="Completa",10,IF('VALORACIÓN DE CONTROL DE RIESGO'!P26="Incompleta",5,0)),IF('VALORACIÓN DE CONTROL DE RIESGO'!Q26="SI",15,0),IF('VALORACIÓN DE CONTROL DE RIESGO'!R26="Se investigan y se resuelven oportunamente",15,0),IF('VALORACIÓN DE CONTROL DE RIESGO'!S26="Adecuada",15,0))</f>
        <v>100</v>
      </c>
      <c r="V26" s="89" t="str">
        <f t="shared" si="0"/>
        <v>Fuerte</v>
      </c>
      <c r="W26" s="89" t="s">
        <v>384</v>
      </c>
      <c r="X26" s="89" t="str">
        <f t="shared" si="1"/>
        <v>Fuerte</v>
      </c>
      <c r="Y26" s="89" t="str">
        <f t="shared" si="2"/>
        <v>NO</v>
      </c>
      <c r="Z26" s="89"/>
      <c r="AA26" s="93"/>
      <c r="AB26" s="93"/>
      <c r="AC26" s="93"/>
      <c r="AD26" s="93"/>
      <c r="AE26" s="93"/>
      <c r="AF26" s="93"/>
      <c r="AG26" s="93"/>
      <c r="AH26" s="93"/>
      <c r="AI26" s="93"/>
      <c r="AJ26" s="93"/>
      <c r="AK26" s="93"/>
      <c r="AL26" s="93"/>
      <c r="AM26" s="93"/>
    </row>
    <row r="27" spans="1:39" s="94" customFormat="1" ht="191.25" x14ac:dyDescent="0.25">
      <c r="A27" s="89">
        <v>11</v>
      </c>
      <c r="B27" s="89" t="s">
        <v>1</v>
      </c>
      <c r="C27" s="89">
        <v>1</v>
      </c>
      <c r="D27" s="89" t="s">
        <v>374</v>
      </c>
      <c r="E27" s="92" t="str">
        <f>+VLOOKUP('VALORACIÓN DE CONTROL DE RIESGO'!A27,'IDENTIFICACIÓN DE RIESGOS'!$A$8:$F$104,6,0)</f>
        <v>Identificación y Evaluación de Aspectos e Impactos Ambientales PD–DS–1</v>
      </c>
      <c r="F27" s="114" t="str">
        <f>+VLOOKUP(A27,'IDENTIFICACIÓN DE RIESGOS'!$A$7:$C$100,3,0)</f>
        <v>Deficiencia en la identificación de los aspectos e impactos ambientales.</v>
      </c>
      <c r="G27" s="89" t="s">
        <v>773</v>
      </c>
      <c r="H27" s="89" t="s">
        <v>250</v>
      </c>
      <c r="I27" s="89" t="s">
        <v>772</v>
      </c>
      <c r="J27" s="89" t="s">
        <v>376</v>
      </c>
      <c r="K27" s="89" t="s">
        <v>376</v>
      </c>
      <c r="L27" s="89" t="s">
        <v>378</v>
      </c>
      <c r="M27" s="89" t="s">
        <v>386</v>
      </c>
      <c r="N27" s="89" t="s">
        <v>380</v>
      </c>
      <c r="O27" s="89" t="s">
        <v>381</v>
      </c>
      <c r="P27" s="89" t="s">
        <v>382</v>
      </c>
      <c r="Q27" s="89" t="s">
        <v>376</v>
      </c>
      <c r="R27" s="89" t="s">
        <v>383</v>
      </c>
      <c r="S27" s="89" t="s">
        <v>381</v>
      </c>
      <c r="T27" s="95" t="s">
        <v>394</v>
      </c>
      <c r="U27" s="89">
        <f>SUM(IF('VALORACIÓN DE CONTROL DE RIESGO'!L27="Preventivo",15,IF('VALORACIÓN DE CONTROL DE RIESGO'!L27="Detectivo",10,0)),IF('VALORACIÓN DE CONTROL DE RIESGO'!N27="Asignado",15,0),IF('VALORACIÓN DE CONTROL DE RIESGO'!O27="Adecuada",15,0),IF('VALORACIÓN DE CONTROL DE RIESGO'!P27="Completa",10,IF('VALORACIÓN DE CONTROL DE RIESGO'!P27="Incompleta",5,0)),IF('VALORACIÓN DE CONTROL DE RIESGO'!Q27="SI",15,0),IF('VALORACIÓN DE CONTROL DE RIESGO'!R27="Se investigan y se resuelven oportunamente",15,0),IF('VALORACIÓN DE CONTROL DE RIESGO'!S27="Adecuada",15,0))</f>
        <v>100</v>
      </c>
      <c r="V27" s="89" t="str">
        <f t="shared" si="0"/>
        <v>Fuerte</v>
      </c>
      <c r="W27" s="89" t="s">
        <v>384</v>
      </c>
      <c r="X27" s="89" t="str">
        <f t="shared" si="1"/>
        <v>Fuerte</v>
      </c>
      <c r="Y27" s="89" t="str">
        <f t="shared" si="2"/>
        <v>NO</v>
      </c>
      <c r="Z27" s="89"/>
      <c r="AA27" s="93"/>
      <c r="AB27" s="93"/>
      <c r="AC27" s="93"/>
      <c r="AD27" s="93"/>
      <c r="AE27" s="93"/>
      <c r="AF27" s="93"/>
      <c r="AG27" s="93"/>
      <c r="AH27" s="93"/>
      <c r="AI27" s="93"/>
      <c r="AJ27" s="93"/>
      <c r="AK27" s="93"/>
      <c r="AL27" s="93"/>
      <c r="AM27" s="93"/>
    </row>
    <row r="28" spans="1:39" s="94" customFormat="1" ht="165" customHeight="1" x14ac:dyDescent="0.25">
      <c r="A28" s="89">
        <v>12</v>
      </c>
      <c r="B28" s="89" t="s">
        <v>1</v>
      </c>
      <c r="C28" s="89">
        <v>1</v>
      </c>
      <c r="D28" s="89" t="s">
        <v>374</v>
      </c>
      <c r="E28" s="92" t="str">
        <f>+VLOOKUP('VALORACIÓN DE CONTROL DE RIESGO'!A28,'IDENTIFICACIÓN DE RIESGOS'!$A$8:$F$104,6,0)</f>
        <v>Aprovechamiento de Residuos Solidos PD–DS–4</v>
      </c>
      <c r="F28" s="114" t="str">
        <f>+VLOOKUP(A28,'IDENTIFICACIÓN DE RIESGOS'!$A$7:$C$100,3,0)</f>
        <v>Incumplimiento normativo ambiental y proliferación de vectores.</v>
      </c>
      <c r="G28" s="89" t="s">
        <v>253</v>
      </c>
      <c r="H28" s="89" t="s">
        <v>254</v>
      </c>
      <c r="I28" s="89" t="s">
        <v>1010</v>
      </c>
      <c r="J28" s="89" t="s">
        <v>376</v>
      </c>
      <c r="K28" s="89" t="s">
        <v>376</v>
      </c>
      <c r="L28" s="89" t="s">
        <v>378</v>
      </c>
      <c r="M28" s="89" t="s">
        <v>386</v>
      </c>
      <c r="N28" s="89" t="s">
        <v>380</v>
      </c>
      <c r="O28" s="89" t="s">
        <v>381</v>
      </c>
      <c r="P28" s="89" t="s">
        <v>382</v>
      </c>
      <c r="Q28" s="89" t="s">
        <v>376</v>
      </c>
      <c r="R28" s="89" t="s">
        <v>383</v>
      </c>
      <c r="S28" s="89" t="s">
        <v>381</v>
      </c>
      <c r="T28" s="95" t="s">
        <v>394</v>
      </c>
      <c r="U28" s="89">
        <f>SUM(IF('VALORACIÓN DE CONTROL DE RIESGO'!L28="Preventivo",15,IF('VALORACIÓN DE CONTROL DE RIESGO'!L28="Detectivo",10,0)),IF('VALORACIÓN DE CONTROL DE RIESGO'!N28="Asignado",15,0),IF('VALORACIÓN DE CONTROL DE RIESGO'!O28="Adecuada",15,0),IF('VALORACIÓN DE CONTROL DE RIESGO'!P28="Completa",10,IF('VALORACIÓN DE CONTROL DE RIESGO'!P28="Incompleta",5,0)),IF('VALORACIÓN DE CONTROL DE RIESGO'!Q28="SI",15,0),IF('VALORACIÓN DE CONTROL DE RIESGO'!R28="Se investigan y se resuelven oportunamente",15,0),IF('VALORACIÓN DE CONTROL DE RIESGO'!S28="Adecuada",15,0))</f>
        <v>100</v>
      </c>
      <c r="V28" s="89" t="str">
        <f t="shared" si="0"/>
        <v>Fuerte</v>
      </c>
      <c r="W28" s="89" t="s">
        <v>384</v>
      </c>
      <c r="X28" s="89" t="str">
        <f t="shared" si="1"/>
        <v>Fuerte</v>
      </c>
      <c r="Y28" s="89" t="str">
        <f t="shared" si="2"/>
        <v>NO</v>
      </c>
      <c r="Z28" s="89"/>
      <c r="AA28" s="93"/>
      <c r="AB28" s="93"/>
      <c r="AC28" s="93"/>
      <c r="AD28" s="93"/>
      <c r="AE28" s="93"/>
      <c r="AF28" s="93"/>
      <c r="AG28" s="93"/>
      <c r="AH28" s="93"/>
      <c r="AI28" s="93"/>
      <c r="AJ28" s="93"/>
      <c r="AK28" s="93"/>
      <c r="AL28" s="93"/>
      <c r="AM28" s="93"/>
    </row>
    <row r="29" spans="1:39" s="94" customFormat="1" ht="265.5" customHeight="1" x14ac:dyDescent="0.25">
      <c r="A29" s="89">
        <v>13</v>
      </c>
      <c r="B29" s="89" t="s">
        <v>1</v>
      </c>
      <c r="C29" s="89">
        <v>1</v>
      </c>
      <c r="D29" s="89" t="s">
        <v>374</v>
      </c>
      <c r="E29" s="92" t="str">
        <f>+VLOOKUP('VALORACIÓN DE CONTROL DE RIESGO'!A29,'IDENTIFICACIÓN DE RIESGOS'!$A$8:$F$104,6,0)</f>
        <v>Viabilidad Presupuestal - PD-DS-3</v>
      </c>
      <c r="F29" s="114" t="str">
        <f>+VLOOKUP(A29,'IDENTIFICACIÓN DE RIESGOS'!$A$7:$C$100,3,0)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29" s="89" t="s">
        <v>950</v>
      </c>
      <c r="H29" s="89" t="s">
        <v>256</v>
      </c>
      <c r="I29" s="89" t="s">
        <v>1016</v>
      </c>
      <c r="J29" s="89" t="s">
        <v>376</v>
      </c>
      <c r="K29" s="89" t="s">
        <v>376</v>
      </c>
      <c r="L29" s="89" t="s">
        <v>378</v>
      </c>
      <c r="M29" s="89" t="s">
        <v>379</v>
      </c>
      <c r="N29" s="89" t="s">
        <v>380</v>
      </c>
      <c r="O29" s="89" t="s">
        <v>381</v>
      </c>
      <c r="P29" s="89" t="s">
        <v>382</v>
      </c>
      <c r="Q29" s="89" t="s">
        <v>376</v>
      </c>
      <c r="R29" s="89" t="s">
        <v>383</v>
      </c>
      <c r="S29" s="89" t="s">
        <v>381</v>
      </c>
      <c r="T29" s="96" t="s">
        <v>395</v>
      </c>
      <c r="U29" s="89">
        <f>SUM(IF('VALORACIÓN DE CONTROL DE RIESGO'!L29="Preventivo",15,IF('VALORACIÓN DE CONTROL DE RIESGO'!L29="Detectivo",10,0)),IF('VALORACIÓN DE CONTROL DE RIESGO'!N29="Asignado",15,0),IF('VALORACIÓN DE CONTROL DE RIESGO'!O29="Adecuada",15,0),IF('VALORACIÓN DE CONTROL DE RIESGO'!P29="Completa",10,IF('VALORACIÓN DE CONTROL DE RIESGO'!P29="Incompleta",5,0)),IF('VALORACIÓN DE CONTROL DE RIESGO'!Q29="SI",15,0),IF('VALORACIÓN DE CONTROL DE RIESGO'!R29="Se investigan y se resuelven oportunamente",15,0),IF('VALORACIÓN DE CONTROL DE RIESGO'!S29="Adecuada",15,0))</f>
        <v>100</v>
      </c>
      <c r="V29" s="89" t="str">
        <f t="shared" ref="V29" si="3">IF(U29&gt;=96,"Fuerte",IF(AND(U29&gt;=86,U29&lt;=95),"Moderado",IF(AND(U29&lt;=85,U29&gt;=0),"Debil","")))</f>
        <v>Fuerte</v>
      </c>
      <c r="W29" s="89" t="s">
        <v>384</v>
      </c>
      <c r="X29" s="89" t="str">
        <f t="shared" ref="X29" si="4">IF(AND(V29="Fuerte",W29="Fuerte"),"Fuerte",IF(AND(V29="Fuerte",W29="Moderado"),"Moderado",IF(AND(V29="Fuerte",W29="Debil"),"Debil",IF(AND(V29="Moderado",W29="Fuerte"),"Moderado",IF(AND(V29="Moderado",W29="Moderado"),"Moderado",IF(AND(V29="Moderado",W29="Debil"),"Debil",IF(AND(V29="Debil",W29="Fuerte"),"Debil",IF(AND(V29="Debil",W29="Moderado"),"Debil",IF(AND(V29="Debil",W29="Debil"),"Debil","")))))))))</f>
        <v>Fuerte</v>
      </c>
      <c r="Y29" s="89" t="str">
        <f t="shared" ref="Y29" si="5">IF(X29="","",IF(X29="Fuerte","NO","SI"))</f>
        <v>NO</v>
      </c>
      <c r="Z29" s="89"/>
      <c r="AA29" s="93"/>
      <c r="AB29" s="93"/>
      <c r="AC29" s="93"/>
      <c r="AD29" s="93"/>
      <c r="AE29" s="93"/>
      <c r="AF29" s="93"/>
      <c r="AG29" s="93"/>
      <c r="AH29" s="93"/>
      <c r="AI29" s="93"/>
      <c r="AJ29" s="93"/>
      <c r="AK29" s="93"/>
      <c r="AL29" s="93"/>
      <c r="AM29" s="93"/>
    </row>
    <row r="30" spans="1:39" s="94" customFormat="1" ht="153" x14ac:dyDescent="0.25">
      <c r="A30" s="89">
        <v>14</v>
      </c>
      <c r="B30" s="89" t="s">
        <v>1</v>
      </c>
      <c r="C30" s="89">
        <v>1</v>
      </c>
      <c r="D30" s="89" t="s">
        <v>374</v>
      </c>
      <c r="E30" s="92" t="str">
        <f>+VLOOKUP('VALORACIÓN DE CONTROL DE RIESGO'!A30,'IDENTIFICACIÓN DE RIESGOS'!$A$8:$F$104,6,0)</f>
        <v>Sostenibilidad MIPG-SIG PD-DS-7</v>
      </c>
      <c r="F30" s="114" t="str">
        <f>+VLOOKUP(A30,'IDENTIFICACIÓN DE RIESGOS'!$A$7:$C$100,3,0)</f>
        <v>Inadecuado seguimiento a las herramientas de control, Productos y/o servicios dentro del SIG que permitan la insatisfacción de los usuarios y partes interesadas en los procesos misionales de la entidad</v>
      </c>
      <c r="G30" s="89" t="s">
        <v>257</v>
      </c>
      <c r="H30" s="89" t="s">
        <v>258</v>
      </c>
      <c r="I30" s="89" t="s">
        <v>1012</v>
      </c>
      <c r="J30" s="89" t="s">
        <v>376</v>
      </c>
      <c r="K30" s="89" t="s">
        <v>376</v>
      </c>
      <c r="L30" s="89" t="s">
        <v>378</v>
      </c>
      <c r="M30" s="89" t="s">
        <v>386</v>
      </c>
      <c r="N30" s="89" t="s">
        <v>380</v>
      </c>
      <c r="O30" s="89" t="s">
        <v>381</v>
      </c>
      <c r="P30" s="89" t="s">
        <v>382</v>
      </c>
      <c r="Q30" s="89" t="s">
        <v>376</v>
      </c>
      <c r="R30" s="89" t="s">
        <v>383</v>
      </c>
      <c r="S30" s="89" t="s">
        <v>381</v>
      </c>
      <c r="T30" s="95" t="s">
        <v>379</v>
      </c>
      <c r="U30" s="89">
        <f>SUM(IF('VALORACIÓN DE CONTROL DE RIESGO'!L30="Preventivo",15,IF('VALORACIÓN DE CONTROL DE RIESGO'!L30="Detectivo",10,0)),IF('VALORACIÓN DE CONTROL DE RIESGO'!N30="Asignado",15,0),IF('VALORACIÓN DE CONTROL DE RIESGO'!O30="Adecuada",15,0),IF('VALORACIÓN DE CONTROL DE RIESGO'!P30="Completa",10,IF('VALORACIÓN DE CONTROL DE RIESGO'!P30="Incompleta",5,0)),IF('VALORACIÓN DE CONTROL DE RIESGO'!Q30="SI",15,0),IF('VALORACIÓN DE CONTROL DE RIESGO'!R30="Se investigan y se resuelven oportunamente",15,0),IF('VALORACIÓN DE CONTROL DE RIESGO'!S30="Adecuada",15,0))</f>
        <v>100</v>
      </c>
      <c r="V30" s="89" t="str">
        <f t="shared" si="0"/>
        <v>Fuerte</v>
      </c>
      <c r="W30" s="89" t="s">
        <v>384</v>
      </c>
      <c r="X30" s="89" t="str">
        <f t="shared" si="1"/>
        <v>Fuerte</v>
      </c>
      <c r="Y30" s="89" t="str">
        <f t="shared" si="2"/>
        <v>NO</v>
      </c>
      <c r="Z30" s="89"/>
      <c r="AA30" s="93"/>
      <c r="AB30" s="93"/>
      <c r="AC30" s="93"/>
      <c r="AD30" s="93"/>
      <c r="AE30" s="93"/>
      <c r="AF30" s="93"/>
      <c r="AG30" s="93"/>
      <c r="AH30" s="93"/>
      <c r="AI30" s="93"/>
      <c r="AJ30" s="93"/>
      <c r="AK30" s="93"/>
      <c r="AL30" s="93"/>
      <c r="AM30" s="93"/>
    </row>
    <row r="31" spans="1:39" s="94" customFormat="1" ht="169.5" customHeight="1" x14ac:dyDescent="0.25">
      <c r="A31" s="89">
        <v>14</v>
      </c>
      <c r="B31" s="89" t="s">
        <v>1</v>
      </c>
      <c r="C31" s="89">
        <v>2</v>
      </c>
      <c r="D31" s="89" t="s">
        <v>374</v>
      </c>
      <c r="E31" s="92" t="str">
        <f>+VLOOKUP('VALORACIÓN DE CONTROL DE RIESGO'!A31,'IDENTIFICACIÓN DE RIESGOS'!$A$8:$F$104,6,0)</f>
        <v>Sostenibilidad MIPG-SIG PD-DS-7</v>
      </c>
      <c r="F31" s="114" t="str">
        <f>+VLOOKUP(A31,'IDENTIFICACIÓN DE RIESGOS'!$A$7:$C$100,3,0)</f>
        <v>Inadecuado seguimiento a las herramientas de control, Productos y/o servicios dentro del SIG que permitan la insatisfacción de los usuarios y partes interesadas en los procesos misionales de la entidad</v>
      </c>
      <c r="G31" s="89" t="s">
        <v>257</v>
      </c>
      <c r="H31" s="89" t="s">
        <v>258</v>
      </c>
      <c r="I31" s="89" t="s">
        <v>794</v>
      </c>
      <c r="J31" s="89" t="s">
        <v>376</v>
      </c>
      <c r="K31" s="89" t="s">
        <v>376</v>
      </c>
      <c r="L31" s="89" t="s">
        <v>378</v>
      </c>
      <c r="M31" s="89" t="s">
        <v>386</v>
      </c>
      <c r="N31" s="89" t="s">
        <v>380</v>
      </c>
      <c r="O31" s="89" t="s">
        <v>381</v>
      </c>
      <c r="P31" s="89" t="s">
        <v>382</v>
      </c>
      <c r="Q31" s="89" t="s">
        <v>376</v>
      </c>
      <c r="R31" s="89" t="s">
        <v>383</v>
      </c>
      <c r="S31" s="89" t="s">
        <v>381</v>
      </c>
      <c r="T31" s="95" t="s">
        <v>379</v>
      </c>
      <c r="U31" s="89">
        <f>SUM(IF('VALORACIÓN DE CONTROL DE RIESGO'!L31="Preventivo",15,IF('VALORACIÓN DE CONTROL DE RIESGO'!L31="Detectivo",10,0)),IF('VALORACIÓN DE CONTROL DE RIESGO'!N31="Asignado",15,0),IF('VALORACIÓN DE CONTROL DE RIESGO'!O31="Adecuada",15,0),IF('VALORACIÓN DE CONTROL DE RIESGO'!P31="Completa",10,IF('VALORACIÓN DE CONTROL DE RIESGO'!P31="Incompleta",5,0)),IF('VALORACIÓN DE CONTROL DE RIESGO'!Q31="SI",15,0),IF('VALORACIÓN DE CONTROL DE RIESGO'!R31="Se investigan y se resuelven oportunamente",15,0),IF('VALORACIÓN DE CONTROL DE RIESGO'!S31="Adecuada",15,0))</f>
        <v>100</v>
      </c>
      <c r="V31" s="89" t="str">
        <f t="shared" ref="V31" si="6">IF(U31&gt;=96,"Fuerte",IF(AND(U31&gt;=86,U31&lt;=95),"Moderado",IF(AND(U31&lt;=85,U31&gt;=0),"Debil","")))</f>
        <v>Fuerte</v>
      </c>
      <c r="W31" s="89" t="s">
        <v>384</v>
      </c>
      <c r="X31" s="89" t="str">
        <f t="shared" ref="X31" si="7">IF(AND(V31="Fuerte",W31="Fuerte"),"Fuerte",IF(AND(V31="Fuerte",W31="Moderado"),"Moderado",IF(AND(V31="Fuerte",W31="Debil"),"Debil",IF(AND(V31="Moderado",W31="Fuerte"),"Moderado",IF(AND(V31="Moderado",W31="Moderado"),"Moderado",IF(AND(V31="Moderado",W31="Debil"),"Debil",IF(AND(V31="Debil",W31="Fuerte"),"Debil",IF(AND(V31="Debil",W31="Moderado"),"Debil",IF(AND(V31="Debil",W31="Debil"),"Debil","")))))))))</f>
        <v>Fuerte</v>
      </c>
      <c r="Y31" s="89" t="str">
        <f t="shared" ref="Y31" si="8">IF(X31="","",IF(X31="Fuerte","NO","SI"))</f>
        <v>NO</v>
      </c>
      <c r="Z31" s="89"/>
      <c r="AA31" s="93"/>
      <c r="AB31" s="93"/>
      <c r="AC31" s="93"/>
      <c r="AD31" s="93"/>
      <c r="AE31" s="93"/>
      <c r="AF31" s="93"/>
      <c r="AG31" s="93"/>
      <c r="AH31" s="93"/>
      <c r="AI31" s="93"/>
      <c r="AJ31" s="93"/>
      <c r="AK31" s="93"/>
      <c r="AL31" s="93"/>
      <c r="AM31" s="93"/>
    </row>
    <row r="32" spans="1:39" s="94" customFormat="1" ht="165.75" x14ac:dyDescent="0.25">
      <c r="A32" s="89">
        <v>15</v>
      </c>
      <c r="B32" s="89" t="s">
        <v>133</v>
      </c>
      <c r="C32" s="89">
        <v>1</v>
      </c>
      <c r="D32" s="89" t="s">
        <v>374</v>
      </c>
      <c r="E32" s="92" t="str">
        <f>+VLOOKUP('VALORACIÓN DE CONTROL DE RIESGO'!A32,'IDENTIFICACIÓN DE RIESGOS'!$A$8:$F$104,6,0)</f>
        <v>Comunicación Externa (PD- GC-10)</v>
      </c>
      <c r="F32" s="114" t="str">
        <f>+VLOOKUP(A32,'IDENTIFICACIÓN DE RIESGOS'!$A$7:$C$100,3,0)</f>
        <v>Publicar información no autorizada que genere desinformación en la opinión pública</v>
      </c>
      <c r="G32" s="89" t="s">
        <v>963</v>
      </c>
      <c r="H32" s="89" t="s">
        <v>964</v>
      </c>
      <c r="I32" s="89" t="s">
        <v>734</v>
      </c>
      <c r="J32" s="89" t="s">
        <v>376</v>
      </c>
      <c r="K32" s="89" t="s">
        <v>376</v>
      </c>
      <c r="L32" s="89" t="s">
        <v>378</v>
      </c>
      <c r="M32" s="89" t="s">
        <v>379</v>
      </c>
      <c r="N32" s="89" t="s">
        <v>380</v>
      </c>
      <c r="O32" s="89" t="s">
        <v>381</v>
      </c>
      <c r="P32" s="89" t="s">
        <v>382</v>
      </c>
      <c r="Q32" s="89" t="s">
        <v>376</v>
      </c>
      <c r="R32" s="89" t="s">
        <v>383</v>
      </c>
      <c r="S32" s="89" t="s">
        <v>381</v>
      </c>
      <c r="T32" s="95" t="s">
        <v>396</v>
      </c>
      <c r="U32" s="89">
        <f>SUM(IF('VALORACIÓN DE CONTROL DE RIESGO'!L32="Preventivo",15,IF('VALORACIÓN DE CONTROL DE RIESGO'!L32="Detectivo",10,0)),IF('VALORACIÓN DE CONTROL DE RIESGO'!N32="Asignado",15,0),IF('VALORACIÓN DE CONTROL DE RIESGO'!O32="Adecuada",15,0),IF('VALORACIÓN DE CONTROL DE RIESGO'!P32="Completa",10,IF('VALORACIÓN DE CONTROL DE RIESGO'!P32="Incompleta",5,0)),IF('VALORACIÓN DE CONTROL DE RIESGO'!Q32="SI",15,0),IF('VALORACIÓN DE CONTROL DE RIESGO'!R32="Se investigan y se resuelven oportunamente",15,0),IF('VALORACIÓN DE CONTROL DE RIESGO'!S32="Adecuada",15,0))</f>
        <v>100</v>
      </c>
      <c r="V32" s="89" t="str">
        <f t="shared" si="0"/>
        <v>Fuerte</v>
      </c>
      <c r="W32" s="89" t="s">
        <v>384</v>
      </c>
      <c r="X32" s="89" t="str">
        <f t="shared" si="1"/>
        <v>Fuerte</v>
      </c>
      <c r="Y32" s="89" t="str">
        <f t="shared" si="2"/>
        <v>NO</v>
      </c>
      <c r="Z32" s="89"/>
      <c r="AA32" s="93"/>
      <c r="AB32" s="93"/>
      <c r="AC32" s="93"/>
      <c r="AD32" s="93"/>
      <c r="AE32" s="93"/>
      <c r="AF32" s="93"/>
      <c r="AG32" s="93"/>
      <c r="AH32" s="93"/>
      <c r="AI32" s="93"/>
      <c r="AJ32" s="93"/>
      <c r="AK32" s="93"/>
      <c r="AL32" s="93"/>
      <c r="AM32" s="93"/>
    </row>
    <row r="33" spans="1:39" s="94" customFormat="1" ht="311.25" customHeight="1" x14ac:dyDescent="0.25">
      <c r="A33" s="89">
        <v>16</v>
      </c>
      <c r="B33" s="89" t="s">
        <v>133</v>
      </c>
      <c r="C33" s="89">
        <v>1</v>
      </c>
      <c r="D33" s="89" t="s">
        <v>374</v>
      </c>
      <c r="E33" s="92" t="str">
        <f>+VLOOKUP('VALORACIÓN DE CONTROL DE RIESGO'!A33,'IDENTIFICACIÓN DE RIESGOS'!$A$8:$F$104,6,0)</f>
        <v>Comunicación Externa (PD- GC-10)</v>
      </c>
      <c r="F33" s="114" t="str">
        <f>+VLOOKUP(A33,'IDENTIFICACIÓN DE RIESGOS'!$A$7:$C$100,3,0)</f>
        <v>No divulgar o divulgar inoportunamente la información de la SSCJ</v>
      </c>
      <c r="G33" s="89" t="s">
        <v>965</v>
      </c>
      <c r="H33" s="89" t="s">
        <v>397</v>
      </c>
      <c r="I33" s="89" t="s">
        <v>1013</v>
      </c>
      <c r="J33" s="89" t="s">
        <v>376</v>
      </c>
      <c r="K33" s="89" t="s">
        <v>376</v>
      </c>
      <c r="L33" s="89" t="s">
        <v>378</v>
      </c>
      <c r="M33" s="89" t="s">
        <v>379</v>
      </c>
      <c r="N33" s="89" t="s">
        <v>380</v>
      </c>
      <c r="O33" s="89" t="s">
        <v>381</v>
      </c>
      <c r="P33" s="89" t="s">
        <v>382</v>
      </c>
      <c r="Q33" s="89" t="s">
        <v>376</v>
      </c>
      <c r="R33" s="89" t="s">
        <v>383</v>
      </c>
      <c r="S33" s="89" t="s">
        <v>381</v>
      </c>
      <c r="T33" s="95" t="s">
        <v>398</v>
      </c>
      <c r="U33" s="89">
        <f>SUM(IF('VALORACIÓN DE CONTROL DE RIESGO'!L33="Preventivo",15,IF('VALORACIÓN DE CONTROL DE RIESGO'!L33="Detectivo",10,0)),IF('VALORACIÓN DE CONTROL DE RIESGO'!N33="Asignado",15,0),IF('VALORACIÓN DE CONTROL DE RIESGO'!O33="Adecuada",15,0),IF('VALORACIÓN DE CONTROL DE RIESGO'!P33="Completa",10,IF('VALORACIÓN DE CONTROL DE RIESGO'!P33="Incompleta",5,0)),IF('VALORACIÓN DE CONTROL DE RIESGO'!Q33="SI",15,0),IF('VALORACIÓN DE CONTROL DE RIESGO'!R33="Se investigan y se resuelven oportunamente",15,0),IF('VALORACIÓN DE CONTROL DE RIESGO'!S33="Adecuada",15,0))</f>
        <v>100</v>
      </c>
      <c r="V33" s="89" t="str">
        <f t="shared" si="0"/>
        <v>Fuerte</v>
      </c>
      <c r="W33" s="89" t="s">
        <v>384</v>
      </c>
      <c r="X33" s="89" t="str">
        <f t="shared" si="1"/>
        <v>Fuerte</v>
      </c>
      <c r="Y33" s="89" t="str">
        <f t="shared" si="2"/>
        <v>NO</v>
      </c>
      <c r="Z33" s="89"/>
      <c r="AA33" s="93"/>
      <c r="AB33" s="93"/>
      <c r="AC33" s="93"/>
      <c r="AD33" s="93"/>
      <c r="AE33" s="93"/>
      <c r="AF33" s="93"/>
      <c r="AG33" s="93"/>
      <c r="AH33" s="93"/>
      <c r="AI33" s="93"/>
      <c r="AJ33" s="93"/>
      <c r="AK33" s="93"/>
      <c r="AL33" s="93"/>
      <c r="AM33" s="93"/>
    </row>
    <row r="34" spans="1:39" s="94" customFormat="1" ht="306" x14ac:dyDescent="0.25">
      <c r="A34" s="89">
        <v>17</v>
      </c>
      <c r="B34" s="89" t="s">
        <v>133</v>
      </c>
      <c r="C34" s="89">
        <v>1</v>
      </c>
      <c r="D34" s="89" t="s">
        <v>374</v>
      </c>
      <c r="E34" s="92" t="str">
        <f>+VLOOKUP('VALORACIÓN DE CONTROL DE RIESGO'!A34,'IDENTIFICACIÓN DE RIESGOS'!$A$8:$F$104,6,0)</f>
        <v>Publicación de contenidos digitales (PD-GC-9)
Comunicación Externa (PD- GC-10)</v>
      </c>
      <c r="F34" s="114" t="str">
        <f>+VLOOKUP(A34,'IDENTIFICACIÓN DE RIESGOS'!$A$7:$C$100,3,0)</f>
        <v>Publicación indebida de contenidos digitales (RRSS y página web ) de la Secretaría de Seguridad, Convivencia y Justicia</v>
      </c>
      <c r="G34" s="89" t="s">
        <v>951</v>
      </c>
      <c r="H34" s="89" t="s">
        <v>952</v>
      </c>
      <c r="I34" s="89" t="s">
        <v>983</v>
      </c>
      <c r="J34" s="89" t="s">
        <v>376</v>
      </c>
      <c r="K34" s="89" t="s">
        <v>376</v>
      </c>
      <c r="L34" s="89" t="s">
        <v>378</v>
      </c>
      <c r="M34" s="89" t="s">
        <v>379</v>
      </c>
      <c r="N34" s="89" t="s">
        <v>380</v>
      </c>
      <c r="O34" s="89" t="s">
        <v>381</v>
      </c>
      <c r="P34" s="89" t="s">
        <v>382</v>
      </c>
      <c r="Q34" s="89" t="s">
        <v>376</v>
      </c>
      <c r="R34" s="89" t="s">
        <v>383</v>
      </c>
      <c r="S34" s="89" t="s">
        <v>381</v>
      </c>
      <c r="T34" s="95" t="s">
        <v>379</v>
      </c>
      <c r="U34" s="89">
        <f>SUM(IF('VALORACIÓN DE CONTROL DE RIESGO'!L34="Preventivo",15,IF('VALORACIÓN DE CONTROL DE RIESGO'!L34="Detectivo",10,0)),IF('VALORACIÓN DE CONTROL DE RIESGO'!N34="Asignado",15,0),IF('VALORACIÓN DE CONTROL DE RIESGO'!O34="Adecuada",15,0),IF('VALORACIÓN DE CONTROL DE RIESGO'!P34="Completa",10,IF('VALORACIÓN DE CONTROL DE RIESGO'!P34="Incompleta",5,0)),IF('VALORACIÓN DE CONTROL DE RIESGO'!Q34="SI",15,0),IF('VALORACIÓN DE CONTROL DE RIESGO'!R34="Se investigan y se resuelven oportunamente",15,0),IF('VALORACIÓN DE CONTROL DE RIESGO'!S34="Adecuada",15,0))</f>
        <v>100</v>
      </c>
      <c r="V34" s="89" t="str">
        <f t="shared" si="0"/>
        <v>Fuerte</v>
      </c>
      <c r="W34" s="89" t="s">
        <v>384</v>
      </c>
      <c r="X34" s="89" t="str">
        <f t="shared" si="1"/>
        <v>Fuerte</v>
      </c>
      <c r="Y34" s="89" t="str">
        <f t="shared" si="2"/>
        <v>NO</v>
      </c>
      <c r="Z34" s="89"/>
      <c r="AA34" s="93"/>
      <c r="AB34" s="93"/>
      <c r="AC34" s="93"/>
      <c r="AD34" s="93"/>
      <c r="AE34" s="93"/>
      <c r="AF34" s="93"/>
      <c r="AG34" s="93"/>
      <c r="AH34" s="93"/>
      <c r="AI34" s="93"/>
      <c r="AJ34" s="93"/>
      <c r="AK34" s="93"/>
      <c r="AL34" s="93"/>
      <c r="AM34" s="93"/>
    </row>
    <row r="35" spans="1:39" s="94" customFormat="1" ht="306" x14ac:dyDescent="0.25">
      <c r="A35" s="89">
        <v>17</v>
      </c>
      <c r="B35" s="89" t="s">
        <v>133</v>
      </c>
      <c r="C35" s="89">
        <v>2</v>
      </c>
      <c r="D35" s="89" t="s">
        <v>374</v>
      </c>
      <c r="E35" s="92" t="str">
        <f>+VLOOKUP('VALORACIÓN DE CONTROL DE RIESGO'!A35,'IDENTIFICACIÓN DE RIESGOS'!$A$8:$F$104,6,0)</f>
        <v>Publicación de contenidos digitales (PD-GC-9)
Comunicación Externa (PD- GC-10)</v>
      </c>
      <c r="F35" s="114" t="str">
        <f>+VLOOKUP(A35,'IDENTIFICACIÓN DE RIESGOS'!$A$7:$C$100,3,0)</f>
        <v>Publicación indebida de contenidos digitales (RRSS y página web ) de la Secretaría de Seguridad, Convivencia y Justicia</v>
      </c>
      <c r="G35" s="88" t="s">
        <v>966</v>
      </c>
      <c r="H35" s="88" t="s">
        <v>953</v>
      </c>
      <c r="I35" s="89" t="s">
        <v>984</v>
      </c>
      <c r="J35" s="89" t="s">
        <v>376</v>
      </c>
      <c r="K35" s="89" t="s">
        <v>376</v>
      </c>
      <c r="L35" s="89" t="s">
        <v>378</v>
      </c>
      <c r="M35" s="89" t="s">
        <v>379</v>
      </c>
      <c r="N35" s="89" t="s">
        <v>380</v>
      </c>
      <c r="O35" s="89" t="s">
        <v>381</v>
      </c>
      <c r="P35" s="89" t="s">
        <v>382</v>
      </c>
      <c r="Q35" s="89" t="s">
        <v>376</v>
      </c>
      <c r="R35" s="89" t="s">
        <v>383</v>
      </c>
      <c r="S35" s="89" t="s">
        <v>381</v>
      </c>
      <c r="T35" s="95" t="s">
        <v>399</v>
      </c>
      <c r="U35" s="89">
        <f>SUM(IF('VALORACIÓN DE CONTROL DE RIESGO'!L35="Preventivo",15,IF('VALORACIÓN DE CONTROL DE RIESGO'!L35="Detectivo",10,0)),IF('VALORACIÓN DE CONTROL DE RIESGO'!N35="Asignado",15,0),IF('VALORACIÓN DE CONTROL DE RIESGO'!O35="Adecuada",15,0),IF('VALORACIÓN DE CONTROL DE RIESGO'!P35="Completa",10,IF('VALORACIÓN DE CONTROL DE RIESGO'!P35="Incompleta",5,0)),IF('VALORACIÓN DE CONTROL DE RIESGO'!Q35="SI",15,0),IF('VALORACIÓN DE CONTROL DE RIESGO'!R35="Se investigan y se resuelven oportunamente",15,0),IF('VALORACIÓN DE CONTROL DE RIESGO'!S35="Adecuada",15,0))</f>
        <v>100</v>
      </c>
      <c r="V35" s="89" t="str">
        <f t="shared" si="0"/>
        <v>Fuerte</v>
      </c>
      <c r="W35" s="89" t="s">
        <v>384</v>
      </c>
      <c r="X35" s="89" t="str">
        <f t="shared" si="1"/>
        <v>Fuerte</v>
      </c>
      <c r="Y35" s="89" t="str">
        <f t="shared" si="2"/>
        <v>NO</v>
      </c>
      <c r="Z35" s="89"/>
      <c r="AA35" s="93"/>
      <c r="AB35" s="93"/>
      <c r="AC35" s="93"/>
      <c r="AD35" s="93"/>
      <c r="AE35" s="93"/>
      <c r="AF35" s="93"/>
      <c r="AG35" s="93"/>
      <c r="AH35" s="93"/>
      <c r="AI35" s="93"/>
      <c r="AJ35" s="93"/>
      <c r="AK35" s="93"/>
      <c r="AL35" s="93"/>
      <c r="AM35" s="93"/>
    </row>
    <row r="36" spans="1:39" s="94" customFormat="1" ht="204" x14ac:dyDescent="0.25">
      <c r="A36" s="89">
        <v>18</v>
      </c>
      <c r="B36" s="89" t="s">
        <v>138</v>
      </c>
      <c r="C36" s="89">
        <v>1</v>
      </c>
      <c r="D36" s="89" t="s">
        <v>374</v>
      </c>
      <c r="E36" s="92" t="str">
        <f>+VLOOKUP('VALORACIÓN DE CONTROL DE RIESGO'!A36,'IDENTIFICACIÓN DE RIESGOS'!$A$8:$F$104,6,0)</f>
        <v>Continuidad  del servicio  PD-GE-3
Operación de la S.U.R. PD-GE-1
Seguimiento de incidentes de alto impacto PD-GE-2</v>
      </c>
      <c r="F36" s="114" t="str">
        <f>+VLOOKUP(A36,'IDENTIFICACIÓN DE RIESGOS'!$A$7:$C$100,3,0)</f>
        <v>Falla total o parcial en el servicio de atención de la línea de Seguridad y Emergencias 123.</v>
      </c>
      <c r="G36" s="89" t="s">
        <v>988</v>
      </c>
      <c r="H36" s="89" t="s">
        <v>991</v>
      </c>
      <c r="I36" s="89" t="s">
        <v>994</v>
      </c>
      <c r="J36" s="89" t="s">
        <v>376</v>
      </c>
      <c r="K36" s="89" t="s">
        <v>376</v>
      </c>
      <c r="L36" s="89" t="s">
        <v>378</v>
      </c>
      <c r="M36" s="89" t="s">
        <v>379</v>
      </c>
      <c r="N36" s="89" t="s">
        <v>380</v>
      </c>
      <c r="O36" s="89" t="s">
        <v>381</v>
      </c>
      <c r="P36" s="89" t="s">
        <v>382</v>
      </c>
      <c r="Q36" s="89" t="s">
        <v>376</v>
      </c>
      <c r="R36" s="89" t="s">
        <v>383</v>
      </c>
      <c r="S36" s="89" t="s">
        <v>381</v>
      </c>
      <c r="T36" s="95" t="s">
        <v>379</v>
      </c>
      <c r="U36" s="89">
        <f>SUM(IF('VALORACIÓN DE CONTROL DE RIESGO'!L36="Preventivo",15,IF('VALORACIÓN DE CONTROL DE RIESGO'!L36="Detectivo",10,0)),IF('VALORACIÓN DE CONTROL DE RIESGO'!N36="Asignado",15,0),IF('VALORACIÓN DE CONTROL DE RIESGO'!O36="Adecuada",15,0),IF('VALORACIÓN DE CONTROL DE RIESGO'!P36="Completa",10,IF('VALORACIÓN DE CONTROL DE RIESGO'!P36="Incompleta",5,0)),IF('VALORACIÓN DE CONTROL DE RIESGO'!Q36="SI",15,0),IF('VALORACIÓN DE CONTROL DE RIESGO'!R36="Se investigan y se resuelven oportunamente",15,0),IF('VALORACIÓN DE CONTROL DE RIESGO'!S36="Adecuada",15,0))</f>
        <v>100</v>
      </c>
      <c r="V36" s="89" t="str">
        <f t="shared" si="0"/>
        <v>Fuerte</v>
      </c>
      <c r="W36" s="89" t="s">
        <v>384</v>
      </c>
      <c r="X36" s="89" t="str">
        <f t="shared" si="1"/>
        <v>Fuerte</v>
      </c>
      <c r="Y36" s="89" t="str">
        <f t="shared" si="2"/>
        <v>NO</v>
      </c>
      <c r="Z36" s="89"/>
      <c r="AA36" s="93"/>
      <c r="AB36" s="93"/>
      <c r="AC36" s="93"/>
      <c r="AD36" s="93"/>
      <c r="AE36" s="93"/>
      <c r="AF36" s="93"/>
      <c r="AG36" s="93"/>
      <c r="AH36" s="93"/>
      <c r="AI36" s="93"/>
      <c r="AJ36" s="93"/>
      <c r="AK36" s="93"/>
      <c r="AL36" s="93"/>
      <c r="AM36" s="93"/>
    </row>
    <row r="37" spans="1:39" s="94" customFormat="1" ht="204" x14ac:dyDescent="0.25">
      <c r="A37" s="89">
        <v>18</v>
      </c>
      <c r="B37" s="89" t="s">
        <v>138</v>
      </c>
      <c r="C37" s="89">
        <v>2</v>
      </c>
      <c r="D37" s="89" t="s">
        <v>374</v>
      </c>
      <c r="E37" s="92" t="str">
        <f>+VLOOKUP('VALORACIÓN DE CONTROL DE RIESGO'!A37,'IDENTIFICACIÓN DE RIESGOS'!$A$8:$F$104,6,0)</f>
        <v>Continuidad  del servicio  PD-GE-3
Operación de la S.U.R. PD-GE-1
Seguimiento de incidentes de alto impacto PD-GE-2</v>
      </c>
      <c r="F37" s="114" t="str">
        <f>+VLOOKUP(A37,'IDENTIFICACIÓN DE RIESGOS'!$A$7:$C$100,3,0)</f>
        <v>Falla total o parcial en el servicio de atención de la línea de Seguridad y Emergencias 123.</v>
      </c>
      <c r="G37" s="89" t="s">
        <v>988</v>
      </c>
      <c r="H37" s="89" t="s">
        <v>991</v>
      </c>
      <c r="I37" s="89" t="s">
        <v>995</v>
      </c>
      <c r="J37" s="89" t="s">
        <v>376</v>
      </c>
      <c r="K37" s="89" t="s">
        <v>376</v>
      </c>
      <c r="L37" s="89" t="s">
        <v>378</v>
      </c>
      <c r="M37" s="89" t="s">
        <v>379</v>
      </c>
      <c r="N37" s="89" t="s">
        <v>380</v>
      </c>
      <c r="O37" s="89" t="s">
        <v>381</v>
      </c>
      <c r="P37" s="89" t="s">
        <v>382</v>
      </c>
      <c r="Q37" s="89" t="s">
        <v>376</v>
      </c>
      <c r="R37" s="89" t="s">
        <v>383</v>
      </c>
      <c r="S37" s="89" t="s">
        <v>381</v>
      </c>
      <c r="T37" s="95" t="s">
        <v>379</v>
      </c>
      <c r="U37" s="89">
        <f>SUM(IF('VALORACIÓN DE CONTROL DE RIESGO'!L37="Preventivo",15,IF('VALORACIÓN DE CONTROL DE RIESGO'!L37="Detectivo",10,0)),IF('VALORACIÓN DE CONTROL DE RIESGO'!N37="Asignado",15,0),IF('VALORACIÓN DE CONTROL DE RIESGO'!O37="Adecuada",15,0),IF('VALORACIÓN DE CONTROL DE RIESGO'!P37="Completa",10,IF('VALORACIÓN DE CONTROL DE RIESGO'!P37="Incompleta",5,0)),IF('VALORACIÓN DE CONTROL DE RIESGO'!Q37="SI",15,0),IF('VALORACIÓN DE CONTROL DE RIESGO'!R37="Se investigan y se resuelven oportunamente",15,0),IF('VALORACIÓN DE CONTROL DE RIESGO'!S37="Adecuada",15,0))</f>
        <v>100</v>
      </c>
      <c r="V37" s="89" t="str">
        <f t="shared" ref="V37" si="9">IF(U37&gt;=96,"Fuerte",IF(AND(U37&gt;=86,U37&lt;=95),"Moderado",IF(AND(U37&lt;=85,U37&gt;=0),"Debil","")))</f>
        <v>Fuerte</v>
      </c>
      <c r="W37" s="89" t="s">
        <v>384</v>
      </c>
      <c r="X37" s="89" t="str">
        <f t="shared" ref="X37" si="10">IF(AND(V37="Fuerte",W37="Fuerte"),"Fuerte",IF(AND(V37="Fuerte",W37="Moderado"),"Moderado",IF(AND(V37="Fuerte",W37="Debil"),"Debil",IF(AND(V37="Moderado",W37="Fuerte"),"Moderado",IF(AND(V37="Moderado",W37="Moderado"),"Moderado",IF(AND(V37="Moderado",W37="Debil"),"Debil",IF(AND(V37="Debil",W37="Fuerte"),"Debil",IF(AND(V37="Debil",W37="Moderado"),"Debil",IF(AND(V37="Debil",W37="Debil"),"Debil","")))))))))</f>
        <v>Fuerte</v>
      </c>
      <c r="Y37" s="89" t="str">
        <f t="shared" ref="Y37" si="11">IF(X37="","",IF(X37="Fuerte","NO","SI"))</f>
        <v>NO</v>
      </c>
      <c r="Z37" s="89"/>
      <c r="AA37" s="93"/>
      <c r="AB37" s="93"/>
      <c r="AC37" s="93"/>
      <c r="AD37" s="93"/>
      <c r="AE37" s="93"/>
      <c r="AF37" s="93"/>
      <c r="AG37" s="93"/>
      <c r="AH37" s="93"/>
      <c r="AI37" s="93"/>
      <c r="AJ37" s="93"/>
      <c r="AK37" s="93"/>
      <c r="AL37" s="93"/>
      <c r="AM37" s="93"/>
    </row>
    <row r="38" spans="1:39" s="94" customFormat="1" ht="191.25" x14ac:dyDescent="0.25">
      <c r="A38" s="89">
        <v>19</v>
      </c>
      <c r="B38" s="89" t="s">
        <v>138</v>
      </c>
      <c r="C38" s="89">
        <v>1</v>
      </c>
      <c r="D38" s="89" t="s">
        <v>374</v>
      </c>
      <c r="E38" s="92" t="str">
        <f>+VLOOKUP('VALORACIÓN DE CONTROL DE RIESGO'!A38,'IDENTIFICACIÓN DE RIESGOS'!$A$8:$F$104,6,0)</f>
        <v>Cadena de custodia o elemento de material probatorio  PD-GE-4</v>
      </c>
      <c r="F38" s="114" t="str">
        <f>+VLOOKUP(A38,'IDENTIFICACIÓN DE RIESGOS'!$A$7:$C$100,3,0)</f>
        <v>Acceso y uso de información de tipo confidencial, reservado, personal, privilegiada o sensible, por personal no autorizado.</v>
      </c>
      <c r="G38" s="89" t="s">
        <v>989</v>
      </c>
      <c r="H38" s="89" t="s">
        <v>992</v>
      </c>
      <c r="I38" s="89" t="s">
        <v>996</v>
      </c>
      <c r="J38" s="89" t="s">
        <v>376</v>
      </c>
      <c r="K38" s="89" t="s">
        <v>376</v>
      </c>
      <c r="L38" s="89" t="s">
        <v>378</v>
      </c>
      <c r="M38" s="89" t="s">
        <v>379</v>
      </c>
      <c r="N38" s="89" t="s">
        <v>380</v>
      </c>
      <c r="O38" s="89" t="s">
        <v>381</v>
      </c>
      <c r="P38" s="89" t="s">
        <v>382</v>
      </c>
      <c r="Q38" s="89" t="s">
        <v>376</v>
      </c>
      <c r="R38" s="89" t="s">
        <v>383</v>
      </c>
      <c r="S38" s="89" t="s">
        <v>381</v>
      </c>
      <c r="T38" s="95" t="s">
        <v>379</v>
      </c>
      <c r="U38" s="89">
        <f>SUM(IF('VALORACIÓN DE CONTROL DE RIESGO'!L38="Preventivo",15,IF('VALORACIÓN DE CONTROL DE RIESGO'!L38="Detectivo",10,0)),IF('VALORACIÓN DE CONTROL DE RIESGO'!N38="Asignado",15,0),IF('VALORACIÓN DE CONTROL DE RIESGO'!O38="Adecuada",15,0),IF('VALORACIÓN DE CONTROL DE RIESGO'!P38="Completa",10,IF('VALORACIÓN DE CONTROL DE RIESGO'!P38="Incompleta",5,0)),IF('VALORACIÓN DE CONTROL DE RIESGO'!Q38="SI",15,0),IF('VALORACIÓN DE CONTROL DE RIESGO'!R38="Se investigan y se resuelven oportunamente",15,0),IF('VALORACIÓN DE CONTROL DE RIESGO'!S38="Adecuada",15,0))</f>
        <v>100</v>
      </c>
      <c r="V38" s="89" t="str">
        <f t="shared" si="0"/>
        <v>Fuerte</v>
      </c>
      <c r="W38" s="89" t="s">
        <v>384</v>
      </c>
      <c r="X38" s="89" t="str">
        <f t="shared" si="1"/>
        <v>Fuerte</v>
      </c>
      <c r="Y38" s="89" t="str">
        <f t="shared" si="2"/>
        <v>NO</v>
      </c>
      <c r="Z38" s="89"/>
      <c r="AA38" s="93"/>
      <c r="AB38" s="93"/>
      <c r="AC38" s="93"/>
      <c r="AD38" s="93"/>
      <c r="AE38" s="93"/>
      <c r="AF38" s="93"/>
      <c r="AG38" s="93"/>
      <c r="AH38" s="93"/>
      <c r="AI38" s="93"/>
      <c r="AJ38" s="93"/>
      <c r="AK38" s="93"/>
      <c r="AL38" s="93"/>
      <c r="AM38" s="93"/>
    </row>
    <row r="39" spans="1:39" s="94" customFormat="1" ht="191.25" x14ac:dyDescent="0.25">
      <c r="A39" s="89">
        <v>19</v>
      </c>
      <c r="B39" s="89" t="s">
        <v>138</v>
      </c>
      <c r="C39" s="89">
        <v>2</v>
      </c>
      <c r="D39" s="89" t="s">
        <v>374</v>
      </c>
      <c r="E39" s="92" t="str">
        <f>+VLOOKUP('VALORACIÓN DE CONTROL DE RIESGO'!A39,'IDENTIFICACIÓN DE RIESGOS'!$A$8:$F$104,6,0)</f>
        <v>Cadena de custodia o elemento de material probatorio  PD-GE-4</v>
      </c>
      <c r="F39" s="114" t="str">
        <f>+VLOOKUP(A39,'IDENTIFICACIÓN DE RIESGOS'!$A$7:$C$100,3,0)</f>
        <v>Acceso y uso de información de tipo confidencial, reservado, personal, privilegiada o sensible, por personal no autorizado.</v>
      </c>
      <c r="G39" s="89" t="s">
        <v>989</v>
      </c>
      <c r="H39" s="89" t="s">
        <v>992</v>
      </c>
      <c r="I39" s="89" t="s">
        <v>997</v>
      </c>
      <c r="J39" s="89" t="s">
        <v>376</v>
      </c>
      <c r="K39" s="89" t="s">
        <v>376</v>
      </c>
      <c r="L39" s="89" t="s">
        <v>378</v>
      </c>
      <c r="M39" s="89" t="s">
        <v>379</v>
      </c>
      <c r="N39" s="89" t="s">
        <v>380</v>
      </c>
      <c r="O39" s="89" t="s">
        <v>381</v>
      </c>
      <c r="P39" s="89" t="s">
        <v>382</v>
      </c>
      <c r="Q39" s="89" t="s">
        <v>376</v>
      </c>
      <c r="R39" s="89" t="s">
        <v>383</v>
      </c>
      <c r="S39" s="89" t="s">
        <v>381</v>
      </c>
      <c r="T39" s="95" t="s">
        <v>379</v>
      </c>
      <c r="U39" s="89">
        <f>SUM(IF('VALORACIÓN DE CONTROL DE RIESGO'!L39="Preventivo",15,IF('VALORACIÓN DE CONTROL DE RIESGO'!L39="Detectivo",10,0)),IF('VALORACIÓN DE CONTROL DE RIESGO'!N39="Asignado",15,0),IF('VALORACIÓN DE CONTROL DE RIESGO'!O39="Adecuada",15,0),IF('VALORACIÓN DE CONTROL DE RIESGO'!P39="Completa",10,IF('VALORACIÓN DE CONTROL DE RIESGO'!P39="Incompleta",5,0)),IF('VALORACIÓN DE CONTROL DE RIESGO'!Q39="SI",15,0),IF('VALORACIÓN DE CONTROL DE RIESGO'!R39="Se investigan y se resuelven oportunamente",15,0),IF('VALORACIÓN DE CONTROL DE RIESGO'!S39="Adecuada",15,0))</f>
        <v>100</v>
      </c>
      <c r="V39" s="89" t="str">
        <f t="shared" si="0"/>
        <v>Fuerte</v>
      </c>
      <c r="W39" s="89" t="s">
        <v>384</v>
      </c>
      <c r="X39" s="89" t="str">
        <f t="shared" si="1"/>
        <v>Fuerte</v>
      </c>
      <c r="Y39" s="89" t="str">
        <f t="shared" si="2"/>
        <v>NO</v>
      </c>
      <c r="Z39" s="89"/>
      <c r="AA39" s="93"/>
      <c r="AB39" s="93"/>
      <c r="AC39" s="93"/>
      <c r="AD39" s="93"/>
      <c r="AE39" s="93"/>
      <c r="AF39" s="93"/>
      <c r="AG39" s="93"/>
      <c r="AH39" s="93"/>
      <c r="AI39" s="93"/>
      <c r="AJ39" s="93"/>
      <c r="AK39" s="93"/>
      <c r="AL39" s="93"/>
      <c r="AM39" s="93"/>
    </row>
    <row r="40" spans="1:39" s="94" customFormat="1" ht="191.25" x14ac:dyDescent="0.25">
      <c r="A40" s="89">
        <v>19</v>
      </c>
      <c r="B40" s="89" t="s">
        <v>138</v>
      </c>
      <c r="C40" s="89">
        <v>3</v>
      </c>
      <c r="D40" s="89" t="s">
        <v>374</v>
      </c>
      <c r="E40" s="92" t="str">
        <f>+VLOOKUP('VALORACIÓN DE CONTROL DE RIESGO'!A40,'IDENTIFICACIÓN DE RIESGOS'!$A$8:$F$104,6,0)</f>
        <v>Cadena de custodia o elemento de material probatorio  PD-GE-4</v>
      </c>
      <c r="F40" s="114" t="str">
        <f>+VLOOKUP(A40,'IDENTIFICACIÓN DE RIESGOS'!$A$7:$C$100,3,0)</f>
        <v>Acceso y uso de información de tipo confidencial, reservado, personal, privilegiada o sensible, por personal no autorizado.</v>
      </c>
      <c r="G40" s="89" t="s">
        <v>989</v>
      </c>
      <c r="H40" s="89" t="s">
        <v>992</v>
      </c>
      <c r="I40" s="89" t="s">
        <v>998</v>
      </c>
      <c r="J40" s="89" t="s">
        <v>376</v>
      </c>
      <c r="K40" s="89" t="s">
        <v>376</v>
      </c>
      <c r="L40" s="89" t="s">
        <v>378</v>
      </c>
      <c r="M40" s="89" t="s">
        <v>379</v>
      </c>
      <c r="N40" s="89" t="s">
        <v>380</v>
      </c>
      <c r="O40" s="89" t="s">
        <v>381</v>
      </c>
      <c r="P40" s="89" t="s">
        <v>382</v>
      </c>
      <c r="Q40" s="89" t="s">
        <v>376</v>
      </c>
      <c r="R40" s="89" t="s">
        <v>383</v>
      </c>
      <c r="S40" s="89" t="s">
        <v>381</v>
      </c>
      <c r="T40" s="95" t="s">
        <v>379</v>
      </c>
      <c r="U40" s="89">
        <f>SUM(IF('VALORACIÓN DE CONTROL DE RIESGO'!L40="Preventivo",15,IF('VALORACIÓN DE CONTROL DE RIESGO'!L40="Detectivo",10,0)),IF('VALORACIÓN DE CONTROL DE RIESGO'!N40="Asignado",15,0),IF('VALORACIÓN DE CONTROL DE RIESGO'!O40="Adecuada",15,0),IF('VALORACIÓN DE CONTROL DE RIESGO'!P40="Completa",10,IF('VALORACIÓN DE CONTROL DE RIESGO'!P40="Incompleta",5,0)),IF('VALORACIÓN DE CONTROL DE RIESGO'!Q40="SI",15,0),IF('VALORACIÓN DE CONTROL DE RIESGO'!R40="Se investigan y se resuelven oportunamente",15,0),IF('VALORACIÓN DE CONTROL DE RIESGO'!S40="Adecuada",15,0))</f>
        <v>100</v>
      </c>
      <c r="V40" s="89" t="str">
        <f t="shared" si="0"/>
        <v>Fuerte</v>
      </c>
      <c r="W40" s="89" t="s">
        <v>384</v>
      </c>
      <c r="X40" s="89" t="str">
        <f t="shared" si="1"/>
        <v>Fuerte</v>
      </c>
      <c r="Y40" s="89" t="str">
        <f t="shared" si="2"/>
        <v>NO</v>
      </c>
      <c r="Z40" s="89"/>
      <c r="AA40" s="93"/>
      <c r="AB40" s="93"/>
      <c r="AC40" s="93"/>
      <c r="AD40" s="93"/>
      <c r="AE40" s="93"/>
      <c r="AF40" s="93"/>
      <c r="AG40" s="93"/>
      <c r="AH40" s="93"/>
      <c r="AI40" s="93"/>
      <c r="AJ40" s="93"/>
      <c r="AK40" s="93"/>
      <c r="AL40" s="93"/>
      <c r="AM40" s="93"/>
    </row>
    <row r="41" spans="1:39" s="94" customFormat="1" ht="191.25" x14ac:dyDescent="0.25">
      <c r="A41" s="89">
        <v>19</v>
      </c>
      <c r="B41" s="89" t="s">
        <v>138</v>
      </c>
      <c r="C41" s="89">
        <v>4</v>
      </c>
      <c r="D41" s="89" t="s">
        <v>374</v>
      </c>
      <c r="E41" s="92" t="str">
        <f>+VLOOKUP('VALORACIÓN DE CONTROL DE RIESGO'!A41,'IDENTIFICACIÓN DE RIESGOS'!$A$8:$F$104,6,0)</f>
        <v>Cadena de custodia o elemento de material probatorio  PD-GE-4</v>
      </c>
      <c r="F41" s="114" t="str">
        <f>+VLOOKUP(A41,'IDENTIFICACIÓN DE RIESGOS'!$A$7:$C$100,3,0)</f>
        <v>Acceso y uso de información de tipo confidencial, reservado, personal, privilegiada o sensible, por personal no autorizado.</v>
      </c>
      <c r="G41" s="89" t="s">
        <v>989</v>
      </c>
      <c r="H41" s="89" t="s">
        <v>992</v>
      </c>
      <c r="I41" s="89" t="s">
        <v>999</v>
      </c>
      <c r="J41" s="89" t="s">
        <v>376</v>
      </c>
      <c r="K41" s="89" t="s">
        <v>376</v>
      </c>
      <c r="L41" s="89" t="s">
        <v>378</v>
      </c>
      <c r="M41" s="89" t="s">
        <v>379</v>
      </c>
      <c r="N41" s="89" t="s">
        <v>380</v>
      </c>
      <c r="O41" s="89" t="s">
        <v>381</v>
      </c>
      <c r="P41" s="89" t="s">
        <v>382</v>
      </c>
      <c r="Q41" s="89" t="s">
        <v>376</v>
      </c>
      <c r="R41" s="89" t="s">
        <v>383</v>
      </c>
      <c r="S41" s="89" t="s">
        <v>381</v>
      </c>
      <c r="T41" s="95" t="s">
        <v>379</v>
      </c>
      <c r="U41" s="89">
        <f>SUM(IF('VALORACIÓN DE CONTROL DE RIESGO'!L41="Preventivo",15,IF('VALORACIÓN DE CONTROL DE RIESGO'!L41="Detectivo",10,0)),IF('VALORACIÓN DE CONTROL DE RIESGO'!N41="Asignado",15,0),IF('VALORACIÓN DE CONTROL DE RIESGO'!O41="Adecuada",15,0),IF('VALORACIÓN DE CONTROL DE RIESGO'!P41="Completa",10,IF('VALORACIÓN DE CONTROL DE RIESGO'!P41="Incompleta",5,0)),IF('VALORACIÓN DE CONTROL DE RIESGO'!Q41="SI",15,0),IF('VALORACIÓN DE CONTROL DE RIESGO'!R41="Se investigan y se resuelven oportunamente",15,0),IF('VALORACIÓN DE CONTROL DE RIESGO'!S41="Adecuada",15,0))</f>
        <v>100</v>
      </c>
      <c r="V41" s="89" t="str">
        <f t="shared" si="0"/>
        <v>Fuerte</v>
      </c>
      <c r="W41" s="89" t="s">
        <v>384</v>
      </c>
      <c r="X41" s="89" t="str">
        <f t="shared" si="1"/>
        <v>Fuerte</v>
      </c>
      <c r="Y41" s="89" t="str">
        <f t="shared" si="2"/>
        <v>NO</v>
      </c>
      <c r="Z41" s="89"/>
      <c r="AA41" s="93"/>
      <c r="AB41" s="93"/>
      <c r="AC41" s="93"/>
      <c r="AD41" s="93"/>
      <c r="AE41" s="93"/>
      <c r="AF41" s="93"/>
      <c r="AG41" s="93"/>
      <c r="AH41" s="93"/>
      <c r="AI41" s="93"/>
      <c r="AJ41" s="93"/>
      <c r="AK41" s="93"/>
      <c r="AL41" s="93"/>
      <c r="AM41" s="93"/>
    </row>
    <row r="42" spans="1:39" s="94" customFormat="1" ht="191.25" x14ac:dyDescent="0.25">
      <c r="A42" s="89">
        <v>19</v>
      </c>
      <c r="B42" s="89" t="s">
        <v>138</v>
      </c>
      <c r="C42" s="89">
        <v>5</v>
      </c>
      <c r="D42" s="89" t="s">
        <v>374</v>
      </c>
      <c r="E42" s="92" t="str">
        <f>+VLOOKUP('VALORACIÓN DE CONTROL DE RIESGO'!A42,'IDENTIFICACIÓN DE RIESGOS'!$A$8:$F$104,6,0)</f>
        <v>Cadena de custodia o elemento de material probatorio  PD-GE-4</v>
      </c>
      <c r="F42" s="114" t="str">
        <f>+VLOOKUP(A42,'IDENTIFICACIÓN DE RIESGOS'!$A$7:$C$100,3,0)</f>
        <v>Acceso y uso de información de tipo confidencial, reservado, personal, privilegiada o sensible, por personal no autorizado.</v>
      </c>
      <c r="G42" s="89" t="s">
        <v>989</v>
      </c>
      <c r="H42" s="89" t="s">
        <v>992</v>
      </c>
      <c r="I42" s="89" t="s">
        <v>1000</v>
      </c>
      <c r="J42" s="89" t="s">
        <v>376</v>
      </c>
      <c r="K42" s="89" t="s">
        <v>376</v>
      </c>
      <c r="L42" s="89" t="s">
        <v>378</v>
      </c>
      <c r="M42" s="89" t="s">
        <v>379</v>
      </c>
      <c r="N42" s="89" t="s">
        <v>380</v>
      </c>
      <c r="O42" s="89" t="s">
        <v>381</v>
      </c>
      <c r="P42" s="89" t="s">
        <v>382</v>
      </c>
      <c r="Q42" s="89" t="s">
        <v>376</v>
      </c>
      <c r="R42" s="89" t="s">
        <v>383</v>
      </c>
      <c r="S42" s="89" t="s">
        <v>381</v>
      </c>
      <c r="T42" s="95" t="s">
        <v>379</v>
      </c>
      <c r="U42" s="89">
        <f>SUM(IF('VALORACIÓN DE CONTROL DE RIESGO'!L42="Preventivo",15,IF('VALORACIÓN DE CONTROL DE RIESGO'!L42="Detectivo",10,0)),IF('VALORACIÓN DE CONTROL DE RIESGO'!N42="Asignado",15,0),IF('VALORACIÓN DE CONTROL DE RIESGO'!O42="Adecuada",15,0),IF('VALORACIÓN DE CONTROL DE RIESGO'!P42="Completa",10,IF('VALORACIÓN DE CONTROL DE RIESGO'!P42="Incompleta",5,0)),IF('VALORACIÓN DE CONTROL DE RIESGO'!Q42="SI",15,0),IF('VALORACIÓN DE CONTROL DE RIESGO'!R42="Se investigan y se resuelven oportunamente",15,0),IF('VALORACIÓN DE CONTROL DE RIESGO'!S42="Adecuada",15,0))</f>
        <v>100</v>
      </c>
      <c r="V42" s="89" t="str">
        <f t="shared" ref="V42" si="12">IF(U42&gt;=96,"Fuerte",IF(AND(U42&gt;=86,U42&lt;=95),"Moderado",IF(AND(U42&lt;=85,U42&gt;=0),"Debil","")))</f>
        <v>Fuerte</v>
      </c>
      <c r="W42" s="89" t="s">
        <v>384</v>
      </c>
      <c r="X42" s="89" t="str">
        <f t="shared" ref="X42" si="13">IF(AND(V42="Fuerte",W42="Fuerte"),"Fuerte",IF(AND(V42="Fuerte",W42="Moderado"),"Moderado",IF(AND(V42="Fuerte",W42="Debil"),"Debil",IF(AND(V42="Moderado",W42="Fuerte"),"Moderado",IF(AND(V42="Moderado",W42="Moderado"),"Moderado",IF(AND(V42="Moderado",W42="Debil"),"Debil",IF(AND(V42="Debil",W42="Fuerte"),"Debil",IF(AND(V42="Debil",W42="Moderado"),"Debil",IF(AND(V42="Debil",W42="Debil"),"Debil","")))))))))</f>
        <v>Fuerte</v>
      </c>
      <c r="Y42" s="89" t="str">
        <f t="shared" ref="Y42" si="14">IF(X42="","",IF(X42="Fuerte","NO","SI"))</f>
        <v>NO</v>
      </c>
      <c r="Z42" s="89"/>
      <c r="AA42" s="93"/>
      <c r="AB42" s="93"/>
      <c r="AC42" s="93"/>
      <c r="AD42" s="93"/>
      <c r="AE42" s="93"/>
      <c r="AF42" s="93"/>
      <c r="AG42" s="93"/>
      <c r="AH42" s="93"/>
      <c r="AI42" s="93"/>
      <c r="AJ42" s="93"/>
      <c r="AK42" s="93"/>
      <c r="AL42" s="93"/>
      <c r="AM42" s="93"/>
    </row>
    <row r="43" spans="1:39" s="94" customFormat="1" ht="191.25" x14ac:dyDescent="0.25">
      <c r="A43" s="89">
        <v>19</v>
      </c>
      <c r="B43" s="89" t="s">
        <v>138</v>
      </c>
      <c r="C43" s="89">
        <v>6</v>
      </c>
      <c r="D43" s="89" t="s">
        <v>374</v>
      </c>
      <c r="E43" s="92" t="str">
        <f>+VLOOKUP('VALORACIÓN DE CONTROL DE RIESGO'!A43,'IDENTIFICACIÓN DE RIESGOS'!$A$8:$F$104,6,0)</f>
        <v>Cadena de custodia o elemento de material probatorio  PD-GE-4</v>
      </c>
      <c r="F43" s="114" t="str">
        <f>+VLOOKUP(A43,'IDENTIFICACIÓN DE RIESGOS'!$A$7:$C$100,3,0)</f>
        <v>Acceso y uso de información de tipo confidencial, reservado, personal, privilegiada o sensible, por personal no autorizado.</v>
      </c>
      <c r="G43" s="89" t="s">
        <v>989</v>
      </c>
      <c r="H43" s="89" t="s">
        <v>992</v>
      </c>
      <c r="I43" s="89" t="s">
        <v>1001</v>
      </c>
      <c r="J43" s="89" t="s">
        <v>376</v>
      </c>
      <c r="K43" s="89" t="s">
        <v>376</v>
      </c>
      <c r="L43" s="89" t="s">
        <v>378</v>
      </c>
      <c r="M43" s="89" t="s">
        <v>379</v>
      </c>
      <c r="N43" s="89" t="s">
        <v>380</v>
      </c>
      <c r="O43" s="89" t="s">
        <v>381</v>
      </c>
      <c r="P43" s="89" t="s">
        <v>382</v>
      </c>
      <c r="Q43" s="89" t="s">
        <v>376</v>
      </c>
      <c r="R43" s="89" t="s">
        <v>383</v>
      </c>
      <c r="S43" s="89" t="s">
        <v>381</v>
      </c>
      <c r="T43" s="95" t="s">
        <v>379</v>
      </c>
      <c r="U43" s="89">
        <f>SUM(IF('VALORACIÓN DE CONTROL DE RIESGO'!L43="Preventivo",15,IF('VALORACIÓN DE CONTROL DE RIESGO'!L43="Detectivo",10,0)),IF('VALORACIÓN DE CONTROL DE RIESGO'!N43="Asignado",15,0),IF('VALORACIÓN DE CONTROL DE RIESGO'!O43="Adecuada",15,0),IF('VALORACIÓN DE CONTROL DE RIESGO'!P43="Completa",10,IF('VALORACIÓN DE CONTROL DE RIESGO'!P43="Incompleta",5,0)),IF('VALORACIÓN DE CONTROL DE RIESGO'!Q43="SI",15,0),IF('VALORACIÓN DE CONTROL DE RIESGO'!R43="Se investigan y se resuelven oportunamente",15,0),IF('VALORACIÓN DE CONTROL DE RIESGO'!S43="Adecuada",15,0))</f>
        <v>100</v>
      </c>
      <c r="V43" s="89" t="str">
        <f t="shared" ref="V43" si="15">IF(U43&gt;=96,"Fuerte",IF(AND(U43&gt;=86,U43&lt;=95),"Moderado",IF(AND(U43&lt;=85,U43&gt;=0),"Debil","")))</f>
        <v>Fuerte</v>
      </c>
      <c r="W43" s="89" t="s">
        <v>384</v>
      </c>
      <c r="X43" s="89" t="str">
        <f t="shared" ref="X43" si="16">IF(AND(V43="Fuerte",W43="Fuerte"),"Fuerte",IF(AND(V43="Fuerte",W43="Moderado"),"Moderado",IF(AND(V43="Fuerte",W43="Debil"),"Debil",IF(AND(V43="Moderado",W43="Fuerte"),"Moderado",IF(AND(V43="Moderado",W43="Moderado"),"Moderado",IF(AND(V43="Moderado",W43="Debil"),"Debil",IF(AND(V43="Debil",W43="Fuerte"),"Debil",IF(AND(V43="Debil",W43="Moderado"),"Debil",IF(AND(V43="Debil",W43="Debil"),"Debil","")))))))))</f>
        <v>Fuerte</v>
      </c>
      <c r="Y43" s="89" t="str">
        <f t="shared" ref="Y43" si="17">IF(X43="","",IF(X43="Fuerte","NO","SI"))</f>
        <v>NO</v>
      </c>
      <c r="Z43" s="89"/>
      <c r="AA43" s="93"/>
      <c r="AB43" s="93"/>
      <c r="AC43" s="93"/>
      <c r="AD43" s="93"/>
      <c r="AE43" s="93"/>
      <c r="AF43" s="93"/>
      <c r="AG43" s="93"/>
      <c r="AH43" s="93"/>
      <c r="AI43" s="93"/>
      <c r="AJ43" s="93"/>
      <c r="AK43" s="93"/>
      <c r="AL43" s="93"/>
      <c r="AM43" s="93"/>
    </row>
    <row r="44" spans="1:39" s="94" customFormat="1" ht="229.5" x14ac:dyDescent="0.25">
      <c r="A44" s="89">
        <v>20</v>
      </c>
      <c r="B44" s="89" t="s">
        <v>138</v>
      </c>
      <c r="C44" s="89">
        <v>1</v>
      </c>
      <c r="D44" s="89" t="s">
        <v>374</v>
      </c>
      <c r="E44" s="92" t="str">
        <f>+VLOOKUP('VALORACIÓN DE CONTROL DE RIESGO'!A44,'IDENTIFICACIÓN DE RIESGOS'!$A$8:$F$104,6,0)</f>
        <v>Operación de la S.U.R. PD-GE-1
Seguimiento de incidentes de alto impacto PD-GE-2</v>
      </c>
      <c r="F44" s="114" t="str">
        <f>+VLOOKUP(A44,'IDENTIFICACIÓN DE RIESGOS'!$A$7:$C$100,3,0)</f>
        <v>Afectación de personas, bienes o recursos por servicio o atención inadecuada de incidentes desde el NUSE 123.</v>
      </c>
      <c r="G44" s="89" t="s">
        <v>990</v>
      </c>
      <c r="H44" s="89" t="s">
        <v>993</v>
      </c>
      <c r="I44" s="89" t="s">
        <v>790</v>
      </c>
      <c r="J44" s="89" t="s">
        <v>376</v>
      </c>
      <c r="K44" s="89" t="s">
        <v>376</v>
      </c>
      <c r="L44" s="89" t="s">
        <v>378</v>
      </c>
      <c r="M44" s="89" t="s">
        <v>379</v>
      </c>
      <c r="N44" s="89" t="s">
        <v>380</v>
      </c>
      <c r="O44" s="89" t="s">
        <v>381</v>
      </c>
      <c r="P44" s="89" t="s">
        <v>382</v>
      </c>
      <c r="Q44" s="89" t="s">
        <v>376</v>
      </c>
      <c r="R44" s="89" t="s">
        <v>383</v>
      </c>
      <c r="S44" s="89" t="s">
        <v>381</v>
      </c>
      <c r="T44" s="95" t="s">
        <v>379</v>
      </c>
      <c r="U44" s="89">
        <f>SUM(IF('VALORACIÓN DE CONTROL DE RIESGO'!L44="Preventivo",15,IF('VALORACIÓN DE CONTROL DE RIESGO'!L44="Detectivo",10,0)),IF('VALORACIÓN DE CONTROL DE RIESGO'!N44="Asignado",15,0),IF('VALORACIÓN DE CONTROL DE RIESGO'!O44="Adecuada",15,0),IF('VALORACIÓN DE CONTROL DE RIESGO'!P44="Completa",10,IF('VALORACIÓN DE CONTROL DE RIESGO'!P44="Incompleta",5,0)),IF('VALORACIÓN DE CONTROL DE RIESGO'!Q44="SI",15,0),IF('VALORACIÓN DE CONTROL DE RIESGO'!R44="Se investigan y se resuelven oportunamente",15,0),IF('VALORACIÓN DE CONTROL DE RIESGO'!S44="Adecuada",15,0))</f>
        <v>100</v>
      </c>
      <c r="V44" s="89" t="str">
        <f t="shared" si="0"/>
        <v>Fuerte</v>
      </c>
      <c r="W44" s="89" t="s">
        <v>384</v>
      </c>
      <c r="X44" s="89" t="str">
        <f t="shared" si="1"/>
        <v>Fuerte</v>
      </c>
      <c r="Y44" s="89" t="str">
        <f t="shared" si="2"/>
        <v>NO</v>
      </c>
      <c r="Z44" s="89"/>
      <c r="AA44" s="93"/>
      <c r="AB44" s="93"/>
      <c r="AC44" s="93"/>
      <c r="AD44" s="93"/>
      <c r="AE44" s="93"/>
      <c r="AF44" s="93"/>
      <c r="AG44" s="93"/>
      <c r="AH44" s="93"/>
      <c r="AI44" s="93"/>
      <c r="AJ44" s="93"/>
      <c r="AK44" s="93"/>
      <c r="AL44" s="93"/>
      <c r="AM44" s="93"/>
    </row>
    <row r="45" spans="1:39" s="94" customFormat="1" ht="229.5" x14ac:dyDescent="0.25">
      <c r="A45" s="89">
        <v>20</v>
      </c>
      <c r="B45" s="89" t="s">
        <v>138</v>
      </c>
      <c r="C45" s="89">
        <v>2</v>
      </c>
      <c r="D45" s="89" t="s">
        <v>374</v>
      </c>
      <c r="E45" s="92" t="str">
        <f>+VLOOKUP('VALORACIÓN DE CONTROL DE RIESGO'!A45,'IDENTIFICACIÓN DE RIESGOS'!$A$8:$F$104,6,0)</f>
        <v>Operación de la S.U.R. PD-GE-1
Seguimiento de incidentes de alto impacto PD-GE-2</v>
      </c>
      <c r="F45" s="114" t="str">
        <f>+VLOOKUP(A45,'IDENTIFICACIÓN DE RIESGOS'!$A$7:$C$100,3,0)</f>
        <v>Afectación de personas, bienes o recursos por servicio o atención inadecuada de incidentes desde el NUSE 123.</v>
      </c>
      <c r="G45" s="89" t="s">
        <v>990</v>
      </c>
      <c r="H45" s="89" t="s">
        <v>993</v>
      </c>
      <c r="I45" s="89" t="s">
        <v>1003</v>
      </c>
      <c r="J45" s="89" t="s">
        <v>376</v>
      </c>
      <c r="K45" s="89" t="s">
        <v>376</v>
      </c>
      <c r="L45" s="89" t="s">
        <v>378</v>
      </c>
      <c r="M45" s="89" t="s">
        <v>379</v>
      </c>
      <c r="N45" s="89" t="s">
        <v>380</v>
      </c>
      <c r="O45" s="89" t="s">
        <v>381</v>
      </c>
      <c r="P45" s="89" t="s">
        <v>382</v>
      </c>
      <c r="Q45" s="89" t="s">
        <v>376</v>
      </c>
      <c r="R45" s="89" t="s">
        <v>383</v>
      </c>
      <c r="S45" s="89" t="s">
        <v>381</v>
      </c>
      <c r="T45" s="95" t="s">
        <v>379</v>
      </c>
      <c r="U45" s="89">
        <f>SUM(IF('VALORACIÓN DE CONTROL DE RIESGO'!L45="Preventivo",15,IF('VALORACIÓN DE CONTROL DE RIESGO'!L45="Detectivo",10,0)),IF('VALORACIÓN DE CONTROL DE RIESGO'!N45="Asignado",15,0),IF('VALORACIÓN DE CONTROL DE RIESGO'!O45="Adecuada",15,0),IF('VALORACIÓN DE CONTROL DE RIESGO'!P45="Completa",10,IF('VALORACIÓN DE CONTROL DE RIESGO'!P45="Incompleta",5,0)),IF('VALORACIÓN DE CONTROL DE RIESGO'!Q45="SI",15,0),IF('VALORACIÓN DE CONTROL DE RIESGO'!R45="Se investigan y se resuelven oportunamente",15,0),IF('VALORACIÓN DE CONTROL DE RIESGO'!S45="Adecuada",15,0))</f>
        <v>100</v>
      </c>
      <c r="V45" s="89" t="str">
        <f t="shared" ref="V45" si="18">IF(U45&gt;=96,"Fuerte",IF(AND(U45&gt;=86,U45&lt;=95),"Moderado",IF(AND(U45&lt;=85,U45&gt;=0),"Debil","")))</f>
        <v>Fuerte</v>
      </c>
      <c r="W45" s="89" t="s">
        <v>384</v>
      </c>
      <c r="X45" s="89" t="str">
        <f t="shared" ref="X45" si="19">IF(AND(V45="Fuerte",W45="Fuerte"),"Fuerte",IF(AND(V45="Fuerte",W45="Moderado"),"Moderado",IF(AND(V45="Fuerte",W45="Debil"),"Debil",IF(AND(V45="Moderado",W45="Fuerte"),"Moderado",IF(AND(V45="Moderado",W45="Moderado"),"Moderado",IF(AND(V45="Moderado",W45="Debil"),"Debil",IF(AND(V45="Debil",W45="Fuerte"),"Debil",IF(AND(V45="Debil",W45="Moderado"),"Debil",IF(AND(V45="Debil",W45="Debil"),"Debil","")))))))))</f>
        <v>Fuerte</v>
      </c>
      <c r="Y45" s="89" t="str">
        <f t="shared" ref="Y45" si="20">IF(X45="","",IF(X45="Fuerte","NO","SI"))</f>
        <v>NO</v>
      </c>
      <c r="Z45" s="89"/>
      <c r="AA45" s="93"/>
      <c r="AB45" s="93"/>
      <c r="AC45" s="93"/>
      <c r="AD45" s="93"/>
      <c r="AE45" s="93"/>
      <c r="AF45" s="93"/>
      <c r="AG45" s="93"/>
      <c r="AH45" s="93"/>
      <c r="AI45" s="93"/>
      <c r="AJ45" s="93"/>
      <c r="AK45" s="93"/>
      <c r="AL45" s="93"/>
      <c r="AM45" s="93"/>
    </row>
    <row r="46" spans="1:39" s="94" customFormat="1" ht="395.25" x14ac:dyDescent="0.25">
      <c r="A46" s="89">
        <v>21</v>
      </c>
      <c r="B46" s="89" t="s">
        <v>140</v>
      </c>
      <c r="C46" s="89">
        <v>1</v>
      </c>
      <c r="D46" s="89" t="s">
        <v>374</v>
      </c>
      <c r="E46" s="92" t="str">
        <f>+VLOOKUP('VALORACIÓN DE CONTROL DE RIESGO'!A46,'IDENTIFICACIÓN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4" t="str">
        <f>+VLOOKUP(A46,'IDENTIFICACIÓN DE RIESGOS'!$A$7:$C$100,3,0)</f>
        <v>Perdida o extravió documental por parte de un servidor que, aprovechando su posición frente a un recurso público, privilegia a un tercero con información para su beneficio.</v>
      </c>
      <c r="G46" s="89" t="s">
        <v>954</v>
      </c>
      <c r="H46" s="89" t="s">
        <v>266</v>
      </c>
      <c r="I46" s="89" t="s">
        <v>955</v>
      </c>
      <c r="J46" s="89" t="s">
        <v>376</v>
      </c>
      <c r="K46" s="89" t="s">
        <v>376</v>
      </c>
      <c r="L46" s="89" t="s">
        <v>378</v>
      </c>
      <c r="M46" s="89" t="s">
        <v>379</v>
      </c>
      <c r="N46" s="89" t="s">
        <v>380</v>
      </c>
      <c r="O46" s="89" t="s">
        <v>381</v>
      </c>
      <c r="P46" s="89" t="s">
        <v>382</v>
      </c>
      <c r="Q46" s="89" t="s">
        <v>376</v>
      </c>
      <c r="R46" s="89" t="s">
        <v>383</v>
      </c>
      <c r="S46" s="89" t="s">
        <v>381</v>
      </c>
      <c r="T46" s="95" t="s">
        <v>379</v>
      </c>
      <c r="U46" s="89">
        <f>SUM(IF('VALORACIÓN DE CONTROL DE RIESGO'!L46="Preventivo",15,IF('VALORACIÓN DE CONTROL DE RIESGO'!L46="Detectivo",10,0)),IF('VALORACIÓN DE CONTROL DE RIESGO'!N46="Asignado",15,0),IF('VALORACIÓN DE CONTROL DE RIESGO'!O46="Adecuada",15,0),IF('VALORACIÓN DE CONTROL DE RIESGO'!P46="Completa",10,IF('VALORACIÓN DE CONTROL DE RIESGO'!P46="Incompleta",5,0)),IF('VALORACIÓN DE CONTROL DE RIESGO'!Q46="SI",15,0),IF('VALORACIÓN DE CONTROL DE RIESGO'!R46="Se investigan y se resuelven oportunamente",15,0),IF('VALORACIÓN DE CONTROL DE RIESGO'!S46="Adecuada",15,0))</f>
        <v>100</v>
      </c>
      <c r="V46" s="89" t="str">
        <f t="shared" si="0"/>
        <v>Fuerte</v>
      </c>
      <c r="W46" s="89" t="s">
        <v>384</v>
      </c>
      <c r="X46" s="89" t="str">
        <f t="shared" si="1"/>
        <v>Fuerte</v>
      </c>
      <c r="Y46" s="89" t="str">
        <f t="shared" si="2"/>
        <v>NO</v>
      </c>
      <c r="Z46" s="89"/>
      <c r="AA46" s="93"/>
      <c r="AB46" s="93"/>
      <c r="AC46" s="93"/>
      <c r="AD46" s="93"/>
      <c r="AE46" s="93"/>
      <c r="AF46" s="93"/>
      <c r="AG46" s="93"/>
      <c r="AH46" s="93"/>
      <c r="AI46" s="93"/>
      <c r="AJ46" s="93"/>
      <c r="AK46" s="93"/>
      <c r="AL46" s="93"/>
      <c r="AM46" s="93"/>
    </row>
    <row r="47" spans="1:39" s="94" customFormat="1" ht="395.25" x14ac:dyDescent="0.25">
      <c r="A47" s="89">
        <v>21</v>
      </c>
      <c r="B47" s="89" t="s">
        <v>140</v>
      </c>
      <c r="C47" s="89">
        <v>2</v>
      </c>
      <c r="D47" s="89" t="s">
        <v>374</v>
      </c>
      <c r="E47" s="92" t="str">
        <f>+VLOOKUP('VALORACIÓN DE CONTROL DE RIESGO'!A47,'IDENTIFICACIÓN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4" t="str">
        <f>+VLOOKUP(A47,'IDENTIFICACIÓN DE RIESGOS'!$A$7:$C$100,3,0)</f>
        <v>Perdida o extravió documental por parte de un servidor que, aprovechando su posición frente a un recurso público, privilegia a un tercero con información para su beneficio.</v>
      </c>
      <c r="G47" s="89" t="s">
        <v>954</v>
      </c>
      <c r="H47" s="89" t="s">
        <v>266</v>
      </c>
      <c r="I47" s="89" t="s">
        <v>735</v>
      </c>
      <c r="J47" s="89" t="s">
        <v>376</v>
      </c>
      <c r="K47" s="89" t="s">
        <v>376</v>
      </c>
      <c r="L47" s="89" t="s">
        <v>378</v>
      </c>
      <c r="M47" s="89" t="s">
        <v>379</v>
      </c>
      <c r="N47" s="89" t="s">
        <v>380</v>
      </c>
      <c r="O47" s="89" t="s">
        <v>381</v>
      </c>
      <c r="P47" s="89" t="s">
        <v>382</v>
      </c>
      <c r="Q47" s="89" t="s">
        <v>376</v>
      </c>
      <c r="R47" s="89" t="s">
        <v>383</v>
      </c>
      <c r="S47" s="89" t="s">
        <v>381</v>
      </c>
      <c r="T47" s="95" t="s">
        <v>379</v>
      </c>
      <c r="U47" s="89">
        <f>SUM(IF('VALORACIÓN DE CONTROL DE RIESGO'!L47="Preventivo",15,IF('VALORACIÓN DE CONTROL DE RIESGO'!L47="Detectivo",10,0)),IF('VALORACIÓN DE CONTROL DE RIESGO'!N47="Asignado",15,0),IF('VALORACIÓN DE CONTROL DE RIESGO'!O47="Adecuada",15,0),IF('VALORACIÓN DE CONTROL DE RIESGO'!P47="Completa",10,IF('VALORACIÓN DE CONTROL DE RIESGO'!P47="Incompleta",5,0)),IF('VALORACIÓN DE CONTROL DE RIESGO'!Q47="SI",15,0),IF('VALORACIÓN DE CONTROL DE RIESGO'!R47="Se investigan y se resuelven oportunamente",15,0),IF('VALORACIÓN DE CONTROL DE RIESGO'!S47="Adecuada",15,0))</f>
        <v>100</v>
      </c>
      <c r="V47" s="89" t="str">
        <f t="shared" si="0"/>
        <v>Fuerte</v>
      </c>
      <c r="W47" s="89" t="s">
        <v>384</v>
      </c>
      <c r="X47" s="89" t="str">
        <f t="shared" si="1"/>
        <v>Fuerte</v>
      </c>
      <c r="Y47" s="89" t="str">
        <f t="shared" si="2"/>
        <v>NO</v>
      </c>
      <c r="Z47" s="89"/>
      <c r="AA47" s="93"/>
      <c r="AB47" s="93"/>
      <c r="AC47" s="93"/>
      <c r="AD47" s="93"/>
      <c r="AE47" s="93"/>
      <c r="AF47" s="93"/>
      <c r="AG47" s="93"/>
      <c r="AH47" s="93"/>
      <c r="AI47" s="93"/>
      <c r="AJ47" s="93"/>
      <c r="AK47" s="93"/>
      <c r="AL47" s="93"/>
      <c r="AM47" s="93"/>
    </row>
    <row r="48" spans="1:39" s="94" customFormat="1" ht="395.25" x14ac:dyDescent="0.25">
      <c r="A48" s="89">
        <v>21</v>
      </c>
      <c r="B48" s="89" t="s">
        <v>140</v>
      </c>
      <c r="C48" s="89">
        <v>3</v>
      </c>
      <c r="D48" s="89" t="s">
        <v>374</v>
      </c>
      <c r="E48" s="92" t="str">
        <f>+VLOOKUP('VALORACIÓN DE CONTROL DE RIESGO'!A48,'IDENTIFICACIÓN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4" t="str">
        <f>+VLOOKUP(A48,'IDENTIFICACIÓN DE RIESGOS'!$A$7:$C$100,3,0)</f>
        <v>Perdida o extravió documental por parte de un servidor que, aprovechando su posición frente a un recurso público, privilegia a un tercero con información para su beneficio.</v>
      </c>
      <c r="G48" s="89" t="s">
        <v>954</v>
      </c>
      <c r="H48" s="89" t="s">
        <v>266</v>
      </c>
      <c r="I48" s="89" t="s">
        <v>400</v>
      </c>
      <c r="J48" s="89" t="s">
        <v>376</v>
      </c>
      <c r="K48" s="89" t="s">
        <v>376</v>
      </c>
      <c r="L48" s="89" t="s">
        <v>378</v>
      </c>
      <c r="M48" s="89" t="s">
        <v>379</v>
      </c>
      <c r="N48" s="89" t="s">
        <v>380</v>
      </c>
      <c r="O48" s="89" t="s">
        <v>381</v>
      </c>
      <c r="P48" s="89" t="s">
        <v>382</v>
      </c>
      <c r="Q48" s="89" t="s">
        <v>376</v>
      </c>
      <c r="R48" s="89" t="s">
        <v>383</v>
      </c>
      <c r="S48" s="89" t="s">
        <v>381</v>
      </c>
      <c r="T48" s="95" t="s">
        <v>379</v>
      </c>
      <c r="U48" s="89">
        <f>SUM(IF('VALORACIÓN DE CONTROL DE RIESGO'!L48="Preventivo",15,IF('VALORACIÓN DE CONTROL DE RIESGO'!L48="Detectivo",10,0)),IF('VALORACIÓN DE CONTROL DE RIESGO'!N48="Asignado",15,0),IF('VALORACIÓN DE CONTROL DE RIESGO'!O48="Adecuada",15,0),IF('VALORACIÓN DE CONTROL DE RIESGO'!P48="Completa",10,IF('VALORACIÓN DE CONTROL DE RIESGO'!P48="Incompleta",5,0)),IF('VALORACIÓN DE CONTROL DE RIESGO'!Q48="SI",15,0),IF('VALORACIÓN DE CONTROL DE RIESGO'!R48="Se investigan y se resuelven oportunamente",15,0),IF('VALORACIÓN DE CONTROL DE RIESGO'!S48="Adecuada",15,0))</f>
        <v>100</v>
      </c>
      <c r="V48" s="89" t="str">
        <f t="shared" si="0"/>
        <v>Fuerte</v>
      </c>
      <c r="W48" s="89" t="s">
        <v>384</v>
      </c>
      <c r="X48" s="89" t="str">
        <f t="shared" si="1"/>
        <v>Fuerte</v>
      </c>
      <c r="Y48" s="89" t="str">
        <f t="shared" si="2"/>
        <v>NO</v>
      </c>
      <c r="Z48" s="89"/>
      <c r="AA48" s="93"/>
      <c r="AB48" s="93"/>
      <c r="AC48" s="93"/>
      <c r="AD48" s="93"/>
      <c r="AE48" s="93"/>
      <c r="AF48" s="93"/>
      <c r="AG48" s="93"/>
      <c r="AH48" s="93"/>
      <c r="AI48" s="93"/>
      <c r="AJ48" s="93"/>
      <c r="AK48" s="93"/>
      <c r="AL48" s="93"/>
      <c r="AM48" s="93"/>
    </row>
    <row r="49" spans="1:39" s="94" customFormat="1" ht="395.25" x14ac:dyDescent="0.25">
      <c r="A49" s="89">
        <v>21</v>
      </c>
      <c r="B49" s="89" t="s">
        <v>140</v>
      </c>
      <c r="C49" s="89">
        <v>4</v>
      </c>
      <c r="D49" s="89" t="s">
        <v>374</v>
      </c>
      <c r="E49" s="92" t="str">
        <f>+VLOOKUP('VALORACIÓN DE CONTROL DE RIESGO'!A49,'IDENTIFICACIÓN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4" t="str">
        <f>+VLOOKUP(A49,'IDENTIFICACIÓN DE RIESGOS'!$A$7:$C$100,3,0)</f>
        <v>Perdida o extravió documental por parte de un servidor que, aprovechando su posición frente a un recurso público, privilegia a un tercero con información para su beneficio.</v>
      </c>
      <c r="G49" s="89" t="s">
        <v>954</v>
      </c>
      <c r="H49" s="89" t="s">
        <v>266</v>
      </c>
      <c r="I49" s="89" t="s">
        <v>929</v>
      </c>
      <c r="J49" s="89" t="s">
        <v>376</v>
      </c>
      <c r="K49" s="89" t="s">
        <v>376</v>
      </c>
      <c r="L49" s="89" t="s">
        <v>378</v>
      </c>
      <c r="M49" s="89" t="s">
        <v>379</v>
      </c>
      <c r="N49" s="89" t="s">
        <v>380</v>
      </c>
      <c r="O49" s="89" t="s">
        <v>381</v>
      </c>
      <c r="P49" s="89" t="s">
        <v>382</v>
      </c>
      <c r="Q49" s="89" t="s">
        <v>376</v>
      </c>
      <c r="R49" s="89" t="s">
        <v>383</v>
      </c>
      <c r="S49" s="89" t="s">
        <v>381</v>
      </c>
      <c r="T49" s="95" t="s">
        <v>379</v>
      </c>
      <c r="U49" s="89">
        <f>SUM(IF('VALORACIÓN DE CONTROL DE RIESGO'!L49="Preventivo",15,IF('VALORACIÓN DE CONTROL DE RIESGO'!L49="Detectivo",10,0)),IF('VALORACIÓN DE CONTROL DE RIESGO'!N49="Asignado",15,0),IF('VALORACIÓN DE CONTROL DE RIESGO'!O49="Adecuada",15,0),IF('VALORACIÓN DE CONTROL DE RIESGO'!P49="Completa",10,IF('VALORACIÓN DE CONTROL DE RIESGO'!P49="Incompleta",5,0)),IF('VALORACIÓN DE CONTROL DE RIESGO'!Q49="SI",15,0),IF('VALORACIÓN DE CONTROL DE RIESGO'!R49="Se investigan y se resuelven oportunamente",15,0),IF('VALORACIÓN DE CONTROL DE RIESGO'!S49="Adecuada",15,0))</f>
        <v>100</v>
      </c>
      <c r="V49" s="89" t="str">
        <f t="shared" si="0"/>
        <v>Fuerte</v>
      </c>
      <c r="W49" s="89" t="s">
        <v>384</v>
      </c>
      <c r="X49" s="89" t="str">
        <f t="shared" si="1"/>
        <v>Fuerte</v>
      </c>
      <c r="Y49" s="89" t="str">
        <f t="shared" si="2"/>
        <v>NO</v>
      </c>
      <c r="Z49" s="89"/>
      <c r="AA49" s="93"/>
      <c r="AB49" s="93"/>
      <c r="AC49" s="93"/>
      <c r="AD49" s="93"/>
      <c r="AE49" s="93"/>
      <c r="AF49" s="93"/>
      <c r="AG49" s="93"/>
      <c r="AH49" s="93"/>
      <c r="AI49" s="93"/>
      <c r="AJ49" s="93"/>
      <c r="AK49" s="93"/>
      <c r="AL49" s="93"/>
      <c r="AM49" s="93"/>
    </row>
    <row r="50" spans="1:39" s="94" customFormat="1" ht="395.25" x14ac:dyDescent="0.25">
      <c r="A50" s="89">
        <v>22</v>
      </c>
      <c r="B50" s="89" t="s">
        <v>140</v>
      </c>
      <c r="C50" s="89">
        <v>1</v>
      </c>
      <c r="D50" s="89" t="s">
        <v>374</v>
      </c>
      <c r="E50" s="92" t="str">
        <f>+VLOOKUP('VALORACIÓN DE CONTROL DE RIESGO'!A50,'IDENTIFICACIÓN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4" t="str">
        <f>+VLOOKUP(A50,'IDENTIFICACIÓN DE RIESGOS'!$A$7:$C$100,3,0)</f>
        <v>Perdida y/o desaparición de los bienes al servicio de la Entidad parte de un servidor que, aprovechando su posición frente a un recurso público, sustrae bienes de la Entidad para su beneficio personal o un tercero.</v>
      </c>
      <c r="G50" s="89" t="s">
        <v>269</v>
      </c>
      <c r="H50" s="89" t="s">
        <v>270</v>
      </c>
      <c r="I50" s="89" t="s">
        <v>736</v>
      </c>
      <c r="J50" s="89" t="s">
        <v>376</v>
      </c>
      <c r="K50" s="89" t="s">
        <v>376</v>
      </c>
      <c r="L50" s="89" t="s">
        <v>378</v>
      </c>
      <c r="M50" s="89" t="s">
        <v>379</v>
      </c>
      <c r="N50" s="89" t="s">
        <v>380</v>
      </c>
      <c r="O50" s="89" t="s">
        <v>381</v>
      </c>
      <c r="P50" s="89" t="s">
        <v>382</v>
      </c>
      <c r="Q50" s="89" t="s">
        <v>376</v>
      </c>
      <c r="R50" s="89" t="s">
        <v>383</v>
      </c>
      <c r="S50" s="89" t="s">
        <v>381</v>
      </c>
      <c r="T50" s="95" t="s">
        <v>379</v>
      </c>
      <c r="U50" s="89">
        <f>SUM(IF('VALORACIÓN DE CONTROL DE RIESGO'!L50="Preventivo",15,IF('VALORACIÓN DE CONTROL DE RIESGO'!L50="Detectivo",10,0)),IF('VALORACIÓN DE CONTROL DE RIESGO'!N50="Asignado",15,0),IF('VALORACIÓN DE CONTROL DE RIESGO'!O50="Adecuada",15,0),IF('VALORACIÓN DE CONTROL DE RIESGO'!P50="Completa",10,IF('VALORACIÓN DE CONTROL DE RIESGO'!P50="Incompleta",5,0)),IF('VALORACIÓN DE CONTROL DE RIESGO'!Q50="SI",15,0),IF('VALORACIÓN DE CONTROL DE RIESGO'!R50="Se investigan y se resuelven oportunamente",15,0),IF('VALORACIÓN DE CONTROL DE RIESGO'!S50="Adecuada",15,0))</f>
        <v>100</v>
      </c>
      <c r="V50" s="89" t="str">
        <f t="shared" si="0"/>
        <v>Fuerte</v>
      </c>
      <c r="W50" s="89" t="s">
        <v>384</v>
      </c>
      <c r="X50" s="89" t="str">
        <f t="shared" si="1"/>
        <v>Fuerte</v>
      </c>
      <c r="Y50" s="89" t="str">
        <f t="shared" si="2"/>
        <v>NO</v>
      </c>
      <c r="Z50" s="89"/>
      <c r="AA50" s="93"/>
      <c r="AB50" s="93"/>
      <c r="AC50" s="93"/>
      <c r="AD50" s="93"/>
      <c r="AE50" s="93"/>
      <c r="AF50" s="93"/>
      <c r="AG50" s="93"/>
      <c r="AH50" s="93"/>
      <c r="AI50" s="93"/>
      <c r="AJ50" s="93"/>
      <c r="AK50" s="93"/>
      <c r="AL50" s="93"/>
      <c r="AM50" s="93"/>
    </row>
    <row r="51" spans="1:39" s="94" customFormat="1" ht="395.25" x14ac:dyDescent="0.25">
      <c r="A51" s="89">
        <v>22</v>
      </c>
      <c r="B51" s="89" t="s">
        <v>140</v>
      </c>
      <c r="C51" s="89">
        <v>2</v>
      </c>
      <c r="D51" s="89" t="s">
        <v>374</v>
      </c>
      <c r="E51" s="92" t="str">
        <f>+VLOOKUP('VALORACIÓN DE CONTROL DE RIESGO'!A51,'IDENTIFICACIÓN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4" t="str">
        <f>+VLOOKUP(A51,'IDENTIFICACIÓN DE RIESGOS'!$A$7:$C$100,3,0)</f>
        <v>Perdida y/o desaparición de los bienes al servicio de la Entidad parte de un servidor que, aprovechando su posición frente a un recurso público, sustrae bienes de la Entidad para su beneficio personal o un tercero.</v>
      </c>
      <c r="G51" s="89" t="s">
        <v>269</v>
      </c>
      <c r="H51" s="89" t="s">
        <v>270</v>
      </c>
      <c r="I51" s="89" t="s">
        <v>401</v>
      </c>
      <c r="J51" s="89" t="s">
        <v>376</v>
      </c>
      <c r="K51" s="89" t="s">
        <v>376</v>
      </c>
      <c r="L51" s="89" t="s">
        <v>378</v>
      </c>
      <c r="M51" s="89" t="s">
        <v>379</v>
      </c>
      <c r="N51" s="89" t="s">
        <v>380</v>
      </c>
      <c r="O51" s="89" t="s">
        <v>381</v>
      </c>
      <c r="P51" s="89" t="s">
        <v>382</v>
      </c>
      <c r="Q51" s="89" t="s">
        <v>376</v>
      </c>
      <c r="R51" s="89" t="s">
        <v>383</v>
      </c>
      <c r="S51" s="89" t="s">
        <v>381</v>
      </c>
      <c r="T51" s="95" t="s">
        <v>379</v>
      </c>
      <c r="U51" s="89">
        <f>SUM(IF('VALORACIÓN DE CONTROL DE RIESGO'!L51="Preventivo",15,IF('VALORACIÓN DE CONTROL DE RIESGO'!L51="Detectivo",10,0)),IF('VALORACIÓN DE CONTROL DE RIESGO'!N51="Asignado",15,0),IF('VALORACIÓN DE CONTROL DE RIESGO'!O51="Adecuada",15,0),IF('VALORACIÓN DE CONTROL DE RIESGO'!P51="Completa",10,IF('VALORACIÓN DE CONTROL DE RIESGO'!P51="Incompleta",5,0)),IF('VALORACIÓN DE CONTROL DE RIESGO'!Q51="SI",15,0),IF('VALORACIÓN DE CONTROL DE RIESGO'!R51="Se investigan y se resuelven oportunamente",15,0),IF('VALORACIÓN DE CONTROL DE RIESGO'!S51="Adecuada",15,0))</f>
        <v>100</v>
      </c>
      <c r="V51" s="89" t="str">
        <f t="shared" si="0"/>
        <v>Fuerte</v>
      </c>
      <c r="W51" s="89" t="s">
        <v>384</v>
      </c>
      <c r="X51" s="89" t="str">
        <f t="shared" si="1"/>
        <v>Fuerte</v>
      </c>
      <c r="Y51" s="89" t="str">
        <f t="shared" si="2"/>
        <v>NO</v>
      </c>
      <c r="Z51" s="89"/>
      <c r="AA51" s="93"/>
      <c r="AB51" s="93"/>
      <c r="AC51" s="93"/>
      <c r="AD51" s="93"/>
      <c r="AE51" s="93"/>
      <c r="AF51" s="93"/>
      <c r="AG51" s="93"/>
      <c r="AH51" s="93"/>
      <c r="AI51" s="93"/>
      <c r="AJ51" s="93"/>
      <c r="AK51" s="93"/>
      <c r="AL51" s="93"/>
      <c r="AM51" s="93"/>
    </row>
    <row r="52" spans="1:39" s="94" customFormat="1" ht="395.25" x14ac:dyDescent="0.25">
      <c r="A52" s="89">
        <v>22</v>
      </c>
      <c r="B52" s="89" t="s">
        <v>140</v>
      </c>
      <c r="C52" s="89">
        <v>3</v>
      </c>
      <c r="D52" s="89" t="s">
        <v>374</v>
      </c>
      <c r="E52" s="92" t="str">
        <f>+VLOOKUP('VALORACIÓN DE CONTROL DE RIESGO'!A52,'IDENTIFICACIÓN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4" t="str">
        <f>+VLOOKUP(A52,'IDENTIFICACIÓN DE RIESGOS'!$A$7:$C$100,3,0)</f>
        <v>Perdida y/o desaparición de los bienes al servicio de la Entidad parte de un servidor que, aprovechando su posición frente a un recurso público, sustrae bienes de la Entidad para su beneficio personal o un tercero.</v>
      </c>
      <c r="G52" s="89" t="s">
        <v>269</v>
      </c>
      <c r="H52" s="89" t="s">
        <v>270</v>
      </c>
      <c r="I52" s="89" t="s">
        <v>930</v>
      </c>
      <c r="J52" s="89" t="s">
        <v>376</v>
      </c>
      <c r="K52" s="89" t="s">
        <v>376</v>
      </c>
      <c r="L52" s="89" t="s">
        <v>378</v>
      </c>
      <c r="M52" s="89" t="s">
        <v>379</v>
      </c>
      <c r="N52" s="89" t="s">
        <v>380</v>
      </c>
      <c r="O52" s="89" t="s">
        <v>381</v>
      </c>
      <c r="P52" s="89" t="s">
        <v>382</v>
      </c>
      <c r="Q52" s="89" t="s">
        <v>376</v>
      </c>
      <c r="R52" s="89" t="s">
        <v>383</v>
      </c>
      <c r="S52" s="89" t="s">
        <v>381</v>
      </c>
      <c r="T52" s="95" t="s">
        <v>379</v>
      </c>
      <c r="U52" s="89">
        <f>SUM(IF('VALORACIÓN DE CONTROL DE RIESGO'!L52="Preventivo",15,IF('VALORACIÓN DE CONTROL DE RIESGO'!L52="Detectivo",10,0)),IF('VALORACIÓN DE CONTROL DE RIESGO'!N52="Asignado",15,0),IF('VALORACIÓN DE CONTROL DE RIESGO'!O52="Adecuada",15,0),IF('VALORACIÓN DE CONTROL DE RIESGO'!P52="Completa",10,IF('VALORACIÓN DE CONTROL DE RIESGO'!P52="Incompleta",5,0)),IF('VALORACIÓN DE CONTROL DE RIESGO'!Q52="SI",15,0),IF('VALORACIÓN DE CONTROL DE RIESGO'!R52="Se investigan y se resuelven oportunamente",15,0),IF('VALORACIÓN DE CONTROL DE RIESGO'!S52="Adecuada",15,0))</f>
        <v>100</v>
      </c>
      <c r="V52" s="89" t="str">
        <f t="shared" si="0"/>
        <v>Fuerte</v>
      </c>
      <c r="W52" s="89" t="s">
        <v>384</v>
      </c>
      <c r="X52" s="89" t="str">
        <f t="shared" si="1"/>
        <v>Fuerte</v>
      </c>
      <c r="Y52" s="89" t="str">
        <f t="shared" si="2"/>
        <v>NO</v>
      </c>
      <c r="Z52" s="89"/>
      <c r="AA52" s="93"/>
      <c r="AB52" s="93"/>
      <c r="AC52" s="93"/>
      <c r="AD52" s="93"/>
      <c r="AE52" s="93"/>
      <c r="AF52" s="93"/>
      <c r="AG52" s="93"/>
      <c r="AH52" s="93"/>
      <c r="AI52" s="93"/>
      <c r="AJ52" s="93"/>
      <c r="AK52" s="93"/>
      <c r="AL52" s="93"/>
      <c r="AM52" s="93"/>
    </row>
    <row r="53" spans="1:39" s="94" customFormat="1" ht="395.25" x14ac:dyDescent="0.25">
      <c r="A53" s="89">
        <v>22</v>
      </c>
      <c r="B53" s="89" t="s">
        <v>140</v>
      </c>
      <c r="C53" s="89">
        <v>4</v>
      </c>
      <c r="D53" s="89" t="s">
        <v>374</v>
      </c>
      <c r="E53" s="92" t="str">
        <f>+VLOOKUP('VALORACIÓN DE CONTROL DE RIESGO'!A53,'IDENTIFICACIÓN DE RIESGOS'!$A$8:$F$104,6,0)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3" s="114" t="str">
        <f>+VLOOKUP(A53,'IDENTIFICACIÓN DE RIESGOS'!$A$7:$C$100,3,0)</f>
        <v>Perdida y/o desaparición de los bienes al servicio de la Entidad parte de un servidor que, aprovechando su posición frente a un recurso público, sustrae bienes de la Entidad para su beneficio personal o un tercero.</v>
      </c>
      <c r="G53" s="89" t="s">
        <v>269</v>
      </c>
      <c r="H53" s="89" t="s">
        <v>270</v>
      </c>
      <c r="I53" s="89" t="s">
        <v>769</v>
      </c>
      <c r="J53" s="89" t="s">
        <v>376</v>
      </c>
      <c r="K53" s="89" t="s">
        <v>376</v>
      </c>
      <c r="L53" s="89" t="s">
        <v>378</v>
      </c>
      <c r="M53" s="89" t="s">
        <v>379</v>
      </c>
      <c r="N53" s="89" t="s">
        <v>380</v>
      </c>
      <c r="O53" s="89" t="s">
        <v>381</v>
      </c>
      <c r="P53" s="89" t="s">
        <v>382</v>
      </c>
      <c r="Q53" s="89" t="s">
        <v>376</v>
      </c>
      <c r="R53" s="89" t="s">
        <v>383</v>
      </c>
      <c r="S53" s="89" t="s">
        <v>381</v>
      </c>
      <c r="T53" s="95" t="s">
        <v>379</v>
      </c>
      <c r="U53" s="89">
        <f>SUM(IF('VALORACIÓN DE CONTROL DE RIESGO'!L53="Preventivo",15,IF('VALORACIÓN DE CONTROL DE RIESGO'!L53="Detectivo",10,0)),IF('VALORACIÓN DE CONTROL DE RIESGO'!N53="Asignado",15,0),IF('VALORACIÓN DE CONTROL DE RIESGO'!O53="Adecuada",15,0),IF('VALORACIÓN DE CONTROL DE RIESGO'!P53="Completa",10,IF('VALORACIÓN DE CONTROL DE RIESGO'!P53="Incompleta",5,0)),IF('VALORACIÓN DE CONTROL DE RIESGO'!Q53="SI",15,0),IF('VALORACIÓN DE CONTROL DE RIESGO'!R53="Se investigan y se resuelven oportunamente",15,0),IF('VALORACIÓN DE CONTROL DE RIESGO'!S53="Adecuada",15,0))</f>
        <v>100</v>
      </c>
      <c r="V53" s="89" t="str">
        <f t="shared" si="0"/>
        <v>Fuerte</v>
      </c>
      <c r="W53" s="89" t="s">
        <v>384</v>
      </c>
      <c r="X53" s="89" t="str">
        <f t="shared" si="1"/>
        <v>Fuerte</v>
      </c>
      <c r="Y53" s="89" t="str">
        <f t="shared" si="2"/>
        <v>NO</v>
      </c>
      <c r="Z53" s="89"/>
      <c r="AA53" s="93"/>
      <c r="AB53" s="93"/>
      <c r="AC53" s="93"/>
      <c r="AD53" s="93"/>
      <c r="AE53" s="93"/>
      <c r="AF53" s="93"/>
      <c r="AG53" s="93"/>
      <c r="AH53" s="93"/>
      <c r="AI53" s="93"/>
      <c r="AJ53" s="93"/>
      <c r="AK53" s="93"/>
      <c r="AL53" s="93"/>
      <c r="AM53" s="93"/>
    </row>
    <row r="54" spans="1:39" s="94" customFormat="1" ht="114.75" x14ac:dyDescent="0.25">
      <c r="A54" s="89">
        <v>23</v>
      </c>
      <c r="B54" s="89" t="s">
        <v>144</v>
      </c>
      <c r="C54" s="89">
        <v>1</v>
      </c>
      <c r="D54" s="89" t="s">
        <v>374</v>
      </c>
      <c r="E54" s="92" t="str">
        <f>+VLOOKUP('VALORACIÓN DE CONTROL DE RIESGO'!A54,'IDENTIFICACIÓN DE RIESGOS'!$A$8:$F$104,6,0)</f>
        <v>Procedimiento Atención de servicios de tecnología PD-GT-1 
Procedimiento Gestión de incidentes de TIC PD-GT-6
Procedimiento Gestión de cambios de TIC PD-GT-2</v>
      </c>
      <c r="F54" s="114" t="str">
        <f>+VLOOKUP(A54,'IDENTIFICACIÓN DE RIESGOS'!$A$7:$C$100,3,0)</f>
        <v>Interrupción de los servicios  TIC</v>
      </c>
      <c r="G54" s="89" t="s">
        <v>402</v>
      </c>
      <c r="H54" s="89" t="s">
        <v>737</v>
      </c>
      <c r="I54" s="89" t="s">
        <v>956</v>
      </c>
      <c r="J54" s="89" t="s">
        <v>376</v>
      </c>
      <c r="K54" s="89" t="s">
        <v>376</v>
      </c>
      <c r="L54" s="89" t="s">
        <v>378</v>
      </c>
      <c r="M54" s="89" t="s">
        <v>386</v>
      </c>
      <c r="N54" s="89" t="s">
        <v>380</v>
      </c>
      <c r="O54" s="89" t="s">
        <v>381</v>
      </c>
      <c r="P54" s="89" t="s">
        <v>382</v>
      </c>
      <c r="Q54" s="89" t="s">
        <v>376</v>
      </c>
      <c r="R54" s="89" t="s">
        <v>383</v>
      </c>
      <c r="S54" s="89" t="s">
        <v>381</v>
      </c>
      <c r="T54" s="95" t="s">
        <v>403</v>
      </c>
      <c r="U54" s="89">
        <f>SUM(IF('VALORACIÓN DE CONTROL DE RIESGO'!L54="Preventivo",15,IF('VALORACIÓN DE CONTROL DE RIESGO'!L54="Detectivo",10,0)),IF('VALORACIÓN DE CONTROL DE RIESGO'!N54="Asignado",15,0),IF('VALORACIÓN DE CONTROL DE RIESGO'!O54="Adecuada",15,0),IF('VALORACIÓN DE CONTROL DE RIESGO'!P54="Completa",10,IF('VALORACIÓN DE CONTROL DE RIESGO'!P54="Incompleta",5,0)),IF('VALORACIÓN DE CONTROL DE RIESGO'!Q54="SI",15,0),IF('VALORACIÓN DE CONTROL DE RIESGO'!R54="Se investigan y se resuelven oportunamente",15,0),IF('VALORACIÓN DE CONTROL DE RIESGO'!S54="Adecuada",15,0))</f>
        <v>100</v>
      </c>
      <c r="V54" s="89" t="str">
        <f t="shared" si="0"/>
        <v>Fuerte</v>
      </c>
      <c r="W54" s="89" t="s">
        <v>384</v>
      </c>
      <c r="X54" s="89" t="str">
        <f t="shared" si="1"/>
        <v>Fuerte</v>
      </c>
      <c r="Y54" s="89" t="str">
        <f t="shared" ref="Y54" si="21">IF(X54="","",IF(X54="Fuerte","NO","SI"))</f>
        <v>NO</v>
      </c>
      <c r="Z54" s="89"/>
      <c r="AA54" s="93"/>
      <c r="AB54" s="93"/>
      <c r="AC54" s="93"/>
      <c r="AD54" s="93"/>
      <c r="AE54" s="93"/>
      <c r="AF54" s="93"/>
      <c r="AG54" s="93"/>
      <c r="AH54" s="93"/>
      <c r="AI54" s="93"/>
      <c r="AJ54" s="93"/>
      <c r="AK54" s="93"/>
      <c r="AL54" s="93"/>
      <c r="AM54" s="93"/>
    </row>
    <row r="55" spans="1:39" s="94" customFormat="1" ht="127.5" x14ac:dyDescent="0.25">
      <c r="A55" s="89">
        <v>23</v>
      </c>
      <c r="B55" s="89" t="s">
        <v>144</v>
      </c>
      <c r="C55" s="89">
        <v>2</v>
      </c>
      <c r="D55" s="89" t="s">
        <v>374</v>
      </c>
      <c r="E55" s="92" t="str">
        <f>+VLOOKUP('VALORACIÓN DE CONTROL DE RIESGO'!A55,'IDENTIFICACIÓN DE RIESGOS'!$A$8:$F$104,6,0)</f>
        <v>Procedimiento Atención de servicios de tecnología PD-GT-1 
Procedimiento Gestión de incidentes de TIC PD-GT-6
Procedimiento Gestión de cambios de TIC PD-GT-2</v>
      </c>
      <c r="F55" s="114" t="str">
        <f>+VLOOKUP(A55,'IDENTIFICACIÓN DE RIESGOS'!$A$7:$C$100,3,0)</f>
        <v>Interrupción de los servicios  TIC</v>
      </c>
      <c r="G55" s="89" t="s">
        <v>404</v>
      </c>
      <c r="H55" s="89" t="s">
        <v>405</v>
      </c>
      <c r="I55" s="89" t="s">
        <v>957</v>
      </c>
      <c r="J55" s="89" t="s">
        <v>376</v>
      </c>
      <c r="K55" s="89" t="s">
        <v>376</v>
      </c>
      <c r="L55" s="89" t="s">
        <v>378</v>
      </c>
      <c r="M55" s="89" t="s">
        <v>386</v>
      </c>
      <c r="N55" s="89" t="s">
        <v>380</v>
      </c>
      <c r="O55" s="89" t="s">
        <v>381</v>
      </c>
      <c r="P55" s="89" t="s">
        <v>382</v>
      </c>
      <c r="Q55" s="89" t="s">
        <v>376</v>
      </c>
      <c r="R55" s="89" t="s">
        <v>383</v>
      </c>
      <c r="S55" s="89" t="s">
        <v>381</v>
      </c>
      <c r="T55" s="95" t="s">
        <v>406</v>
      </c>
      <c r="U55" s="89">
        <f>SUM(IF('VALORACIÓN DE CONTROL DE RIESGO'!L55="Preventivo",15,IF('VALORACIÓN DE CONTROL DE RIESGO'!L55="Detectivo",10,0)),IF('VALORACIÓN DE CONTROL DE RIESGO'!N55="Asignado",15,0),IF('VALORACIÓN DE CONTROL DE RIESGO'!O55="Adecuada",15,0),IF('VALORACIÓN DE CONTROL DE RIESGO'!P55="Completa",10,IF('VALORACIÓN DE CONTROL DE RIESGO'!P55="Incompleta",5,0)),IF('VALORACIÓN DE CONTROL DE RIESGO'!Q55="SI",15,0),IF('VALORACIÓN DE CONTROL DE RIESGO'!R55="Se investigan y se resuelven oportunamente",15,0),IF('VALORACIÓN DE CONTROL DE RIESGO'!S55="Adecuada",15,0))</f>
        <v>100</v>
      </c>
      <c r="V55" s="89" t="str">
        <f t="shared" ref="V55:V57" si="22">IF(U55&gt;=96,"Fuerte",IF(AND(U55&gt;=86,U55&lt;=95),"Moderado",IF(AND(U55&lt;=85,U55&gt;=0),"Debil","")))</f>
        <v>Fuerte</v>
      </c>
      <c r="W55" s="89" t="s">
        <v>384</v>
      </c>
      <c r="X55" s="89" t="str">
        <f t="shared" ref="X55:X57" si="23">IF(AND(V55="Fuerte",W55="Fuerte"),"Fuerte",IF(AND(V55="Fuerte",W55="Moderado"),"Moderado",IF(AND(V55="Fuerte",W55="Debil"),"Debil",IF(AND(V55="Moderado",W55="Fuerte"),"Moderado",IF(AND(V55="Moderado",W55="Moderado"),"Moderado",IF(AND(V55="Moderado",W55="Debil"),"Debil",IF(AND(V55="Debil",W55="Fuerte"),"Debil",IF(AND(V55="Debil",W55="Moderado"),"Debil",IF(AND(V55="Debil",W55="Debil"),"Debil","")))))))))</f>
        <v>Fuerte</v>
      </c>
      <c r="Y55" s="89" t="str">
        <f t="shared" ref="Y55:Y57" si="24">IF(X55="","",IF(X55="Fuerte","NO","SI"))</f>
        <v>NO</v>
      </c>
      <c r="Z55" s="89"/>
      <c r="AA55" s="93"/>
      <c r="AB55" s="93"/>
      <c r="AC55" s="93"/>
      <c r="AD55" s="93"/>
      <c r="AE55" s="93"/>
      <c r="AF55" s="93"/>
      <c r="AG55" s="93"/>
      <c r="AH55" s="93"/>
      <c r="AI55" s="93"/>
      <c r="AJ55" s="93"/>
      <c r="AK55" s="93"/>
      <c r="AL55" s="93"/>
      <c r="AM55" s="93"/>
    </row>
    <row r="56" spans="1:39" s="94" customFormat="1" ht="102" x14ac:dyDescent="0.25">
      <c r="A56" s="89">
        <v>23</v>
      </c>
      <c r="B56" s="89" t="s">
        <v>144</v>
      </c>
      <c r="C56" s="89">
        <v>3</v>
      </c>
      <c r="D56" s="89" t="s">
        <v>374</v>
      </c>
      <c r="E56" s="92" t="str">
        <f>+VLOOKUP('VALORACIÓN DE CONTROL DE RIESGO'!A56,'IDENTIFICACIÓN DE RIESGOS'!$A$8:$F$104,6,0)</f>
        <v>Procedimiento Atención de servicios de tecnología PD-GT-1 
Procedimiento Gestión de incidentes de TIC PD-GT-6
Procedimiento Gestión de cambios de TIC PD-GT-2</v>
      </c>
      <c r="F56" s="114" t="str">
        <f>+VLOOKUP(A56,'IDENTIFICACIÓN DE RIESGOS'!$A$7:$C$100,3,0)</f>
        <v>Interrupción de los servicios  TIC</v>
      </c>
      <c r="G56" s="89" t="s">
        <v>958</v>
      </c>
      <c r="H56" s="89" t="s">
        <v>405</v>
      </c>
      <c r="I56" s="89" t="s">
        <v>959</v>
      </c>
      <c r="J56" s="89" t="s">
        <v>376</v>
      </c>
      <c r="K56" s="89" t="s">
        <v>376</v>
      </c>
      <c r="L56" s="89" t="s">
        <v>378</v>
      </c>
      <c r="M56" s="89" t="s">
        <v>386</v>
      </c>
      <c r="N56" s="89" t="s">
        <v>380</v>
      </c>
      <c r="O56" s="89" t="s">
        <v>381</v>
      </c>
      <c r="P56" s="89" t="s">
        <v>382</v>
      </c>
      <c r="Q56" s="89" t="s">
        <v>376</v>
      </c>
      <c r="R56" s="89" t="s">
        <v>383</v>
      </c>
      <c r="S56" s="89" t="s">
        <v>381</v>
      </c>
      <c r="T56" s="95" t="s">
        <v>407</v>
      </c>
      <c r="U56" s="89">
        <f>SUM(IF('VALORACIÓN DE CONTROL DE RIESGO'!L56="Preventivo",15,IF('VALORACIÓN DE CONTROL DE RIESGO'!L56="Detectivo",10,0)),IF('VALORACIÓN DE CONTROL DE RIESGO'!N56="Asignado",15,0),IF('VALORACIÓN DE CONTROL DE RIESGO'!O56="Adecuada",15,0),IF('VALORACIÓN DE CONTROL DE RIESGO'!P56="Completa",10,IF('VALORACIÓN DE CONTROL DE RIESGO'!P56="Incompleta",5,0)),IF('VALORACIÓN DE CONTROL DE RIESGO'!Q56="SI",15,0),IF('VALORACIÓN DE CONTROL DE RIESGO'!R56="Se investigan y se resuelven oportunamente",15,0),IF('VALORACIÓN DE CONTROL DE RIESGO'!S56="Adecuada",15,0))</f>
        <v>100</v>
      </c>
      <c r="V56" s="89" t="str">
        <f t="shared" si="22"/>
        <v>Fuerte</v>
      </c>
      <c r="W56" s="89" t="s">
        <v>384</v>
      </c>
      <c r="X56" s="89" t="str">
        <f t="shared" si="23"/>
        <v>Fuerte</v>
      </c>
      <c r="Y56" s="89" t="str">
        <f t="shared" si="24"/>
        <v>NO</v>
      </c>
      <c r="Z56" s="89"/>
      <c r="AA56" s="93"/>
      <c r="AB56" s="93"/>
      <c r="AC56" s="93"/>
      <c r="AD56" s="93"/>
      <c r="AE56" s="93"/>
      <c r="AF56" s="93"/>
      <c r="AG56" s="93"/>
      <c r="AH56" s="93"/>
      <c r="AI56" s="93"/>
      <c r="AJ56" s="93"/>
      <c r="AK56" s="93"/>
      <c r="AL56" s="93"/>
      <c r="AM56" s="93"/>
    </row>
    <row r="57" spans="1:39" s="94" customFormat="1" ht="127.5" x14ac:dyDescent="0.25">
      <c r="A57" s="89">
        <v>23</v>
      </c>
      <c r="B57" s="89" t="s">
        <v>144</v>
      </c>
      <c r="C57" s="89">
        <v>4</v>
      </c>
      <c r="D57" s="89" t="s">
        <v>374</v>
      </c>
      <c r="E57" s="92" t="str">
        <f>+VLOOKUP('VALORACIÓN DE CONTROL DE RIESGO'!A57,'IDENTIFICACIÓN DE RIESGOS'!$A$8:$F$104,6,0)</f>
        <v>Procedimiento Atención de servicios de tecnología PD-GT-1 
Procedimiento Gestión de incidentes de TIC PD-GT-6
Procedimiento Gestión de cambios de TIC PD-GT-2</v>
      </c>
      <c r="F57" s="114" t="str">
        <f>+VLOOKUP(A57,'IDENTIFICACIÓN DE RIESGOS'!$A$7:$C$100,3,0)</f>
        <v>Interrupción de los servicios  TIC</v>
      </c>
      <c r="G57" s="89" t="s">
        <v>960</v>
      </c>
      <c r="H57" s="89" t="s">
        <v>405</v>
      </c>
      <c r="I57" s="89" t="s">
        <v>980</v>
      </c>
      <c r="J57" s="89" t="s">
        <v>376</v>
      </c>
      <c r="K57" s="89" t="s">
        <v>376</v>
      </c>
      <c r="L57" s="89" t="s">
        <v>378</v>
      </c>
      <c r="M57" s="89" t="s">
        <v>386</v>
      </c>
      <c r="N57" s="89" t="s">
        <v>380</v>
      </c>
      <c r="O57" s="89" t="s">
        <v>381</v>
      </c>
      <c r="P57" s="89" t="s">
        <v>382</v>
      </c>
      <c r="Q57" s="89" t="s">
        <v>376</v>
      </c>
      <c r="R57" s="89" t="s">
        <v>383</v>
      </c>
      <c r="S57" s="89" t="s">
        <v>381</v>
      </c>
      <c r="T57" s="95" t="s">
        <v>408</v>
      </c>
      <c r="U57" s="89">
        <f>SUM(IF('VALORACIÓN DE CONTROL DE RIESGO'!L57="Preventivo",15,IF('VALORACIÓN DE CONTROL DE RIESGO'!L57="Detectivo",10,0)),IF('VALORACIÓN DE CONTROL DE RIESGO'!N57="Asignado",15,0),IF('VALORACIÓN DE CONTROL DE RIESGO'!O57="Adecuada",15,0),IF('VALORACIÓN DE CONTROL DE RIESGO'!P57="Completa",10,IF('VALORACIÓN DE CONTROL DE RIESGO'!P57="Incompleta",5,0)),IF('VALORACIÓN DE CONTROL DE RIESGO'!Q57="SI",15,0),IF('VALORACIÓN DE CONTROL DE RIESGO'!R57="Se investigan y se resuelven oportunamente",15,0),IF('VALORACIÓN DE CONTROL DE RIESGO'!S57="Adecuada",15,0))</f>
        <v>100</v>
      </c>
      <c r="V57" s="89" t="str">
        <f t="shared" si="22"/>
        <v>Fuerte</v>
      </c>
      <c r="W57" s="89" t="s">
        <v>384</v>
      </c>
      <c r="X57" s="89" t="str">
        <f t="shared" si="23"/>
        <v>Fuerte</v>
      </c>
      <c r="Y57" s="89" t="str">
        <f t="shared" si="24"/>
        <v>NO</v>
      </c>
      <c r="Z57" s="89"/>
      <c r="AA57" s="93"/>
      <c r="AB57" s="93"/>
      <c r="AC57" s="93"/>
      <c r="AD57" s="93"/>
      <c r="AE57" s="93"/>
      <c r="AF57" s="93"/>
      <c r="AG57" s="93"/>
      <c r="AH57" s="93"/>
      <c r="AI57" s="93"/>
      <c r="AJ57" s="93"/>
      <c r="AK57" s="93"/>
      <c r="AL57" s="93"/>
      <c r="AM57" s="93"/>
    </row>
    <row r="58" spans="1:39" s="94" customFormat="1" ht="153" x14ac:dyDescent="0.25">
      <c r="A58" s="89">
        <v>23</v>
      </c>
      <c r="B58" s="89" t="s">
        <v>144</v>
      </c>
      <c r="C58" s="89">
        <v>5</v>
      </c>
      <c r="D58" s="89" t="s">
        <v>374</v>
      </c>
      <c r="E58" s="92" t="s">
        <v>637</v>
      </c>
      <c r="F58" s="114" t="str">
        <f>+VLOOKUP(A58,'IDENTIFICACIÓN DE RIESGOS'!$A$7:$C$100,3,0)</f>
        <v>Interrupción de los servicios  TIC</v>
      </c>
      <c r="G58" s="89" t="s">
        <v>738</v>
      </c>
      <c r="H58" s="89" t="s">
        <v>638</v>
      </c>
      <c r="I58" s="89" t="s">
        <v>739</v>
      </c>
      <c r="J58" s="89" t="s">
        <v>376</v>
      </c>
      <c r="K58" s="89" t="s">
        <v>376</v>
      </c>
      <c r="L58" s="89" t="s">
        <v>378</v>
      </c>
      <c r="M58" s="89" t="s">
        <v>386</v>
      </c>
      <c r="N58" s="89" t="s">
        <v>380</v>
      </c>
      <c r="O58" s="89" t="s">
        <v>381</v>
      </c>
      <c r="P58" s="89" t="s">
        <v>382</v>
      </c>
      <c r="Q58" s="89" t="s">
        <v>376</v>
      </c>
      <c r="R58" s="89" t="s">
        <v>383</v>
      </c>
      <c r="S58" s="89" t="s">
        <v>381</v>
      </c>
      <c r="T58" s="95" t="s">
        <v>379</v>
      </c>
      <c r="U58" s="89">
        <v>100</v>
      </c>
      <c r="V58" s="89" t="s">
        <v>384</v>
      </c>
      <c r="W58" s="89" t="s">
        <v>384</v>
      </c>
      <c r="X58" s="89" t="s">
        <v>384</v>
      </c>
      <c r="Y58" s="89" t="s">
        <v>377</v>
      </c>
      <c r="Z58" s="89"/>
      <c r="AA58" s="93"/>
      <c r="AB58" s="93"/>
      <c r="AC58" s="93"/>
      <c r="AD58" s="93"/>
      <c r="AE58" s="93"/>
      <c r="AF58" s="93"/>
      <c r="AG58" s="93"/>
      <c r="AH58" s="93"/>
      <c r="AI58" s="93"/>
      <c r="AJ58" s="93"/>
      <c r="AK58" s="93"/>
      <c r="AL58" s="93"/>
      <c r="AM58" s="93"/>
    </row>
    <row r="59" spans="1:39" s="94" customFormat="1" ht="114.75" x14ac:dyDescent="0.25">
      <c r="A59" s="89">
        <v>24</v>
      </c>
      <c r="B59" s="89" t="s">
        <v>144</v>
      </c>
      <c r="C59" s="89">
        <v>1</v>
      </c>
      <c r="D59" s="89" t="s">
        <v>374</v>
      </c>
      <c r="E59" s="92" t="str">
        <f>+VLOOKUP('VALORACIÓN DE CONTROL DE RIESGO'!A59,'IDENTIFICACIÓN DE RIESGOS'!$A$8:$F$104,6,0)</f>
        <v>Ejecución de Proyectos de Tecnología TIC PD-GT-14 (en construcción)
Ciclo de vida de desarrollo de software PD-GT-15 (en construcción)</v>
      </c>
      <c r="F59" s="114" t="str">
        <f>+VLOOKUP(A59,'IDENTIFICACIÓN DE RIESGOS'!$A$7:$C$100,3,0)</f>
        <v>Incumplimiento de las funcionalidades para los cuales fueron diseñados los sistemas de información.</v>
      </c>
      <c r="G59" s="89" t="s">
        <v>409</v>
      </c>
      <c r="H59" s="89" t="s">
        <v>410</v>
      </c>
      <c r="I59" s="89" t="s">
        <v>981</v>
      </c>
      <c r="J59" s="89" t="s">
        <v>376</v>
      </c>
      <c r="K59" s="89" t="s">
        <v>376</v>
      </c>
      <c r="L59" s="89" t="s">
        <v>378</v>
      </c>
      <c r="M59" s="89" t="s">
        <v>386</v>
      </c>
      <c r="N59" s="89" t="s">
        <v>380</v>
      </c>
      <c r="O59" s="89" t="s">
        <v>381</v>
      </c>
      <c r="P59" s="89" t="s">
        <v>382</v>
      </c>
      <c r="Q59" s="89" t="s">
        <v>376</v>
      </c>
      <c r="R59" s="89" t="s">
        <v>383</v>
      </c>
      <c r="S59" s="89" t="s">
        <v>381</v>
      </c>
      <c r="T59" s="95" t="s">
        <v>411</v>
      </c>
      <c r="U59" s="89">
        <f>SUM(IF('VALORACIÓN DE CONTROL DE RIESGO'!L59="Preventivo",15,IF('VALORACIÓN DE CONTROL DE RIESGO'!L59="Detectivo",10,0)),IF('VALORACIÓN DE CONTROL DE RIESGO'!N59="Asignado",15,0),IF('VALORACIÓN DE CONTROL DE RIESGO'!O59="Adecuada",15,0),IF('VALORACIÓN DE CONTROL DE RIESGO'!P59="Completa",10,IF('VALORACIÓN DE CONTROL DE RIESGO'!P59="Incompleta",5,0)),IF('VALORACIÓN DE CONTROL DE RIESGO'!Q59="SI",15,0),IF('VALORACIÓN DE CONTROL DE RIESGO'!R59="Se investigan y se resuelven oportunamente",15,0),IF('VALORACIÓN DE CONTROL DE RIESGO'!S59="Adecuada",15,0))</f>
        <v>100</v>
      </c>
      <c r="V59" s="89" t="str">
        <f t="shared" ref="V59" si="25">IF(U59&gt;=96,"Fuerte",IF(AND(U59&gt;=86,U59&lt;=95),"Moderado",IF(AND(U59&lt;=85,U59&gt;=0),"Debil","")))</f>
        <v>Fuerte</v>
      </c>
      <c r="W59" s="89" t="s">
        <v>384</v>
      </c>
      <c r="X59" s="89" t="str">
        <f t="shared" ref="X59" si="26">IF(AND(V59="Fuerte",W59="Fuerte"),"Fuerte",IF(AND(V59="Fuerte",W59="Moderado"),"Moderado",IF(AND(V59="Fuerte",W59="Debil"),"Debil",IF(AND(V59="Moderado",W59="Fuerte"),"Moderado",IF(AND(V59="Moderado",W59="Moderado"),"Moderado",IF(AND(V59="Moderado",W59="Debil"),"Debil",IF(AND(V59="Debil",W59="Fuerte"),"Debil",IF(AND(V59="Debil",W59="Moderado"),"Debil",IF(AND(V59="Debil",W59="Debil"),"Debil","")))))))))</f>
        <v>Fuerte</v>
      </c>
      <c r="Y59" s="89" t="str">
        <f t="shared" ref="Y59" si="27">IF(X59="","",IF(X59="Fuerte","NO","SI"))</f>
        <v>NO</v>
      </c>
      <c r="Z59" s="89"/>
      <c r="AA59" s="93"/>
      <c r="AB59" s="93"/>
      <c r="AC59" s="93"/>
      <c r="AD59" s="93"/>
      <c r="AE59" s="93"/>
      <c r="AF59" s="93"/>
      <c r="AG59" s="93"/>
      <c r="AH59" s="93"/>
      <c r="AI59" s="93"/>
      <c r="AJ59" s="93"/>
      <c r="AK59" s="93"/>
      <c r="AL59" s="93"/>
      <c r="AM59" s="93"/>
    </row>
    <row r="60" spans="1:39" s="94" customFormat="1" ht="102" x14ac:dyDescent="0.25">
      <c r="A60" s="89">
        <v>24</v>
      </c>
      <c r="B60" s="89" t="s">
        <v>144</v>
      </c>
      <c r="C60" s="89">
        <v>2</v>
      </c>
      <c r="D60" s="89" t="s">
        <v>374</v>
      </c>
      <c r="E60" s="92" t="str">
        <f>+VLOOKUP('VALORACIÓN DE CONTROL DE RIESGO'!A60,'IDENTIFICACIÓN DE RIESGOS'!$A$8:$F$104,6,0)</f>
        <v>Ejecución de Proyectos de Tecnología TIC PD-GT-14 (en construcción)
Ciclo de vida de desarrollo de software PD-GT-15 (en construcción)</v>
      </c>
      <c r="F60" s="114" t="str">
        <f>+VLOOKUP(A60,'IDENTIFICACIÓN DE RIESGOS'!$A$7:$C$100,3,0)</f>
        <v>Incumplimiento de las funcionalidades para los cuales fueron diseñados los sistemas de información.</v>
      </c>
      <c r="G60" s="89" t="s">
        <v>412</v>
      </c>
      <c r="H60" s="89" t="s">
        <v>413</v>
      </c>
      <c r="I60" s="89" t="s">
        <v>967</v>
      </c>
      <c r="J60" s="89" t="s">
        <v>376</v>
      </c>
      <c r="K60" s="89" t="s">
        <v>376</v>
      </c>
      <c r="L60" s="89" t="s">
        <v>378</v>
      </c>
      <c r="M60" s="89" t="s">
        <v>386</v>
      </c>
      <c r="N60" s="89" t="s">
        <v>380</v>
      </c>
      <c r="O60" s="89" t="s">
        <v>381</v>
      </c>
      <c r="P60" s="89" t="s">
        <v>382</v>
      </c>
      <c r="Q60" s="89" t="s">
        <v>376</v>
      </c>
      <c r="R60" s="89" t="s">
        <v>383</v>
      </c>
      <c r="S60" s="89" t="s">
        <v>381</v>
      </c>
      <c r="T60" s="95" t="s">
        <v>403</v>
      </c>
      <c r="U60" s="89">
        <f>SUM(IF('VALORACIÓN DE CONTROL DE RIESGO'!L60="Preventivo",15,IF('VALORACIÓN DE CONTROL DE RIESGO'!L60="Detectivo",10,0)),IF('VALORACIÓN DE CONTROL DE RIESGO'!N60="Asignado",15,0),IF('VALORACIÓN DE CONTROL DE RIESGO'!O60="Adecuada",15,0),IF('VALORACIÓN DE CONTROL DE RIESGO'!P60="Completa",10,IF('VALORACIÓN DE CONTROL DE RIESGO'!P60="Incompleta",5,0)),IF('VALORACIÓN DE CONTROL DE RIESGO'!Q60="SI",15,0),IF('VALORACIÓN DE CONTROL DE RIESGO'!R60="Se investigan y se resuelven oportunamente",15,0),IF('VALORACIÓN DE CONTROL DE RIESGO'!S60="Adecuada",15,0))</f>
        <v>100</v>
      </c>
      <c r="V60" s="89" t="str">
        <f t="shared" ref="V60:V64" si="28">IF(U60&gt;=96,"Fuerte",IF(AND(U60&gt;=86,U60&lt;=95),"Moderado",IF(AND(U60&lt;=85,U60&gt;=0),"Debil","")))</f>
        <v>Fuerte</v>
      </c>
      <c r="W60" s="89" t="s">
        <v>384</v>
      </c>
      <c r="X60" s="89" t="str">
        <f t="shared" ref="X60:X64" si="29">IF(AND(V60="Fuerte",W60="Fuerte"),"Fuerte",IF(AND(V60="Fuerte",W60="Moderado"),"Moderado",IF(AND(V60="Fuerte",W60="Debil"),"Debil",IF(AND(V60="Moderado",W60="Fuerte"),"Moderado",IF(AND(V60="Moderado",W60="Moderado"),"Moderado",IF(AND(V60="Moderado",W60="Debil"),"Debil",IF(AND(V60="Debil",W60="Fuerte"),"Debil",IF(AND(V60="Debil",W60="Moderado"),"Debil",IF(AND(V60="Debil",W60="Debil"),"Debil","")))))))))</f>
        <v>Fuerte</v>
      </c>
      <c r="Y60" s="89" t="str">
        <f t="shared" ref="Y60:Y64" si="30">IF(X60="","",IF(X60="Fuerte","NO","SI"))</f>
        <v>NO</v>
      </c>
      <c r="Z60" s="89"/>
      <c r="AA60" s="93"/>
      <c r="AB60" s="93"/>
      <c r="AC60" s="93"/>
      <c r="AD60" s="93"/>
      <c r="AE60" s="93"/>
      <c r="AF60" s="93"/>
      <c r="AG60" s="93"/>
      <c r="AH60" s="93"/>
      <c r="AI60" s="93"/>
      <c r="AJ60" s="93"/>
      <c r="AK60" s="93"/>
      <c r="AL60" s="93"/>
      <c r="AM60" s="93"/>
    </row>
    <row r="61" spans="1:39" s="94" customFormat="1" ht="165.75" x14ac:dyDescent="0.25">
      <c r="A61" s="89">
        <v>25</v>
      </c>
      <c r="B61" s="89" t="s">
        <v>146</v>
      </c>
      <c r="C61" s="89">
        <v>1</v>
      </c>
      <c r="D61" s="89" t="s">
        <v>374</v>
      </c>
      <c r="E61" s="92" t="str">
        <f>+VLOOKUP('VALORACIÓN DE CONTROL DE RIESGO'!A61,'IDENTIFICACIÓN DE RIESGOS'!$A$8:$F$104,6,0)</f>
        <v>Procedimiento de Presupuesto (PD-GF-9)</v>
      </c>
      <c r="F61" s="114" t="str">
        <f>+VLOOKUP(A61,'IDENTIFICACIÓN DE RIESGOS'!$A$7:$C$100,3,0)</f>
        <v>Deficiente ejecución del PAC</v>
      </c>
      <c r="G61" s="89" t="s">
        <v>276</v>
      </c>
      <c r="H61" s="89" t="s">
        <v>961</v>
      </c>
      <c r="I61" s="89" t="s">
        <v>962</v>
      </c>
      <c r="J61" s="89" t="s">
        <v>376</v>
      </c>
      <c r="K61" s="89" t="s">
        <v>376</v>
      </c>
      <c r="L61" s="89" t="s">
        <v>378</v>
      </c>
      <c r="M61" s="89" t="s">
        <v>379</v>
      </c>
      <c r="N61" s="89" t="s">
        <v>380</v>
      </c>
      <c r="O61" s="89" t="s">
        <v>381</v>
      </c>
      <c r="P61" s="89" t="s">
        <v>382</v>
      </c>
      <c r="Q61" s="89" t="s">
        <v>376</v>
      </c>
      <c r="R61" s="89" t="s">
        <v>383</v>
      </c>
      <c r="S61" s="89" t="s">
        <v>381</v>
      </c>
      <c r="T61" s="95" t="s">
        <v>414</v>
      </c>
      <c r="U61" s="89">
        <f>SUM(IF('VALORACIÓN DE CONTROL DE RIESGO'!L61="Preventivo",15,IF('VALORACIÓN DE CONTROL DE RIESGO'!L61="Detectivo",10,0)),IF('VALORACIÓN DE CONTROL DE RIESGO'!N61="Asignado",15,0),IF('VALORACIÓN DE CONTROL DE RIESGO'!O61="Adecuada",15,0),IF('VALORACIÓN DE CONTROL DE RIESGO'!P61="Completa",10,IF('VALORACIÓN DE CONTROL DE RIESGO'!P61="Incompleta",5,0)),IF('VALORACIÓN DE CONTROL DE RIESGO'!Q61="SI",15,0),IF('VALORACIÓN DE CONTROL DE RIESGO'!R61="Se investigan y se resuelven oportunamente",15,0),IF('VALORACIÓN DE CONTROL DE RIESGO'!S61="Adecuada",15,0))</f>
        <v>100</v>
      </c>
      <c r="V61" s="89" t="str">
        <f t="shared" si="28"/>
        <v>Fuerte</v>
      </c>
      <c r="W61" s="89" t="s">
        <v>384</v>
      </c>
      <c r="X61" s="89" t="str">
        <f t="shared" si="29"/>
        <v>Fuerte</v>
      </c>
      <c r="Y61" s="89" t="str">
        <f t="shared" si="30"/>
        <v>NO</v>
      </c>
      <c r="Z61" s="89"/>
      <c r="AA61" s="93"/>
      <c r="AB61" s="93"/>
      <c r="AC61" s="93"/>
      <c r="AD61" s="93"/>
      <c r="AE61" s="93"/>
      <c r="AF61" s="93"/>
      <c r="AG61" s="93"/>
      <c r="AH61" s="93"/>
      <c r="AI61" s="93"/>
      <c r="AJ61" s="93"/>
      <c r="AK61" s="93"/>
      <c r="AL61" s="93"/>
      <c r="AM61" s="93"/>
    </row>
    <row r="62" spans="1:39" s="94" customFormat="1" ht="165.75" x14ac:dyDescent="0.25">
      <c r="A62" s="89">
        <v>26</v>
      </c>
      <c r="B62" s="89" t="s">
        <v>146</v>
      </c>
      <c r="C62" s="89">
        <v>1</v>
      </c>
      <c r="D62" s="89" t="s">
        <v>374</v>
      </c>
      <c r="E62" s="92" t="str">
        <f>+VLOOKUP('VALORACIÓN DE CONTROL DE RIESGO'!A62,'IDENTIFICACIÓN DE RIESGOS'!$A$8:$F$104,6,0)</f>
        <v>Procedimiento Gestión Contable (PD-GF-4)</v>
      </c>
      <c r="F62" s="114" t="str">
        <f>+VLOOKUP(A62,'IDENTIFICACIÓN DE RIESGOS'!$A$7:$C$100,3,0)</f>
        <v>Se identifica, clasifica y se registra información contable en rubros y cuantías que no correspondan</v>
      </c>
      <c r="G62" s="89" t="s">
        <v>740</v>
      </c>
      <c r="H62" s="89" t="s">
        <v>968</v>
      </c>
      <c r="I62" s="97" t="s">
        <v>741</v>
      </c>
      <c r="J62" s="89" t="s">
        <v>376</v>
      </c>
      <c r="K62" s="89" t="s">
        <v>376</v>
      </c>
      <c r="L62" s="89" t="s">
        <v>378</v>
      </c>
      <c r="M62" s="89" t="s">
        <v>379</v>
      </c>
      <c r="N62" s="89" t="s">
        <v>380</v>
      </c>
      <c r="O62" s="89" t="s">
        <v>381</v>
      </c>
      <c r="P62" s="89" t="s">
        <v>382</v>
      </c>
      <c r="Q62" s="89" t="s">
        <v>376</v>
      </c>
      <c r="R62" s="89" t="s">
        <v>383</v>
      </c>
      <c r="S62" s="89" t="s">
        <v>381</v>
      </c>
      <c r="T62" s="96" t="s">
        <v>415</v>
      </c>
      <c r="U62" s="89">
        <f>SUM(IF('VALORACIÓN DE CONTROL DE RIESGO'!L62="Preventivo",15,IF('VALORACIÓN DE CONTROL DE RIESGO'!L62="Detectivo",10,0)),IF('VALORACIÓN DE CONTROL DE RIESGO'!N62="Asignado",15,0),IF('VALORACIÓN DE CONTROL DE RIESGO'!O62="Adecuada",15,0),IF('VALORACIÓN DE CONTROL DE RIESGO'!P62="Completa",10,IF('VALORACIÓN DE CONTROL DE RIESGO'!P62="Incompleta",5,0)),IF('VALORACIÓN DE CONTROL DE RIESGO'!Q62="SI",15,0),IF('VALORACIÓN DE CONTROL DE RIESGO'!R62="Se investigan y se resuelven oportunamente",15,0),IF('VALORACIÓN DE CONTROL DE RIESGO'!S62="Adecuada",15,0))</f>
        <v>100</v>
      </c>
      <c r="V62" s="89" t="str">
        <f t="shared" si="28"/>
        <v>Fuerte</v>
      </c>
      <c r="W62" s="89" t="s">
        <v>384</v>
      </c>
      <c r="X62" s="89" t="str">
        <f t="shared" si="29"/>
        <v>Fuerte</v>
      </c>
      <c r="Y62" s="89" t="str">
        <f t="shared" si="30"/>
        <v>NO</v>
      </c>
      <c r="Z62" s="89"/>
      <c r="AA62" s="93"/>
      <c r="AB62" s="93"/>
      <c r="AC62" s="93"/>
      <c r="AD62" s="93"/>
      <c r="AE62" s="93"/>
      <c r="AF62" s="93"/>
      <c r="AG62" s="93"/>
      <c r="AH62" s="93"/>
      <c r="AI62" s="93"/>
      <c r="AJ62" s="93"/>
      <c r="AK62" s="93"/>
      <c r="AL62" s="93"/>
      <c r="AM62" s="93"/>
    </row>
    <row r="63" spans="1:39" s="94" customFormat="1" ht="140.25" x14ac:dyDescent="0.25">
      <c r="A63" s="89">
        <v>27</v>
      </c>
      <c r="B63" s="89" t="s">
        <v>148</v>
      </c>
      <c r="C63" s="89">
        <v>1</v>
      </c>
      <c r="D63" s="89" t="s">
        <v>374</v>
      </c>
      <c r="E63" s="92" t="str">
        <f>+VLOOKUP('VALORACIÓN DE CONTROL DE RIESGO'!A63,'IDENTIFICACIÓN DE RIESGOS'!$A$8:$F$104,6,0)</f>
        <v>Contratación Servicios Profesionales y Apoyo a la Gestión PD-JC-2</v>
      </c>
      <c r="F63" s="114" t="str">
        <f>+VLOOKUP(A63,'IDENTIFICACIÓN DE RIESGOS'!$A$7:$C$100,3,0)</f>
        <v>Documentos incompletos para la elaboración de un contrato</v>
      </c>
      <c r="G63" s="89" t="s">
        <v>679</v>
      </c>
      <c r="H63" s="89" t="s">
        <v>282</v>
      </c>
      <c r="I63" s="89" t="s">
        <v>742</v>
      </c>
      <c r="J63" s="89" t="s">
        <v>376</v>
      </c>
      <c r="K63" s="89" t="s">
        <v>376</v>
      </c>
      <c r="L63" s="89" t="s">
        <v>378</v>
      </c>
      <c r="M63" s="89" t="s">
        <v>386</v>
      </c>
      <c r="N63" s="89" t="s">
        <v>380</v>
      </c>
      <c r="O63" s="89" t="s">
        <v>381</v>
      </c>
      <c r="P63" s="89" t="s">
        <v>382</v>
      </c>
      <c r="Q63" s="89" t="s">
        <v>376</v>
      </c>
      <c r="R63" s="89" t="s">
        <v>383</v>
      </c>
      <c r="S63" s="89" t="s">
        <v>381</v>
      </c>
      <c r="T63" s="95" t="s">
        <v>416</v>
      </c>
      <c r="U63" s="89">
        <f>SUM(IF('VALORACIÓN DE CONTROL DE RIESGO'!L63="Preventivo",15,IF('VALORACIÓN DE CONTROL DE RIESGO'!L63="Detectivo",10,0)),IF('VALORACIÓN DE CONTROL DE RIESGO'!N63="Asignado",15,0),IF('VALORACIÓN DE CONTROL DE RIESGO'!O63="Adecuada",15,0),IF('VALORACIÓN DE CONTROL DE RIESGO'!P63="Completa",10,IF('VALORACIÓN DE CONTROL DE RIESGO'!P63="Incompleta",5,0)),IF('VALORACIÓN DE CONTROL DE RIESGO'!Q63="SI",15,0),IF('VALORACIÓN DE CONTROL DE RIESGO'!R63="Se investigan y se resuelven oportunamente",15,0),IF('VALORACIÓN DE CONTROL DE RIESGO'!S63="Adecuada",15,0))</f>
        <v>100</v>
      </c>
      <c r="V63" s="89" t="str">
        <f t="shared" si="28"/>
        <v>Fuerte</v>
      </c>
      <c r="W63" s="89" t="s">
        <v>384</v>
      </c>
      <c r="X63" s="89" t="str">
        <f t="shared" si="29"/>
        <v>Fuerte</v>
      </c>
      <c r="Y63" s="89" t="str">
        <f t="shared" si="30"/>
        <v>NO</v>
      </c>
      <c r="Z63" s="89"/>
      <c r="AA63" s="93"/>
      <c r="AB63" s="93"/>
      <c r="AC63" s="93"/>
      <c r="AD63" s="93"/>
      <c r="AE63" s="93"/>
      <c r="AF63" s="93"/>
      <c r="AG63" s="93"/>
      <c r="AH63" s="93"/>
      <c r="AI63" s="93"/>
      <c r="AJ63" s="93"/>
      <c r="AK63" s="93"/>
      <c r="AL63" s="93"/>
      <c r="AM63" s="93"/>
    </row>
    <row r="64" spans="1:39" s="94" customFormat="1" ht="191.25" x14ac:dyDescent="0.25">
      <c r="A64" s="89">
        <v>28</v>
      </c>
      <c r="B64" s="89" t="s">
        <v>148</v>
      </c>
      <c r="C64" s="89">
        <v>1</v>
      </c>
      <c r="D64" s="89" t="s">
        <v>374</v>
      </c>
      <c r="E64" s="92" t="str">
        <f>+VLOOKUP('VALORACIÓN DE CONTROL DE RIESGO'!A64,'IDENTIFICACIÓN DE RIESGOS'!$A$8:$F$104,6,0)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4" s="114" t="str">
        <f>+VLOOKUP(A64,'IDENTIFICACIÓN DE RIESGOS'!$A$7:$C$100,3,0)</f>
        <v>Documentos incompletos para la legalización de un contrato</v>
      </c>
      <c r="G64" s="89" t="s">
        <v>283</v>
      </c>
      <c r="H64" s="89" t="s">
        <v>282</v>
      </c>
      <c r="I64" s="89" t="s">
        <v>969</v>
      </c>
      <c r="J64" s="89" t="s">
        <v>376</v>
      </c>
      <c r="K64" s="89" t="s">
        <v>376</v>
      </c>
      <c r="L64" s="89" t="s">
        <v>378</v>
      </c>
      <c r="M64" s="89" t="s">
        <v>386</v>
      </c>
      <c r="N64" s="89" t="s">
        <v>380</v>
      </c>
      <c r="O64" s="89" t="s">
        <v>381</v>
      </c>
      <c r="P64" s="89" t="s">
        <v>382</v>
      </c>
      <c r="Q64" s="89" t="s">
        <v>376</v>
      </c>
      <c r="R64" s="89" t="s">
        <v>383</v>
      </c>
      <c r="S64" s="89" t="s">
        <v>381</v>
      </c>
      <c r="T64" s="95" t="s">
        <v>417</v>
      </c>
      <c r="U64" s="89">
        <f>SUM(IF('VALORACIÓN DE CONTROL DE RIESGO'!L64="Preventivo",15,IF('VALORACIÓN DE CONTROL DE RIESGO'!L64="Detectivo",10,0)),IF('VALORACIÓN DE CONTROL DE RIESGO'!N64="Asignado",15,0),IF('VALORACIÓN DE CONTROL DE RIESGO'!O64="Adecuada",15,0),IF('VALORACIÓN DE CONTROL DE RIESGO'!P64="Completa",10,IF('VALORACIÓN DE CONTROL DE RIESGO'!P64="Incompleta",5,0)),IF('VALORACIÓN DE CONTROL DE RIESGO'!Q64="SI",15,0),IF('VALORACIÓN DE CONTROL DE RIESGO'!R64="Se investigan y se resuelven oportunamente",15,0),IF('VALORACIÓN DE CONTROL DE RIESGO'!S64="Adecuada",15,0))</f>
        <v>100</v>
      </c>
      <c r="V64" s="89" t="str">
        <f t="shared" si="28"/>
        <v>Fuerte</v>
      </c>
      <c r="W64" s="89" t="s">
        <v>384</v>
      </c>
      <c r="X64" s="89" t="str">
        <f t="shared" si="29"/>
        <v>Fuerte</v>
      </c>
      <c r="Y64" s="89" t="str">
        <f t="shared" si="30"/>
        <v>NO</v>
      </c>
      <c r="Z64" s="89"/>
      <c r="AA64" s="93"/>
      <c r="AB64" s="93"/>
      <c r="AC64" s="93"/>
      <c r="AD64" s="93"/>
      <c r="AE64" s="93"/>
      <c r="AF64" s="93"/>
      <c r="AG64" s="93"/>
      <c r="AH64" s="93"/>
      <c r="AI64" s="93"/>
      <c r="AJ64" s="93"/>
      <c r="AK64" s="93"/>
      <c r="AL64" s="93"/>
      <c r="AM64" s="93"/>
    </row>
    <row r="65" spans="1:39" s="94" customFormat="1" ht="191.25" x14ac:dyDescent="0.25">
      <c r="A65" s="89">
        <v>29</v>
      </c>
      <c r="B65" s="89" t="s">
        <v>148</v>
      </c>
      <c r="C65" s="89">
        <v>1</v>
      </c>
      <c r="D65" s="89" t="s">
        <v>374</v>
      </c>
      <c r="E65" s="92" t="str">
        <f>+VLOOKUP('VALORACIÓN DE CONTROL DE RIESGO'!A65,'IDENTIFICACIÓN DE RIESGOS'!$A$8:$F$104,6,0)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5" s="114" t="str">
        <f>+VLOOKUP(A65,'IDENTIFICACIÓN DE RIESGOS'!$A$7:$C$100,3,0)</f>
        <v>Liquidación extemporánea de los contratos fuera de los plazos acordados en el contrato o los establecidos por la ley</v>
      </c>
      <c r="G65" s="89" t="s">
        <v>284</v>
      </c>
      <c r="H65" s="89" t="s">
        <v>285</v>
      </c>
      <c r="I65" s="89" t="s">
        <v>418</v>
      </c>
      <c r="J65" s="89" t="s">
        <v>376</v>
      </c>
      <c r="K65" s="89" t="s">
        <v>376</v>
      </c>
      <c r="L65" s="89" t="s">
        <v>378</v>
      </c>
      <c r="M65" s="89" t="s">
        <v>386</v>
      </c>
      <c r="N65" s="89" t="s">
        <v>380</v>
      </c>
      <c r="O65" s="89" t="s">
        <v>381</v>
      </c>
      <c r="P65" s="89" t="s">
        <v>382</v>
      </c>
      <c r="Q65" s="89" t="s">
        <v>376</v>
      </c>
      <c r="R65" s="89" t="s">
        <v>383</v>
      </c>
      <c r="S65" s="89" t="s">
        <v>381</v>
      </c>
      <c r="T65" s="95" t="s">
        <v>419</v>
      </c>
      <c r="U65" s="89">
        <f>SUM(IF('VALORACIÓN DE CONTROL DE RIESGO'!L65="Preventivo",15,IF('VALORACIÓN DE CONTROL DE RIESGO'!L65="Detectivo",10,0)),IF('VALORACIÓN DE CONTROL DE RIESGO'!N65="Asignado",15,0),IF('VALORACIÓN DE CONTROL DE RIESGO'!O65="Adecuada",15,0),IF('VALORACIÓN DE CONTROL DE RIESGO'!P65="Completa",10,IF('VALORACIÓN DE CONTROL DE RIESGO'!P65="Incompleta",5,0)),IF('VALORACIÓN DE CONTROL DE RIESGO'!Q65="SI",15,0),IF('VALORACIÓN DE CONTROL DE RIESGO'!R65="Se investigan y se resuelven oportunamente",15,0),IF('VALORACIÓN DE CONTROL DE RIESGO'!S65="Adecuada",15,0))</f>
        <v>100</v>
      </c>
      <c r="V65" s="89" t="str">
        <f t="shared" ref="V65" si="31">IF(U65&gt;=96,"Fuerte",IF(AND(U65&gt;=86,U65&lt;=95),"Moderado",IF(AND(U65&lt;=85,U65&gt;=0),"Debil","")))</f>
        <v>Fuerte</v>
      </c>
      <c r="W65" s="89" t="s">
        <v>384</v>
      </c>
      <c r="X65" s="89" t="str">
        <f t="shared" ref="X65" si="32">IF(AND(V65="Fuerte",W65="Fuerte"),"Fuerte",IF(AND(V65="Fuerte",W65="Moderado"),"Moderado",IF(AND(V65="Fuerte",W65="Debil"),"Debil",IF(AND(V65="Moderado",W65="Fuerte"),"Moderado",IF(AND(V65="Moderado",W65="Moderado"),"Moderado",IF(AND(V65="Moderado",W65="Debil"),"Debil",IF(AND(V65="Debil",W65="Fuerte"),"Debil",IF(AND(V65="Debil",W65="Moderado"),"Debil",IF(AND(V65="Debil",W65="Debil"),"Debil","")))))))))</f>
        <v>Fuerte</v>
      </c>
      <c r="Y65" s="89" t="str">
        <f t="shared" ref="Y65" si="33">IF(X65="","",IF(X65="Fuerte","NO","SI"))</f>
        <v>NO</v>
      </c>
      <c r="Z65" s="89"/>
      <c r="AA65" s="93"/>
      <c r="AB65" s="93"/>
      <c r="AC65" s="93"/>
      <c r="AD65" s="93"/>
      <c r="AE65" s="93"/>
      <c r="AF65" s="93"/>
      <c r="AG65" s="93"/>
      <c r="AH65" s="93"/>
      <c r="AI65" s="93"/>
      <c r="AJ65" s="93"/>
      <c r="AK65" s="93"/>
      <c r="AL65" s="93"/>
      <c r="AM65" s="93"/>
    </row>
    <row r="66" spans="1:39" s="94" customFormat="1" ht="178.5" x14ac:dyDescent="0.25">
      <c r="A66" s="89">
        <v>30</v>
      </c>
      <c r="B66" s="89" t="s">
        <v>153</v>
      </c>
      <c r="C66" s="89">
        <v>1</v>
      </c>
      <c r="D66" s="89" t="s">
        <v>374</v>
      </c>
      <c r="E66" s="92" t="str">
        <f>+VLOOKUP('VALORACIÓN DE CONTROL DE RIESGO'!A66,'IDENTIFICACIÓN DE RIESGOS'!$A$8:$F$104,6,0)</f>
        <v xml:space="preserve"> PD-GI-1: Análisis de Información y Elaboración de documentos.
PD-G1-2: Gestión de respuesta a los requerimientos de información  </v>
      </c>
      <c r="F66" s="114" t="str">
        <f>+VLOOKUP(A66,'IDENTIFICACIÓN DE RIESGOS'!$A$7:$C$100,3,0)</f>
        <v>Los boletines, estudios estratégicos, recomendaciones, respuestas a solicitudes de información y demás documentos requeridos no se generan en los términos de oportunidad y pertinencia de acuerdo con la caracterización del proceso.</v>
      </c>
      <c r="G66" s="88" t="s">
        <v>648</v>
      </c>
      <c r="H66" s="89" t="s">
        <v>286</v>
      </c>
      <c r="I66" s="89" t="s">
        <v>791</v>
      </c>
      <c r="J66" s="89" t="s">
        <v>376</v>
      </c>
      <c r="K66" s="89" t="s">
        <v>376</v>
      </c>
      <c r="L66" s="89" t="s">
        <v>378</v>
      </c>
      <c r="M66" s="89" t="s">
        <v>386</v>
      </c>
      <c r="N66" s="89" t="s">
        <v>380</v>
      </c>
      <c r="O66" s="89" t="s">
        <v>381</v>
      </c>
      <c r="P66" s="89" t="s">
        <v>382</v>
      </c>
      <c r="Q66" s="89" t="s">
        <v>376</v>
      </c>
      <c r="R66" s="89" t="s">
        <v>383</v>
      </c>
      <c r="S66" s="89" t="s">
        <v>381</v>
      </c>
      <c r="T66" s="95" t="s">
        <v>420</v>
      </c>
      <c r="U66" s="89">
        <f>SUM(IF('VALORACIÓN DE CONTROL DE RIESGO'!L66="Preventivo",15,IF('VALORACIÓN DE CONTROL DE RIESGO'!L66="Detectivo",10,0)),IF('VALORACIÓN DE CONTROL DE RIESGO'!N66="Asignado",15,0),IF('VALORACIÓN DE CONTROL DE RIESGO'!O66="Adecuada",15,0),IF('VALORACIÓN DE CONTROL DE RIESGO'!P66="Completa",10,IF('VALORACIÓN DE CONTROL DE RIESGO'!P66="Incompleta",5,0)),IF('VALORACIÓN DE CONTROL DE RIESGO'!Q66="SI",15,0),IF('VALORACIÓN DE CONTROL DE RIESGO'!R66="Se investigan y se resuelven oportunamente",15,0),IF('VALORACIÓN DE CONTROL DE RIESGO'!S66="Adecuada",15,0))</f>
        <v>100</v>
      </c>
      <c r="V66" s="89" t="str">
        <f t="shared" ref="V66:V68" si="34">IF(U66&gt;=96,"Fuerte",IF(AND(U66&gt;=86,U66&lt;=95),"Moderado",IF(AND(U66&lt;=85,U66&gt;=0),"Debil","")))</f>
        <v>Fuerte</v>
      </c>
      <c r="W66" s="89" t="s">
        <v>384</v>
      </c>
      <c r="X66" s="89" t="str">
        <f t="shared" ref="X66:X68" si="35">IF(AND(V66="Fuerte",W66="Fuerte"),"Fuerte",IF(AND(V66="Fuerte",W66="Moderado"),"Moderado",IF(AND(V66="Fuerte",W66="Debil"),"Debil",IF(AND(V66="Moderado",W66="Fuerte"),"Moderado",IF(AND(V66="Moderado",W66="Moderado"),"Moderado",IF(AND(V66="Moderado",W66="Debil"),"Debil",IF(AND(V66="Debil",W66="Fuerte"),"Debil",IF(AND(V66="Debil",W66="Moderado"),"Debil",IF(AND(V66="Debil",W66="Debil"),"Debil","")))))))))</f>
        <v>Fuerte</v>
      </c>
      <c r="Y66" s="89" t="str">
        <f t="shared" ref="Y66:Y68" si="36">IF(X66="","",IF(X66="Fuerte","NO","SI"))</f>
        <v>NO</v>
      </c>
      <c r="Z66" s="89"/>
      <c r="AA66" s="93"/>
      <c r="AB66" s="93"/>
      <c r="AC66" s="93"/>
      <c r="AD66" s="93"/>
      <c r="AE66" s="93"/>
      <c r="AF66" s="93"/>
      <c r="AG66" s="93"/>
      <c r="AH66" s="93"/>
      <c r="AI66" s="93"/>
      <c r="AJ66" s="93"/>
      <c r="AK66" s="93"/>
      <c r="AL66" s="93"/>
      <c r="AM66" s="93"/>
    </row>
    <row r="67" spans="1:39" s="94" customFormat="1" ht="153" x14ac:dyDescent="0.25">
      <c r="A67" s="89">
        <v>30</v>
      </c>
      <c r="B67" s="89" t="s">
        <v>153</v>
      </c>
      <c r="C67" s="89">
        <v>2</v>
      </c>
      <c r="D67" s="89" t="s">
        <v>374</v>
      </c>
      <c r="E67" s="92" t="str">
        <f>+VLOOKUP('VALORACIÓN DE CONTROL DE RIESGO'!A67,'IDENTIFICACIÓN DE RIESGOS'!$A$8:$F$104,6,0)</f>
        <v xml:space="preserve"> PD-GI-1: Análisis de Información y Elaboración de documentos.
PD-G1-2: Gestión de respuesta a los requerimientos de información  </v>
      </c>
      <c r="F67" s="114" t="str">
        <f>+VLOOKUP(A67,'IDENTIFICACIÓN DE RIESGOS'!$A$7:$C$100,3,0)</f>
        <v>Los boletines, estudios estratégicos, recomendaciones, respuestas a solicitudes de información y demás documentos requeridos no se generan en los términos de oportunidad y pertinencia de acuerdo con la caracterización del proceso.</v>
      </c>
      <c r="G67" s="88" t="s">
        <v>648</v>
      </c>
      <c r="H67" s="89" t="s">
        <v>286</v>
      </c>
      <c r="I67" s="89" t="s">
        <v>792</v>
      </c>
      <c r="J67" s="89" t="s">
        <v>376</v>
      </c>
      <c r="K67" s="89" t="s">
        <v>376</v>
      </c>
      <c r="L67" s="89" t="s">
        <v>378</v>
      </c>
      <c r="M67" s="89" t="s">
        <v>386</v>
      </c>
      <c r="N67" s="89" t="s">
        <v>380</v>
      </c>
      <c r="O67" s="89" t="s">
        <v>381</v>
      </c>
      <c r="P67" s="89" t="s">
        <v>382</v>
      </c>
      <c r="Q67" s="89" t="s">
        <v>376</v>
      </c>
      <c r="R67" s="89" t="s">
        <v>383</v>
      </c>
      <c r="S67" s="89" t="s">
        <v>381</v>
      </c>
      <c r="T67" s="95" t="s">
        <v>379</v>
      </c>
      <c r="U67" s="89">
        <f>SUM(IF('VALORACIÓN DE CONTROL DE RIESGO'!L67="Preventivo",15,IF('VALORACIÓN DE CONTROL DE RIESGO'!L67="Detectivo",10,0)),IF('VALORACIÓN DE CONTROL DE RIESGO'!N67="Asignado",15,0),IF('VALORACIÓN DE CONTROL DE RIESGO'!O67="Adecuada",15,0),IF('VALORACIÓN DE CONTROL DE RIESGO'!P67="Completa",10,IF('VALORACIÓN DE CONTROL DE RIESGO'!P67="Incompleta",5,0)),IF('VALORACIÓN DE CONTROL DE RIESGO'!Q67="SI",15,0),IF('VALORACIÓN DE CONTROL DE RIESGO'!R67="Se investigan y se resuelven oportunamente",15,0),IF('VALORACIÓN DE CONTROL DE RIESGO'!S67="Adecuada",15,0))</f>
        <v>100</v>
      </c>
      <c r="V67" s="89" t="str">
        <f t="shared" ref="V67" si="37">IF(U67&gt;=96,"Fuerte",IF(AND(U67&gt;=86,U67&lt;=95),"Moderado",IF(AND(U67&lt;=85,U67&gt;=0),"Debil","")))</f>
        <v>Fuerte</v>
      </c>
      <c r="W67" s="89" t="s">
        <v>384</v>
      </c>
      <c r="X67" s="89" t="str">
        <f t="shared" ref="X67" si="38">IF(AND(V67="Fuerte",W67="Fuerte"),"Fuerte",IF(AND(V67="Fuerte",W67="Moderado"),"Moderado",IF(AND(V67="Fuerte",W67="Debil"),"Debil",IF(AND(V67="Moderado",W67="Fuerte"),"Moderado",IF(AND(V67="Moderado",W67="Moderado"),"Moderado",IF(AND(V67="Moderado",W67="Debil"),"Debil",IF(AND(V67="Debil",W67="Fuerte"),"Debil",IF(AND(V67="Debil",W67="Moderado"),"Debil",IF(AND(V67="Debil",W67="Debil"),"Debil","")))))))))</f>
        <v>Fuerte</v>
      </c>
      <c r="Y67" s="89" t="str">
        <f t="shared" ref="Y67" si="39">IF(X67="","",IF(X67="Fuerte","NO","SI"))</f>
        <v>NO</v>
      </c>
      <c r="Z67" s="89"/>
      <c r="AA67" s="93"/>
      <c r="AB67" s="93"/>
      <c r="AC67" s="93"/>
      <c r="AD67" s="93"/>
      <c r="AE67" s="93"/>
      <c r="AF67" s="93"/>
      <c r="AG67" s="93"/>
      <c r="AH67" s="93"/>
      <c r="AI67" s="93"/>
      <c r="AJ67" s="93"/>
      <c r="AK67" s="93"/>
      <c r="AL67" s="93"/>
      <c r="AM67" s="93"/>
    </row>
    <row r="68" spans="1:39" s="94" customFormat="1" ht="89.25" x14ac:dyDescent="0.25">
      <c r="A68" s="89">
        <v>31</v>
      </c>
      <c r="B68" s="89" t="s">
        <v>156</v>
      </c>
      <c r="C68" s="89">
        <v>1</v>
      </c>
      <c r="D68" s="89" t="s">
        <v>374</v>
      </c>
      <c r="E68" s="92" t="str">
        <f>+VLOOKUP('VALORACIÓN DE CONTROL DE RIESGO'!A68,'IDENTIFICACIÓN DE RIESGOS'!$A$8:$F$104,6,0)</f>
        <v>Auditoría Interna PD-SM-1</v>
      </c>
      <c r="F68" s="114" t="str">
        <f>+VLOOKUP(A68,'IDENTIFICACIÓN DE RIESGOS'!$A$7:$C$100,3,0)</f>
        <v>Inoportunidad en la presentación de informes de ley</v>
      </c>
      <c r="G68" s="88" t="s">
        <v>635</v>
      </c>
      <c r="H68" s="89" t="s">
        <v>421</v>
      </c>
      <c r="I68" s="89" t="s">
        <v>982</v>
      </c>
      <c r="J68" s="89" t="s">
        <v>376</v>
      </c>
      <c r="K68" s="89" t="s">
        <v>376</v>
      </c>
      <c r="L68" s="89" t="s">
        <v>378</v>
      </c>
      <c r="M68" s="89" t="s">
        <v>386</v>
      </c>
      <c r="N68" s="89" t="s">
        <v>380</v>
      </c>
      <c r="O68" s="89" t="s">
        <v>381</v>
      </c>
      <c r="P68" s="89" t="s">
        <v>382</v>
      </c>
      <c r="Q68" s="89" t="s">
        <v>376</v>
      </c>
      <c r="R68" s="89" t="s">
        <v>383</v>
      </c>
      <c r="S68" s="89" t="s">
        <v>381</v>
      </c>
      <c r="T68" s="95" t="s">
        <v>422</v>
      </c>
      <c r="U68" s="89">
        <f>SUM(IF('VALORACIÓN DE CONTROL DE RIESGO'!L68="Preventivo",15,IF('VALORACIÓN DE CONTROL DE RIESGO'!L68="Detectivo",10,0)),IF('VALORACIÓN DE CONTROL DE RIESGO'!N68="Asignado",15,0),IF('VALORACIÓN DE CONTROL DE RIESGO'!O68="Adecuada",15,0),IF('VALORACIÓN DE CONTROL DE RIESGO'!P68="Completa",10,IF('VALORACIÓN DE CONTROL DE RIESGO'!P68="Incompleta",5,0)),IF('VALORACIÓN DE CONTROL DE RIESGO'!Q68="SI",15,0),IF('VALORACIÓN DE CONTROL DE RIESGO'!R68="Se investigan y se resuelven oportunamente",15,0),IF('VALORACIÓN DE CONTROL DE RIESGO'!S68="Adecuada",15,0))</f>
        <v>100</v>
      </c>
      <c r="V68" s="89" t="str">
        <f t="shared" si="34"/>
        <v>Fuerte</v>
      </c>
      <c r="W68" s="89" t="s">
        <v>384</v>
      </c>
      <c r="X68" s="89" t="str">
        <f t="shared" si="35"/>
        <v>Fuerte</v>
      </c>
      <c r="Y68" s="89" t="str">
        <f t="shared" si="36"/>
        <v>NO</v>
      </c>
      <c r="Z68" s="89"/>
      <c r="AA68" s="93"/>
      <c r="AB68" s="93"/>
      <c r="AC68" s="93"/>
      <c r="AD68" s="93"/>
      <c r="AE68" s="93"/>
      <c r="AF68" s="93"/>
      <c r="AG68" s="93"/>
      <c r="AH68" s="93"/>
      <c r="AI68" s="93"/>
      <c r="AJ68" s="93"/>
      <c r="AK68" s="93"/>
      <c r="AL68" s="93"/>
      <c r="AM68" s="93"/>
    </row>
    <row r="69" spans="1:39" s="94" customFormat="1" ht="127.5" x14ac:dyDescent="0.25">
      <c r="A69" s="89">
        <v>32</v>
      </c>
      <c r="B69" s="89" t="s">
        <v>156</v>
      </c>
      <c r="C69" s="89">
        <v>1</v>
      </c>
      <c r="D69" s="89" t="s">
        <v>374</v>
      </c>
      <c r="E69" s="92" t="str">
        <f>+VLOOKUP('VALORACIÓN DE CONTROL DE RIESGO'!A69,'IDENTIFICACIÓN DE RIESGOS'!$A$8:$F$104,6,0)</f>
        <v>Auditoría Interna PD-SM-1</v>
      </c>
      <c r="F69" s="114" t="str">
        <f>+VLOOKUP(A69,'IDENTIFICACIÓN DE RIESGOS'!$A$7:$C$100,3,0)</f>
        <v>Presentar informes de Auditoria o seguimiento con resultados  sesgados,  erróneos, poco fiable o inconcluyentes.</v>
      </c>
      <c r="G69" s="89" t="s">
        <v>743</v>
      </c>
      <c r="H69" s="89" t="s">
        <v>970</v>
      </c>
      <c r="I69" s="89" t="s">
        <v>423</v>
      </c>
      <c r="J69" s="89" t="s">
        <v>376</v>
      </c>
      <c r="K69" s="89" t="s">
        <v>376</v>
      </c>
      <c r="L69" s="89" t="s">
        <v>378</v>
      </c>
      <c r="M69" s="89" t="s">
        <v>386</v>
      </c>
      <c r="N69" s="89" t="s">
        <v>380</v>
      </c>
      <c r="O69" s="89" t="s">
        <v>381</v>
      </c>
      <c r="P69" s="89" t="s">
        <v>382</v>
      </c>
      <c r="Q69" s="89" t="s">
        <v>376</v>
      </c>
      <c r="R69" s="89" t="s">
        <v>383</v>
      </c>
      <c r="S69" s="89" t="s">
        <v>381</v>
      </c>
      <c r="T69" s="95" t="s">
        <v>424</v>
      </c>
      <c r="U69" s="89">
        <f>SUM(IF('VALORACIÓN DE CONTROL DE RIESGO'!L69="Preventivo",15,IF('VALORACIÓN DE CONTROL DE RIESGO'!L69="Detectivo",10,0)),IF('VALORACIÓN DE CONTROL DE RIESGO'!N69="Asignado",15,0),IF('VALORACIÓN DE CONTROL DE RIESGO'!O69="Adecuada",15,0),IF('VALORACIÓN DE CONTROL DE RIESGO'!P69="Completa",10,IF('VALORACIÓN DE CONTROL DE RIESGO'!P69="Incompleta",5,0)),IF('VALORACIÓN DE CONTROL DE RIESGO'!Q69="SI",15,0),IF('VALORACIÓN DE CONTROL DE RIESGO'!R69="Se investigan y se resuelven oportunamente",15,0),IF('VALORACIÓN DE CONTROL DE RIESGO'!S69="Adecuada",15,0))</f>
        <v>100</v>
      </c>
      <c r="V69" s="89" t="str">
        <f t="shared" ref="V69:V78" si="40">IF(U69&gt;=96,"Fuerte",IF(AND(U69&gt;=86,U69&lt;=95),"Moderado",IF(AND(U69&lt;=85,U69&gt;=0),"Debil","")))</f>
        <v>Fuerte</v>
      </c>
      <c r="W69" s="89" t="s">
        <v>384</v>
      </c>
      <c r="X69" s="89" t="str">
        <f t="shared" ref="X69:X78" si="41">IF(AND(V69="Fuerte",W69="Fuerte"),"Fuerte",IF(AND(V69="Fuerte",W69="Moderado"),"Moderado",IF(AND(V69="Fuerte",W69="Debil"),"Debil",IF(AND(V69="Moderado",W69="Fuerte"),"Moderado",IF(AND(V69="Moderado",W69="Moderado"),"Moderado",IF(AND(V69="Moderado",W69="Debil"),"Debil",IF(AND(V69="Debil",W69="Fuerte"),"Debil",IF(AND(V69="Debil",W69="Moderado"),"Debil",IF(AND(V69="Debil",W69="Debil"),"Debil","")))))))))</f>
        <v>Fuerte</v>
      </c>
      <c r="Y69" s="89" t="str">
        <f t="shared" ref="Y69:Y78" si="42">IF(X69="","",IF(X69="Fuerte","NO","SI"))</f>
        <v>NO</v>
      </c>
      <c r="Z69" s="89"/>
      <c r="AA69" s="93"/>
      <c r="AB69" s="93"/>
      <c r="AC69" s="93"/>
      <c r="AD69" s="93"/>
      <c r="AE69" s="93"/>
      <c r="AF69" s="93"/>
      <c r="AG69" s="93"/>
      <c r="AH69" s="93"/>
      <c r="AI69" s="93"/>
      <c r="AJ69" s="93"/>
      <c r="AK69" s="93"/>
      <c r="AL69" s="93"/>
      <c r="AM69" s="93"/>
    </row>
    <row r="70" spans="1:39" s="94" customFormat="1" ht="153" x14ac:dyDescent="0.25">
      <c r="A70" s="89">
        <v>33</v>
      </c>
      <c r="B70" s="89" t="s">
        <v>158</v>
      </c>
      <c r="C70" s="89">
        <v>1</v>
      </c>
      <c r="D70" s="89" t="s">
        <v>374</v>
      </c>
      <c r="E70" s="92" t="str">
        <f>+VLOOKUP('VALORACIÓN DE CONTROL DE RIESGO'!A70,'IDENTIFICACIÓN DE RIESGOS'!$A$8:$F$104,6,0)</f>
        <v>Identificación, actualización, cumplimiento y comunicación de los Req Legales en Seguridad y Salud en el trabajo PD-GH-1</v>
      </c>
      <c r="F70" s="114" t="str">
        <f>+VLOOKUP(A70,'IDENTIFICACIÓN DE RIESGOS'!$A$7:$C$100,3,0)</f>
        <v>Inadecuada utilización de las normas en las actuaciones asociadas al proceso de gestión humana</v>
      </c>
      <c r="G70" s="89" t="s">
        <v>768</v>
      </c>
      <c r="H70" s="89" t="s">
        <v>777</v>
      </c>
      <c r="I70" s="89" t="s">
        <v>1007</v>
      </c>
      <c r="J70" s="89" t="s">
        <v>376</v>
      </c>
      <c r="K70" s="89" t="s">
        <v>376</v>
      </c>
      <c r="L70" s="89" t="s">
        <v>378</v>
      </c>
      <c r="M70" s="89" t="s">
        <v>386</v>
      </c>
      <c r="N70" s="89" t="s">
        <v>380</v>
      </c>
      <c r="O70" s="89" t="s">
        <v>381</v>
      </c>
      <c r="P70" s="89" t="s">
        <v>382</v>
      </c>
      <c r="Q70" s="89" t="s">
        <v>376</v>
      </c>
      <c r="R70" s="89" t="s">
        <v>383</v>
      </c>
      <c r="S70" s="89" t="s">
        <v>381</v>
      </c>
      <c r="T70" s="95" t="s">
        <v>379</v>
      </c>
      <c r="U70" s="89">
        <f>SUM(IF('VALORACIÓN DE CONTROL DE RIESGO'!L70="Preventivo",15,IF('VALORACIÓN DE CONTROL DE RIESGO'!L70="Detectivo",10,0)),IF('VALORACIÓN DE CONTROL DE RIESGO'!N70="Asignado",15,0),IF('VALORACIÓN DE CONTROL DE RIESGO'!O70="Adecuada",15,0),IF('VALORACIÓN DE CONTROL DE RIESGO'!P70="Completa",10,IF('VALORACIÓN DE CONTROL DE RIESGO'!P70="Incompleta",5,0)),IF('VALORACIÓN DE CONTROL DE RIESGO'!Q70="SI",15,0),IF('VALORACIÓN DE CONTROL DE RIESGO'!R70="Se investigan y se resuelven oportunamente",15,0),IF('VALORACIÓN DE CONTROL DE RIESGO'!S70="Adecuada",15,0))</f>
        <v>100</v>
      </c>
      <c r="V70" s="89" t="str">
        <f t="shared" si="40"/>
        <v>Fuerte</v>
      </c>
      <c r="W70" s="89" t="s">
        <v>384</v>
      </c>
      <c r="X70" s="89" t="str">
        <f t="shared" si="41"/>
        <v>Fuerte</v>
      </c>
      <c r="Y70" s="89" t="str">
        <f t="shared" si="42"/>
        <v>NO</v>
      </c>
      <c r="Z70" s="89"/>
      <c r="AA70" s="93"/>
      <c r="AB70" s="93"/>
      <c r="AC70" s="93"/>
      <c r="AD70" s="93"/>
      <c r="AE70" s="93"/>
      <c r="AF70" s="93"/>
      <c r="AG70" s="93"/>
      <c r="AH70" s="93"/>
      <c r="AI70" s="93"/>
      <c r="AJ70" s="93"/>
      <c r="AK70" s="93"/>
      <c r="AL70" s="93"/>
      <c r="AM70" s="93"/>
    </row>
    <row r="71" spans="1:39" s="94" customFormat="1" ht="127.5" x14ac:dyDescent="0.25">
      <c r="A71" s="89">
        <v>34</v>
      </c>
      <c r="B71" s="89" t="s">
        <v>158</v>
      </c>
      <c r="C71" s="89">
        <v>1</v>
      </c>
      <c r="D71" s="89" t="s">
        <v>374</v>
      </c>
      <c r="E71" s="92" t="str">
        <f>+VLOOKUP('VALORACIÓN DE CONTROL DE RIESGO'!A71,'IDENTIFICACIÓN DE RIESGOS'!$A$8:$F$104,6,0)</f>
        <v>Nomina PD-GH-XX</v>
      </c>
      <c r="F71" s="114" t="str">
        <f>+VLOOKUP(A71,'IDENTIFICACIÓN DE RIESGOS'!$A$7:$C$100,3,0)</f>
        <v xml:space="preserve">Liquidación de la nómina sin el oportuno reporte de las novedades que se generan mensualmente. </v>
      </c>
      <c r="G71" s="89" t="s">
        <v>744</v>
      </c>
      <c r="H71" s="89" t="s">
        <v>745</v>
      </c>
      <c r="I71" s="89" t="s">
        <v>971</v>
      </c>
      <c r="J71" s="89" t="s">
        <v>376</v>
      </c>
      <c r="K71" s="89" t="s">
        <v>376</v>
      </c>
      <c r="L71" s="89" t="s">
        <v>378</v>
      </c>
      <c r="M71" s="89" t="s">
        <v>386</v>
      </c>
      <c r="N71" s="89" t="s">
        <v>380</v>
      </c>
      <c r="O71" s="89" t="s">
        <v>381</v>
      </c>
      <c r="P71" s="89" t="s">
        <v>382</v>
      </c>
      <c r="Q71" s="89" t="s">
        <v>376</v>
      </c>
      <c r="R71" s="89" t="s">
        <v>383</v>
      </c>
      <c r="S71" s="89" t="s">
        <v>381</v>
      </c>
      <c r="T71" s="95" t="s">
        <v>425</v>
      </c>
      <c r="U71" s="89">
        <f>SUM(IF('VALORACIÓN DE CONTROL DE RIESGO'!L71="Preventivo",15,IF('VALORACIÓN DE CONTROL DE RIESGO'!L71="Detectivo",10,0)),IF('VALORACIÓN DE CONTROL DE RIESGO'!N71="Asignado",15,0),IF('VALORACIÓN DE CONTROL DE RIESGO'!O71="Adecuada",15,0),IF('VALORACIÓN DE CONTROL DE RIESGO'!P71="Completa",10,IF('VALORACIÓN DE CONTROL DE RIESGO'!P71="Incompleta",5,0)),IF('VALORACIÓN DE CONTROL DE RIESGO'!Q71="SI",15,0),IF('VALORACIÓN DE CONTROL DE RIESGO'!R71="Se investigan y se resuelven oportunamente",15,0),IF('VALORACIÓN DE CONTROL DE RIESGO'!S71="Adecuada",15,0))</f>
        <v>100</v>
      </c>
      <c r="V71" s="89" t="str">
        <f t="shared" si="40"/>
        <v>Fuerte</v>
      </c>
      <c r="W71" s="89" t="s">
        <v>384</v>
      </c>
      <c r="X71" s="89" t="str">
        <f t="shared" si="41"/>
        <v>Fuerte</v>
      </c>
      <c r="Y71" s="89" t="str">
        <f t="shared" si="42"/>
        <v>NO</v>
      </c>
      <c r="Z71" s="89"/>
      <c r="AA71" s="93"/>
      <c r="AB71" s="93"/>
      <c r="AC71" s="93"/>
      <c r="AD71" s="93"/>
      <c r="AE71" s="93"/>
      <c r="AF71" s="93"/>
      <c r="AG71" s="93"/>
      <c r="AH71" s="93"/>
      <c r="AI71" s="93"/>
      <c r="AJ71" s="93"/>
      <c r="AK71" s="93"/>
      <c r="AL71" s="93"/>
      <c r="AM71" s="93"/>
    </row>
    <row r="72" spans="1:39" s="94" customFormat="1" ht="127.5" x14ac:dyDescent="0.25">
      <c r="A72" s="89">
        <v>35</v>
      </c>
      <c r="B72" s="89" t="s">
        <v>158</v>
      </c>
      <c r="C72" s="89">
        <v>1</v>
      </c>
      <c r="D72" s="89" t="s">
        <v>374</v>
      </c>
      <c r="E72" s="92" t="str">
        <f>+VLOOKUP('VALORACIÓN DE CONTROL DE RIESGO'!A72,'IDENTIFICACIÓN DE RIESGOS'!$A$8:$F$104,6,0)</f>
        <v>Selección y Vinculación de Personal PD-GH-12</v>
      </c>
      <c r="F72" s="114" t="str">
        <f>+VLOOKUP(A72,'IDENTIFICACIÓN DE RIESGOS'!$A$7:$C$100,3,0)</f>
        <v>Nombrar, encargar o posesionar a un servidor que no cumpla con los requisitos establecidos en el Manual de Funciones de la SCJ</v>
      </c>
      <c r="G72" s="89" t="s">
        <v>426</v>
      </c>
      <c r="H72" s="89" t="s">
        <v>293</v>
      </c>
      <c r="I72" s="89" t="s">
        <v>779</v>
      </c>
      <c r="J72" s="89" t="s">
        <v>376</v>
      </c>
      <c r="K72" s="89" t="s">
        <v>376</v>
      </c>
      <c r="L72" s="89" t="s">
        <v>378</v>
      </c>
      <c r="M72" s="89" t="s">
        <v>386</v>
      </c>
      <c r="N72" s="89" t="s">
        <v>380</v>
      </c>
      <c r="O72" s="89" t="s">
        <v>381</v>
      </c>
      <c r="P72" s="89" t="s">
        <v>382</v>
      </c>
      <c r="Q72" s="89" t="s">
        <v>376</v>
      </c>
      <c r="R72" s="89" t="s">
        <v>383</v>
      </c>
      <c r="S72" s="89" t="s">
        <v>381</v>
      </c>
      <c r="T72" s="95" t="s">
        <v>427</v>
      </c>
      <c r="U72" s="89">
        <f>SUM(IF('VALORACIÓN DE CONTROL DE RIESGO'!L72="Preventivo",15,IF('VALORACIÓN DE CONTROL DE RIESGO'!L72="Detectivo",10,0)),IF('VALORACIÓN DE CONTROL DE RIESGO'!N72="Asignado",15,0),IF('VALORACIÓN DE CONTROL DE RIESGO'!O72="Adecuada",15,0),IF('VALORACIÓN DE CONTROL DE RIESGO'!P72="Completa",10,IF('VALORACIÓN DE CONTROL DE RIESGO'!P72="Incompleta",5,0)),IF('VALORACIÓN DE CONTROL DE RIESGO'!Q72="SI",15,0),IF('VALORACIÓN DE CONTROL DE RIESGO'!R72="Se investigan y se resuelven oportunamente",15,0),IF('VALORACIÓN DE CONTROL DE RIESGO'!S72="Adecuada",15,0))</f>
        <v>100</v>
      </c>
      <c r="V72" s="89" t="str">
        <f t="shared" si="40"/>
        <v>Fuerte</v>
      </c>
      <c r="W72" s="89" t="s">
        <v>384</v>
      </c>
      <c r="X72" s="89" t="str">
        <f t="shared" si="41"/>
        <v>Fuerte</v>
      </c>
      <c r="Y72" s="89" t="str">
        <f t="shared" si="42"/>
        <v>NO</v>
      </c>
      <c r="Z72" s="89"/>
      <c r="AA72" s="93"/>
      <c r="AB72" s="93"/>
      <c r="AC72" s="93"/>
      <c r="AD72" s="93"/>
      <c r="AE72" s="93"/>
      <c r="AF72" s="93"/>
      <c r="AG72" s="93"/>
      <c r="AH72" s="93"/>
      <c r="AI72" s="93"/>
      <c r="AJ72" s="93"/>
      <c r="AK72" s="93"/>
      <c r="AL72" s="93"/>
      <c r="AM72" s="93"/>
    </row>
    <row r="73" spans="1:39" s="94" customFormat="1" ht="153" x14ac:dyDescent="0.25">
      <c r="A73" s="89">
        <v>36</v>
      </c>
      <c r="B73" s="89" t="s">
        <v>158</v>
      </c>
      <c r="C73" s="89">
        <v>1</v>
      </c>
      <c r="D73" s="89" t="s">
        <v>374</v>
      </c>
      <c r="E73" s="92" t="str">
        <f>+VLOOKUP('VALORACIÓN DE CONTROL DE RIESGO'!A73,'IDENTIFICACIÓN DE RIESGOS'!$A$8:$F$104,6,0)</f>
        <v>Selección y Vinculación de Personal PD-GH-12 (ajuste)</v>
      </c>
      <c r="F73" s="114" t="str">
        <f>+VLOOKUP(A73,'IDENTIFICACIÓN DE RIESGOS'!$A$7:$C$100,3,0)</f>
        <v>Sustracción de información de las historias laborales</v>
      </c>
      <c r="G73" s="89" t="s">
        <v>428</v>
      </c>
      <c r="H73" s="89" t="s">
        <v>295</v>
      </c>
      <c r="I73" s="89" t="s">
        <v>780</v>
      </c>
      <c r="J73" s="89" t="s">
        <v>376</v>
      </c>
      <c r="K73" s="89" t="s">
        <v>376</v>
      </c>
      <c r="L73" s="89" t="s">
        <v>378</v>
      </c>
      <c r="M73" s="89" t="s">
        <v>386</v>
      </c>
      <c r="N73" s="89" t="s">
        <v>380</v>
      </c>
      <c r="O73" s="89" t="s">
        <v>381</v>
      </c>
      <c r="P73" s="89" t="s">
        <v>382</v>
      </c>
      <c r="Q73" s="89" t="s">
        <v>376</v>
      </c>
      <c r="R73" s="89" t="s">
        <v>383</v>
      </c>
      <c r="S73" s="89" t="s">
        <v>381</v>
      </c>
      <c r="T73" s="95" t="s">
        <v>379</v>
      </c>
      <c r="U73" s="89">
        <f>SUM(IF('VALORACIÓN DE CONTROL DE RIESGO'!L73="Preventivo",15,IF('VALORACIÓN DE CONTROL DE RIESGO'!L73="Detectivo",10,0)),IF('VALORACIÓN DE CONTROL DE RIESGO'!N73="Asignado",15,0),IF('VALORACIÓN DE CONTROL DE RIESGO'!O73="Adecuada",15,0),IF('VALORACIÓN DE CONTROL DE RIESGO'!P73="Completa",10,IF('VALORACIÓN DE CONTROL DE RIESGO'!P73="Incompleta",5,0)),IF('VALORACIÓN DE CONTROL DE RIESGO'!Q73="SI",15,0),IF('VALORACIÓN DE CONTROL DE RIESGO'!R73="Se investigan y se resuelven oportunamente",15,0),IF('VALORACIÓN DE CONTROL DE RIESGO'!S73="Adecuada",15,0))</f>
        <v>100</v>
      </c>
      <c r="V73" s="89" t="str">
        <f t="shared" si="40"/>
        <v>Fuerte</v>
      </c>
      <c r="W73" s="89" t="s">
        <v>384</v>
      </c>
      <c r="X73" s="89" t="str">
        <f t="shared" si="41"/>
        <v>Fuerte</v>
      </c>
      <c r="Y73" s="89" t="str">
        <f t="shared" si="42"/>
        <v>NO</v>
      </c>
      <c r="Z73" s="89"/>
      <c r="AA73" s="93"/>
      <c r="AB73" s="93"/>
      <c r="AC73" s="93"/>
      <c r="AD73" s="93"/>
      <c r="AE73" s="93"/>
      <c r="AF73" s="93"/>
      <c r="AG73" s="93"/>
      <c r="AH73" s="93"/>
      <c r="AI73" s="93"/>
      <c r="AJ73" s="93"/>
      <c r="AK73" s="93"/>
      <c r="AL73" s="93"/>
      <c r="AM73" s="93"/>
    </row>
    <row r="74" spans="1:39" s="94" customFormat="1" ht="178.5" x14ac:dyDescent="0.25">
      <c r="A74" s="89">
        <v>37</v>
      </c>
      <c r="B74" s="89" t="s">
        <v>158</v>
      </c>
      <c r="C74" s="89">
        <v>1</v>
      </c>
      <c r="D74" s="89" t="s">
        <v>374</v>
      </c>
      <c r="E74" s="92" t="str">
        <f>+VLOOKUP('VALORACIÓN DE CONTROL DE RIESGO'!A74,'IDENTIFICACIÓN DE RIESGOS'!$A$8:$F$104,6,0)</f>
        <v>Procedimiento Gestión de Situaciones Administrativas
(PD-GH-4)</v>
      </c>
      <c r="F74" s="114" t="str">
        <f>+VLOOKUP(A74,'IDENTIFICACIÓN DE RIESGOS'!$A$7:$C$100,3,0)</f>
        <v>Emitir pronunciamientos y respuestas relacionados con el proceso de gestión humana, no ajustados a la ley.</v>
      </c>
      <c r="G74" s="89" t="s">
        <v>429</v>
      </c>
      <c r="H74" s="89" t="s">
        <v>746</v>
      </c>
      <c r="I74" s="89" t="s">
        <v>972</v>
      </c>
      <c r="J74" s="89" t="s">
        <v>376</v>
      </c>
      <c r="K74" s="89" t="s">
        <v>376</v>
      </c>
      <c r="L74" s="89" t="s">
        <v>378</v>
      </c>
      <c r="M74" s="89" t="s">
        <v>386</v>
      </c>
      <c r="N74" s="89" t="s">
        <v>380</v>
      </c>
      <c r="O74" s="89" t="s">
        <v>381</v>
      </c>
      <c r="P74" s="89" t="s">
        <v>382</v>
      </c>
      <c r="Q74" s="89" t="s">
        <v>376</v>
      </c>
      <c r="R74" s="89" t="s">
        <v>383</v>
      </c>
      <c r="S74" s="89" t="s">
        <v>381</v>
      </c>
      <c r="T74" s="95" t="s">
        <v>379</v>
      </c>
      <c r="U74" s="89">
        <f>SUM(IF('VALORACIÓN DE CONTROL DE RIESGO'!L74="Preventivo",15,IF('VALORACIÓN DE CONTROL DE RIESGO'!L74="Detectivo",10,0)),IF('VALORACIÓN DE CONTROL DE RIESGO'!N74="Asignado",15,0),IF('VALORACIÓN DE CONTROL DE RIESGO'!O74="Adecuada",15,0),IF('VALORACIÓN DE CONTROL DE RIESGO'!P74="Completa",10,IF('VALORACIÓN DE CONTROL DE RIESGO'!P74="Incompleta",5,0)),IF('VALORACIÓN DE CONTROL DE RIESGO'!Q74="SI",15,0),IF('VALORACIÓN DE CONTROL DE RIESGO'!R74="Se investigan y se resuelven oportunamente",15,0),IF('VALORACIÓN DE CONTROL DE RIESGO'!S74="Adecuada",15,0))</f>
        <v>100</v>
      </c>
      <c r="V74" s="89" t="str">
        <f t="shared" si="40"/>
        <v>Fuerte</v>
      </c>
      <c r="W74" s="89" t="s">
        <v>384</v>
      </c>
      <c r="X74" s="89" t="str">
        <f t="shared" si="41"/>
        <v>Fuerte</v>
      </c>
      <c r="Y74" s="89" t="str">
        <f t="shared" si="42"/>
        <v>NO</v>
      </c>
      <c r="Z74" s="89"/>
      <c r="AA74" s="93"/>
      <c r="AB74" s="93"/>
      <c r="AC74" s="93"/>
      <c r="AD74" s="93"/>
      <c r="AE74" s="93"/>
      <c r="AF74" s="93"/>
      <c r="AG74" s="93"/>
      <c r="AH74" s="93"/>
      <c r="AI74" s="93"/>
      <c r="AJ74" s="93"/>
      <c r="AK74" s="93"/>
      <c r="AL74" s="93"/>
      <c r="AM74" s="93"/>
    </row>
    <row r="75" spans="1:39" s="94" customFormat="1" ht="178.5" x14ac:dyDescent="0.25">
      <c r="A75" s="89">
        <v>38</v>
      </c>
      <c r="B75" s="89" t="s">
        <v>158</v>
      </c>
      <c r="C75" s="89">
        <v>1</v>
      </c>
      <c r="D75" s="89" t="s">
        <v>374</v>
      </c>
      <c r="E75" s="92" t="str">
        <f>+VLOOKUP('VALORACIÓN DE CONTROL DE RIESGO'!A75,'IDENTIFICACIÓN DE RIESGOS'!$A$8:$F$104,6,0)</f>
        <v>Contratación Servicios Profesionales y Apoyo a la Gestión PD-JC-2</v>
      </c>
      <c r="F75" s="114" t="str">
        <f>+VLOOKUP(A75,'IDENTIFICACIÓN DE RIESGOS'!$A$7:$C$100,3,0)</f>
        <v>Error en la revisión técnica de las ofertas presentadas por los proponentes, incumpliendo los requisitos establecidos en la etapa precontractual (estudios previos)</v>
      </c>
      <c r="G75" s="89" t="s">
        <v>681</v>
      </c>
      <c r="H75" s="89" t="s">
        <v>973</v>
      </c>
      <c r="I75" s="89" t="s">
        <v>795</v>
      </c>
      <c r="J75" s="89" t="s">
        <v>376</v>
      </c>
      <c r="K75" s="89" t="s">
        <v>376</v>
      </c>
      <c r="L75" s="89" t="s">
        <v>378</v>
      </c>
      <c r="M75" s="89" t="s">
        <v>386</v>
      </c>
      <c r="N75" s="89" t="s">
        <v>380</v>
      </c>
      <c r="O75" s="89" t="s">
        <v>381</v>
      </c>
      <c r="P75" s="89" t="s">
        <v>382</v>
      </c>
      <c r="Q75" s="89" t="s">
        <v>376</v>
      </c>
      <c r="R75" s="89" t="s">
        <v>383</v>
      </c>
      <c r="S75" s="89" t="s">
        <v>381</v>
      </c>
      <c r="T75" s="95" t="s">
        <v>379</v>
      </c>
      <c r="U75" s="89">
        <f>SUM(IF('VALORACIÓN DE CONTROL DE RIESGO'!L75="Preventivo",15,IF('VALORACIÓN DE CONTROL DE RIESGO'!L75="Detectivo",10,0)),IF('VALORACIÓN DE CONTROL DE RIESGO'!N75="Asignado",15,0),IF('VALORACIÓN DE CONTROL DE RIESGO'!O75="Adecuada",15,0),IF('VALORACIÓN DE CONTROL DE RIESGO'!P75="Completa",10,IF('VALORACIÓN DE CONTROL DE RIESGO'!P75="Incompleta",5,0)),IF('VALORACIÓN DE CONTROL DE RIESGO'!Q75="SI",15,0),IF('VALORACIÓN DE CONTROL DE RIESGO'!R75="Se investigan y se resuelven oportunamente",15,0),IF('VALORACIÓN DE CONTROL DE RIESGO'!S75="Adecuada",15,0))</f>
        <v>100</v>
      </c>
      <c r="V75" s="89" t="str">
        <f t="shared" si="40"/>
        <v>Fuerte</v>
      </c>
      <c r="W75" s="89" t="s">
        <v>384</v>
      </c>
      <c r="X75" s="89" t="str">
        <f t="shared" si="41"/>
        <v>Fuerte</v>
      </c>
      <c r="Y75" s="89" t="str">
        <f t="shared" si="42"/>
        <v>NO</v>
      </c>
      <c r="Z75" s="89"/>
      <c r="AA75" s="93"/>
      <c r="AB75" s="93"/>
      <c r="AC75" s="93"/>
      <c r="AD75" s="93"/>
      <c r="AE75" s="93"/>
      <c r="AF75" s="93"/>
      <c r="AG75" s="93"/>
      <c r="AH75" s="93"/>
      <c r="AI75" s="93"/>
      <c r="AJ75" s="93"/>
      <c r="AK75" s="93"/>
      <c r="AL75" s="93"/>
      <c r="AM75" s="93"/>
    </row>
    <row r="76" spans="1:39" s="94" customFormat="1" ht="165.75" x14ac:dyDescent="0.25">
      <c r="A76" s="89">
        <v>39</v>
      </c>
      <c r="B76" s="89" t="s">
        <v>158</v>
      </c>
      <c r="C76" s="89">
        <v>1</v>
      </c>
      <c r="D76" s="89" t="s">
        <v>374</v>
      </c>
      <c r="E76" s="92" t="str">
        <f>+VLOOKUP('VALORACIÓN DE CONTROL DE RIESGO'!A76,'IDENTIFICACIÓN DE RIESGOS'!$A$8:$F$104,6,0)</f>
        <v>Reporte e Investigación de Incidentes y Accidentes de Trabajo 
(PD-GH-3)</v>
      </c>
      <c r="F76" s="114" t="str">
        <f>+VLOOKUP(A76,'IDENTIFICACIÓN DE RIESGOS'!$A$7:$C$100,3,0)</f>
        <v>Probabilidad de Incremento en la ocurrencia de accidentes y enfermedades laborales</v>
      </c>
      <c r="G76" s="89" t="s">
        <v>298</v>
      </c>
      <c r="H76" s="89" t="s">
        <v>430</v>
      </c>
      <c r="I76" s="89" t="s">
        <v>796</v>
      </c>
      <c r="J76" s="89" t="s">
        <v>376</v>
      </c>
      <c r="K76" s="89" t="s">
        <v>376</v>
      </c>
      <c r="L76" s="89" t="s">
        <v>378</v>
      </c>
      <c r="M76" s="89" t="s">
        <v>386</v>
      </c>
      <c r="N76" s="89" t="s">
        <v>380</v>
      </c>
      <c r="O76" s="89" t="s">
        <v>381</v>
      </c>
      <c r="P76" s="89" t="s">
        <v>382</v>
      </c>
      <c r="Q76" s="89" t="s">
        <v>376</v>
      </c>
      <c r="R76" s="89" t="s">
        <v>383</v>
      </c>
      <c r="S76" s="89" t="s">
        <v>381</v>
      </c>
      <c r="T76" s="95" t="s">
        <v>431</v>
      </c>
      <c r="U76" s="89">
        <f>SUM(IF('VALORACIÓN DE CONTROL DE RIESGO'!L76="Preventivo",15,IF('VALORACIÓN DE CONTROL DE RIESGO'!L76="Detectivo",10,0)),IF('VALORACIÓN DE CONTROL DE RIESGO'!N76="Asignado",15,0),IF('VALORACIÓN DE CONTROL DE RIESGO'!O76="Adecuada",15,0),IF('VALORACIÓN DE CONTROL DE RIESGO'!P76="Completa",10,IF('VALORACIÓN DE CONTROL DE RIESGO'!P76="Incompleta",5,0)),IF('VALORACIÓN DE CONTROL DE RIESGO'!Q76="SI",15,0),IF('VALORACIÓN DE CONTROL DE RIESGO'!R76="Se investigan y se resuelven oportunamente",15,0),IF('VALORACIÓN DE CONTROL DE RIESGO'!S76="Adecuada",15,0))</f>
        <v>100</v>
      </c>
      <c r="V76" s="89" t="str">
        <f t="shared" si="40"/>
        <v>Fuerte</v>
      </c>
      <c r="W76" s="89" t="s">
        <v>384</v>
      </c>
      <c r="X76" s="89" t="str">
        <f t="shared" si="41"/>
        <v>Fuerte</v>
      </c>
      <c r="Y76" s="89" t="str">
        <f t="shared" si="42"/>
        <v>NO</v>
      </c>
      <c r="Z76" s="89"/>
      <c r="AA76" s="93"/>
      <c r="AB76" s="93"/>
      <c r="AC76" s="93"/>
      <c r="AD76" s="93"/>
      <c r="AE76" s="93"/>
      <c r="AF76" s="93"/>
      <c r="AG76" s="93"/>
      <c r="AH76" s="93"/>
      <c r="AI76" s="93"/>
      <c r="AJ76" s="93"/>
      <c r="AK76" s="93"/>
      <c r="AL76" s="93"/>
      <c r="AM76" s="93"/>
    </row>
    <row r="77" spans="1:39" s="94" customFormat="1" ht="153" x14ac:dyDescent="0.25">
      <c r="A77" s="89">
        <v>40</v>
      </c>
      <c r="B77" s="89" t="s">
        <v>158</v>
      </c>
      <c r="C77" s="89">
        <v>1</v>
      </c>
      <c r="D77" s="89" t="s">
        <v>374</v>
      </c>
      <c r="E77" s="92" t="str">
        <f>+VLOOKUP('VALORACIÓN DE CONTROL DE RIESGO'!A77,'IDENTIFICACIÓN DE RIESGOS'!$A$8:$F$104,6,0)</f>
        <v>Identificación, actualización, cumplimiento y comunicación de los Req Legales en Seguridad y Salud en el trabajo PD-GH-1</v>
      </c>
      <c r="F77" s="114" t="str">
        <f>+VLOOKUP(A77,'IDENTIFICACIÓN DE RIESGOS'!$A$7:$C$100,3,0)</f>
        <v>Probabilidad de Incremento de reporte de casos asociados a riesgo psicosocial en la SCJ</v>
      </c>
      <c r="G77" s="89" t="s">
        <v>682</v>
      </c>
      <c r="H77" s="89" t="s">
        <v>432</v>
      </c>
      <c r="I77" s="89" t="s">
        <v>797</v>
      </c>
      <c r="J77" s="89" t="s">
        <v>376</v>
      </c>
      <c r="K77" s="89" t="s">
        <v>376</v>
      </c>
      <c r="L77" s="89" t="s">
        <v>378</v>
      </c>
      <c r="M77" s="89" t="s">
        <v>386</v>
      </c>
      <c r="N77" s="89" t="s">
        <v>380</v>
      </c>
      <c r="O77" s="89" t="s">
        <v>381</v>
      </c>
      <c r="P77" s="89" t="s">
        <v>382</v>
      </c>
      <c r="Q77" s="89" t="s">
        <v>376</v>
      </c>
      <c r="R77" s="89" t="s">
        <v>383</v>
      </c>
      <c r="S77" s="89" t="s">
        <v>381</v>
      </c>
      <c r="T77" s="95" t="s">
        <v>433</v>
      </c>
      <c r="U77" s="89">
        <f>SUM(IF('VALORACIÓN DE CONTROL DE RIESGO'!L77="Preventivo",15,IF('VALORACIÓN DE CONTROL DE RIESGO'!L77="Detectivo",10,0)),IF('VALORACIÓN DE CONTROL DE RIESGO'!N77="Asignado",15,0),IF('VALORACIÓN DE CONTROL DE RIESGO'!O77="Adecuada",15,0),IF('VALORACIÓN DE CONTROL DE RIESGO'!P77="Completa",10,IF('VALORACIÓN DE CONTROL DE RIESGO'!P77="Incompleta",5,0)),IF('VALORACIÓN DE CONTROL DE RIESGO'!Q77="SI",15,0),IF('VALORACIÓN DE CONTROL DE RIESGO'!R77="Se investigan y se resuelven oportunamente",15,0),IF('VALORACIÓN DE CONTROL DE RIESGO'!S77="Adecuada",15,0))</f>
        <v>100</v>
      </c>
      <c r="V77" s="89" t="str">
        <f t="shared" si="40"/>
        <v>Fuerte</v>
      </c>
      <c r="W77" s="89" t="s">
        <v>384</v>
      </c>
      <c r="X77" s="89" t="str">
        <f t="shared" si="41"/>
        <v>Fuerte</v>
      </c>
      <c r="Y77" s="89" t="str">
        <f t="shared" si="42"/>
        <v>NO</v>
      </c>
      <c r="Z77" s="89"/>
      <c r="AA77" s="93"/>
      <c r="AB77" s="93"/>
      <c r="AC77" s="93"/>
      <c r="AD77" s="93"/>
      <c r="AE77" s="93"/>
      <c r="AF77" s="93"/>
      <c r="AG77" s="93"/>
      <c r="AH77" s="93"/>
      <c r="AI77" s="93"/>
      <c r="AJ77" s="93"/>
      <c r="AK77" s="93"/>
      <c r="AL77" s="93"/>
      <c r="AM77" s="93"/>
    </row>
    <row r="78" spans="1:39" s="94" customFormat="1" ht="114.75" x14ac:dyDescent="0.25">
      <c r="A78" s="89">
        <v>41</v>
      </c>
      <c r="B78" s="89" t="s">
        <v>158</v>
      </c>
      <c r="C78" s="89">
        <v>1</v>
      </c>
      <c r="D78" s="89" t="s">
        <v>374</v>
      </c>
      <c r="E78" s="92" t="str">
        <f>+VLOOKUP('VALORACIÓN DE CONTROL DE RIESGO'!A78,'IDENTIFICACIÓN DE RIESGOS'!$A$8:$F$104,6,0)</f>
        <v>Procedimiento de Bienestar (PD-GH-16)</v>
      </c>
      <c r="F78" s="114" t="str">
        <f>+VLOOKUP(A78,'IDENTIFICACIÓN DE RIESGOS'!$A$7:$C$100,3,0)</f>
        <v>Indebida ejecución del programa de bienestar de la entidad</v>
      </c>
      <c r="G78" s="89" t="s">
        <v>301</v>
      </c>
      <c r="H78" s="89" t="s">
        <v>434</v>
      </c>
      <c r="I78" s="89" t="s">
        <v>747</v>
      </c>
      <c r="J78" s="89" t="s">
        <v>376</v>
      </c>
      <c r="K78" s="89" t="s">
        <v>376</v>
      </c>
      <c r="L78" s="89" t="s">
        <v>378</v>
      </c>
      <c r="M78" s="89" t="s">
        <v>386</v>
      </c>
      <c r="N78" s="89" t="s">
        <v>380</v>
      </c>
      <c r="O78" s="89" t="s">
        <v>381</v>
      </c>
      <c r="P78" s="89" t="s">
        <v>382</v>
      </c>
      <c r="Q78" s="89" t="s">
        <v>376</v>
      </c>
      <c r="R78" s="89" t="s">
        <v>383</v>
      </c>
      <c r="S78" s="89" t="s">
        <v>381</v>
      </c>
      <c r="T78" s="95" t="s">
        <v>435</v>
      </c>
      <c r="U78" s="89">
        <f>SUM(IF('VALORACIÓN DE CONTROL DE RIESGO'!L78="Preventivo",15,IF('VALORACIÓN DE CONTROL DE RIESGO'!L78="Detectivo",10,0)),IF('VALORACIÓN DE CONTROL DE RIESGO'!N78="Asignado",15,0),IF('VALORACIÓN DE CONTROL DE RIESGO'!O78="Adecuada",15,0),IF('VALORACIÓN DE CONTROL DE RIESGO'!P78="Completa",10,IF('VALORACIÓN DE CONTROL DE RIESGO'!P78="Incompleta",5,0)),IF('VALORACIÓN DE CONTROL DE RIESGO'!Q78="SI",15,0),IF('VALORACIÓN DE CONTROL DE RIESGO'!R78="Se investigan y se resuelven oportunamente",15,0),IF('VALORACIÓN DE CONTROL DE RIESGO'!S78="Adecuada",15,0))</f>
        <v>100</v>
      </c>
      <c r="V78" s="89" t="str">
        <f t="shared" si="40"/>
        <v>Fuerte</v>
      </c>
      <c r="W78" s="89" t="s">
        <v>384</v>
      </c>
      <c r="X78" s="89" t="str">
        <f t="shared" si="41"/>
        <v>Fuerte</v>
      </c>
      <c r="Y78" s="89" t="str">
        <f t="shared" si="42"/>
        <v>NO</v>
      </c>
      <c r="Z78" s="89"/>
      <c r="AA78" s="93"/>
      <c r="AB78" s="93"/>
      <c r="AC78" s="93"/>
      <c r="AD78" s="93"/>
      <c r="AE78" s="93"/>
      <c r="AF78" s="93"/>
      <c r="AG78" s="93"/>
      <c r="AH78" s="93"/>
      <c r="AI78" s="93"/>
      <c r="AJ78" s="93"/>
      <c r="AK78" s="93"/>
      <c r="AL78" s="93"/>
      <c r="AM78" s="93"/>
    </row>
    <row r="79" spans="1:39" s="94" customFormat="1" ht="178.5" x14ac:dyDescent="0.25">
      <c r="A79" s="89">
        <v>42</v>
      </c>
      <c r="B79" s="89" t="s">
        <v>158</v>
      </c>
      <c r="C79" s="89">
        <v>1</v>
      </c>
      <c r="D79" s="89" t="s">
        <v>374</v>
      </c>
      <c r="E79" s="92" t="str">
        <f>+VLOOKUP('VALORACIÓN DE CONTROL DE RIESGO'!A79,'IDENTIFICACIÓN DE RIESGOS'!$A$8:$F$104,6,0)</f>
        <v>Capacitación, Formación y Entrenamiento (PD-GH-8)</v>
      </c>
      <c r="F79" s="114" t="str">
        <f>+VLOOKUP(A79,'IDENTIFICACIÓN DE RIESGOS'!$A$7:$C$100,3,0)</f>
        <v>Diagnóstico de capacitación no ajustado a las necesidades reales de la SCJ.</v>
      </c>
      <c r="G79" s="89" t="s">
        <v>303</v>
      </c>
      <c r="H79" s="89" t="s">
        <v>748</v>
      </c>
      <c r="I79" s="89" t="s">
        <v>798</v>
      </c>
      <c r="J79" s="89" t="s">
        <v>376</v>
      </c>
      <c r="K79" s="89" t="s">
        <v>376</v>
      </c>
      <c r="L79" s="89" t="s">
        <v>378</v>
      </c>
      <c r="M79" s="89" t="s">
        <v>386</v>
      </c>
      <c r="N79" s="89" t="s">
        <v>380</v>
      </c>
      <c r="O79" s="89" t="s">
        <v>381</v>
      </c>
      <c r="P79" s="89" t="s">
        <v>382</v>
      </c>
      <c r="Q79" s="89" t="s">
        <v>376</v>
      </c>
      <c r="R79" s="89" t="s">
        <v>383</v>
      </c>
      <c r="S79" s="89" t="s">
        <v>381</v>
      </c>
      <c r="T79" s="95" t="s">
        <v>436</v>
      </c>
      <c r="U79" s="89">
        <f>SUM(IF('VALORACIÓN DE CONTROL DE RIESGO'!L79="Preventivo",15,IF('VALORACIÓN DE CONTROL DE RIESGO'!L79="Detectivo",10,0)),IF('VALORACIÓN DE CONTROL DE RIESGO'!N79="Asignado",15,0),IF('VALORACIÓN DE CONTROL DE RIESGO'!O79="Adecuada",15,0),IF('VALORACIÓN DE CONTROL DE RIESGO'!P79="Completa",10,IF('VALORACIÓN DE CONTROL DE RIESGO'!P79="Incompleta",5,0)),IF('VALORACIÓN DE CONTROL DE RIESGO'!Q79="SI",15,0),IF('VALORACIÓN DE CONTROL DE RIESGO'!R79="Se investigan y se resuelven oportunamente",15,0),IF('VALORACIÓN DE CONTROL DE RIESGO'!S79="Adecuada",15,0))</f>
        <v>100</v>
      </c>
      <c r="V79" s="89" t="str">
        <f t="shared" ref="V79" si="43">IF(U79&gt;=96,"Fuerte",IF(AND(U79&gt;=86,U79&lt;=95),"Moderado",IF(AND(U79&lt;=85,U79&gt;=0),"Debil","")))</f>
        <v>Fuerte</v>
      </c>
      <c r="W79" s="89" t="s">
        <v>384</v>
      </c>
      <c r="X79" s="89" t="str">
        <f t="shared" ref="X79" si="44">IF(AND(V79="Fuerte",W79="Fuerte"),"Fuerte",IF(AND(V79="Fuerte",W79="Moderado"),"Moderado",IF(AND(V79="Fuerte",W79="Debil"),"Debil",IF(AND(V79="Moderado",W79="Fuerte"),"Moderado",IF(AND(V79="Moderado",W79="Moderado"),"Moderado",IF(AND(V79="Moderado",W79="Debil"),"Debil",IF(AND(V79="Debil",W79="Fuerte"),"Debil",IF(AND(V79="Debil",W79="Moderado"),"Debil",IF(AND(V79="Debil",W79="Debil"),"Debil","")))))))))</f>
        <v>Fuerte</v>
      </c>
      <c r="Y79" s="89" t="str">
        <f t="shared" ref="Y79" si="45">IF(X79="","",IF(X79="Fuerte","NO","SI"))</f>
        <v>NO</v>
      </c>
      <c r="Z79" s="89"/>
      <c r="AA79" s="93"/>
      <c r="AB79" s="93"/>
      <c r="AC79" s="93"/>
      <c r="AD79" s="93"/>
      <c r="AE79" s="93"/>
      <c r="AF79" s="93"/>
      <c r="AG79" s="93"/>
      <c r="AH79" s="93"/>
      <c r="AI79" s="93"/>
      <c r="AJ79" s="93"/>
      <c r="AK79" s="93"/>
      <c r="AL79" s="93"/>
      <c r="AM79" s="93"/>
    </row>
    <row r="80" spans="1:39" s="94" customFormat="1" ht="191.25" x14ac:dyDescent="0.25">
      <c r="A80" s="89">
        <v>43</v>
      </c>
      <c r="B80" s="89" t="s">
        <v>175</v>
      </c>
      <c r="C80" s="89">
        <v>1</v>
      </c>
      <c r="D80" s="89" t="s">
        <v>374</v>
      </c>
      <c r="E80" s="92" t="str">
        <f>+VLOOKUP('VALORACIÓN DE CONTROL DE RIESGO'!A80,'IDENTIFICACIÓN DE RIESGOS'!$A$8:$F$104,6,0)</f>
        <v xml:space="preserve">Procedimiento Intervención a entornos priorizados PD-GS-1; Procedimiento P. Convivencia, A, MS y A PD-GS-2;Procedimiento Implementación Programa F. a EntSeg PD-GS-3; Procedimiento Participación Ciudadana PD-GS-4; Procedimiento Población en Alto Riesgo PD-GS-5; </v>
      </c>
      <c r="F80" s="114" t="str">
        <f>+VLOOKUP(A80,'IDENTIFICACIÓN DE RIESGOS'!$A$7:$C$100,3,0)</f>
        <v>Desviación o incumplimiento de las metas programadas de los indicadores relacionados con el proceso</v>
      </c>
      <c r="G80" s="89" t="s">
        <v>650</v>
      </c>
      <c r="H80" s="89" t="s">
        <v>304</v>
      </c>
      <c r="I80" s="89" t="s">
        <v>437</v>
      </c>
      <c r="J80" s="89" t="s">
        <v>376</v>
      </c>
      <c r="K80" s="89" t="s">
        <v>376</v>
      </c>
      <c r="L80" s="89" t="s">
        <v>378</v>
      </c>
      <c r="M80" s="89" t="s">
        <v>386</v>
      </c>
      <c r="N80" s="89" t="s">
        <v>380</v>
      </c>
      <c r="O80" s="89" t="s">
        <v>381</v>
      </c>
      <c r="P80" s="89" t="s">
        <v>382</v>
      </c>
      <c r="Q80" s="89" t="s">
        <v>376</v>
      </c>
      <c r="R80" s="89" t="s">
        <v>383</v>
      </c>
      <c r="S80" s="89" t="s">
        <v>381</v>
      </c>
      <c r="T80" s="95" t="s">
        <v>438</v>
      </c>
      <c r="U80" s="89">
        <f>SUM(IF('VALORACIÓN DE CONTROL DE RIESGO'!L80="Preventivo",15,IF('VALORACIÓN DE CONTROL DE RIESGO'!L80="Detectivo",10,0)),IF('VALORACIÓN DE CONTROL DE RIESGO'!N80="Asignado",15,0),IF('VALORACIÓN DE CONTROL DE RIESGO'!O80="Adecuada",15,0),IF('VALORACIÓN DE CONTROL DE RIESGO'!P80="Completa",10,IF('VALORACIÓN DE CONTROL DE RIESGO'!P80="Incompleta",5,0)),IF('VALORACIÓN DE CONTROL DE RIESGO'!Q80="SI",15,0),IF('VALORACIÓN DE CONTROL DE RIESGO'!R80="Se investigan y se resuelven oportunamente",15,0),IF('VALORACIÓN DE CONTROL DE RIESGO'!S80="Adecuada",15,0))</f>
        <v>100</v>
      </c>
      <c r="V80" s="89" t="str">
        <f t="shared" ref="V80:V83" si="46">IF(U80&gt;=96,"Fuerte",IF(AND(U80&gt;=86,U80&lt;=95),"Moderado",IF(AND(U80&lt;=85,U80&gt;=0),"Debil","")))</f>
        <v>Fuerte</v>
      </c>
      <c r="W80" s="89" t="s">
        <v>384</v>
      </c>
      <c r="X80" s="89" t="str">
        <f t="shared" ref="X80:X83" si="47">IF(AND(V80="Fuerte",W80="Fuerte"),"Fuerte",IF(AND(V80="Fuerte",W80="Moderado"),"Moderado",IF(AND(V80="Fuerte",W80="Debil"),"Debil",IF(AND(V80="Moderado",W80="Fuerte"),"Moderado",IF(AND(V80="Moderado",W80="Moderado"),"Moderado",IF(AND(V80="Moderado",W80="Debil"),"Debil",IF(AND(V80="Debil",W80="Fuerte"),"Debil",IF(AND(V80="Debil",W80="Moderado"),"Debil",IF(AND(V80="Debil",W80="Debil"),"Debil","")))))))))</f>
        <v>Fuerte</v>
      </c>
      <c r="Y80" s="89" t="str">
        <f t="shared" ref="Y80:Y83" si="48">IF(X80="","",IF(X80="Fuerte","NO","SI"))</f>
        <v>NO</v>
      </c>
      <c r="Z80" s="89"/>
      <c r="AA80" s="93"/>
      <c r="AB80" s="93"/>
      <c r="AC80" s="93"/>
      <c r="AD80" s="93"/>
      <c r="AE80" s="93"/>
      <c r="AF80" s="93"/>
      <c r="AG80" s="93"/>
      <c r="AH80" s="93"/>
      <c r="AI80" s="93"/>
      <c r="AJ80" s="93"/>
      <c r="AK80" s="93"/>
      <c r="AL80" s="93"/>
      <c r="AM80" s="93"/>
    </row>
    <row r="81" spans="1:39" s="94" customFormat="1" ht="114.75" x14ac:dyDescent="0.25">
      <c r="A81" s="89">
        <v>44</v>
      </c>
      <c r="B81" s="89" t="s">
        <v>175</v>
      </c>
      <c r="C81" s="89">
        <v>1</v>
      </c>
      <c r="D81" s="89" t="s">
        <v>374</v>
      </c>
      <c r="E81" s="92" t="str">
        <f>+VLOOKUP('VALORACIÓN DE CONTROL DE RIESGO'!A81,'IDENTIFICACIÓN DE RIESGOS'!$A$8:$F$104,6,0)</f>
        <v xml:space="preserve">Procedimiento Intervención a entornos priorizados PD-GS-1; Procedimiento P. Convivencia, A, MS y A PD-GS-2;Procedimiento Implementación Programa F. a EntSeg PD-GS-3; Procedimiento Participación Ciudadana PD-GS-4; Procedimiento Población en Alto Riesgo PD-GS-5; </v>
      </c>
      <c r="F81" s="114" t="str">
        <f>+VLOOKUP(A81,'IDENTIFICACIÓN DE RIESGOS'!$A$7:$C$100,3,0)</f>
        <v xml:space="preserve">Perdida o distorsión de información critica para el proceso </v>
      </c>
      <c r="G81" s="89" t="s">
        <v>305</v>
      </c>
      <c r="H81" s="89" t="s">
        <v>306</v>
      </c>
      <c r="I81" s="89" t="s">
        <v>749</v>
      </c>
      <c r="J81" s="89" t="s">
        <v>376</v>
      </c>
      <c r="K81" s="89" t="s">
        <v>376</v>
      </c>
      <c r="L81" s="89" t="s">
        <v>378</v>
      </c>
      <c r="M81" s="89" t="s">
        <v>386</v>
      </c>
      <c r="N81" s="89" t="s">
        <v>380</v>
      </c>
      <c r="O81" s="89" t="s">
        <v>381</v>
      </c>
      <c r="P81" s="89" t="s">
        <v>382</v>
      </c>
      <c r="Q81" s="89" t="s">
        <v>376</v>
      </c>
      <c r="R81" s="89" t="s">
        <v>383</v>
      </c>
      <c r="S81" s="89" t="s">
        <v>381</v>
      </c>
      <c r="T81" s="95" t="s">
        <v>439</v>
      </c>
      <c r="U81" s="89">
        <f>SUM(IF('VALORACIÓN DE CONTROL DE RIESGO'!L81="Preventivo",15,IF('VALORACIÓN DE CONTROL DE RIESGO'!L81="Detectivo",10,0)),IF('VALORACIÓN DE CONTROL DE RIESGO'!N81="Asignado",15,0),IF('VALORACIÓN DE CONTROL DE RIESGO'!O81="Adecuada",15,0),IF('VALORACIÓN DE CONTROL DE RIESGO'!P81="Completa",10,IF('VALORACIÓN DE CONTROL DE RIESGO'!P81="Incompleta",5,0)),IF('VALORACIÓN DE CONTROL DE RIESGO'!Q81="SI",15,0),IF('VALORACIÓN DE CONTROL DE RIESGO'!R81="Se investigan y se resuelven oportunamente",15,0),IF('VALORACIÓN DE CONTROL DE RIESGO'!S81="Adecuada",15,0))</f>
        <v>100</v>
      </c>
      <c r="V81" s="89" t="str">
        <f t="shared" si="46"/>
        <v>Fuerte</v>
      </c>
      <c r="W81" s="89" t="s">
        <v>384</v>
      </c>
      <c r="X81" s="89" t="str">
        <f t="shared" si="47"/>
        <v>Fuerte</v>
      </c>
      <c r="Y81" s="89" t="str">
        <f t="shared" si="48"/>
        <v>NO</v>
      </c>
      <c r="Z81" s="89"/>
      <c r="AA81" s="93"/>
      <c r="AB81" s="93"/>
      <c r="AC81" s="93"/>
      <c r="AD81" s="93"/>
      <c r="AE81" s="93"/>
      <c r="AF81" s="93"/>
      <c r="AG81" s="93"/>
      <c r="AH81" s="93"/>
      <c r="AI81" s="93"/>
      <c r="AJ81" s="93"/>
      <c r="AK81" s="93"/>
      <c r="AL81" s="93"/>
      <c r="AM81" s="93"/>
    </row>
    <row r="82" spans="1:39" s="94" customFormat="1" ht="102" x14ac:dyDescent="0.25">
      <c r="A82" s="89">
        <v>45</v>
      </c>
      <c r="B82" s="89" t="s">
        <v>175</v>
      </c>
      <c r="C82" s="89">
        <v>1</v>
      </c>
      <c r="D82" s="89" t="s">
        <v>374</v>
      </c>
      <c r="E82" s="92" t="str">
        <f>+VLOOKUP('VALORACIÓN DE CONTROL DE RIESGO'!A82,'IDENTIFICACIÓN DE RIESGOS'!$A$8:$F$104,6,0)</f>
        <v>Procedimiento Intervención a entornos priorizados PD-GS-1;</v>
      </c>
      <c r="F82" s="114" t="str">
        <f>+VLOOKUP(A82,'IDENTIFICACIÓN DE RIESGOS'!$A$7:$C$100,3,0)</f>
        <v>Ejecución ineficaz o ineficiente de las actividades programadas en los diferentes procedimientos</v>
      </c>
      <c r="G82" s="88" t="s">
        <v>651</v>
      </c>
      <c r="H82" s="89" t="s">
        <v>307</v>
      </c>
      <c r="I82" s="89" t="s">
        <v>974</v>
      </c>
      <c r="J82" s="89" t="s">
        <v>376</v>
      </c>
      <c r="K82" s="89" t="s">
        <v>376</v>
      </c>
      <c r="L82" s="89" t="s">
        <v>378</v>
      </c>
      <c r="M82" s="89" t="s">
        <v>386</v>
      </c>
      <c r="N82" s="89" t="s">
        <v>380</v>
      </c>
      <c r="O82" s="89" t="s">
        <v>381</v>
      </c>
      <c r="P82" s="89" t="s">
        <v>382</v>
      </c>
      <c r="Q82" s="89" t="s">
        <v>376</v>
      </c>
      <c r="R82" s="89" t="s">
        <v>383</v>
      </c>
      <c r="S82" s="89" t="s">
        <v>381</v>
      </c>
      <c r="T82" s="95" t="s">
        <v>440</v>
      </c>
      <c r="U82" s="89">
        <f>SUM(IF('VALORACIÓN DE CONTROL DE RIESGO'!L82="Preventivo",15,IF('VALORACIÓN DE CONTROL DE RIESGO'!L82="Detectivo",10,0)),IF('VALORACIÓN DE CONTROL DE RIESGO'!N82="Asignado",15,0),IF('VALORACIÓN DE CONTROL DE RIESGO'!O82="Adecuada",15,0),IF('VALORACIÓN DE CONTROL DE RIESGO'!P82="Completa",10,IF('VALORACIÓN DE CONTROL DE RIESGO'!P82="Incompleta",5,0)),IF('VALORACIÓN DE CONTROL DE RIESGO'!Q82="SI",15,0),IF('VALORACIÓN DE CONTROL DE RIESGO'!R82="Se investigan y se resuelven oportunamente",15,0),IF('VALORACIÓN DE CONTROL DE RIESGO'!S82="Adecuada",15,0))</f>
        <v>100</v>
      </c>
      <c r="V82" s="89" t="str">
        <f t="shared" si="46"/>
        <v>Fuerte</v>
      </c>
      <c r="W82" s="89" t="s">
        <v>384</v>
      </c>
      <c r="X82" s="89" t="str">
        <f t="shared" si="47"/>
        <v>Fuerte</v>
      </c>
      <c r="Y82" s="89" t="str">
        <f t="shared" si="48"/>
        <v>NO</v>
      </c>
      <c r="Z82" s="89"/>
      <c r="AA82" s="93"/>
      <c r="AB82" s="93"/>
      <c r="AC82" s="93"/>
      <c r="AD82" s="93"/>
      <c r="AE82" s="93"/>
      <c r="AF82" s="93"/>
      <c r="AG82" s="93"/>
      <c r="AH82" s="93"/>
      <c r="AI82" s="93"/>
      <c r="AJ82" s="93"/>
      <c r="AK82" s="93"/>
      <c r="AL82" s="93"/>
      <c r="AM82" s="93"/>
    </row>
    <row r="83" spans="1:39" s="94" customFormat="1" ht="114.75" x14ac:dyDescent="0.25">
      <c r="A83" s="89">
        <v>46</v>
      </c>
      <c r="B83" s="89" t="s">
        <v>175</v>
      </c>
      <c r="C83" s="89">
        <v>1</v>
      </c>
      <c r="D83" s="89" t="s">
        <v>374</v>
      </c>
      <c r="E83" s="92" t="str">
        <f>+VLOOKUP('VALORACIÓN DE CONTROL DE RIESGO'!A83,'IDENTIFICACIÓN DE RIESGOS'!$A$8:$F$104,6,0)</f>
        <v xml:space="preserve">Procedimiento Implementación Programa F. a EntSeg PD-GS-3; Procedimiento Participación Ciudadana PD-GS-4; Procedimiento Población en Alto Riesgo PD-GS-5; </v>
      </c>
      <c r="F83" s="114" t="str">
        <f>+VLOOKUP(A83,'IDENTIFICACIÓN DE RIESGOS'!$A$7:$C$100,3,0)</f>
        <v>Atención deficiente de los usuarios de los diferentes procedimientos</v>
      </c>
      <c r="G83" s="89" t="s">
        <v>309</v>
      </c>
      <c r="H83" s="89" t="s">
        <v>310</v>
      </c>
      <c r="I83" s="89" t="s">
        <v>750</v>
      </c>
      <c r="J83" s="89" t="s">
        <v>376</v>
      </c>
      <c r="K83" s="89" t="s">
        <v>376</v>
      </c>
      <c r="L83" s="89" t="s">
        <v>378</v>
      </c>
      <c r="M83" s="89" t="s">
        <v>386</v>
      </c>
      <c r="N83" s="89" t="s">
        <v>380</v>
      </c>
      <c r="O83" s="89" t="s">
        <v>381</v>
      </c>
      <c r="P83" s="89" t="s">
        <v>382</v>
      </c>
      <c r="Q83" s="89" t="s">
        <v>376</v>
      </c>
      <c r="R83" s="89" t="s">
        <v>383</v>
      </c>
      <c r="S83" s="89" t="s">
        <v>381</v>
      </c>
      <c r="T83" s="95" t="s">
        <v>439</v>
      </c>
      <c r="U83" s="89">
        <f>SUM(IF('VALORACIÓN DE CONTROL DE RIESGO'!L83="Preventivo",15,IF('VALORACIÓN DE CONTROL DE RIESGO'!L83="Detectivo",10,0)),IF('VALORACIÓN DE CONTROL DE RIESGO'!N83="Asignado",15,0),IF('VALORACIÓN DE CONTROL DE RIESGO'!O83="Adecuada",15,0),IF('VALORACIÓN DE CONTROL DE RIESGO'!P83="Completa",10,IF('VALORACIÓN DE CONTROL DE RIESGO'!P83="Incompleta",5,0)),IF('VALORACIÓN DE CONTROL DE RIESGO'!Q83="SI",15,0),IF('VALORACIÓN DE CONTROL DE RIESGO'!R83="Se investigan y se resuelven oportunamente",15,0),IF('VALORACIÓN DE CONTROL DE RIESGO'!S83="Adecuada",15,0))</f>
        <v>100</v>
      </c>
      <c r="V83" s="89" t="str">
        <f t="shared" si="46"/>
        <v>Fuerte</v>
      </c>
      <c r="W83" s="89" t="s">
        <v>384</v>
      </c>
      <c r="X83" s="89" t="str">
        <f t="shared" si="47"/>
        <v>Fuerte</v>
      </c>
      <c r="Y83" s="89" t="str">
        <f t="shared" si="48"/>
        <v>NO</v>
      </c>
      <c r="Z83" s="89"/>
      <c r="AA83" s="93"/>
      <c r="AB83" s="93"/>
      <c r="AC83" s="93"/>
      <c r="AD83" s="93"/>
      <c r="AE83" s="93"/>
      <c r="AF83" s="93"/>
      <c r="AG83" s="93"/>
      <c r="AH83" s="93"/>
      <c r="AI83" s="93"/>
      <c r="AJ83" s="93"/>
      <c r="AK83" s="93"/>
      <c r="AL83" s="93"/>
      <c r="AM83" s="93"/>
    </row>
    <row r="84" spans="1:39" s="94" customFormat="1" ht="191.25" x14ac:dyDescent="0.25">
      <c r="A84" s="89">
        <v>47</v>
      </c>
      <c r="B84" s="89" t="s">
        <v>175</v>
      </c>
      <c r="C84" s="89">
        <v>1</v>
      </c>
      <c r="D84" s="89" t="s">
        <v>374</v>
      </c>
      <c r="E84" s="92" t="str">
        <f>+VLOOKUP('VALORACIÓN DE CONTROL DE RIESGO'!A84,'IDENTIFICACIÓN DE RIESGOS'!$A$8:$F$104,6,0)</f>
        <v>Procedimiento P. Convivencia, A, MS y A PD-GS-2</v>
      </c>
      <c r="F84" s="114" t="str">
        <f>+VLOOKUP(A84,'IDENTIFICACIÓN DE RIESGOS'!$A$7:$C$100,3,0)</f>
        <v>Acompañamiento inadecuado o con resultados adversos de manifestaciones, movilizaciones, eventos o aglomeraciones</v>
      </c>
      <c r="G84" s="89" t="s">
        <v>311</v>
      </c>
      <c r="H84" s="89" t="s">
        <v>312</v>
      </c>
      <c r="I84" s="89" t="s">
        <v>751</v>
      </c>
      <c r="J84" s="89" t="s">
        <v>376</v>
      </c>
      <c r="K84" s="89" t="s">
        <v>376</v>
      </c>
      <c r="L84" s="89" t="s">
        <v>378</v>
      </c>
      <c r="M84" s="89" t="s">
        <v>386</v>
      </c>
      <c r="N84" s="89" t="s">
        <v>380</v>
      </c>
      <c r="O84" s="89" t="s">
        <v>381</v>
      </c>
      <c r="P84" s="89" t="s">
        <v>382</v>
      </c>
      <c r="Q84" s="89" t="s">
        <v>376</v>
      </c>
      <c r="R84" s="89" t="s">
        <v>383</v>
      </c>
      <c r="S84" s="89" t="s">
        <v>381</v>
      </c>
      <c r="T84" s="95" t="s">
        <v>439</v>
      </c>
      <c r="U84" s="89">
        <f>SUM(IF('VALORACIÓN DE CONTROL DE RIESGO'!L84="Preventivo",15,IF('VALORACIÓN DE CONTROL DE RIESGO'!L84="Detectivo",10,0)),IF('VALORACIÓN DE CONTROL DE RIESGO'!N84="Asignado",15,0),IF('VALORACIÓN DE CONTROL DE RIESGO'!O84="Adecuada",15,0),IF('VALORACIÓN DE CONTROL DE RIESGO'!P84="Completa",10,IF('VALORACIÓN DE CONTROL DE RIESGO'!P84="Incompleta",5,0)),IF('VALORACIÓN DE CONTROL DE RIESGO'!Q84="SI",15,0),IF('VALORACIÓN DE CONTROL DE RIESGO'!R84="Se investigan y se resuelven oportunamente",15,0),IF('VALORACIÓN DE CONTROL DE RIESGO'!S84="Adecuada",15,0))</f>
        <v>100</v>
      </c>
      <c r="V84" s="89" t="str">
        <f t="shared" ref="V84:V87" si="49">IF(U84&gt;=96,"Fuerte",IF(AND(U84&gt;=86,U84&lt;=95),"Moderado",IF(AND(U84&lt;=85,U84&gt;=0),"Debil","")))</f>
        <v>Fuerte</v>
      </c>
      <c r="W84" s="89" t="s">
        <v>384</v>
      </c>
      <c r="X84" s="89" t="str">
        <f t="shared" ref="X84:X87" si="50">IF(AND(V84="Fuerte",W84="Fuerte"),"Fuerte",IF(AND(V84="Fuerte",W84="Moderado"),"Moderado",IF(AND(V84="Fuerte",W84="Debil"),"Debil",IF(AND(V84="Moderado",W84="Fuerte"),"Moderado",IF(AND(V84="Moderado",W84="Moderado"),"Moderado",IF(AND(V84="Moderado",W84="Debil"),"Debil",IF(AND(V84="Debil",W84="Fuerte"),"Debil",IF(AND(V84="Debil",W84="Moderado"),"Debil",IF(AND(V84="Debil",W84="Debil"),"Debil","")))))))))</f>
        <v>Fuerte</v>
      </c>
      <c r="Y84" s="89" t="str">
        <f t="shared" ref="Y84:Y87" si="51">IF(X84="","",IF(X84="Fuerte","NO","SI"))</f>
        <v>NO</v>
      </c>
      <c r="Z84" s="89"/>
      <c r="AA84" s="93"/>
      <c r="AB84" s="93"/>
      <c r="AC84" s="93"/>
      <c r="AD84" s="93"/>
      <c r="AE84" s="93"/>
      <c r="AF84" s="93"/>
      <c r="AG84" s="93"/>
      <c r="AH84" s="93"/>
      <c r="AI84" s="93"/>
      <c r="AJ84" s="93"/>
      <c r="AK84" s="93"/>
      <c r="AL84" s="93"/>
      <c r="AM84" s="93"/>
    </row>
    <row r="85" spans="1:39" s="94" customFormat="1" ht="153" x14ac:dyDescent="0.25">
      <c r="A85" s="89">
        <v>48</v>
      </c>
      <c r="B85" s="89" t="s">
        <v>183</v>
      </c>
      <c r="C85" s="89">
        <v>1</v>
      </c>
      <c r="D85" s="89" t="s">
        <v>374</v>
      </c>
      <c r="E85" s="92" t="str">
        <f>+VLOOKUP('VALORACIÓN DE CONTROL DE RIESGO'!A85,'IDENTIFICACIÓN DE RIESGOS'!$A$8:$F$104,6,0)</f>
        <v xml:space="preserve"> Contrato de Comodato PD-FC-2
Incumplimiento Contractual PD-JC-10
Asesoría Verbal PD-JC-14
 Liquidación del Contrato o Convenio PD-JC-12</v>
      </c>
      <c r="F85" s="114" t="str">
        <f>+VLOOKUP(A85,'IDENTIFICACIÓN DE RIESGOS'!$A$7:$C$100,3,0)</f>
        <v>Uso de los bienes en comodato con un fin diferente a lo pactado en los contratos interadministrativos de comodato</v>
      </c>
      <c r="G85" s="89" t="s">
        <v>313</v>
      </c>
      <c r="H85" s="89" t="s">
        <v>314</v>
      </c>
      <c r="I85" s="89" t="s">
        <v>752</v>
      </c>
      <c r="J85" s="89" t="s">
        <v>376</v>
      </c>
      <c r="K85" s="89" t="s">
        <v>376</v>
      </c>
      <c r="L85" s="89" t="s">
        <v>378</v>
      </c>
      <c r="M85" s="89" t="s">
        <v>386</v>
      </c>
      <c r="N85" s="89" t="s">
        <v>380</v>
      </c>
      <c r="O85" s="89" t="s">
        <v>381</v>
      </c>
      <c r="P85" s="89" t="s">
        <v>382</v>
      </c>
      <c r="Q85" s="89" t="s">
        <v>376</v>
      </c>
      <c r="R85" s="89" t="s">
        <v>383</v>
      </c>
      <c r="S85" s="89" t="s">
        <v>381</v>
      </c>
      <c r="T85" s="95" t="s">
        <v>441</v>
      </c>
      <c r="U85" s="89">
        <f>SUM(IF('VALORACIÓN DE CONTROL DE RIESGO'!L85="Preventivo",15,IF('VALORACIÓN DE CONTROL DE RIESGO'!L85="Detectivo",10,0)),IF('VALORACIÓN DE CONTROL DE RIESGO'!N85="Asignado",15,0),IF('VALORACIÓN DE CONTROL DE RIESGO'!O85="Adecuada",15,0),IF('VALORACIÓN DE CONTROL DE RIESGO'!P85="Completa",10,IF('VALORACIÓN DE CONTROL DE RIESGO'!P85="Incompleta",5,0)),IF('VALORACIÓN DE CONTROL DE RIESGO'!Q85="SI",15,0),IF('VALORACIÓN DE CONTROL DE RIESGO'!R85="Se investigan y se resuelven oportunamente",15,0),IF('VALORACIÓN DE CONTROL DE RIESGO'!S85="Adecuada",15,0))</f>
        <v>100</v>
      </c>
      <c r="V85" s="89" t="str">
        <f t="shared" si="49"/>
        <v>Fuerte</v>
      </c>
      <c r="W85" s="89" t="s">
        <v>384</v>
      </c>
      <c r="X85" s="89" t="str">
        <f t="shared" si="50"/>
        <v>Fuerte</v>
      </c>
      <c r="Y85" s="89" t="str">
        <f t="shared" si="51"/>
        <v>NO</v>
      </c>
      <c r="Z85" s="89"/>
      <c r="AA85" s="93"/>
      <c r="AB85" s="93"/>
      <c r="AC85" s="93"/>
      <c r="AD85" s="93"/>
      <c r="AE85" s="93"/>
      <c r="AF85" s="93"/>
      <c r="AG85" s="93"/>
      <c r="AH85" s="93"/>
      <c r="AI85" s="93"/>
      <c r="AJ85" s="93"/>
      <c r="AK85" s="93"/>
      <c r="AL85" s="93"/>
      <c r="AM85" s="93"/>
    </row>
    <row r="86" spans="1:39" s="94" customFormat="1" ht="141.75" customHeight="1" x14ac:dyDescent="0.25">
      <c r="A86" s="89">
        <v>49</v>
      </c>
      <c r="B86" s="89" t="s">
        <v>183</v>
      </c>
      <c r="C86" s="89">
        <v>1</v>
      </c>
      <c r="D86" s="89" t="s">
        <v>374</v>
      </c>
      <c r="E86" s="92" t="str">
        <f>+VLOOKUP('VALORACIÓN DE CONTROL DE RIESGO'!A86,'IDENTIFICACIÓN DE RIESGOS'!$A$8:$F$104,6,0)</f>
        <v xml:space="preserve"> Reclamación de seguros PD-FC-3</v>
      </c>
      <c r="F86" s="114" t="str">
        <f>+VLOOKUP(A86,'IDENTIFICACIÓN DE RIESGOS'!$A$7:$C$100,3,0)</f>
        <v>Detrimento patrimonial por la no reclamación de siniestros durante el tiempo legalmente establecido para que no opere la prescripción</v>
      </c>
      <c r="G86" s="89" t="s">
        <v>316</v>
      </c>
      <c r="H86" s="89" t="s">
        <v>317</v>
      </c>
      <c r="I86" s="89" t="s">
        <v>770</v>
      </c>
      <c r="J86" s="89" t="s">
        <v>376</v>
      </c>
      <c r="K86" s="89" t="s">
        <v>376</v>
      </c>
      <c r="L86" s="89" t="s">
        <v>378</v>
      </c>
      <c r="M86" s="89" t="s">
        <v>386</v>
      </c>
      <c r="N86" s="89" t="s">
        <v>380</v>
      </c>
      <c r="O86" s="89" t="s">
        <v>381</v>
      </c>
      <c r="P86" s="89" t="s">
        <v>382</v>
      </c>
      <c r="Q86" s="89" t="s">
        <v>376</v>
      </c>
      <c r="R86" s="89" t="s">
        <v>383</v>
      </c>
      <c r="S86" s="89" t="s">
        <v>381</v>
      </c>
      <c r="T86" s="95" t="s">
        <v>442</v>
      </c>
      <c r="U86" s="89">
        <f>SUM(IF('VALORACIÓN DE CONTROL DE RIESGO'!L86="Preventivo",15,IF('VALORACIÓN DE CONTROL DE RIESGO'!L86="Detectivo",10,0)),IF('VALORACIÓN DE CONTROL DE RIESGO'!N86="Asignado",15,0),IF('VALORACIÓN DE CONTROL DE RIESGO'!O86="Adecuada",15,0),IF('VALORACIÓN DE CONTROL DE RIESGO'!P86="Completa",10,IF('VALORACIÓN DE CONTROL DE RIESGO'!P86="Incompleta",5,0)),IF('VALORACIÓN DE CONTROL DE RIESGO'!Q86="SI",15,0),IF('VALORACIÓN DE CONTROL DE RIESGO'!R86="Se investigan y se resuelven oportunamente",15,0),IF('VALORACIÓN DE CONTROL DE RIESGO'!S86="Adecuada",15,0))</f>
        <v>100</v>
      </c>
      <c r="V86" s="89" t="str">
        <f t="shared" si="49"/>
        <v>Fuerte</v>
      </c>
      <c r="W86" s="89" t="s">
        <v>384</v>
      </c>
      <c r="X86" s="89" t="str">
        <f t="shared" si="50"/>
        <v>Fuerte</v>
      </c>
      <c r="Y86" s="89" t="str">
        <f t="shared" si="51"/>
        <v>NO</v>
      </c>
      <c r="Z86" s="89"/>
      <c r="AA86" s="93"/>
      <c r="AB86" s="93"/>
      <c r="AC86" s="93"/>
      <c r="AD86" s="93"/>
      <c r="AE86" s="93"/>
      <c r="AF86" s="93"/>
      <c r="AG86" s="93"/>
      <c r="AH86" s="93"/>
      <c r="AI86" s="93"/>
      <c r="AJ86" s="93"/>
      <c r="AK86" s="93"/>
      <c r="AL86" s="93"/>
      <c r="AM86" s="93"/>
    </row>
    <row r="87" spans="1:39" s="94" customFormat="1" ht="127.5" x14ac:dyDescent="0.25">
      <c r="A87" s="89">
        <v>50</v>
      </c>
      <c r="B87" s="89" t="s">
        <v>183</v>
      </c>
      <c r="C87" s="89">
        <v>1</v>
      </c>
      <c r="D87" s="89" t="s">
        <v>374</v>
      </c>
      <c r="E87" s="92" t="str">
        <f>+VLOOKUP('VALORACIÓN DE CONTROL DE RIESGO'!A87,'IDENTIFICACIÓN DE RIESGOS'!$A$8:$F$104,6,0)</f>
        <v xml:space="preserve"> Etapa Precontractual para la Adquisición de Bienes y/o Servicios para los Organismos de SDJ PD-FC-7</v>
      </c>
      <c r="F87" s="114" t="str">
        <f>+VLOOKUP(A87,'IDENTIFICACIÓN DE RIESGOS'!$A$7:$C$100,3,0)</f>
        <v>No suministrar los bienes y servicios de manera oportuna</v>
      </c>
      <c r="G87" s="89" t="s">
        <v>318</v>
      </c>
      <c r="H87" s="89" t="s">
        <v>686</v>
      </c>
      <c r="I87" s="89" t="s">
        <v>753</v>
      </c>
      <c r="J87" s="89" t="s">
        <v>376</v>
      </c>
      <c r="K87" s="89" t="s">
        <v>376</v>
      </c>
      <c r="L87" s="89" t="s">
        <v>378</v>
      </c>
      <c r="M87" s="89" t="s">
        <v>386</v>
      </c>
      <c r="N87" s="89" t="s">
        <v>380</v>
      </c>
      <c r="O87" s="89" t="s">
        <v>381</v>
      </c>
      <c r="P87" s="89" t="s">
        <v>382</v>
      </c>
      <c r="Q87" s="89" t="s">
        <v>376</v>
      </c>
      <c r="R87" s="89" t="s">
        <v>383</v>
      </c>
      <c r="S87" s="89" t="s">
        <v>381</v>
      </c>
      <c r="T87" s="95" t="s">
        <v>443</v>
      </c>
      <c r="U87" s="89">
        <f>SUM(IF('VALORACIÓN DE CONTROL DE RIESGO'!L87="Preventivo",15,IF('VALORACIÓN DE CONTROL DE RIESGO'!L87="Detectivo",10,0)),IF('VALORACIÓN DE CONTROL DE RIESGO'!N87="Asignado",15,0),IF('VALORACIÓN DE CONTROL DE RIESGO'!O87="Adecuada",15,0),IF('VALORACIÓN DE CONTROL DE RIESGO'!P87="Completa",10,IF('VALORACIÓN DE CONTROL DE RIESGO'!P87="Incompleta",5,0)),IF('VALORACIÓN DE CONTROL DE RIESGO'!Q87="SI",15,0),IF('VALORACIÓN DE CONTROL DE RIESGO'!R87="Se investigan y se resuelven oportunamente",15,0),IF('VALORACIÓN DE CONTROL DE RIESGO'!S87="Adecuada",15,0))</f>
        <v>100</v>
      </c>
      <c r="V87" s="89" t="str">
        <f t="shared" si="49"/>
        <v>Fuerte</v>
      </c>
      <c r="W87" s="89" t="s">
        <v>384</v>
      </c>
      <c r="X87" s="89" t="str">
        <f t="shared" si="50"/>
        <v>Fuerte</v>
      </c>
      <c r="Y87" s="89" t="str">
        <f t="shared" si="51"/>
        <v>NO</v>
      </c>
      <c r="Z87" s="89"/>
      <c r="AA87" s="93"/>
      <c r="AB87" s="93"/>
      <c r="AC87" s="93"/>
      <c r="AD87" s="93"/>
      <c r="AE87" s="93"/>
      <c r="AF87" s="93"/>
      <c r="AG87" s="93"/>
      <c r="AH87" s="93"/>
      <c r="AI87" s="93"/>
      <c r="AJ87" s="93"/>
      <c r="AK87" s="93"/>
      <c r="AL87" s="93"/>
      <c r="AM87" s="93"/>
    </row>
    <row r="88" spans="1:39" s="94" customFormat="1" ht="114.75" x14ac:dyDescent="0.25">
      <c r="A88" s="89">
        <v>51</v>
      </c>
      <c r="B88" s="89" t="s">
        <v>183</v>
      </c>
      <c r="C88" s="89">
        <v>1</v>
      </c>
      <c r="D88" s="89" t="s">
        <v>374</v>
      </c>
      <c r="E88" s="92" t="str">
        <f>+VLOOKUP('VALORACIÓN DE CONTROL DE RIESGO'!A88,'IDENTIFICACIÓN DE RIESGOS'!$A$8:$F$104,6,0)</f>
        <v>Etapa Precontractual para la Adquisición de Bienes y/o Servicios para los Organismos de SDJ PD-FC-7
 Etapa Precontractual para el Arrendamiento de Bienes Inmuebles, Gestionado por la Subsecretaria de Inversiones y FCO PD-FC-8.</v>
      </c>
      <c r="F88" s="114" t="str">
        <f>+VLOOKUP(A88,'IDENTIFICACIÓN DE RIESGOS'!$A$7:$C$100,3,0)</f>
        <v>Proyectos no ejecutados de acuerdo a lo proyectado en la vigencia anterior, Proyectos inconclusos en su ejecución (Obras de infraestructura sin terminar), Obras sin el cumplimiento de requisitos para su adecuado funcionamiento</v>
      </c>
      <c r="G88" s="89" t="s">
        <v>975</v>
      </c>
      <c r="H88" s="89" t="s">
        <v>687</v>
      </c>
      <c r="I88" s="89" t="s">
        <v>754</v>
      </c>
      <c r="J88" s="89" t="s">
        <v>376</v>
      </c>
      <c r="K88" s="89" t="s">
        <v>376</v>
      </c>
      <c r="L88" s="89" t="s">
        <v>378</v>
      </c>
      <c r="M88" s="89" t="s">
        <v>386</v>
      </c>
      <c r="N88" s="89" t="s">
        <v>380</v>
      </c>
      <c r="O88" s="89" t="s">
        <v>381</v>
      </c>
      <c r="P88" s="89" t="s">
        <v>382</v>
      </c>
      <c r="Q88" s="89" t="s">
        <v>376</v>
      </c>
      <c r="R88" s="89" t="s">
        <v>383</v>
      </c>
      <c r="S88" s="89" t="s">
        <v>381</v>
      </c>
      <c r="T88" s="95" t="s">
        <v>443</v>
      </c>
      <c r="U88" s="89">
        <f>SUM(IF('VALORACIÓN DE CONTROL DE RIESGO'!L88="Preventivo",15,IF('VALORACIÓN DE CONTROL DE RIESGO'!L88="Detectivo",10,0)),IF('VALORACIÓN DE CONTROL DE RIESGO'!N88="Asignado",15,0),IF('VALORACIÓN DE CONTROL DE RIESGO'!O88="Adecuada",15,0),IF('VALORACIÓN DE CONTROL DE RIESGO'!P88="Completa",10,IF('VALORACIÓN DE CONTROL DE RIESGO'!P88="Incompleta",5,0)),IF('VALORACIÓN DE CONTROL DE RIESGO'!Q88="SI",15,0),IF('VALORACIÓN DE CONTROL DE RIESGO'!R88="Se investigan y se resuelven oportunamente",15,0),IF('VALORACIÓN DE CONTROL DE RIESGO'!S88="Adecuada",15,0))</f>
        <v>100</v>
      </c>
      <c r="V88" s="89" t="str">
        <f t="shared" ref="V88:V92" si="52">IF(U88&gt;=96,"Fuerte",IF(AND(U88&gt;=86,U88&lt;=95),"Moderado",IF(AND(U88&lt;=85,U88&gt;=0),"Debil","")))</f>
        <v>Fuerte</v>
      </c>
      <c r="W88" s="89" t="s">
        <v>384</v>
      </c>
      <c r="X88" s="89" t="str">
        <f t="shared" ref="X88:X92" si="53">IF(AND(V88="Fuerte",W88="Fuerte"),"Fuerte",IF(AND(V88="Fuerte",W88="Moderado"),"Moderado",IF(AND(V88="Fuerte",W88="Debil"),"Debil",IF(AND(V88="Moderado",W88="Fuerte"),"Moderado",IF(AND(V88="Moderado",W88="Moderado"),"Moderado",IF(AND(V88="Moderado",W88="Debil"),"Debil",IF(AND(V88="Debil",W88="Fuerte"),"Debil",IF(AND(V88="Debil",W88="Moderado"),"Debil",IF(AND(V88="Debil",W88="Debil"),"Debil","")))))))))</f>
        <v>Fuerte</v>
      </c>
      <c r="Y88" s="89" t="str">
        <f t="shared" ref="Y88:Y92" si="54">IF(X88="","",IF(X88="Fuerte","NO","SI"))</f>
        <v>NO</v>
      </c>
      <c r="Z88" s="89"/>
      <c r="AA88" s="93"/>
      <c r="AB88" s="93"/>
      <c r="AC88" s="93"/>
      <c r="AD88" s="93"/>
      <c r="AE88" s="93"/>
      <c r="AF88" s="93"/>
      <c r="AG88" s="93"/>
      <c r="AH88" s="93"/>
      <c r="AI88" s="93"/>
      <c r="AJ88" s="93"/>
      <c r="AK88" s="93"/>
      <c r="AL88" s="93"/>
      <c r="AM88" s="93"/>
    </row>
    <row r="89" spans="1:39" s="94" customFormat="1" ht="102" x14ac:dyDescent="0.25">
      <c r="A89" s="89">
        <v>52</v>
      </c>
      <c r="B89" s="89" t="s">
        <v>190</v>
      </c>
      <c r="C89" s="89">
        <v>1</v>
      </c>
      <c r="D89" s="89" t="s">
        <v>374</v>
      </c>
      <c r="E89" s="92" t="str">
        <f>+VLOOKUP('VALORACIÓN DE CONTROL DE RIESGO'!A89,'IDENTIFICACIÓN DE RIESGOS'!$A$8:$F$104,6,0)</f>
        <v>Atención Básica a  las Personas Privadas de la Libertad PD-AIB-XXX</v>
      </c>
      <c r="F89" s="114" t="str">
        <f>+VLOOKUP(A89,'IDENTIFICACIÓN DE RIESGOS'!$A$7:$C$100,3,0)</f>
        <v>Incumplimiento en la prestación del servicio</v>
      </c>
      <c r="G89" s="89" t="s">
        <v>322</v>
      </c>
      <c r="H89" s="89" t="s">
        <v>927</v>
      </c>
      <c r="I89" s="89" t="s">
        <v>444</v>
      </c>
      <c r="J89" s="89" t="s">
        <v>376</v>
      </c>
      <c r="K89" s="89" t="s">
        <v>376</v>
      </c>
      <c r="L89" s="89" t="s">
        <v>378</v>
      </c>
      <c r="M89" s="89" t="s">
        <v>386</v>
      </c>
      <c r="N89" s="89" t="s">
        <v>380</v>
      </c>
      <c r="O89" s="89" t="s">
        <v>381</v>
      </c>
      <c r="P89" s="89" t="s">
        <v>382</v>
      </c>
      <c r="Q89" s="89" t="s">
        <v>376</v>
      </c>
      <c r="R89" s="89" t="s">
        <v>383</v>
      </c>
      <c r="S89" s="89" t="s">
        <v>381</v>
      </c>
      <c r="T89" s="95" t="s">
        <v>379</v>
      </c>
      <c r="U89" s="89">
        <f>SUM(IF('VALORACIÓN DE CONTROL DE RIESGO'!L89="Preventivo",15,IF('VALORACIÓN DE CONTROL DE RIESGO'!L89="Detectivo",10,0)),IF('VALORACIÓN DE CONTROL DE RIESGO'!N89="Asignado",15,0),IF('VALORACIÓN DE CONTROL DE RIESGO'!O89="Adecuada",15,0),IF('VALORACIÓN DE CONTROL DE RIESGO'!P89="Completa",10,IF('VALORACIÓN DE CONTROL DE RIESGO'!P89="Incompleta",5,0)),IF('VALORACIÓN DE CONTROL DE RIESGO'!Q89="SI",15,0),IF('VALORACIÓN DE CONTROL DE RIESGO'!R89="Se investigan y se resuelven oportunamente",15,0),IF('VALORACIÓN DE CONTROL DE RIESGO'!S89="Adecuada",15,0))</f>
        <v>100</v>
      </c>
      <c r="V89" s="89" t="str">
        <f t="shared" si="52"/>
        <v>Fuerte</v>
      </c>
      <c r="W89" s="89" t="s">
        <v>384</v>
      </c>
      <c r="X89" s="89" t="str">
        <f t="shared" si="53"/>
        <v>Fuerte</v>
      </c>
      <c r="Y89" s="89" t="str">
        <f t="shared" si="54"/>
        <v>NO</v>
      </c>
      <c r="Z89" s="89"/>
      <c r="AA89" s="93"/>
      <c r="AB89" s="93"/>
      <c r="AC89" s="93"/>
      <c r="AD89" s="93"/>
      <c r="AE89" s="93"/>
      <c r="AF89" s="93"/>
      <c r="AG89" s="93"/>
      <c r="AH89" s="93"/>
      <c r="AI89" s="93"/>
      <c r="AJ89" s="93"/>
      <c r="AK89" s="93"/>
      <c r="AL89" s="93"/>
      <c r="AM89" s="93"/>
    </row>
    <row r="90" spans="1:39" s="94" customFormat="1" ht="127.5" x14ac:dyDescent="0.25">
      <c r="A90" s="89">
        <v>53</v>
      </c>
      <c r="B90" s="89" t="s">
        <v>190</v>
      </c>
      <c r="C90" s="89">
        <v>1</v>
      </c>
      <c r="D90" s="89" t="s">
        <v>374</v>
      </c>
      <c r="E90" s="92" t="str">
        <f>+VLOOKUP('VALORACIÓN DE CONTROL DE RIESGO'!A90,'IDENTIFICACIÓN DE RIESGOS'!$A$8:$F$104,6,0)</f>
        <v>Junta de Evaluación de Trabajo Estudio y Enseñanza PD-AIB-2</v>
      </c>
      <c r="F90" s="114" t="str">
        <f>+VLOOKUP(A90,'IDENTIFICACIÓN DE RIESGOS'!$A$7:$C$100,3,0)</f>
        <v>Disminución de las actividades válidas para la redención de pena, vulneración de derechos a PPL</v>
      </c>
      <c r="G90" s="89" t="s">
        <v>323</v>
      </c>
      <c r="H90" s="89" t="s">
        <v>324</v>
      </c>
      <c r="I90" s="89" t="s">
        <v>755</v>
      </c>
      <c r="J90" s="89" t="s">
        <v>376</v>
      </c>
      <c r="K90" s="89" t="s">
        <v>376</v>
      </c>
      <c r="L90" s="89" t="s">
        <v>378</v>
      </c>
      <c r="M90" s="89" t="s">
        <v>386</v>
      </c>
      <c r="N90" s="89" t="s">
        <v>380</v>
      </c>
      <c r="O90" s="89" t="s">
        <v>381</v>
      </c>
      <c r="P90" s="89" t="s">
        <v>382</v>
      </c>
      <c r="Q90" s="89" t="s">
        <v>376</v>
      </c>
      <c r="R90" s="89" t="s">
        <v>383</v>
      </c>
      <c r="S90" s="89" t="s">
        <v>381</v>
      </c>
      <c r="T90" s="95" t="s">
        <v>379</v>
      </c>
      <c r="U90" s="89">
        <f>SUM(IF('VALORACIÓN DE CONTROL DE RIESGO'!L90="Preventivo",15,IF('VALORACIÓN DE CONTROL DE RIESGO'!L90="Detectivo",10,0)),IF('VALORACIÓN DE CONTROL DE RIESGO'!N90="Asignado",15,0),IF('VALORACIÓN DE CONTROL DE RIESGO'!O90="Adecuada",15,0),IF('VALORACIÓN DE CONTROL DE RIESGO'!P90="Completa",10,IF('VALORACIÓN DE CONTROL DE RIESGO'!P90="Incompleta",5,0)),IF('VALORACIÓN DE CONTROL DE RIESGO'!Q90="SI",15,0),IF('VALORACIÓN DE CONTROL DE RIESGO'!R90="Se investigan y se resuelven oportunamente",15,0),IF('VALORACIÓN DE CONTROL DE RIESGO'!S90="Adecuada",15,0))</f>
        <v>100</v>
      </c>
      <c r="V90" s="89" t="str">
        <f t="shared" si="52"/>
        <v>Fuerte</v>
      </c>
      <c r="W90" s="89" t="s">
        <v>384</v>
      </c>
      <c r="X90" s="89" t="str">
        <f t="shared" si="53"/>
        <v>Fuerte</v>
      </c>
      <c r="Y90" s="89" t="str">
        <f t="shared" si="54"/>
        <v>NO</v>
      </c>
      <c r="Z90" s="89"/>
      <c r="AA90" s="93"/>
      <c r="AB90" s="93"/>
      <c r="AC90" s="93"/>
      <c r="AD90" s="93"/>
      <c r="AE90" s="93"/>
      <c r="AF90" s="93"/>
      <c r="AG90" s="93"/>
      <c r="AH90" s="93"/>
      <c r="AI90" s="93"/>
      <c r="AJ90" s="93"/>
      <c r="AK90" s="93"/>
      <c r="AL90" s="93"/>
      <c r="AM90" s="93"/>
    </row>
    <row r="91" spans="1:39" s="94" customFormat="1" ht="114.75" x14ac:dyDescent="0.25">
      <c r="A91" s="89">
        <v>54</v>
      </c>
      <c r="B91" s="89" t="s">
        <v>190</v>
      </c>
      <c r="C91" s="89">
        <v>1</v>
      </c>
      <c r="D91" s="89" t="s">
        <v>374</v>
      </c>
      <c r="E91" s="92" t="str">
        <f>+VLOOKUP('VALORACIÓN DE CONTROL DE RIESGO'!A91,'IDENTIFICACIÓN DE RIESGOS'!$A$8:$F$104,6,0)</f>
        <v>Control de PPL PD-AIB-XXX</v>
      </c>
      <c r="F91" s="114" t="str">
        <f>+VLOOKUP(A91,'IDENTIFICACIÓN DE RIESGOS'!$A$7:$C$100,3,0)</f>
        <v>Pérdida de la confidencialidad de la información</v>
      </c>
      <c r="G91" s="89" t="s">
        <v>326</v>
      </c>
      <c r="H91" s="89" t="s">
        <v>324</v>
      </c>
      <c r="I91" s="89" t="s">
        <v>756</v>
      </c>
      <c r="J91" s="89" t="s">
        <v>376</v>
      </c>
      <c r="K91" s="89" t="s">
        <v>376</v>
      </c>
      <c r="L91" s="89" t="s">
        <v>378</v>
      </c>
      <c r="M91" s="89" t="s">
        <v>386</v>
      </c>
      <c r="N91" s="89" t="s">
        <v>380</v>
      </c>
      <c r="O91" s="89" t="s">
        <v>381</v>
      </c>
      <c r="P91" s="89" t="s">
        <v>382</v>
      </c>
      <c r="Q91" s="89" t="s">
        <v>376</v>
      </c>
      <c r="R91" s="89" t="s">
        <v>383</v>
      </c>
      <c r="S91" s="89" t="s">
        <v>381</v>
      </c>
      <c r="T91" s="95" t="s">
        <v>379</v>
      </c>
      <c r="U91" s="89">
        <f>SUM(IF('VALORACIÓN DE CONTROL DE RIESGO'!L91="Preventivo",15,IF('VALORACIÓN DE CONTROL DE RIESGO'!L91="Detectivo",10,0)),IF('VALORACIÓN DE CONTROL DE RIESGO'!N91="Asignado",15,0),IF('VALORACIÓN DE CONTROL DE RIESGO'!O91="Adecuada",15,0),IF('VALORACIÓN DE CONTROL DE RIESGO'!P91="Completa",10,IF('VALORACIÓN DE CONTROL DE RIESGO'!P91="Incompleta",5,0)),IF('VALORACIÓN DE CONTROL DE RIESGO'!Q91="SI",15,0),IF('VALORACIÓN DE CONTROL DE RIESGO'!R91="Se investigan y se resuelven oportunamente",15,0),IF('VALORACIÓN DE CONTROL DE RIESGO'!S91="Adecuada",15,0))</f>
        <v>100</v>
      </c>
      <c r="V91" s="89" t="str">
        <f t="shared" si="52"/>
        <v>Fuerte</v>
      </c>
      <c r="W91" s="89" t="s">
        <v>384</v>
      </c>
      <c r="X91" s="89" t="str">
        <f t="shared" si="53"/>
        <v>Fuerte</v>
      </c>
      <c r="Y91" s="89" t="str">
        <f t="shared" si="54"/>
        <v>NO</v>
      </c>
      <c r="Z91" s="89"/>
      <c r="AA91" s="93"/>
      <c r="AB91" s="93"/>
      <c r="AC91" s="93"/>
      <c r="AD91" s="93"/>
      <c r="AE91" s="93"/>
      <c r="AF91" s="93"/>
      <c r="AG91" s="93"/>
      <c r="AH91" s="93"/>
      <c r="AI91" s="93"/>
      <c r="AJ91" s="93"/>
      <c r="AK91" s="93"/>
      <c r="AL91" s="93"/>
      <c r="AM91" s="93"/>
    </row>
    <row r="92" spans="1:39" s="94" customFormat="1" ht="102" x14ac:dyDescent="0.25">
      <c r="A92" s="89">
        <v>55</v>
      </c>
      <c r="B92" s="89" t="s">
        <v>190</v>
      </c>
      <c r="C92" s="89">
        <v>1</v>
      </c>
      <c r="D92" s="89" t="s">
        <v>374</v>
      </c>
      <c r="E92" s="92" t="str">
        <f>+VLOOKUP('VALORACIÓN DE CONTROL DE RIESGO'!A92,'IDENTIFICACIÓN DE RIESGOS'!$A$8:$F$104,6,0)</f>
        <v>Remisiones Judiciales PD-TJ-5</v>
      </c>
      <c r="F92" s="114" t="str">
        <f>+VLOOKUP(A92,'IDENTIFICACIÓN DE RIESGOS'!$A$7:$C$100,3,0)</f>
        <v>Fuga o Rescate de PPL</v>
      </c>
      <c r="G92" s="89" t="s">
        <v>327</v>
      </c>
      <c r="H92" s="89" t="s">
        <v>328</v>
      </c>
      <c r="I92" s="89" t="s">
        <v>757</v>
      </c>
      <c r="J92" s="89" t="s">
        <v>376</v>
      </c>
      <c r="K92" s="89" t="s">
        <v>376</v>
      </c>
      <c r="L92" s="89" t="s">
        <v>378</v>
      </c>
      <c r="M92" s="89" t="s">
        <v>386</v>
      </c>
      <c r="N92" s="89" t="s">
        <v>380</v>
      </c>
      <c r="O92" s="89" t="s">
        <v>381</v>
      </c>
      <c r="P92" s="89" t="s">
        <v>382</v>
      </c>
      <c r="Q92" s="89" t="s">
        <v>376</v>
      </c>
      <c r="R92" s="89" t="s">
        <v>383</v>
      </c>
      <c r="S92" s="89" t="s">
        <v>381</v>
      </c>
      <c r="T92" s="95" t="s">
        <v>379</v>
      </c>
      <c r="U92" s="89">
        <f>SUM(IF('VALORACIÓN DE CONTROL DE RIESGO'!L92="Preventivo",15,IF('VALORACIÓN DE CONTROL DE RIESGO'!L92="Detectivo",10,0)),IF('VALORACIÓN DE CONTROL DE RIESGO'!N92="Asignado",15,0),IF('VALORACIÓN DE CONTROL DE RIESGO'!O92="Adecuada",15,0),IF('VALORACIÓN DE CONTROL DE RIESGO'!P92="Completa",10,IF('VALORACIÓN DE CONTROL DE RIESGO'!P92="Incompleta",5,0)),IF('VALORACIÓN DE CONTROL DE RIESGO'!Q92="SI",15,0),IF('VALORACIÓN DE CONTROL DE RIESGO'!R92="Se investigan y se resuelven oportunamente",15,0),IF('VALORACIÓN DE CONTROL DE RIESGO'!S92="Adecuada",15,0))</f>
        <v>100</v>
      </c>
      <c r="V92" s="89" t="str">
        <f t="shared" si="52"/>
        <v>Fuerte</v>
      </c>
      <c r="W92" s="89" t="s">
        <v>384</v>
      </c>
      <c r="X92" s="89" t="str">
        <f t="shared" si="53"/>
        <v>Fuerte</v>
      </c>
      <c r="Y92" s="89" t="str">
        <f t="shared" si="54"/>
        <v>NO</v>
      </c>
      <c r="Z92" s="89"/>
      <c r="AA92" s="93"/>
      <c r="AB92" s="93"/>
      <c r="AC92" s="93"/>
      <c r="AD92" s="93"/>
      <c r="AE92" s="93"/>
      <c r="AF92" s="93"/>
      <c r="AG92" s="93"/>
      <c r="AH92" s="93"/>
      <c r="AI92" s="93"/>
      <c r="AJ92" s="93"/>
      <c r="AK92" s="93"/>
      <c r="AL92" s="93"/>
      <c r="AM92" s="93"/>
    </row>
    <row r="93" spans="1:39" s="94" customFormat="1" ht="140.25" x14ac:dyDescent="0.25">
      <c r="A93" s="89">
        <v>56</v>
      </c>
      <c r="B93" s="89" t="s">
        <v>190</v>
      </c>
      <c r="C93" s="89">
        <v>1</v>
      </c>
      <c r="D93" s="89" t="s">
        <v>374</v>
      </c>
      <c r="E93" s="92" t="str">
        <f>+VLOOKUP('VALORACIÓN DE CONTROL DE RIESGO'!A93,'IDENTIFICACIÓN DE RIESGOS'!$A$8:$F$104,6,0)</f>
        <v xml:space="preserve"> Suministro de Alimentación a las Personas Privadas de la Libertad 
PD-AIB-3</v>
      </c>
      <c r="F93" s="114" t="str">
        <f>+VLOOKUP(A93,'IDENTIFICACIÓN DE RIESGOS'!$A$7:$C$100,3,0)</f>
        <v>Cuarentena, ETA (enfermedad transmitida por alimento) y cierre del servicio de alimentos</v>
      </c>
      <c r="G93" s="89" t="s">
        <v>329</v>
      </c>
      <c r="H93" s="89" t="s">
        <v>328</v>
      </c>
      <c r="I93" s="89" t="s">
        <v>445</v>
      </c>
      <c r="J93" s="89" t="s">
        <v>376</v>
      </c>
      <c r="K93" s="89" t="s">
        <v>376</v>
      </c>
      <c r="L93" s="89" t="s">
        <v>378</v>
      </c>
      <c r="M93" s="89" t="s">
        <v>386</v>
      </c>
      <c r="N93" s="89" t="s">
        <v>380</v>
      </c>
      <c r="O93" s="89" t="s">
        <v>381</v>
      </c>
      <c r="P93" s="89" t="s">
        <v>382</v>
      </c>
      <c r="Q93" s="89" t="s">
        <v>376</v>
      </c>
      <c r="R93" s="89" t="s">
        <v>383</v>
      </c>
      <c r="S93" s="89" t="s">
        <v>381</v>
      </c>
      <c r="T93" s="95" t="s">
        <v>379</v>
      </c>
      <c r="U93" s="89">
        <f>SUM(IF('VALORACIÓN DE CONTROL DE RIESGO'!L93="Preventivo",15,IF('VALORACIÓN DE CONTROL DE RIESGO'!L93="Detectivo",10,0)),IF('VALORACIÓN DE CONTROL DE RIESGO'!N93="Asignado",15,0),IF('VALORACIÓN DE CONTROL DE RIESGO'!O93="Adecuada",15,0),IF('VALORACIÓN DE CONTROL DE RIESGO'!P93="Completa",10,IF('VALORACIÓN DE CONTROL DE RIESGO'!P93="Incompleta",5,0)),IF('VALORACIÓN DE CONTROL DE RIESGO'!Q93="SI",15,0),IF('VALORACIÓN DE CONTROL DE RIESGO'!R93="Se investigan y se resuelven oportunamente",15,0),IF('VALORACIÓN DE CONTROL DE RIESGO'!S93="Adecuada",15,0))</f>
        <v>100</v>
      </c>
      <c r="V93" s="89" t="str">
        <f t="shared" ref="V93:V95" si="55">IF(U93&gt;=96,"Fuerte",IF(AND(U93&gt;=86,U93&lt;=95),"Moderado",IF(AND(U93&lt;=85,U93&gt;=0),"Debil","")))</f>
        <v>Fuerte</v>
      </c>
      <c r="W93" s="89" t="s">
        <v>384</v>
      </c>
      <c r="X93" s="89" t="str">
        <f t="shared" ref="X93:X95" si="56">IF(AND(V93="Fuerte",W93="Fuerte"),"Fuerte",IF(AND(V93="Fuerte",W93="Moderado"),"Moderado",IF(AND(V93="Fuerte",W93="Debil"),"Debil",IF(AND(V93="Moderado",W93="Fuerte"),"Moderado",IF(AND(V93="Moderado",W93="Moderado"),"Moderado",IF(AND(V93="Moderado",W93="Debil"),"Debil",IF(AND(V93="Debil",W93="Fuerte"),"Debil",IF(AND(V93="Debil",W93="Moderado"),"Debil",IF(AND(V93="Debil",W93="Debil"),"Debil","")))))))))</f>
        <v>Fuerte</v>
      </c>
      <c r="Y93" s="89" t="str">
        <f t="shared" ref="Y93:Y95" si="57">IF(X93="","",IF(X93="Fuerte","NO","SI"))</f>
        <v>NO</v>
      </c>
      <c r="Z93" s="89"/>
      <c r="AA93" s="93"/>
      <c r="AB93" s="93"/>
      <c r="AC93" s="93"/>
      <c r="AD93" s="93"/>
      <c r="AE93" s="93"/>
      <c r="AF93" s="93"/>
      <c r="AG93" s="93"/>
      <c r="AH93" s="93"/>
      <c r="AI93" s="93"/>
      <c r="AJ93" s="93"/>
      <c r="AK93" s="93"/>
      <c r="AL93" s="93"/>
      <c r="AM93" s="93"/>
    </row>
    <row r="94" spans="1:39" s="94" customFormat="1" ht="102" x14ac:dyDescent="0.25">
      <c r="A94" s="89">
        <v>57</v>
      </c>
      <c r="B94" s="89" t="s">
        <v>765</v>
      </c>
      <c r="C94" s="89">
        <v>1</v>
      </c>
      <c r="D94" s="89" t="s">
        <v>374</v>
      </c>
      <c r="E94" s="92" t="str">
        <f>+VLOOKUP('VALORACIÓN DE CONTROL DE RIESGO'!A94,'IDENTIFICACIÓN DE RIESGOS'!$A$8:$F$104,6,0)</f>
        <v>Control de PPL PD-CVS-XXX
Control de Visitas PD-CVS-4</v>
      </c>
      <c r="F94" s="114" t="str">
        <f>+VLOOKUP(A94,'IDENTIFICACIÓN DE RIESGOS'!$A$7:$C$100,3,0)</f>
        <v>Incumplimiento en la cobertura de los puestos de servicio y las actividades programadas</v>
      </c>
      <c r="G94" s="89" t="s">
        <v>331</v>
      </c>
      <c r="H94" s="89" t="s">
        <v>332</v>
      </c>
      <c r="I94" s="89" t="s">
        <v>446</v>
      </c>
      <c r="J94" s="89" t="s">
        <v>376</v>
      </c>
      <c r="K94" s="89" t="s">
        <v>376</v>
      </c>
      <c r="L94" s="89" t="s">
        <v>378</v>
      </c>
      <c r="M94" s="89" t="s">
        <v>386</v>
      </c>
      <c r="N94" s="89" t="s">
        <v>380</v>
      </c>
      <c r="O94" s="89" t="s">
        <v>381</v>
      </c>
      <c r="P94" s="89" t="s">
        <v>382</v>
      </c>
      <c r="Q94" s="89" t="s">
        <v>376</v>
      </c>
      <c r="R94" s="89" t="s">
        <v>383</v>
      </c>
      <c r="S94" s="89" t="s">
        <v>381</v>
      </c>
      <c r="T94" s="95" t="s">
        <v>379</v>
      </c>
      <c r="U94" s="89">
        <f>SUM(IF('VALORACIÓN DE CONTROL DE RIESGO'!L94="Preventivo",15,IF('VALORACIÓN DE CONTROL DE RIESGO'!L94="Detectivo",10,0)),IF('VALORACIÓN DE CONTROL DE RIESGO'!N94="Asignado",15,0),IF('VALORACIÓN DE CONTROL DE RIESGO'!O94="Adecuada",15,0),IF('VALORACIÓN DE CONTROL DE RIESGO'!P94="Completa",10,IF('VALORACIÓN DE CONTROL DE RIESGO'!P94="Incompleta",5,0)),IF('VALORACIÓN DE CONTROL DE RIESGO'!Q94="SI",15,0),IF('VALORACIÓN DE CONTROL DE RIESGO'!R94="Se investigan y se resuelven oportunamente",15,0),IF('VALORACIÓN DE CONTROL DE RIESGO'!S94="Adecuada",15,0))</f>
        <v>100</v>
      </c>
      <c r="V94" s="89" t="str">
        <f t="shared" si="55"/>
        <v>Fuerte</v>
      </c>
      <c r="W94" s="89" t="s">
        <v>384</v>
      </c>
      <c r="X94" s="89" t="str">
        <f t="shared" si="56"/>
        <v>Fuerte</v>
      </c>
      <c r="Y94" s="89" t="str">
        <f t="shared" si="57"/>
        <v>NO</v>
      </c>
      <c r="Z94" s="89"/>
      <c r="AA94" s="93"/>
      <c r="AB94" s="93"/>
      <c r="AC94" s="93"/>
      <c r="AD94" s="93"/>
      <c r="AE94" s="93"/>
      <c r="AF94" s="93"/>
      <c r="AG94" s="93"/>
      <c r="AH94" s="93"/>
      <c r="AI94" s="93"/>
      <c r="AJ94" s="93"/>
      <c r="AK94" s="93"/>
      <c r="AL94" s="93"/>
      <c r="AM94" s="93"/>
    </row>
    <row r="95" spans="1:39" s="94" customFormat="1" ht="178.5" x14ac:dyDescent="0.25">
      <c r="A95" s="89">
        <v>58</v>
      </c>
      <c r="B95" s="89" t="s">
        <v>765</v>
      </c>
      <c r="C95" s="89">
        <v>1</v>
      </c>
      <c r="D95" s="89" t="s">
        <v>374</v>
      </c>
      <c r="E95" s="92" t="str">
        <f>+VLOOKUP('VALORACIÓN DE CONTROL DE RIESGO'!A95,'IDENTIFICACIÓN DE RIESGOS'!$A$8:$F$104,6,0)</f>
        <v>Control de PPL PD-CVS-XXX
Control de Visitas PD-CVS-4</v>
      </c>
      <c r="F95" s="114" t="str">
        <f>+VLOOKUP(A95,'IDENTIFICACIÓN DE RIESGOS'!$A$7:$C$100,3,0)</f>
        <v>Inseguridad y tiempos de reacción a los eventos que atenten contra la seguridad de las PPL/Funcionarios/Guardia.</v>
      </c>
      <c r="G95" s="89" t="s">
        <v>335</v>
      </c>
      <c r="H95" s="89" t="s">
        <v>332</v>
      </c>
      <c r="I95" s="89" t="s">
        <v>758</v>
      </c>
      <c r="J95" s="89" t="s">
        <v>376</v>
      </c>
      <c r="K95" s="89" t="s">
        <v>376</v>
      </c>
      <c r="L95" s="89" t="s">
        <v>378</v>
      </c>
      <c r="M95" s="89" t="s">
        <v>386</v>
      </c>
      <c r="N95" s="89" t="s">
        <v>380</v>
      </c>
      <c r="O95" s="89" t="s">
        <v>381</v>
      </c>
      <c r="P95" s="89" t="s">
        <v>382</v>
      </c>
      <c r="Q95" s="89" t="s">
        <v>376</v>
      </c>
      <c r="R95" s="89" t="s">
        <v>383</v>
      </c>
      <c r="S95" s="89" t="s">
        <v>381</v>
      </c>
      <c r="T95" s="95" t="s">
        <v>379</v>
      </c>
      <c r="U95" s="89">
        <f>SUM(IF('VALORACIÓN DE CONTROL DE RIESGO'!L95="Preventivo",15,IF('VALORACIÓN DE CONTROL DE RIESGO'!L95="Detectivo",10,0)),IF('VALORACIÓN DE CONTROL DE RIESGO'!N95="Asignado",15,0),IF('VALORACIÓN DE CONTROL DE RIESGO'!O95="Adecuada",15,0),IF('VALORACIÓN DE CONTROL DE RIESGO'!P95="Completa",10,IF('VALORACIÓN DE CONTROL DE RIESGO'!P95="Incompleta",5,0)),IF('VALORACIÓN DE CONTROL DE RIESGO'!Q95="SI",15,0),IF('VALORACIÓN DE CONTROL DE RIESGO'!R95="Se investigan y se resuelven oportunamente",15,0),IF('VALORACIÓN DE CONTROL DE RIESGO'!S95="Adecuada",15,0))</f>
        <v>100</v>
      </c>
      <c r="V95" s="89" t="str">
        <f t="shared" si="55"/>
        <v>Fuerte</v>
      </c>
      <c r="W95" s="89" t="s">
        <v>384</v>
      </c>
      <c r="X95" s="89" t="str">
        <f t="shared" si="56"/>
        <v>Fuerte</v>
      </c>
      <c r="Y95" s="89" t="str">
        <f t="shared" si="57"/>
        <v>NO</v>
      </c>
      <c r="Z95" s="89"/>
      <c r="AA95" s="93"/>
      <c r="AB95" s="93"/>
      <c r="AC95" s="93"/>
      <c r="AD95" s="93"/>
      <c r="AE95" s="93"/>
      <c r="AF95" s="93"/>
      <c r="AG95" s="93"/>
      <c r="AH95" s="93"/>
      <c r="AI95" s="93"/>
      <c r="AJ95" s="93"/>
      <c r="AK95" s="93"/>
      <c r="AL95" s="93"/>
      <c r="AM95" s="93"/>
    </row>
    <row r="96" spans="1:39" s="94" customFormat="1" ht="114.75" x14ac:dyDescent="0.25">
      <c r="A96" s="89">
        <v>59</v>
      </c>
      <c r="B96" s="89" t="s">
        <v>765</v>
      </c>
      <c r="C96" s="89">
        <v>1</v>
      </c>
      <c r="D96" s="89" t="s">
        <v>374</v>
      </c>
      <c r="E96" s="92" t="str">
        <f>+VLOOKUP('VALORACIÓN DE CONTROL DE RIESGO'!A96,'IDENTIFICACIÓN DE RIESGOS'!$A$8:$F$104,6,0)</f>
        <v>Control de PPL PD-CVS-XXX
Control de Visitas PD-CVS-4</v>
      </c>
      <c r="F96" s="114" t="str">
        <f>+VLOOKUP(A96,'IDENTIFICACIÓN DE RIESGOS'!$A$7:$C$100,3,0)</f>
        <v>Fuga/rescates o inseguridad dentro del sistema penitenciario</v>
      </c>
      <c r="G96" s="89" t="s">
        <v>337</v>
      </c>
      <c r="H96" s="89" t="s">
        <v>332</v>
      </c>
      <c r="I96" s="89" t="s">
        <v>759</v>
      </c>
      <c r="J96" s="89" t="s">
        <v>376</v>
      </c>
      <c r="K96" s="89" t="s">
        <v>376</v>
      </c>
      <c r="L96" s="89" t="s">
        <v>378</v>
      </c>
      <c r="M96" s="89" t="s">
        <v>386</v>
      </c>
      <c r="N96" s="89" t="s">
        <v>380</v>
      </c>
      <c r="O96" s="89" t="s">
        <v>381</v>
      </c>
      <c r="P96" s="89" t="s">
        <v>382</v>
      </c>
      <c r="Q96" s="89" t="s">
        <v>376</v>
      </c>
      <c r="R96" s="89" t="s">
        <v>383</v>
      </c>
      <c r="S96" s="89" t="s">
        <v>381</v>
      </c>
      <c r="T96" s="95" t="s">
        <v>379</v>
      </c>
      <c r="U96" s="89">
        <f>SUM(IF('VALORACIÓN DE CONTROL DE RIESGO'!L96="Preventivo",15,IF('VALORACIÓN DE CONTROL DE RIESGO'!L96="Detectivo",10,0)),IF('VALORACIÓN DE CONTROL DE RIESGO'!N96="Asignado",15,0),IF('VALORACIÓN DE CONTROL DE RIESGO'!O96="Adecuada",15,0),IF('VALORACIÓN DE CONTROL DE RIESGO'!P96="Completa",10,IF('VALORACIÓN DE CONTROL DE RIESGO'!P96="Incompleta",5,0)),IF('VALORACIÓN DE CONTROL DE RIESGO'!Q96="SI",15,0),IF('VALORACIÓN DE CONTROL DE RIESGO'!R96="Se investigan y se resuelven oportunamente",15,0),IF('VALORACIÓN DE CONTROL DE RIESGO'!S96="Adecuada",15,0))</f>
        <v>100</v>
      </c>
      <c r="V96" s="89" t="str">
        <f t="shared" ref="V96:V101" si="58">IF(U96&gt;=96,"Fuerte",IF(AND(U96&gt;=86,U96&lt;=95),"Moderado",IF(AND(U96&lt;=85,U96&gt;=0),"Debil","")))</f>
        <v>Fuerte</v>
      </c>
      <c r="W96" s="89" t="s">
        <v>384</v>
      </c>
      <c r="X96" s="89" t="str">
        <f t="shared" ref="X96:X101" si="59">IF(AND(V96="Fuerte",W96="Fuerte"),"Fuerte",IF(AND(V96="Fuerte",W96="Moderado"),"Moderado",IF(AND(V96="Fuerte",W96="Debil"),"Debil",IF(AND(V96="Moderado",W96="Fuerte"),"Moderado",IF(AND(V96="Moderado",W96="Moderado"),"Moderado",IF(AND(V96="Moderado",W96="Debil"),"Debil",IF(AND(V96="Debil",W96="Fuerte"),"Debil",IF(AND(V96="Debil",W96="Moderado"),"Debil",IF(AND(V96="Debil",W96="Debil"),"Debil","")))))))))</f>
        <v>Fuerte</v>
      </c>
      <c r="Y96" s="89" t="str">
        <f t="shared" ref="Y96:Y101" si="60">IF(X96="","",IF(X96="Fuerte","NO","SI"))</f>
        <v>NO</v>
      </c>
      <c r="Z96" s="89"/>
      <c r="AA96" s="93"/>
      <c r="AB96" s="93"/>
      <c r="AC96" s="93"/>
      <c r="AD96" s="93"/>
      <c r="AE96" s="93"/>
      <c r="AF96" s="93"/>
      <c r="AG96" s="93"/>
      <c r="AH96" s="93"/>
      <c r="AI96" s="93"/>
      <c r="AJ96" s="93"/>
      <c r="AK96" s="93"/>
      <c r="AL96" s="93"/>
      <c r="AM96" s="93"/>
    </row>
    <row r="97" spans="1:39" s="94" customFormat="1" ht="165.75" x14ac:dyDescent="0.25">
      <c r="A97" s="89">
        <v>60</v>
      </c>
      <c r="B97" s="89" t="s">
        <v>766</v>
      </c>
      <c r="C97" s="89">
        <v>1</v>
      </c>
      <c r="D97" s="89" t="s">
        <v>374</v>
      </c>
      <c r="E97" s="92" t="str">
        <f>+VLOOKUP('VALORACIÓN DE CONTROL DE RIESGO'!A97,'IDENTIFICACIÓN DE RIESGOS'!$A$8:$F$104,6,0)</f>
        <v xml:space="preserve">Ingreso de la Persona Privada de la Libertad PD-TJ-1
Egreso de la Persona Privada de la Libertad 
PD-TJ-7
Remisiones de las Personas Privadas de la Libertad
PD-TJ-5
Disciplinario de la Persona Privada de la Libertad 
PD-TJ-6
</v>
      </c>
      <c r="F97" s="114" t="str">
        <f>+VLOOKUP(A97,'IDENTIFICACIÓN DE RIESGOS'!$A$7:$C$100,3,0)</f>
        <v xml:space="preserve">Vencimiento de trámites Jurídicos. </v>
      </c>
      <c r="G97" s="89" t="s">
        <v>338</v>
      </c>
      <c r="H97" s="89" t="s">
        <v>339</v>
      </c>
      <c r="I97" s="89" t="s">
        <v>760</v>
      </c>
      <c r="J97" s="89" t="s">
        <v>376</v>
      </c>
      <c r="K97" s="89" t="s">
        <v>376</v>
      </c>
      <c r="L97" s="89" t="s">
        <v>378</v>
      </c>
      <c r="M97" s="89" t="s">
        <v>386</v>
      </c>
      <c r="N97" s="89" t="s">
        <v>380</v>
      </c>
      <c r="O97" s="89" t="s">
        <v>381</v>
      </c>
      <c r="P97" s="89" t="s">
        <v>382</v>
      </c>
      <c r="Q97" s="89" t="s">
        <v>376</v>
      </c>
      <c r="R97" s="89" t="s">
        <v>383</v>
      </c>
      <c r="S97" s="89" t="s">
        <v>381</v>
      </c>
      <c r="T97" s="95" t="s">
        <v>447</v>
      </c>
      <c r="U97" s="89">
        <f>SUM(IF('VALORACIÓN DE CONTROL DE RIESGO'!L97="Preventivo",15,IF('VALORACIÓN DE CONTROL DE RIESGO'!L97="Detectivo",10,0)),IF('VALORACIÓN DE CONTROL DE RIESGO'!N97="Asignado",15,0),IF('VALORACIÓN DE CONTROL DE RIESGO'!O97="Adecuada",15,0),IF('VALORACIÓN DE CONTROL DE RIESGO'!P97="Completa",10,IF('VALORACIÓN DE CONTROL DE RIESGO'!P97="Incompleta",5,0)),IF('VALORACIÓN DE CONTROL DE RIESGO'!Q97="SI",15,0),IF('VALORACIÓN DE CONTROL DE RIESGO'!R97="Se investigan y se resuelven oportunamente",15,0),IF('VALORACIÓN DE CONTROL DE RIESGO'!S97="Adecuada",15,0))</f>
        <v>100</v>
      </c>
      <c r="V97" s="89" t="str">
        <f t="shared" si="58"/>
        <v>Fuerte</v>
      </c>
      <c r="W97" s="89" t="s">
        <v>384</v>
      </c>
      <c r="X97" s="89" t="str">
        <f t="shared" si="59"/>
        <v>Fuerte</v>
      </c>
      <c r="Y97" s="89" t="str">
        <f t="shared" si="60"/>
        <v>NO</v>
      </c>
      <c r="Z97" s="89"/>
      <c r="AA97" s="93"/>
      <c r="AB97" s="93"/>
      <c r="AC97" s="93"/>
      <c r="AD97" s="93"/>
      <c r="AE97" s="93"/>
      <c r="AF97" s="93"/>
      <c r="AG97" s="93"/>
      <c r="AH97" s="93"/>
      <c r="AI97" s="93"/>
      <c r="AJ97" s="93"/>
      <c r="AK97" s="93"/>
      <c r="AL97" s="93"/>
      <c r="AM97" s="93"/>
    </row>
    <row r="98" spans="1:39" s="94" customFormat="1" ht="165.75" x14ac:dyDescent="0.25">
      <c r="A98" s="89">
        <v>61</v>
      </c>
      <c r="B98" s="89" t="s">
        <v>766</v>
      </c>
      <c r="C98" s="89">
        <v>1</v>
      </c>
      <c r="D98" s="89" t="s">
        <v>374</v>
      </c>
      <c r="E98" s="92" t="str">
        <f>+VLOOKUP('VALORACIÓN DE CONTROL DE RIESGO'!A98,'IDENTIFICACIÓN DE RIESGOS'!$A$8:$F$104,6,0)</f>
        <v xml:space="preserve">Ingreso de la Persona Privada de la Libertad PD-TJ-1
Egreso de la Persona Privada de la Libertad 
PD-TJ-7
Remisiones de las Personas Privadas de la Libertad
PD-TJ-5
Disciplinario de la Persona Privada de la Libertad 
PD-TJ-6
</v>
      </c>
      <c r="F98" s="114" t="str">
        <f>+VLOOKUP(A98,'IDENTIFICACIÓN DE RIESGOS'!$A$7:$C$100,3,0)</f>
        <v xml:space="preserve">Prescripción de trámites Jurídicos. </v>
      </c>
      <c r="G98" s="89" t="s">
        <v>338</v>
      </c>
      <c r="H98" s="89" t="s">
        <v>339</v>
      </c>
      <c r="I98" s="89" t="s">
        <v>761</v>
      </c>
      <c r="J98" s="89" t="s">
        <v>376</v>
      </c>
      <c r="K98" s="89" t="s">
        <v>376</v>
      </c>
      <c r="L98" s="89" t="s">
        <v>378</v>
      </c>
      <c r="M98" s="89" t="s">
        <v>386</v>
      </c>
      <c r="N98" s="89" t="s">
        <v>380</v>
      </c>
      <c r="O98" s="89" t="s">
        <v>381</v>
      </c>
      <c r="P98" s="89" t="s">
        <v>382</v>
      </c>
      <c r="Q98" s="89" t="s">
        <v>376</v>
      </c>
      <c r="R98" s="89" t="s">
        <v>383</v>
      </c>
      <c r="S98" s="89" t="s">
        <v>381</v>
      </c>
      <c r="T98" s="95" t="s">
        <v>447</v>
      </c>
      <c r="U98" s="89">
        <f>SUM(IF('VALORACIÓN DE CONTROL DE RIESGO'!L98="Preventivo",15,IF('VALORACIÓN DE CONTROL DE RIESGO'!L98="Detectivo",10,0)),IF('VALORACIÓN DE CONTROL DE RIESGO'!N98="Asignado",15,0),IF('VALORACIÓN DE CONTROL DE RIESGO'!O98="Adecuada",15,0),IF('VALORACIÓN DE CONTROL DE RIESGO'!P98="Completa",10,IF('VALORACIÓN DE CONTROL DE RIESGO'!P98="Incompleta",5,0)),IF('VALORACIÓN DE CONTROL DE RIESGO'!Q98="SI",15,0),IF('VALORACIÓN DE CONTROL DE RIESGO'!R98="Se investigan y se resuelven oportunamente",15,0),IF('VALORACIÓN DE CONTROL DE RIESGO'!S98="Adecuada",15,0))</f>
        <v>100</v>
      </c>
      <c r="V98" s="89" t="str">
        <f t="shared" si="58"/>
        <v>Fuerte</v>
      </c>
      <c r="W98" s="89" t="s">
        <v>384</v>
      </c>
      <c r="X98" s="89" t="str">
        <f t="shared" si="59"/>
        <v>Fuerte</v>
      </c>
      <c r="Y98" s="89" t="str">
        <f t="shared" si="60"/>
        <v>NO</v>
      </c>
      <c r="Z98" s="89"/>
      <c r="AA98" s="93"/>
      <c r="AB98" s="93"/>
      <c r="AC98" s="93"/>
      <c r="AD98" s="93"/>
      <c r="AE98" s="93"/>
      <c r="AF98" s="93"/>
      <c r="AG98" s="93"/>
      <c r="AH98" s="93"/>
      <c r="AI98" s="93"/>
      <c r="AJ98" s="93"/>
      <c r="AK98" s="93"/>
      <c r="AL98" s="93"/>
      <c r="AM98" s="93"/>
    </row>
    <row r="99" spans="1:39" s="94" customFormat="1" ht="165.75" x14ac:dyDescent="0.25">
      <c r="A99" s="89">
        <v>62</v>
      </c>
      <c r="B99" s="89" t="s">
        <v>766</v>
      </c>
      <c r="C99" s="89">
        <v>1</v>
      </c>
      <c r="D99" s="89" t="s">
        <v>374</v>
      </c>
      <c r="E99" s="92" t="str">
        <f>+VLOOKUP('VALORACIÓN DE CONTROL DE RIESGO'!A99,'IDENTIFICACIÓN DE RIESGOS'!$A$8:$F$104,6,0)</f>
        <v xml:space="preserve">Ingreso de la Persona Privada de la Libertad PD-TJ-1
Egreso de la Persona Privada de la Libertad 
PD-TJ-7
Remisiones de las Personas Privadas de la Libertad
PD-TJ-5
Disciplinario de la Persona Privada de la Libertad 
PD-TJ-6
</v>
      </c>
      <c r="F99" s="114" t="str">
        <f>+VLOOKUP(A99,'IDENTIFICACIÓN DE RIESGOS'!$A$7:$C$100,3,0)</f>
        <v>Prolongación Ilícita de la libertad</v>
      </c>
      <c r="G99" s="89" t="s">
        <v>338</v>
      </c>
      <c r="H99" s="89" t="s">
        <v>339</v>
      </c>
      <c r="I99" s="89" t="s">
        <v>762</v>
      </c>
      <c r="J99" s="89" t="s">
        <v>376</v>
      </c>
      <c r="K99" s="89" t="s">
        <v>376</v>
      </c>
      <c r="L99" s="89" t="s">
        <v>378</v>
      </c>
      <c r="M99" s="89" t="s">
        <v>386</v>
      </c>
      <c r="N99" s="89" t="s">
        <v>380</v>
      </c>
      <c r="O99" s="89" t="s">
        <v>381</v>
      </c>
      <c r="P99" s="89" t="s">
        <v>382</v>
      </c>
      <c r="Q99" s="89" t="s">
        <v>376</v>
      </c>
      <c r="R99" s="89" t="s">
        <v>383</v>
      </c>
      <c r="S99" s="89" t="s">
        <v>381</v>
      </c>
      <c r="T99" s="95" t="s">
        <v>379</v>
      </c>
      <c r="U99" s="89">
        <f>SUM(IF('VALORACIÓN DE CONTROL DE RIESGO'!L99="Preventivo",15,IF('VALORACIÓN DE CONTROL DE RIESGO'!L99="Detectivo",10,0)),IF('VALORACIÓN DE CONTROL DE RIESGO'!N99="Asignado",15,0),IF('VALORACIÓN DE CONTROL DE RIESGO'!O99="Adecuada",15,0),IF('VALORACIÓN DE CONTROL DE RIESGO'!P99="Completa",10,IF('VALORACIÓN DE CONTROL DE RIESGO'!P99="Incompleta",5,0)),IF('VALORACIÓN DE CONTROL DE RIESGO'!Q99="SI",15,0),IF('VALORACIÓN DE CONTROL DE RIESGO'!R99="Se investigan y se resuelven oportunamente",15,0),IF('VALORACIÓN DE CONTROL DE RIESGO'!S99="Adecuada",15,0))</f>
        <v>100</v>
      </c>
      <c r="V99" s="89" t="str">
        <f t="shared" si="58"/>
        <v>Fuerte</v>
      </c>
      <c r="W99" s="89" t="s">
        <v>384</v>
      </c>
      <c r="X99" s="89" t="str">
        <f t="shared" si="59"/>
        <v>Fuerte</v>
      </c>
      <c r="Y99" s="89" t="str">
        <f t="shared" si="60"/>
        <v>NO</v>
      </c>
      <c r="Z99" s="89"/>
      <c r="AA99" s="93"/>
      <c r="AB99" s="93"/>
      <c r="AC99" s="93"/>
      <c r="AD99" s="93"/>
      <c r="AE99" s="93"/>
      <c r="AF99" s="93"/>
      <c r="AG99" s="93"/>
      <c r="AH99" s="93"/>
      <c r="AI99" s="93"/>
      <c r="AJ99" s="93"/>
      <c r="AK99" s="93"/>
      <c r="AL99" s="93"/>
      <c r="AM99" s="93"/>
    </row>
    <row r="100" spans="1:39" s="94" customFormat="1" ht="165.75" x14ac:dyDescent="0.25">
      <c r="A100" s="89">
        <v>62</v>
      </c>
      <c r="B100" s="89" t="s">
        <v>766</v>
      </c>
      <c r="C100" s="89">
        <v>2</v>
      </c>
      <c r="D100" s="89" t="s">
        <v>374</v>
      </c>
      <c r="E100" s="92" t="str">
        <f>+VLOOKUP('VALORACIÓN DE CONTROL DE RIESGO'!A100,'IDENTIFICACIÓN DE RIESGOS'!$A$8:$F$104,6,0)</f>
        <v xml:space="preserve">Ingreso de la Persona Privada de la Libertad PD-TJ-1
Egreso de la Persona Privada de la Libertad 
PD-TJ-7
Remisiones de las Personas Privadas de la Libertad
PD-TJ-5
Disciplinario de la Persona Privada de la Libertad 
PD-TJ-6
</v>
      </c>
      <c r="F100" s="114" t="str">
        <f>+VLOOKUP(A100,'IDENTIFICACIÓN DE RIESGOS'!$A$7:$C$100,3,0)</f>
        <v>Prolongación Ilícita de la libertad</v>
      </c>
      <c r="G100" s="89" t="s">
        <v>338</v>
      </c>
      <c r="H100" s="89" t="s">
        <v>339</v>
      </c>
      <c r="I100" s="89" t="s">
        <v>763</v>
      </c>
      <c r="J100" s="89" t="s">
        <v>376</v>
      </c>
      <c r="K100" s="89" t="s">
        <v>376</v>
      </c>
      <c r="L100" s="89" t="s">
        <v>378</v>
      </c>
      <c r="M100" s="89" t="s">
        <v>386</v>
      </c>
      <c r="N100" s="89" t="s">
        <v>380</v>
      </c>
      <c r="O100" s="89" t="s">
        <v>381</v>
      </c>
      <c r="P100" s="89" t="s">
        <v>382</v>
      </c>
      <c r="Q100" s="89" t="s">
        <v>376</v>
      </c>
      <c r="R100" s="89" t="s">
        <v>383</v>
      </c>
      <c r="S100" s="89" t="s">
        <v>381</v>
      </c>
      <c r="T100" s="95" t="s">
        <v>379</v>
      </c>
      <c r="U100" s="89">
        <f>SUM(IF('VALORACIÓN DE CONTROL DE RIESGO'!L100="Preventivo",15,IF('VALORACIÓN DE CONTROL DE RIESGO'!L100="Detectivo",10,0)),IF('VALORACIÓN DE CONTROL DE RIESGO'!N100="Asignado",15,0),IF('VALORACIÓN DE CONTROL DE RIESGO'!O100="Adecuada",15,0),IF('VALORACIÓN DE CONTROL DE RIESGO'!P100="Completa",10,IF('VALORACIÓN DE CONTROL DE RIESGO'!P100="Incompleta",5,0)),IF('VALORACIÓN DE CONTROL DE RIESGO'!Q100="SI",15,0),IF('VALORACIÓN DE CONTROL DE RIESGO'!R100="Se investigan y se resuelven oportunamente",15,0),IF('VALORACIÓN DE CONTROL DE RIESGO'!S100="Adecuada",15,0))</f>
        <v>100</v>
      </c>
      <c r="V100" s="89" t="str">
        <f t="shared" si="58"/>
        <v>Fuerte</v>
      </c>
      <c r="W100" s="89" t="s">
        <v>384</v>
      </c>
      <c r="X100" s="89" t="str">
        <f t="shared" si="59"/>
        <v>Fuerte</v>
      </c>
      <c r="Y100" s="89" t="str">
        <f t="shared" si="60"/>
        <v>NO</v>
      </c>
      <c r="Z100" s="89"/>
      <c r="AA100" s="93"/>
      <c r="AB100" s="93"/>
      <c r="AC100" s="93"/>
      <c r="AD100" s="93"/>
      <c r="AE100" s="93"/>
      <c r="AF100" s="93"/>
      <c r="AG100" s="93"/>
      <c r="AH100" s="93"/>
      <c r="AI100" s="93"/>
      <c r="AJ100" s="93"/>
      <c r="AK100" s="93"/>
      <c r="AL100" s="93"/>
      <c r="AM100" s="93"/>
    </row>
    <row r="101" spans="1:39" s="94" customFormat="1" ht="165.75" x14ac:dyDescent="0.25">
      <c r="A101" s="89">
        <v>63</v>
      </c>
      <c r="B101" s="89" t="s">
        <v>766</v>
      </c>
      <c r="C101" s="89">
        <v>1</v>
      </c>
      <c r="D101" s="89" t="s">
        <v>374</v>
      </c>
      <c r="E101" s="92" t="str">
        <f>+VLOOKUP('VALORACIÓN DE CONTROL DE RIESGO'!A101,'IDENTIFICACIÓN DE RIESGOS'!$A$8:$F$104,6,0)</f>
        <v xml:space="preserve">Ingreso de la Persona Privada de la Libertad PD-TJ-1
Egreso de la Persona Privada de la Libertad 
PD-TJ-7
Remisiones de las Personas Privadas de la Libertad
PD-TJ-5
Disciplinario de la Persona Privada de la Libertad 
PD-TJ-6
</v>
      </c>
      <c r="F101" s="114" t="str">
        <f>+VLOOKUP(A101,'IDENTIFICACIÓN DE RIESGOS'!$A$7:$C$100,3,0)</f>
        <v>Hoja de vida incompleta, desactualizada o imprecisa (Física o en el aplicativo SISIPEC WEB)</v>
      </c>
      <c r="G101" s="89" t="s">
        <v>343</v>
      </c>
      <c r="H101" s="89" t="s">
        <v>344</v>
      </c>
      <c r="I101" s="89" t="s">
        <v>764</v>
      </c>
      <c r="J101" s="89" t="s">
        <v>376</v>
      </c>
      <c r="K101" s="89" t="s">
        <v>376</v>
      </c>
      <c r="L101" s="89" t="s">
        <v>378</v>
      </c>
      <c r="M101" s="89" t="s">
        <v>386</v>
      </c>
      <c r="N101" s="89" t="s">
        <v>380</v>
      </c>
      <c r="O101" s="89" t="s">
        <v>381</v>
      </c>
      <c r="P101" s="89" t="s">
        <v>382</v>
      </c>
      <c r="Q101" s="89" t="s">
        <v>376</v>
      </c>
      <c r="R101" s="89" t="s">
        <v>383</v>
      </c>
      <c r="S101" s="89" t="s">
        <v>381</v>
      </c>
      <c r="T101" s="95" t="s">
        <v>379</v>
      </c>
      <c r="U101" s="89">
        <f>SUM(IF('VALORACIÓN DE CONTROL DE RIESGO'!L101="Preventivo",15,IF('VALORACIÓN DE CONTROL DE RIESGO'!L101="Detectivo",10,0)),IF('VALORACIÓN DE CONTROL DE RIESGO'!N101="Asignado",15,0),IF('VALORACIÓN DE CONTROL DE RIESGO'!O101="Adecuada",15,0),IF('VALORACIÓN DE CONTROL DE RIESGO'!P101="Completa",10,IF('VALORACIÓN DE CONTROL DE RIESGO'!P101="Incompleta",5,0)),IF('VALORACIÓN DE CONTROL DE RIESGO'!Q101="SI",15,0),IF('VALORACIÓN DE CONTROL DE RIESGO'!R101="Se investigan y se resuelven oportunamente",15,0),IF('VALORACIÓN DE CONTROL DE RIESGO'!S101="Adecuada",15,0))</f>
        <v>100</v>
      </c>
      <c r="V101" s="89" t="str">
        <f t="shared" si="58"/>
        <v>Fuerte</v>
      </c>
      <c r="W101" s="89" t="s">
        <v>384</v>
      </c>
      <c r="X101" s="89" t="str">
        <f t="shared" si="59"/>
        <v>Fuerte</v>
      </c>
      <c r="Y101" s="89" t="str">
        <f t="shared" si="60"/>
        <v>NO</v>
      </c>
      <c r="Z101" s="89"/>
      <c r="AA101" s="93"/>
      <c r="AB101" s="93"/>
      <c r="AC101" s="93"/>
      <c r="AD101" s="93"/>
      <c r="AE101" s="93"/>
      <c r="AF101" s="93"/>
      <c r="AG101" s="93"/>
      <c r="AH101" s="93"/>
      <c r="AI101" s="93"/>
      <c r="AJ101" s="93"/>
      <c r="AK101" s="93"/>
      <c r="AL101" s="93"/>
      <c r="AM101" s="93"/>
    </row>
    <row r="102" spans="1:39" s="94" customFormat="1" ht="165.75" x14ac:dyDescent="0.25">
      <c r="A102" s="89">
        <v>64</v>
      </c>
      <c r="B102" s="89" t="s">
        <v>766</v>
      </c>
      <c r="C102" s="89">
        <v>1</v>
      </c>
      <c r="D102" s="89" t="s">
        <v>374</v>
      </c>
      <c r="E102" s="92" t="str">
        <f>+VLOOKUP('VALORACIÓN DE CONTROL DE RIESGO'!A102,'IDENTIFICACIÓN DE RIESGOS'!$A$8:$F$104,6,0)</f>
        <v xml:space="preserve">Ingreso de la Persona Privada de la Libertad PD-TJ-1
Egreso de la Persona Privada de la Libertad 
PD-TJ-7
Remisiones de las Personas Privadas de la Libertad
PD-TJ-5
Disciplinario de la Persona Privada de la Libertad 
PD-TJ-6
</v>
      </c>
      <c r="F102" s="114" t="str">
        <f>+VLOOKUP(A102,'IDENTIFICACIÓN DE RIESGOS'!$A$7:$C$100,3,0)</f>
        <v>Conceder u otorgar libertad o trasladar a una PPL sin el debido cumplimiento de los requisitos legales.</v>
      </c>
      <c r="G102" s="89" t="s">
        <v>347</v>
      </c>
      <c r="H102" s="89" t="s">
        <v>344</v>
      </c>
      <c r="I102" s="89" t="s">
        <v>448</v>
      </c>
      <c r="J102" s="89" t="s">
        <v>376</v>
      </c>
      <c r="K102" s="89" t="s">
        <v>376</v>
      </c>
      <c r="L102" s="89" t="s">
        <v>378</v>
      </c>
      <c r="M102" s="89" t="s">
        <v>386</v>
      </c>
      <c r="N102" s="89" t="s">
        <v>380</v>
      </c>
      <c r="O102" s="89" t="s">
        <v>381</v>
      </c>
      <c r="P102" s="89" t="s">
        <v>382</v>
      </c>
      <c r="Q102" s="89" t="s">
        <v>376</v>
      </c>
      <c r="R102" s="89" t="s">
        <v>383</v>
      </c>
      <c r="S102" s="89" t="s">
        <v>381</v>
      </c>
      <c r="T102" s="95" t="s">
        <v>379</v>
      </c>
      <c r="U102" s="89">
        <f>SUM(IF('VALORACIÓN DE CONTROL DE RIESGO'!L102="Preventivo",15,IF('VALORACIÓN DE CONTROL DE RIESGO'!L102="Detectivo",10,0)),IF('VALORACIÓN DE CONTROL DE RIESGO'!N102="Asignado",15,0),IF('VALORACIÓN DE CONTROL DE RIESGO'!O102="Adecuada",15,0),IF('VALORACIÓN DE CONTROL DE RIESGO'!P102="Completa",10,IF('VALORACIÓN DE CONTROL DE RIESGO'!P102="Incompleta",5,0)),IF('VALORACIÓN DE CONTROL DE RIESGO'!Q102="SI",15,0),IF('VALORACIÓN DE CONTROL DE RIESGO'!R102="Se investigan y se resuelven oportunamente",15,0),IF('VALORACIÓN DE CONTROL DE RIESGO'!S102="Adecuada",15,0))</f>
        <v>100</v>
      </c>
      <c r="V102" s="89" t="str">
        <f t="shared" ref="V102:V103" si="61">IF(U102&gt;=96,"Fuerte",IF(AND(U102&gt;=86,U102&lt;=95),"Moderado",IF(AND(U102&lt;=85,U102&gt;=0),"Debil","")))</f>
        <v>Fuerte</v>
      </c>
      <c r="W102" s="89" t="s">
        <v>384</v>
      </c>
      <c r="X102" s="89" t="str">
        <f t="shared" ref="X102:X103" si="62">IF(AND(V102="Fuerte",W102="Fuerte"),"Fuerte",IF(AND(V102="Fuerte",W102="Moderado"),"Moderado",IF(AND(V102="Fuerte",W102="Debil"),"Debil",IF(AND(V102="Moderado",W102="Fuerte"),"Moderado",IF(AND(V102="Moderado",W102="Moderado"),"Moderado",IF(AND(V102="Moderado",W102="Debil"),"Debil",IF(AND(V102="Debil",W102="Fuerte"),"Debil",IF(AND(V102="Debil",W102="Moderado"),"Debil",IF(AND(V102="Debil",W102="Debil"),"Debil","")))))))))</f>
        <v>Fuerte</v>
      </c>
      <c r="Y102" s="89" t="str">
        <f t="shared" ref="Y102:Y103" si="63">IF(X102="","",IF(X102="Fuerte","NO","SI"))</f>
        <v>NO</v>
      </c>
      <c r="Z102" s="89"/>
      <c r="AA102" s="93"/>
      <c r="AB102" s="93"/>
      <c r="AC102" s="93"/>
      <c r="AD102" s="93"/>
      <c r="AE102" s="93"/>
      <c r="AF102" s="93"/>
      <c r="AG102" s="93"/>
      <c r="AH102" s="93"/>
      <c r="AI102" s="93"/>
      <c r="AJ102" s="93"/>
      <c r="AK102" s="93"/>
      <c r="AL102" s="93"/>
      <c r="AM102" s="93"/>
    </row>
    <row r="103" spans="1:39" s="94" customFormat="1" ht="178.5" x14ac:dyDescent="0.25">
      <c r="A103" s="89">
        <v>65</v>
      </c>
      <c r="B103" s="89" t="s">
        <v>766</v>
      </c>
      <c r="C103" s="89">
        <v>1</v>
      </c>
      <c r="D103" s="89" t="s">
        <v>374</v>
      </c>
      <c r="E103" s="92" t="str">
        <f>+VLOOKUP('VALORACIÓN DE CONTROL DE RIESGO'!A103,'IDENTIFICACIÓN DE RIESGOS'!$A$8:$F$104,6,0)</f>
        <v xml:space="preserve">Ingreso de la Persona Privada de la Libertad PD-TJ-1
Egreso de la Persona Privada de la Libertad 
PD-TJ-7
Remisiones de las Personas Privadas de la Libertad
PD-TJ-5
Disciplinario de la Persona Privada de la Libertad 
PD-TJ-6
</v>
      </c>
      <c r="F103" s="114" t="str">
        <f>+VLOOKUP(A103,'IDENTIFICACIÓN DE RIESGOS'!$A$7:$C$100,3,0)</f>
        <v xml:space="preserve">Privación ilegal de la libertad </v>
      </c>
      <c r="G103" s="89" t="s">
        <v>347</v>
      </c>
      <c r="H103" s="89" t="s">
        <v>344</v>
      </c>
      <c r="I103" s="89" t="s">
        <v>775</v>
      </c>
      <c r="J103" s="89" t="s">
        <v>376</v>
      </c>
      <c r="K103" s="89" t="s">
        <v>376</v>
      </c>
      <c r="L103" s="89" t="s">
        <v>378</v>
      </c>
      <c r="M103" s="89" t="s">
        <v>386</v>
      </c>
      <c r="N103" s="89" t="s">
        <v>380</v>
      </c>
      <c r="O103" s="89" t="s">
        <v>381</v>
      </c>
      <c r="P103" s="89" t="s">
        <v>382</v>
      </c>
      <c r="Q103" s="89" t="s">
        <v>376</v>
      </c>
      <c r="R103" s="89" t="s">
        <v>383</v>
      </c>
      <c r="S103" s="89" t="s">
        <v>381</v>
      </c>
      <c r="T103" s="95" t="s">
        <v>379</v>
      </c>
      <c r="U103" s="89">
        <f>SUM(IF('VALORACIÓN DE CONTROL DE RIESGO'!L103="Preventivo",15,IF('VALORACIÓN DE CONTROL DE RIESGO'!L103="Detectivo",10,0)),IF('VALORACIÓN DE CONTROL DE RIESGO'!N103="Asignado",15,0),IF('VALORACIÓN DE CONTROL DE RIESGO'!O103="Adecuada",15,0),IF('VALORACIÓN DE CONTROL DE RIESGO'!P103="Completa",10,IF('VALORACIÓN DE CONTROL DE RIESGO'!P103="Incompleta",5,0)),IF('VALORACIÓN DE CONTROL DE RIESGO'!Q103="SI",15,0),IF('VALORACIÓN DE CONTROL DE RIESGO'!R103="Se investigan y se resuelven oportunamente",15,0),IF('VALORACIÓN DE CONTROL DE RIESGO'!S103="Adecuada",15,0))</f>
        <v>100</v>
      </c>
      <c r="V103" s="89" t="str">
        <f t="shared" si="61"/>
        <v>Fuerte</v>
      </c>
      <c r="W103" s="89" t="s">
        <v>384</v>
      </c>
      <c r="X103" s="89" t="str">
        <f t="shared" si="62"/>
        <v>Fuerte</v>
      </c>
      <c r="Y103" s="89" t="str">
        <f t="shared" si="63"/>
        <v>NO</v>
      </c>
      <c r="Z103" s="89"/>
      <c r="AA103" s="93"/>
      <c r="AB103" s="93"/>
      <c r="AC103" s="93"/>
      <c r="AD103" s="93"/>
      <c r="AE103" s="93"/>
      <c r="AF103" s="93"/>
      <c r="AG103" s="93"/>
      <c r="AH103" s="93"/>
      <c r="AI103" s="93"/>
      <c r="AJ103" s="93"/>
      <c r="AK103" s="93"/>
      <c r="AL103" s="93"/>
      <c r="AM103" s="93"/>
    </row>
    <row r="104" spans="1:39" s="94" customFormat="1" ht="216.75" x14ac:dyDescent="0.25">
      <c r="A104" s="89">
        <v>65</v>
      </c>
      <c r="B104" s="89" t="s">
        <v>766</v>
      </c>
      <c r="C104" s="89">
        <v>2</v>
      </c>
      <c r="D104" s="89" t="s">
        <v>374</v>
      </c>
      <c r="E104" s="92" t="str">
        <f>+VLOOKUP('VALORACIÓN DE CONTROL DE RIESGO'!A104,'IDENTIFICACIÓN DE RIESGOS'!$A$8:$F$104,6,0)</f>
        <v xml:space="preserve">Ingreso de la Persona Privada de la Libertad PD-TJ-1
Egreso de la Persona Privada de la Libertad 
PD-TJ-7
Remisiones de las Personas Privadas de la Libertad
PD-TJ-5
Disciplinario de la Persona Privada de la Libertad 
PD-TJ-6
</v>
      </c>
      <c r="F104" s="114" t="str">
        <f>+VLOOKUP(A104,'IDENTIFICACIÓN DE RIESGOS'!$A$7:$C$100,3,0)</f>
        <v xml:space="preserve">Privación ilegal de la libertad </v>
      </c>
      <c r="G104" s="89" t="s">
        <v>347</v>
      </c>
      <c r="H104" s="89" t="s">
        <v>344</v>
      </c>
      <c r="I104" s="89" t="s">
        <v>793</v>
      </c>
      <c r="J104" s="89" t="s">
        <v>376</v>
      </c>
      <c r="K104" s="89" t="s">
        <v>376</v>
      </c>
      <c r="L104" s="89" t="s">
        <v>378</v>
      </c>
      <c r="M104" s="89" t="s">
        <v>386</v>
      </c>
      <c r="N104" s="89" t="s">
        <v>380</v>
      </c>
      <c r="O104" s="89" t="s">
        <v>381</v>
      </c>
      <c r="P104" s="89" t="s">
        <v>382</v>
      </c>
      <c r="Q104" s="89" t="s">
        <v>376</v>
      </c>
      <c r="R104" s="89" t="s">
        <v>383</v>
      </c>
      <c r="S104" s="89" t="s">
        <v>381</v>
      </c>
      <c r="T104" s="95" t="s">
        <v>379</v>
      </c>
      <c r="U104" s="89">
        <f>SUM(IF('VALORACIÓN DE CONTROL DE RIESGO'!L104="Preventivo",15,IF('VALORACIÓN DE CONTROL DE RIESGO'!L104="Detectivo",10,0)),IF('VALORACIÓN DE CONTROL DE RIESGO'!N104="Asignado",15,0),IF('VALORACIÓN DE CONTROL DE RIESGO'!O104="Adecuada",15,0),IF('VALORACIÓN DE CONTROL DE RIESGO'!P104="Completa",10,IF('VALORACIÓN DE CONTROL DE RIESGO'!P104="Incompleta",5,0)),IF('VALORACIÓN DE CONTROL DE RIESGO'!Q104="SI",15,0),IF('VALORACIÓN DE CONTROL DE RIESGO'!R104="Se investigan y se resuelven oportunamente",15,0),IF('VALORACIÓN DE CONTROL DE RIESGO'!S104="Adecuada",15,0))</f>
        <v>100</v>
      </c>
      <c r="V104" s="89" t="str">
        <f t="shared" ref="V104:V129" si="64">IF(U104&gt;=96,"Fuerte",IF(AND(U104&gt;=86,U104&lt;=95),"Moderado",IF(AND(U104&lt;=85,U104&gt;=0),"Debil","")))</f>
        <v>Fuerte</v>
      </c>
      <c r="W104" s="89" t="s">
        <v>384</v>
      </c>
      <c r="X104" s="89" t="str">
        <f t="shared" ref="X104:X129" si="65">IF(AND(V104="Fuerte",W104="Fuerte"),"Fuerte",IF(AND(V104="Fuerte",W104="Moderado"),"Moderado",IF(AND(V104="Fuerte",W104="Debil"),"Debil",IF(AND(V104="Moderado",W104="Fuerte"),"Moderado",IF(AND(V104="Moderado",W104="Moderado"),"Moderado",IF(AND(V104="Moderado",W104="Debil"),"Debil",IF(AND(V104="Debil",W104="Fuerte"),"Debil",IF(AND(V104="Debil",W104="Moderado"),"Debil",IF(AND(V104="Debil",W104="Debil"),"Debil","")))))))))</f>
        <v>Fuerte</v>
      </c>
      <c r="Y104" s="89" t="str">
        <f t="shared" ref="Y104:Y129" si="66">IF(X104="","",IF(X104="Fuerte","NO","SI"))</f>
        <v>NO</v>
      </c>
      <c r="Z104" s="89"/>
      <c r="AA104" s="93"/>
      <c r="AB104" s="93"/>
      <c r="AC104" s="93"/>
      <c r="AD104" s="93"/>
      <c r="AE104" s="93"/>
      <c r="AF104" s="93"/>
      <c r="AG104" s="93"/>
      <c r="AH104" s="93"/>
      <c r="AI104" s="93"/>
      <c r="AJ104" s="93"/>
      <c r="AK104" s="93"/>
      <c r="AL104" s="93"/>
      <c r="AM104" s="93"/>
    </row>
    <row r="105" spans="1:39" s="94" customFormat="1" ht="153" x14ac:dyDescent="0.25">
      <c r="A105" s="89">
        <v>66</v>
      </c>
      <c r="B105" s="89" t="s">
        <v>1</v>
      </c>
      <c r="C105" s="89">
        <v>1</v>
      </c>
      <c r="D105" s="89" t="s">
        <v>374</v>
      </c>
      <c r="E105" s="92" t="str">
        <f>+VLOOKUP('VALORACIÓN DE CONTROL DE RIESGO'!A105,'IDENTIFICACIÓN DE RIESGOS'!$A$8:$F$104,6,0)</f>
        <v>Identificación y Evaluación de Aspectos e Impactos Ambientales PD-DS-1
Identificación de Requisitos Legales Ambientales PD-DS-2
Aprovechamiento de Residuos Sólidos PD-DS-4</v>
      </c>
      <c r="F105" s="114" t="str">
        <f>+VLOOKUP(A105,'IDENTIFICACIÓN DE RIESGOS'!$A$7:$C$100,3,0)</f>
        <v>Inadecuada disposición de los residuos (Aceite vegetal y Aceite usado)</v>
      </c>
      <c r="G105" s="89" t="s">
        <v>829</v>
      </c>
      <c r="H105" s="89" t="s">
        <v>822</v>
      </c>
      <c r="I105" s="89" t="s">
        <v>833</v>
      </c>
      <c r="J105" s="89" t="s">
        <v>376</v>
      </c>
      <c r="K105" s="89" t="s">
        <v>376</v>
      </c>
      <c r="L105" s="89" t="s">
        <v>378</v>
      </c>
      <c r="M105" s="89" t="s">
        <v>386</v>
      </c>
      <c r="N105" s="89" t="s">
        <v>380</v>
      </c>
      <c r="O105" s="89" t="s">
        <v>381</v>
      </c>
      <c r="P105" s="89" t="s">
        <v>382</v>
      </c>
      <c r="Q105" s="89" t="s">
        <v>376</v>
      </c>
      <c r="R105" s="89" t="s">
        <v>383</v>
      </c>
      <c r="S105" s="89" t="s">
        <v>381</v>
      </c>
      <c r="T105" s="95" t="s">
        <v>379</v>
      </c>
      <c r="U105" s="89">
        <f>SUM(IF('VALORACIÓN DE CONTROL DE RIESGO'!L105="Preventivo",15,IF('VALORACIÓN DE CONTROL DE RIESGO'!L105="Detectivo",10,0)),IF('VALORACIÓN DE CONTROL DE RIESGO'!N105="Asignado",15,0),IF('VALORACIÓN DE CONTROL DE RIESGO'!O105="Adecuada",15,0),IF('VALORACIÓN DE CONTROL DE RIESGO'!P105="Completa",10,IF('VALORACIÓN DE CONTROL DE RIESGO'!P105="Incompleta",5,0)),IF('VALORACIÓN DE CONTROL DE RIESGO'!Q105="SI",15,0),IF('VALORACIÓN DE CONTROL DE RIESGO'!R105="Se investigan y se resuelven oportunamente",15,0),IF('VALORACIÓN DE CONTROL DE RIESGO'!S105="Adecuada",15,0))</f>
        <v>100</v>
      </c>
      <c r="V105" s="89" t="str">
        <f t="shared" si="64"/>
        <v>Fuerte</v>
      </c>
      <c r="W105" s="89" t="s">
        <v>384</v>
      </c>
      <c r="X105" s="89" t="str">
        <f t="shared" si="65"/>
        <v>Fuerte</v>
      </c>
      <c r="Y105" s="89" t="str">
        <f t="shared" si="66"/>
        <v>NO</v>
      </c>
      <c r="Z105" s="89"/>
      <c r="AA105" s="93"/>
      <c r="AB105" s="93"/>
      <c r="AC105" s="93"/>
      <c r="AD105" s="93"/>
      <c r="AE105" s="93"/>
      <c r="AF105" s="93"/>
      <c r="AG105" s="93"/>
      <c r="AH105" s="93"/>
      <c r="AI105" s="93"/>
      <c r="AJ105" s="93"/>
      <c r="AK105" s="93"/>
      <c r="AL105" s="93"/>
      <c r="AM105" s="93"/>
    </row>
    <row r="106" spans="1:39" s="94" customFormat="1" ht="165.75" x14ac:dyDescent="0.25">
      <c r="A106" s="89">
        <v>66</v>
      </c>
      <c r="B106" s="89" t="s">
        <v>190</v>
      </c>
      <c r="C106" s="89">
        <v>2</v>
      </c>
      <c r="D106" s="89" t="s">
        <v>616</v>
      </c>
      <c r="E106" s="92" t="str">
        <f>+VLOOKUP('VALORACIÓN DE CONTROL DE RIESGO'!A106,'IDENTIFICACIÓN DE RIESGOS'!$A$8:$F$104,6,0)</f>
        <v>Identificación y Evaluación de Aspectos e Impactos Ambientales PD-DS-1
Identificación de Requisitos Legales Ambientales PD-DS-2
Aprovechamiento de Residuos Sólidos PD-DS-4</v>
      </c>
      <c r="F106" s="114" t="str">
        <f>+VLOOKUP(A106,'IDENTIFICACIÓN DE RIESGOS'!$A$7:$C$100,3,0)</f>
        <v>Inadecuada disposición de los residuos (Aceite vegetal y Aceite usado)</v>
      </c>
      <c r="G106" s="89" t="s">
        <v>829</v>
      </c>
      <c r="H106" s="89" t="s">
        <v>822</v>
      </c>
      <c r="I106" s="89" t="s">
        <v>834</v>
      </c>
      <c r="J106" s="89" t="s">
        <v>376</v>
      </c>
      <c r="K106" s="89" t="s">
        <v>376</v>
      </c>
      <c r="L106" s="89" t="s">
        <v>378</v>
      </c>
      <c r="M106" s="89" t="s">
        <v>386</v>
      </c>
      <c r="N106" s="89" t="s">
        <v>380</v>
      </c>
      <c r="O106" s="89" t="s">
        <v>381</v>
      </c>
      <c r="P106" s="89" t="s">
        <v>382</v>
      </c>
      <c r="Q106" s="89" t="s">
        <v>376</v>
      </c>
      <c r="R106" s="89" t="s">
        <v>383</v>
      </c>
      <c r="S106" s="89" t="s">
        <v>381</v>
      </c>
      <c r="T106" s="95" t="s">
        <v>379</v>
      </c>
      <c r="U106" s="89">
        <f>SUM(IF('VALORACIÓN DE CONTROL DE RIESGO'!L106="Preventivo",15,IF('VALORACIÓN DE CONTROL DE RIESGO'!L106="Detectivo",10,0)),IF('VALORACIÓN DE CONTROL DE RIESGO'!N106="Asignado",15,0),IF('VALORACIÓN DE CONTROL DE RIESGO'!O106="Adecuada",15,0),IF('VALORACIÓN DE CONTROL DE RIESGO'!P106="Completa",10,IF('VALORACIÓN DE CONTROL DE RIESGO'!P106="Incompleta",5,0)),IF('VALORACIÓN DE CONTROL DE RIESGO'!Q106="SI",15,0),IF('VALORACIÓN DE CONTROL DE RIESGO'!R106="Se investigan y se resuelven oportunamente",15,0),IF('VALORACIÓN DE CONTROL DE RIESGO'!S106="Adecuada",15,0))</f>
        <v>100</v>
      </c>
      <c r="V106" s="89" t="str">
        <f t="shared" si="64"/>
        <v>Fuerte</v>
      </c>
      <c r="W106" s="89" t="s">
        <v>384</v>
      </c>
      <c r="X106" s="89" t="str">
        <f t="shared" si="65"/>
        <v>Fuerte</v>
      </c>
      <c r="Y106" s="89" t="str">
        <f t="shared" si="66"/>
        <v>NO</v>
      </c>
      <c r="Z106" s="89"/>
      <c r="AA106" s="93"/>
      <c r="AB106" s="93"/>
      <c r="AC106" s="93"/>
      <c r="AD106" s="93"/>
      <c r="AE106" s="93"/>
      <c r="AF106" s="93"/>
      <c r="AG106" s="93"/>
      <c r="AH106" s="93"/>
      <c r="AI106" s="93"/>
      <c r="AJ106" s="93"/>
      <c r="AK106" s="93"/>
      <c r="AL106" s="93"/>
      <c r="AM106" s="93"/>
    </row>
    <row r="107" spans="1:39" s="94" customFormat="1" ht="165.75" x14ac:dyDescent="0.25">
      <c r="A107" s="89">
        <v>66</v>
      </c>
      <c r="B107" s="89" t="s">
        <v>1</v>
      </c>
      <c r="C107" s="89">
        <v>3</v>
      </c>
      <c r="D107" s="89" t="s">
        <v>616</v>
      </c>
      <c r="E107" s="92" t="str">
        <f>+VLOOKUP('VALORACIÓN DE CONTROL DE RIESGO'!A107,'IDENTIFICACIÓN DE RIESGOS'!$A$8:$F$104,6,0)</f>
        <v>Identificación y Evaluación de Aspectos e Impactos Ambientales PD-DS-1
Identificación de Requisitos Legales Ambientales PD-DS-2
Aprovechamiento de Residuos Sólidos PD-DS-4</v>
      </c>
      <c r="F107" s="114" t="str">
        <f>+VLOOKUP(A107,'IDENTIFICACIÓN DE RIESGOS'!$A$7:$C$100,3,0)</f>
        <v>Inadecuada disposición de los residuos (Aceite vegetal y Aceite usado)</v>
      </c>
      <c r="G107" s="89" t="s">
        <v>829</v>
      </c>
      <c r="H107" s="89" t="s">
        <v>822</v>
      </c>
      <c r="I107" s="89" t="s">
        <v>931</v>
      </c>
      <c r="J107" s="89" t="s">
        <v>376</v>
      </c>
      <c r="K107" s="89" t="s">
        <v>376</v>
      </c>
      <c r="L107" s="89" t="s">
        <v>378</v>
      </c>
      <c r="M107" s="89" t="s">
        <v>386</v>
      </c>
      <c r="N107" s="89" t="s">
        <v>380</v>
      </c>
      <c r="O107" s="89" t="s">
        <v>381</v>
      </c>
      <c r="P107" s="89" t="s">
        <v>382</v>
      </c>
      <c r="Q107" s="89" t="s">
        <v>376</v>
      </c>
      <c r="R107" s="89" t="s">
        <v>383</v>
      </c>
      <c r="S107" s="89" t="s">
        <v>381</v>
      </c>
      <c r="T107" s="95" t="s">
        <v>379</v>
      </c>
      <c r="U107" s="89">
        <f>SUM(IF('VALORACIÓN DE CONTROL DE RIESGO'!L107="Preventivo",15,IF('VALORACIÓN DE CONTROL DE RIESGO'!L107="Detectivo",10,0)),IF('VALORACIÓN DE CONTROL DE RIESGO'!N107="Asignado",15,0),IF('VALORACIÓN DE CONTROL DE RIESGO'!O107="Adecuada",15,0),IF('VALORACIÓN DE CONTROL DE RIESGO'!P107="Completa",10,IF('VALORACIÓN DE CONTROL DE RIESGO'!P107="Incompleta",5,0)),IF('VALORACIÓN DE CONTROL DE RIESGO'!Q107="SI",15,0),IF('VALORACIÓN DE CONTROL DE RIESGO'!R107="Se investigan y se resuelven oportunamente",15,0),IF('VALORACIÓN DE CONTROL DE RIESGO'!S107="Adecuada",15,0))</f>
        <v>100</v>
      </c>
      <c r="V107" s="89" t="str">
        <f t="shared" si="64"/>
        <v>Fuerte</v>
      </c>
      <c r="W107" s="89" t="s">
        <v>384</v>
      </c>
      <c r="X107" s="89" t="str">
        <f t="shared" si="65"/>
        <v>Fuerte</v>
      </c>
      <c r="Y107" s="89" t="str">
        <f t="shared" si="66"/>
        <v>NO</v>
      </c>
      <c r="Z107" s="89"/>
      <c r="AA107" s="93"/>
      <c r="AB107" s="93"/>
      <c r="AC107" s="93"/>
      <c r="AD107" s="93"/>
      <c r="AE107" s="93"/>
      <c r="AF107" s="93"/>
      <c r="AG107" s="93"/>
      <c r="AH107" s="93"/>
      <c r="AI107" s="93"/>
      <c r="AJ107" s="93"/>
      <c r="AK107" s="93"/>
      <c r="AL107" s="93"/>
      <c r="AM107" s="93"/>
    </row>
    <row r="108" spans="1:39" s="94" customFormat="1" ht="140.25" x14ac:dyDescent="0.25">
      <c r="A108" s="89">
        <v>66</v>
      </c>
      <c r="B108" s="89" t="s">
        <v>1</v>
      </c>
      <c r="C108" s="89">
        <v>4</v>
      </c>
      <c r="D108" s="89" t="s">
        <v>374</v>
      </c>
      <c r="E108" s="92" t="str">
        <f>+VLOOKUP('VALORACIÓN DE CONTROL DE RIESGO'!A108,'IDENTIFICACIÓN DE RIESGOS'!$A$8:$F$104,6,0)</f>
        <v>Identificación y Evaluación de Aspectos e Impactos Ambientales PD-DS-1
Identificación de Requisitos Legales Ambientales PD-DS-2
Aprovechamiento de Residuos Sólidos PD-DS-4</v>
      </c>
      <c r="F108" s="114" t="str">
        <f>+VLOOKUP(A108,'IDENTIFICACIÓN DE RIESGOS'!$A$7:$C$100,3,0)</f>
        <v>Inadecuada disposición de los residuos (Aceite vegetal y Aceite usado)</v>
      </c>
      <c r="G108" s="89" t="s">
        <v>829</v>
      </c>
      <c r="H108" s="89" t="s">
        <v>822</v>
      </c>
      <c r="I108" s="89" t="s">
        <v>932</v>
      </c>
      <c r="J108" s="89" t="s">
        <v>376</v>
      </c>
      <c r="K108" s="89" t="s">
        <v>376</v>
      </c>
      <c r="L108" s="89" t="s">
        <v>378</v>
      </c>
      <c r="M108" s="89" t="s">
        <v>386</v>
      </c>
      <c r="N108" s="89" t="s">
        <v>380</v>
      </c>
      <c r="O108" s="89" t="s">
        <v>381</v>
      </c>
      <c r="P108" s="89" t="s">
        <v>382</v>
      </c>
      <c r="Q108" s="89" t="s">
        <v>376</v>
      </c>
      <c r="R108" s="89" t="s">
        <v>383</v>
      </c>
      <c r="S108" s="89" t="s">
        <v>381</v>
      </c>
      <c r="T108" s="95" t="s">
        <v>379</v>
      </c>
      <c r="U108" s="89">
        <f>SUM(IF('VALORACIÓN DE CONTROL DE RIESGO'!L108="Preventivo",15,IF('VALORACIÓN DE CONTROL DE RIESGO'!L108="Detectivo",10,0)),IF('VALORACIÓN DE CONTROL DE RIESGO'!N108="Asignado",15,0),IF('VALORACIÓN DE CONTROL DE RIESGO'!O108="Adecuada",15,0),IF('VALORACIÓN DE CONTROL DE RIESGO'!P108="Completa",10,IF('VALORACIÓN DE CONTROL DE RIESGO'!P108="Incompleta",5,0)),IF('VALORACIÓN DE CONTROL DE RIESGO'!Q108="SI",15,0),IF('VALORACIÓN DE CONTROL DE RIESGO'!R108="Se investigan y se resuelven oportunamente",15,0),IF('VALORACIÓN DE CONTROL DE RIESGO'!S108="Adecuada",15,0))</f>
        <v>100</v>
      </c>
      <c r="V108" s="89" t="str">
        <f t="shared" si="64"/>
        <v>Fuerte</v>
      </c>
      <c r="W108" s="89" t="s">
        <v>384</v>
      </c>
      <c r="X108" s="89" t="str">
        <f t="shared" si="65"/>
        <v>Fuerte</v>
      </c>
      <c r="Y108" s="89" t="str">
        <f t="shared" si="66"/>
        <v>NO</v>
      </c>
      <c r="Z108" s="89"/>
      <c r="AA108" s="93"/>
      <c r="AB108" s="93"/>
      <c r="AC108" s="93"/>
      <c r="AD108" s="93"/>
      <c r="AE108" s="93"/>
      <c r="AF108" s="93"/>
      <c r="AG108" s="93"/>
      <c r="AH108" s="93"/>
      <c r="AI108" s="93"/>
      <c r="AJ108" s="93"/>
      <c r="AK108" s="93"/>
      <c r="AL108" s="93"/>
      <c r="AM108" s="93"/>
    </row>
    <row r="109" spans="1:39" s="94" customFormat="1" ht="149.25" customHeight="1" x14ac:dyDescent="0.25">
      <c r="A109" s="89">
        <v>66</v>
      </c>
      <c r="B109" s="89" t="s">
        <v>1</v>
      </c>
      <c r="C109" s="89">
        <v>5</v>
      </c>
      <c r="D109" s="89" t="s">
        <v>374</v>
      </c>
      <c r="E109" s="92" t="str">
        <f>+VLOOKUP('VALORACIÓN DE CONTROL DE RIESGO'!A109,'IDENTIFICACIÓN DE RIESGOS'!$A$8:$F$104,6,0)</f>
        <v>Identificación y Evaluación de Aspectos e Impactos Ambientales PD-DS-1
Identificación de Requisitos Legales Ambientales PD-DS-2
Aprovechamiento de Residuos Sólidos PD-DS-4</v>
      </c>
      <c r="F109" s="114" t="str">
        <f>+VLOOKUP(A109,'IDENTIFICACIÓN DE RIESGOS'!$A$7:$C$100,3,0)</f>
        <v>Inadecuada disposición de los residuos (Aceite vegetal y Aceite usado)</v>
      </c>
      <c r="G109" s="89" t="s">
        <v>830</v>
      </c>
      <c r="H109" s="89" t="s">
        <v>822</v>
      </c>
      <c r="I109" s="89" t="s">
        <v>835</v>
      </c>
      <c r="J109" s="89" t="s">
        <v>376</v>
      </c>
      <c r="K109" s="89" t="s">
        <v>376</v>
      </c>
      <c r="L109" s="89" t="s">
        <v>378</v>
      </c>
      <c r="M109" s="89" t="s">
        <v>386</v>
      </c>
      <c r="N109" s="89" t="s">
        <v>380</v>
      </c>
      <c r="O109" s="89" t="s">
        <v>381</v>
      </c>
      <c r="P109" s="89" t="s">
        <v>382</v>
      </c>
      <c r="Q109" s="89" t="s">
        <v>376</v>
      </c>
      <c r="R109" s="89" t="s">
        <v>383</v>
      </c>
      <c r="S109" s="89" t="s">
        <v>381</v>
      </c>
      <c r="T109" s="95" t="s">
        <v>379</v>
      </c>
      <c r="U109" s="89">
        <f>SUM(IF('VALORACIÓN DE CONTROL DE RIESGO'!L109="Preventivo",15,IF('VALORACIÓN DE CONTROL DE RIESGO'!L109="Detectivo",10,0)),IF('VALORACIÓN DE CONTROL DE RIESGO'!N109="Asignado",15,0),IF('VALORACIÓN DE CONTROL DE RIESGO'!O109="Adecuada",15,0),IF('VALORACIÓN DE CONTROL DE RIESGO'!P109="Completa",10,IF('VALORACIÓN DE CONTROL DE RIESGO'!P109="Incompleta",5,0)),IF('VALORACIÓN DE CONTROL DE RIESGO'!Q109="SI",15,0),IF('VALORACIÓN DE CONTROL DE RIESGO'!R109="Se investigan y se resuelven oportunamente",15,0),IF('VALORACIÓN DE CONTROL DE RIESGO'!S109="Adecuada",15,0))</f>
        <v>100</v>
      </c>
      <c r="V109" s="89" t="str">
        <f t="shared" si="64"/>
        <v>Fuerte</v>
      </c>
      <c r="W109" s="89" t="s">
        <v>384</v>
      </c>
      <c r="X109" s="89" t="str">
        <f t="shared" si="65"/>
        <v>Fuerte</v>
      </c>
      <c r="Y109" s="89" t="str">
        <f t="shared" si="66"/>
        <v>NO</v>
      </c>
      <c r="Z109" s="89"/>
      <c r="AA109" s="93"/>
      <c r="AB109" s="93"/>
      <c r="AC109" s="93"/>
      <c r="AD109" s="93"/>
      <c r="AE109" s="93"/>
      <c r="AF109" s="93"/>
      <c r="AG109" s="93"/>
      <c r="AH109" s="93"/>
      <c r="AI109" s="93"/>
      <c r="AJ109" s="93"/>
      <c r="AK109" s="93"/>
      <c r="AL109" s="93"/>
      <c r="AM109" s="93"/>
    </row>
    <row r="110" spans="1:39" s="94" customFormat="1" ht="127.5" x14ac:dyDescent="0.25">
      <c r="A110" s="89">
        <v>66</v>
      </c>
      <c r="B110" s="89" t="s">
        <v>1</v>
      </c>
      <c r="C110" s="89">
        <v>6</v>
      </c>
      <c r="D110" s="89" t="s">
        <v>374</v>
      </c>
      <c r="E110" s="92" t="str">
        <f>+VLOOKUP('VALORACIÓN DE CONTROL DE RIESGO'!A110,'IDENTIFICACIÓN DE RIESGOS'!$A$8:$F$104,6,0)</f>
        <v>Identificación y Evaluación de Aspectos e Impactos Ambientales PD-DS-1
Identificación de Requisitos Legales Ambientales PD-DS-2
Aprovechamiento de Residuos Sólidos PD-DS-4</v>
      </c>
      <c r="F110" s="114" t="str">
        <f>+VLOOKUP(A110,'IDENTIFICACIÓN DE RIESGOS'!$A$7:$C$100,3,0)</f>
        <v>Inadecuada disposición de los residuos (Aceite vegetal y Aceite usado)</v>
      </c>
      <c r="G110" s="89" t="s">
        <v>829</v>
      </c>
      <c r="H110" s="89" t="s">
        <v>822</v>
      </c>
      <c r="I110" s="89" t="s">
        <v>836</v>
      </c>
      <c r="J110" s="89" t="s">
        <v>376</v>
      </c>
      <c r="K110" s="89" t="s">
        <v>376</v>
      </c>
      <c r="L110" s="89" t="s">
        <v>378</v>
      </c>
      <c r="M110" s="89" t="s">
        <v>386</v>
      </c>
      <c r="N110" s="89" t="s">
        <v>380</v>
      </c>
      <c r="O110" s="89" t="s">
        <v>381</v>
      </c>
      <c r="P110" s="89" t="s">
        <v>382</v>
      </c>
      <c r="Q110" s="89" t="s">
        <v>376</v>
      </c>
      <c r="R110" s="89" t="s">
        <v>383</v>
      </c>
      <c r="S110" s="89" t="s">
        <v>381</v>
      </c>
      <c r="T110" s="95" t="s">
        <v>379</v>
      </c>
      <c r="U110" s="89">
        <f>SUM(IF('VALORACIÓN DE CONTROL DE RIESGO'!L110="Preventivo",15,IF('VALORACIÓN DE CONTROL DE RIESGO'!L110="Detectivo",10,0)),IF('VALORACIÓN DE CONTROL DE RIESGO'!N110="Asignado",15,0),IF('VALORACIÓN DE CONTROL DE RIESGO'!O110="Adecuada",15,0),IF('VALORACIÓN DE CONTROL DE RIESGO'!P110="Completa",10,IF('VALORACIÓN DE CONTROL DE RIESGO'!P110="Incompleta",5,0)),IF('VALORACIÓN DE CONTROL DE RIESGO'!Q110="SI",15,0),IF('VALORACIÓN DE CONTROL DE RIESGO'!R110="Se investigan y se resuelven oportunamente",15,0),IF('VALORACIÓN DE CONTROL DE RIESGO'!S110="Adecuada",15,0))</f>
        <v>100</v>
      </c>
      <c r="V110" s="89" t="str">
        <f t="shared" si="64"/>
        <v>Fuerte</v>
      </c>
      <c r="W110" s="89" t="s">
        <v>384</v>
      </c>
      <c r="X110" s="89" t="str">
        <f t="shared" si="65"/>
        <v>Fuerte</v>
      </c>
      <c r="Y110" s="89" t="str">
        <f t="shared" si="66"/>
        <v>NO</v>
      </c>
      <c r="Z110" s="89"/>
      <c r="AA110" s="93"/>
      <c r="AB110" s="93"/>
      <c r="AC110" s="93"/>
      <c r="AD110" s="93"/>
      <c r="AE110" s="93"/>
      <c r="AF110" s="93"/>
      <c r="AG110" s="93"/>
      <c r="AH110" s="93"/>
      <c r="AI110" s="93"/>
      <c r="AJ110" s="93"/>
      <c r="AK110" s="93"/>
      <c r="AL110" s="93"/>
      <c r="AM110" s="93"/>
    </row>
    <row r="111" spans="1:39" s="94" customFormat="1" ht="151.5" customHeight="1" x14ac:dyDescent="0.25">
      <c r="A111" s="89">
        <v>67</v>
      </c>
      <c r="B111" s="89" t="s">
        <v>1</v>
      </c>
      <c r="C111" s="89">
        <v>1</v>
      </c>
      <c r="D111" s="89" t="s">
        <v>374</v>
      </c>
      <c r="E111" s="92" t="str">
        <f>+VLOOKUP('VALORACIÓN DE CONTROL DE RIESGO'!A111,'IDENTIFICACIÓN DE RIESGOS'!$A$8:$F$104,6,0)</f>
        <v>Identificación y Evaluación de Aspectos e Impactos Ambientales PD-DS-1
Identificación de Requisitos Legales Ambientales PD-DS-2
Aprovechamiento de Residuos Sólidos PD-DS-4</v>
      </c>
      <c r="F111" s="114" t="str">
        <f>+VLOOKUP(A111,'IDENTIFICACIÓN DE RIESGOS'!$A$7:$C$100,3,0)</f>
        <v>Inadecuada disposición de los residuos peligrosos administrativos de la entidad</v>
      </c>
      <c r="G111" s="89" t="s">
        <v>831</v>
      </c>
      <c r="H111" s="89" t="s">
        <v>822</v>
      </c>
      <c r="I111" s="89" t="s">
        <v>933</v>
      </c>
      <c r="J111" s="89" t="s">
        <v>376</v>
      </c>
      <c r="K111" s="89" t="s">
        <v>376</v>
      </c>
      <c r="L111" s="89" t="s">
        <v>378</v>
      </c>
      <c r="M111" s="89" t="s">
        <v>386</v>
      </c>
      <c r="N111" s="89" t="s">
        <v>380</v>
      </c>
      <c r="O111" s="89" t="s">
        <v>381</v>
      </c>
      <c r="P111" s="89" t="s">
        <v>382</v>
      </c>
      <c r="Q111" s="89" t="s">
        <v>376</v>
      </c>
      <c r="R111" s="89" t="s">
        <v>383</v>
      </c>
      <c r="S111" s="89" t="s">
        <v>381</v>
      </c>
      <c r="T111" s="95" t="s">
        <v>379</v>
      </c>
      <c r="U111" s="89">
        <f>SUM(IF('VALORACIÓN DE CONTROL DE RIESGO'!L111="Preventivo",15,IF('VALORACIÓN DE CONTROL DE RIESGO'!L111="Detectivo",10,0)),IF('VALORACIÓN DE CONTROL DE RIESGO'!N111="Asignado",15,0),IF('VALORACIÓN DE CONTROL DE RIESGO'!O111="Adecuada",15,0),IF('VALORACIÓN DE CONTROL DE RIESGO'!P111="Completa",10,IF('VALORACIÓN DE CONTROL DE RIESGO'!P111="Incompleta",5,0)),IF('VALORACIÓN DE CONTROL DE RIESGO'!Q111="SI",15,0),IF('VALORACIÓN DE CONTROL DE RIESGO'!R111="Se investigan y se resuelven oportunamente",15,0),IF('VALORACIÓN DE CONTROL DE RIESGO'!S111="Adecuada",15,0))</f>
        <v>100</v>
      </c>
      <c r="V111" s="89" t="str">
        <f t="shared" si="64"/>
        <v>Fuerte</v>
      </c>
      <c r="W111" s="89" t="s">
        <v>384</v>
      </c>
      <c r="X111" s="89" t="str">
        <f t="shared" si="65"/>
        <v>Fuerte</v>
      </c>
      <c r="Y111" s="89" t="str">
        <f t="shared" si="66"/>
        <v>NO</v>
      </c>
      <c r="Z111" s="89"/>
      <c r="AA111" s="93"/>
      <c r="AB111" s="93"/>
      <c r="AC111" s="93"/>
      <c r="AD111" s="93"/>
      <c r="AE111" s="93"/>
      <c r="AF111" s="93"/>
      <c r="AG111" s="93"/>
      <c r="AH111" s="93"/>
      <c r="AI111" s="93"/>
      <c r="AJ111" s="93"/>
      <c r="AK111" s="93"/>
      <c r="AL111" s="93"/>
      <c r="AM111" s="93"/>
    </row>
    <row r="112" spans="1:39" s="94" customFormat="1" ht="157.5" customHeight="1" x14ac:dyDescent="0.25">
      <c r="A112" s="89">
        <v>67</v>
      </c>
      <c r="B112" s="89" t="s">
        <v>1</v>
      </c>
      <c r="C112" s="89">
        <v>2</v>
      </c>
      <c r="D112" s="89" t="s">
        <v>374</v>
      </c>
      <c r="E112" s="92" t="str">
        <f>+VLOOKUP('VALORACIÓN DE CONTROL DE RIESGO'!A112,'IDENTIFICACIÓN DE RIESGOS'!$A$8:$F$104,6,0)</f>
        <v>Identificación y Evaluación de Aspectos e Impactos Ambientales PD-DS-1
Identificación de Requisitos Legales Ambientales PD-DS-2
Aprovechamiento de Residuos Sólidos PD-DS-4</v>
      </c>
      <c r="F112" s="114" t="str">
        <f>+VLOOKUP(A112,'IDENTIFICACIÓN DE RIESGOS'!$A$7:$C$100,3,0)</f>
        <v>Inadecuada disposición de los residuos peligrosos administrativos de la entidad</v>
      </c>
      <c r="G112" s="89" t="s">
        <v>815</v>
      </c>
      <c r="H112" s="89" t="s">
        <v>822</v>
      </c>
      <c r="I112" s="89" t="s">
        <v>934</v>
      </c>
      <c r="J112" s="89" t="s">
        <v>376</v>
      </c>
      <c r="K112" s="89" t="s">
        <v>376</v>
      </c>
      <c r="L112" s="89" t="s">
        <v>378</v>
      </c>
      <c r="M112" s="89" t="s">
        <v>386</v>
      </c>
      <c r="N112" s="89" t="s">
        <v>380</v>
      </c>
      <c r="O112" s="89" t="s">
        <v>381</v>
      </c>
      <c r="P112" s="89" t="s">
        <v>382</v>
      </c>
      <c r="Q112" s="89" t="s">
        <v>376</v>
      </c>
      <c r="R112" s="89" t="s">
        <v>383</v>
      </c>
      <c r="S112" s="89" t="s">
        <v>381</v>
      </c>
      <c r="T112" s="95" t="s">
        <v>379</v>
      </c>
      <c r="U112" s="89">
        <f>SUM(IF('VALORACIÓN DE CONTROL DE RIESGO'!L112="Preventivo",15,IF('VALORACIÓN DE CONTROL DE RIESGO'!L112="Detectivo",10,0)),IF('VALORACIÓN DE CONTROL DE RIESGO'!N112="Asignado",15,0),IF('VALORACIÓN DE CONTROL DE RIESGO'!O112="Adecuada",15,0),IF('VALORACIÓN DE CONTROL DE RIESGO'!P112="Completa",10,IF('VALORACIÓN DE CONTROL DE RIESGO'!P112="Incompleta",5,0)),IF('VALORACIÓN DE CONTROL DE RIESGO'!Q112="SI",15,0),IF('VALORACIÓN DE CONTROL DE RIESGO'!R112="Se investigan y se resuelven oportunamente",15,0),IF('VALORACIÓN DE CONTROL DE RIESGO'!S112="Adecuada",15,0))</f>
        <v>100</v>
      </c>
      <c r="V112" s="89" t="str">
        <f t="shared" si="64"/>
        <v>Fuerte</v>
      </c>
      <c r="W112" s="89" t="s">
        <v>384</v>
      </c>
      <c r="X112" s="89" t="str">
        <f t="shared" si="65"/>
        <v>Fuerte</v>
      </c>
      <c r="Y112" s="89" t="str">
        <f t="shared" si="66"/>
        <v>NO</v>
      </c>
      <c r="Z112" s="89"/>
      <c r="AA112" s="93"/>
      <c r="AB112" s="93"/>
      <c r="AC112" s="93"/>
      <c r="AD112" s="93"/>
      <c r="AE112" s="93"/>
      <c r="AF112" s="93"/>
      <c r="AG112" s="93"/>
      <c r="AH112" s="93"/>
      <c r="AI112" s="93"/>
      <c r="AJ112" s="93"/>
      <c r="AK112" s="93"/>
      <c r="AL112" s="93"/>
      <c r="AM112" s="93"/>
    </row>
    <row r="113" spans="1:39" s="94" customFormat="1" ht="114.75" x14ac:dyDescent="0.25">
      <c r="A113" s="89">
        <v>68</v>
      </c>
      <c r="B113" s="89" t="s">
        <v>183</v>
      </c>
      <c r="C113" s="89">
        <v>1</v>
      </c>
      <c r="D113" s="89" t="s">
        <v>374</v>
      </c>
      <c r="E113" s="92" t="str">
        <f>+VLOOKUP('VALORACIÓN DE CONTROL DE RIESGO'!A113,'IDENTIFICACIÓN DE RIESGOS'!$A$8:$F$104,6,0)</f>
        <v>Identificación y Evaluación de Aspectos e Impactos Ambientales PD-DS-1
Identificación de Requisitos Legales Ambientales PD-DS-2
Aprovechamiento de Residuos Sólidos PD-DS-4</v>
      </c>
      <c r="F113" s="114" t="str">
        <f>+VLOOKUP(A113,'IDENTIFICACIÓN DE RIESGOS'!$A$7:$C$100,3,0)</f>
        <v>Inadecuada disposición de los residuos peligrosos (Talleres)</v>
      </c>
      <c r="G113" s="89" t="s">
        <v>832</v>
      </c>
      <c r="H113" s="89" t="s">
        <v>822</v>
      </c>
      <c r="I113" s="89" t="s">
        <v>935</v>
      </c>
      <c r="J113" s="89" t="s">
        <v>376</v>
      </c>
      <c r="K113" s="89" t="s">
        <v>376</v>
      </c>
      <c r="L113" s="89" t="s">
        <v>378</v>
      </c>
      <c r="M113" s="89" t="s">
        <v>386</v>
      </c>
      <c r="N113" s="89" t="s">
        <v>380</v>
      </c>
      <c r="O113" s="89" t="s">
        <v>381</v>
      </c>
      <c r="P113" s="89" t="s">
        <v>382</v>
      </c>
      <c r="Q113" s="89" t="s">
        <v>376</v>
      </c>
      <c r="R113" s="89" t="s">
        <v>383</v>
      </c>
      <c r="S113" s="89" t="s">
        <v>381</v>
      </c>
      <c r="T113" s="95" t="s">
        <v>379</v>
      </c>
      <c r="U113" s="89">
        <f>SUM(IF('VALORACIÓN DE CONTROL DE RIESGO'!L113="Preventivo",15,IF('VALORACIÓN DE CONTROL DE RIESGO'!L113="Detectivo",10,0)),IF('VALORACIÓN DE CONTROL DE RIESGO'!N113="Asignado",15,0),IF('VALORACIÓN DE CONTROL DE RIESGO'!O113="Adecuada",15,0),IF('VALORACIÓN DE CONTROL DE RIESGO'!P113="Completa",10,IF('VALORACIÓN DE CONTROL DE RIESGO'!P113="Incompleta",5,0)),IF('VALORACIÓN DE CONTROL DE RIESGO'!Q113="SI",15,0),IF('VALORACIÓN DE CONTROL DE RIESGO'!R113="Se investigan y se resuelven oportunamente",15,0),IF('VALORACIÓN DE CONTROL DE RIESGO'!S113="Adecuada",15,0))</f>
        <v>100</v>
      </c>
      <c r="V113" s="89" t="str">
        <f t="shared" si="64"/>
        <v>Fuerte</v>
      </c>
      <c r="W113" s="89" t="s">
        <v>384</v>
      </c>
      <c r="X113" s="89" t="str">
        <f t="shared" si="65"/>
        <v>Fuerte</v>
      </c>
      <c r="Y113" s="89" t="str">
        <f t="shared" si="66"/>
        <v>NO</v>
      </c>
      <c r="Z113" s="89"/>
      <c r="AA113" s="93"/>
      <c r="AB113" s="93"/>
      <c r="AC113" s="93"/>
      <c r="AD113" s="93"/>
      <c r="AE113" s="93"/>
      <c r="AF113" s="93"/>
      <c r="AG113" s="93"/>
      <c r="AH113" s="93"/>
      <c r="AI113" s="93"/>
      <c r="AJ113" s="93"/>
      <c r="AK113" s="93"/>
      <c r="AL113" s="93"/>
      <c r="AM113" s="93"/>
    </row>
    <row r="114" spans="1:39" s="94" customFormat="1" ht="102" x14ac:dyDescent="0.25">
      <c r="A114" s="89">
        <v>68</v>
      </c>
      <c r="B114" s="89" t="s">
        <v>183</v>
      </c>
      <c r="C114" s="89">
        <v>2</v>
      </c>
      <c r="D114" s="89" t="s">
        <v>374</v>
      </c>
      <c r="E114" s="92" t="str">
        <f>+VLOOKUP('VALORACIÓN DE CONTROL DE RIESGO'!A114,'IDENTIFICACIÓN DE RIESGOS'!$A$8:$F$104,6,0)</f>
        <v>Identificación y Evaluación de Aspectos e Impactos Ambientales PD-DS-1
Identificación de Requisitos Legales Ambientales PD-DS-2
Aprovechamiento de Residuos Sólidos PD-DS-4</v>
      </c>
      <c r="F114" s="114" t="str">
        <f>+VLOOKUP(A114,'IDENTIFICACIÓN DE RIESGOS'!$A$7:$C$100,3,0)</f>
        <v>Inadecuada disposición de los residuos peligrosos (Talleres)</v>
      </c>
      <c r="G114" s="89" t="s">
        <v>815</v>
      </c>
      <c r="H114" s="89" t="s">
        <v>822</v>
      </c>
      <c r="I114" s="89" t="s">
        <v>936</v>
      </c>
      <c r="J114" s="89" t="s">
        <v>376</v>
      </c>
      <c r="K114" s="89" t="s">
        <v>376</v>
      </c>
      <c r="L114" s="89" t="s">
        <v>378</v>
      </c>
      <c r="M114" s="89" t="s">
        <v>386</v>
      </c>
      <c r="N114" s="89" t="s">
        <v>380</v>
      </c>
      <c r="O114" s="89" t="s">
        <v>381</v>
      </c>
      <c r="P114" s="89" t="s">
        <v>382</v>
      </c>
      <c r="Q114" s="89" t="s">
        <v>376</v>
      </c>
      <c r="R114" s="89" t="s">
        <v>383</v>
      </c>
      <c r="S114" s="89" t="s">
        <v>381</v>
      </c>
      <c r="T114" s="95" t="s">
        <v>379</v>
      </c>
      <c r="U114" s="89">
        <f>SUM(IF('VALORACIÓN DE CONTROL DE RIESGO'!L114="Preventivo",15,IF('VALORACIÓN DE CONTROL DE RIESGO'!L114="Detectivo",10,0)),IF('VALORACIÓN DE CONTROL DE RIESGO'!N114="Asignado",15,0),IF('VALORACIÓN DE CONTROL DE RIESGO'!O114="Adecuada",15,0),IF('VALORACIÓN DE CONTROL DE RIESGO'!P114="Completa",10,IF('VALORACIÓN DE CONTROL DE RIESGO'!P114="Incompleta",5,0)),IF('VALORACIÓN DE CONTROL DE RIESGO'!Q114="SI",15,0),IF('VALORACIÓN DE CONTROL DE RIESGO'!R114="Se investigan y se resuelven oportunamente",15,0),IF('VALORACIÓN DE CONTROL DE RIESGO'!S114="Adecuada",15,0))</f>
        <v>100</v>
      </c>
      <c r="V114" s="89" t="str">
        <f t="shared" si="64"/>
        <v>Fuerte</v>
      </c>
      <c r="W114" s="89" t="s">
        <v>384</v>
      </c>
      <c r="X114" s="89" t="str">
        <f t="shared" si="65"/>
        <v>Fuerte</v>
      </c>
      <c r="Y114" s="89" t="str">
        <f t="shared" si="66"/>
        <v>NO</v>
      </c>
      <c r="Z114" s="89"/>
      <c r="AA114" s="93"/>
      <c r="AB114" s="93"/>
      <c r="AC114" s="93"/>
      <c r="AD114" s="93"/>
      <c r="AE114" s="93"/>
      <c r="AF114" s="93"/>
      <c r="AG114" s="93"/>
      <c r="AH114" s="93"/>
      <c r="AI114" s="93"/>
      <c r="AJ114" s="93"/>
      <c r="AK114" s="93"/>
      <c r="AL114" s="93"/>
      <c r="AM114" s="93"/>
    </row>
    <row r="115" spans="1:39" s="94" customFormat="1" ht="205.5" customHeight="1" x14ac:dyDescent="0.25">
      <c r="A115" s="89">
        <v>68</v>
      </c>
      <c r="B115" s="89" t="s">
        <v>183</v>
      </c>
      <c r="C115" s="89">
        <v>3</v>
      </c>
      <c r="D115" s="89" t="s">
        <v>374</v>
      </c>
      <c r="E115" s="92" t="str">
        <f>+VLOOKUP('VALORACIÓN DE CONTROL DE RIESGO'!A115,'IDENTIFICACIÓN DE RIESGOS'!$A$8:$F$104,6,0)</f>
        <v>Identificación y Evaluación de Aspectos e Impactos Ambientales PD-DS-1
Identificación de Requisitos Legales Ambientales PD-DS-2
Aprovechamiento de Residuos Sólidos PD-DS-4</v>
      </c>
      <c r="F115" s="114" t="str">
        <f>+VLOOKUP(A115,'IDENTIFICACIÓN DE RIESGOS'!$A$7:$C$100,3,0)</f>
        <v>Inadecuada disposición de los residuos peligrosos (Talleres)</v>
      </c>
      <c r="G115" s="89" t="s">
        <v>832</v>
      </c>
      <c r="H115" s="89" t="s">
        <v>822</v>
      </c>
      <c r="I115" s="89" t="s">
        <v>976</v>
      </c>
      <c r="J115" s="89" t="s">
        <v>376</v>
      </c>
      <c r="K115" s="89" t="s">
        <v>376</v>
      </c>
      <c r="L115" s="89" t="s">
        <v>378</v>
      </c>
      <c r="M115" s="89" t="s">
        <v>386</v>
      </c>
      <c r="N115" s="89" t="s">
        <v>380</v>
      </c>
      <c r="O115" s="89" t="s">
        <v>381</v>
      </c>
      <c r="P115" s="89" t="s">
        <v>382</v>
      </c>
      <c r="Q115" s="89" t="s">
        <v>376</v>
      </c>
      <c r="R115" s="89" t="s">
        <v>383</v>
      </c>
      <c r="S115" s="89" t="s">
        <v>381</v>
      </c>
      <c r="T115" s="95" t="s">
        <v>379</v>
      </c>
      <c r="U115" s="89">
        <f>SUM(IF('VALORACIÓN DE CONTROL DE RIESGO'!L115="Preventivo",15,IF('VALORACIÓN DE CONTROL DE RIESGO'!L115="Detectivo",10,0)),IF('VALORACIÓN DE CONTROL DE RIESGO'!N115="Asignado",15,0),IF('VALORACIÓN DE CONTROL DE RIESGO'!O115="Adecuada",15,0),IF('VALORACIÓN DE CONTROL DE RIESGO'!P115="Completa",10,IF('VALORACIÓN DE CONTROL DE RIESGO'!P115="Incompleta",5,0)),IF('VALORACIÓN DE CONTROL DE RIESGO'!Q115="SI",15,0),IF('VALORACIÓN DE CONTROL DE RIESGO'!R115="Se investigan y se resuelven oportunamente",15,0),IF('VALORACIÓN DE CONTROL DE RIESGO'!S115="Adecuada",15,0))</f>
        <v>100</v>
      </c>
      <c r="V115" s="89" t="str">
        <f t="shared" si="64"/>
        <v>Fuerte</v>
      </c>
      <c r="W115" s="89" t="s">
        <v>384</v>
      </c>
      <c r="X115" s="89" t="str">
        <f t="shared" si="65"/>
        <v>Fuerte</v>
      </c>
      <c r="Y115" s="89" t="str">
        <f t="shared" si="66"/>
        <v>NO</v>
      </c>
      <c r="Z115" s="89"/>
      <c r="AA115" s="93"/>
      <c r="AB115" s="93"/>
      <c r="AC115" s="93"/>
      <c r="AD115" s="93"/>
      <c r="AE115" s="93"/>
      <c r="AF115" s="93"/>
      <c r="AG115" s="93"/>
      <c r="AH115" s="93"/>
      <c r="AI115" s="93"/>
      <c r="AJ115" s="93"/>
      <c r="AK115" s="93"/>
      <c r="AL115" s="93"/>
      <c r="AM115" s="93"/>
    </row>
    <row r="116" spans="1:39" s="94" customFormat="1" ht="178.5" customHeight="1" x14ac:dyDescent="0.25">
      <c r="A116" s="89">
        <v>69</v>
      </c>
      <c r="B116" s="89" t="s">
        <v>1</v>
      </c>
      <c r="C116" s="89">
        <v>1</v>
      </c>
      <c r="D116" s="89" t="s">
        <v>374</v>
      </c>
      <c r="E116" s="92" t="str">
        <f>+VLOOKUP('VALORACIÓN DE CONTROL DE RIESGO'!A116,'IDENTIFICACIÓN DE RIESGOS'!$A$8:$F$104,6,0)</f>
        <v>Identificación y Evaluación de Aspectos e Impactos Ambientales PD-DS-1
Identificación de Requisitos Legales Ambientales PD-DS-2
Aprovechamiento de Residuos Sólidos PD-DS-4</v>
      </c>
      <c r="F116" s="114" t="str">
        <f>+VLOOKUP(A116,'IDENTIFICACIÓN DE RIESGOS'!$A$7:$C$100,3,0)</f>
        <v>Inadecuada disposición de los residuos peligrosos (RAEE)</v>
      </c>
      <c r="G116" s="89" t="s">
        <v>831</v>
      </c>
      <c r="H116" s="89" t="s">
        <v>822</v>
      </c>
      <c r="I116" s="89" t="s">
        <v>1014</v>
      </c>
      <c r="J116" s="89" t="s">
        <v>376</v>
      </c>
      <c r="K116" s="89" t="s">
        <v>376</v>
      </c>
      <c r="L116" s="89" t="s">
        <v>378</v>
      </c>
      <c r="M116" s="89" t="s">
        <v>386</v>
      </c>
      <c r="N116" s="89" t="s">
        <v>380</v>
      </c>
      <c r="O116" s="89" t="s">
        <v>381</v>
      </c>
      <c r="P116" s="89" t="s">
        <v>382</v>
      </c>
      <c r="Q116" s="89" t="s">
        <v>376</v>
      </c>
      <c r="R116" s="89" t="s">
        <v>383</v>
      </c>
      <c r="S116" s="89" t="s">
        <v>381</v>
      </c>
      <c r="T116" s="95" t="s">
        <v>379</v>
      </c>
      <c r="U116" s="89">
        <f>SUM(IF('VALORACIÓN DE CONTROL DE RIESGO'!L116="Preventivo",15,IF('VALORACIÓN DE CONTROL DE RIESGO'!L116="Detectivo",10,0)),IF('VALORACIÓN DE CONTROL DE RIESGO'!N116="Asignado",15,0),IF('VALORACIÓN DE CONTROL DE RIESGO'!O116="Adecuada",15,0),IF('VALORACIÓN DE CONTROL DE RIESGO'!P116="Completa",10,IF('VALORACIÓN DE CONTROL DE RIESGO'!P116="Incompleta",5,0)),IF('VALORACIÓN DE CONTROL DE RIESGO'!Q116="SI",15,0),IF('VALORACIÓN DE CONTROL DE RIESGO'!R116="Se investigan y se resuelven oportunamente",15,0),IF('VALORACIÓN DE CONTROL DE RIESGO'!S116="Adecuada",15,0))</f>
        <v>100</v>
      </c>
      <c r="V116" s="89" t="str">
        <f t="shared" si="64"/>
        <v>Fuerte</v>
      </c>
      <c r="W116" s="89" t="s">
        <v>384</v>
      </c>
      <c r="X116" s="89" t="str">
        <f t="shared" si="65"/>
        <v>Fuerte</v>
      </c>
      <c r="Y116" s="89" t="str">
        <f t="shared" si="66"/>
        <v>NO</v>
      </c>
      <c r="Z116" s="89"/>
      <c r="AA116" s="93"/>
      <c r="AB116" s="93"/>
      <c r="AC116" s="93"/>
      <c r="AD116" s="93"/>
      <c r="AE116" s="93"/>
      <c r="AF116" s="93"/>
      <c r="AG116" s="93"/>
      <c r="AH116" s="93"/>
      <c r="AI116" s="93"/>
      <c r="AJ116" s="93"/>
      <c r="AK116" s="93"/>
      <c r="AL116" s="93"/>
      <c r="AM116" s="93"/>
    </row>
    <row r="117" spans="1:39" s="94" customFormat="1" ht="153" x14ac:dyDescent="0.25">
      <c r="A117" s="89">
        <v>70</v>
      </c>
      <c r="B117" s="89" t="s">
        <v>1</v>
      </c>
      <c r="C117" s="89">
        <v>1</v>
      </c>
      <c r="D117" s="89" t="s">
        <v>616</v>
      </c>
      <c r="E117" s="92" t="str">
        <f>+VLOOKUP('VALORACIÓN DE CONTROL DE RIESGO'!A117,'IDENTIFICACIÓN DE RIESGOS'!$A$8:$F$104,6,0)</f>
        <v>Identificación y Evaluación de Aspectos e Impactos Ambientales PD-DS-1
Identificación de Requisitos Legales Ambientales PD-DS-2
Aprovechamiento de Residuos Sólidos PD-DS-4</v>
      </c>
      <c r="F117" s="114" t="str">
        <f>+VLOOKUP(A117,'IDENTIFICACIÓN DE RIESGOS'!$A$7:$C$100,3,0)</f>
        <v>Inadecuada Disposición de los Residuos Aprovechables</v>
      </c>
      <c r="G117" s="89" t="s">
        <v>937</v>
      </c>
      <c r="H117" s="89" t="s">
        <v>823</v>
      </c>
      <c r="I117" s="89" t="s">
        <v>938</v>
      </c>
      <c r="J117" s="89" t="s">
        <v>376</v>
      </c>
      <c r="K117" s="89" t="s">
        <v>376</v>
      </c>
      <c r="L117" s="89" t="s">
        <v>378</v>
      </c>
      <c r="M117" s="89" t="s">
        <v>386</v>
      </c>
      <c r="N117" s="89" t="s">
        <v>380</v>
      </c>
      <c r="O117" s="89" t="s">
        <v>381</v>
      </c>
      <c r="P117" s="89" t="s">
        <v>382</v>
      </c>
      <c r="Q117" s="89" t="s">
        <v>376</v>
      </c>
      <c r="R117" s="89" t="s">
        <v>383</v>
      </c>
      <c r="S117" s="89" t="s">
        <v>381</v>
      </c>
      <c r="T117" s="95" t="s">
        <v>379</v>
      </c>
      <c r="U117" s="89">
        <f>SUM(IF('VALORACIÓN DE CONTROL DE RIESGO'!L117="Preventivo",15,IF('VALORACIÓN DE CONTROL DE RIESGO'!L117="Detectivo",10,0)),IF('VALORACIÓN DE CONTROL DE RIESGO'!N117="Asignado",15,0),IF('VALORACIÓN DE CONTROL DE RIESGO'!O117="Adecuada",15,0),IF('VALORACIÓN DE CONTROL DE RIESGO'!P117="Completa",10,IF('VALORACIÓN DE CONTROL DE RIESGO'!P117="Incompleta",5,0)),IF('VALORACIÓN DE CONTROL DE RIESGO'!Q117="SI",15,0),IF('VALORACIÓN DE CONTROL DE RIESGO'!R117="Se investigan y se resuelven oportunamente",15,0),IF('VALORACIÓN DE CONTROL DE RIESGO'!S117="Adecuada",15,0))</f>
        <v>100</v>
      </c>
      <c r="V117" s="89" t="str">
        <f t="shared" si="64"/>
        <v>Fuerte</v>
      </c>
      <c r="W117" s="89" t="s">
        <v>384</v>
      </c>
      <c r="X117" s="89" t="str">
        <f t="shared" si="65"/>
        <v>Fuerte</v>
      </c>
      <c r="Y117" s="89" t="str">
        <f t="shared" si="66"/>
        <v>NO</v>
      </c>
      <c r="Z117" s="89"/>
      <c r="AA117" s="93"/>
      <c r="AB117" s="93"/>
      <c r="AC117" s="93"/>
      <c r="AD117" s="93"/>
      <c r="AE117" s="93"/>
      <c r="AF117" s="93"/>
      <c r="AG117" s="93"/>
      <c r="AH117" s="93"/>
      <c r="AI117" s="93"/>
      <c r="AJ117" s="93"/>
      <c r="AK117" s="93"/>
      <c r="AL117" s="93"/>
      <c r="AM117" s="93"/>
    </row>
    <row r="118" spans="1:39" s="94" customFormat="1" ht="139.5" customHeight="1" x14ac:dyDescent="0.25">
      <c r="A118" s="89">
        <v>70</v>
      </c>
      <c r="B118" s="89" t="s">
        <v>1</v>
      </c>
      <c r="C118" s="89">
        <v>2</v>
      </c>
      <c r="D118" s="89" t="s">
        <v>374</v>
      </c>
      <c r="E118" s="92" t="str">
        <f>+VLOOKUP('VALORACIÓN DE CONTROL DE RIESGO'!A118,'IDENTIFICACIÓN DE RIESGOS'!$A$8:$F$104,6,0)</f>
        <v>Identificación y Evaluación de Aspectos e Impactos Ambientales PD-DS-1
Identificación de Requisitos Legales Ambientales PD-DS-2
Aprovechamiento de Residuos Sólidos PD-DS-4</v>
      </c>
      <c r="F118" s="114" t="str">
        <f>+VLOOKUP(A118,'IDENTIFICACIÓN DE RIESGOS'!$A$7:$C$100,3,0)</f>
        <v>Inadecuada Disposición de los Residuos Aprovechables</v>
      </c>
      <c r="G118" s="89" t="s">
        <v>937</v>
      </c>
      <c r="H118" s="89" t="s">
        <v>823</v>
      </c>
      <c r="I118" s="89" t="s">
        <v>977</v>
      </c>
      <c r="J118" s="89" t="s">
        <v>376</v>
      </c>
      <c r="K118" s="89" t="s">
        <v>376</v>
      </c>
      <c r="L118" s="89" t="s">
        <v>378</v>
      </c>
      <c r="M118" s="89" t="s">
        <v>386</v>
      </c>
      <c r="N118" s="89" t="s">
        <v>380</v>
      </c>
      <c r="O118" s="89" t="s">
        <v>381</v>
      </c>
      <c r="P118" s="89" t="s">
        <v>382</v>
      </c>
      <c r="Q118" s="89" t="s">
        <v>376</v>
      </c>
      <c r="R118" s="89" t="s">
        <v>383</v>
      </c>
      <c r="S118" s="89" t="s">
        <v>381</v>
      </c>
      <c r="T118" s="95" t="s">
        <v>379</v>
      </c>
      <c r="U118" s="89">
        <f>SUM(IF('VALORACIÓN DE CONTROL DE RIESGO'!L118="Preventivo",15,IF('VALORACIÓN DE CONTROL DE RIESGO'!L118="Detectivo",10,0)),IF('VALORACIÓN DE CONTROL DE RIESGO'!N118="Asignado",15,0),IF('VALORACIÓN DE CONTROL DE RIESGO'!O118="Adecuada",15,0),IF('VALORACIÓN DE CONTROL DE RIESGO'!P118="Completa",10,IF('VALORACIÓN DE CONTROL DE RIESGO'!P118="Incompleta",5,0)),IF('VALORACIÓN DE CONTROL DE RIESGO'!Q118="SI",15,0),IF('VALORACIÓN DE CONTROL DE RIESGO'!R118="Se investigan y se resuelven oportunamente",15,0),IF('VALORACIÓN DE CONTROL DE RIESGO'!S118="Adecuada",15,0))</f>
        <v>100</v>
      </c>
      <c r="V118" s="89" t="str">
        <f t="shared" si="64"/>
        <v>Fuerte</v>
      </c>
      <c r="W118" s="89" t="s">
        <v>384</v>
      </c>
      <c r="X118" s="89" t="str">
        <f t="shared" si="65"/>
        <v>Fuerte</v>
      </c>
      <c r="Y118" s="89" t="str">
        <f t="shared" si="66"/>
        <v>NO</v>
      </c>
      <c r="Z118" s="89"/>
      <c r="AA118" s="93"/>
      <c r="AB118" s="93"/>
      <c r="AC118" s="93"/>
      <c r="AD118" s="93"/>
      <c r="AE118" s="93"/>
      <c r="AF118" s="93"/>
      <c r="AG118" s="93"/>
      <c r="AH118" s="93"/>
      <c r="AI118" s="93"/>
      <c r="AJ118" s="93"/>
      <c r="AK118" s="93"/>
      <c r="AL118" s="93"/>
      <c r="AM118" s="93"/>
    </row>
    <row r="119" spans="1:39" s="94" customFormat="1" ht="141" customHeight="1" x14ac:dyDescent="0.25">
      <c r="A119" s="89">
        <v>70</v>
      </c>
      <c r="B119" s="89" t="s">
        <v>1</v>
      </c>
      <c r="C119" s="89">
        <v>3</v>
      </c>
      <c r="D119" s="89" t="s">
        <v>374</v>
      </c>
      <c r="E119" s="92" t="str">
        <f>+VLOOKUP('VALORACIÓN DE CONTROL DE RIESGO'!A119,'IDENTIFICACIÓN DE RIESGOS'!$A$8:$F$104,6,0)</f>
        <v>Identificación y Evaluación de Aspectos e Impactos Ambientales PD-DS-1
Identificación de Requisitos Legales Ambientales PD-DS-2
Aprovechamiento de Residuos Sólidos PD-DS-4</v>
      </c>
      <c r="F119" s="114" t="str">
        <f>+VLOOKUP(A119,'IDENTIFICACIÓN DE RIESGOS'!$A$7:$C$100,3,0)</f>
        <v>Inadecuada Disposición de los Residuos Aprovechables</v>
      </c>
      <c r="G119" s="89" t="s">
        <v>937</v>
      </c>
      <c r="H119" s="89" t="s">
        <v>823</v>
      </c>
      <c r="I119" s="89" t="s">
        <v>856</v>
      </c>
      <c r="J119" s="89" t="s">
        <v>376</v>
      </c>
      <c r="K119" s="89" t="s">
        <v>376</v>
      </c>
      <c r="L119" s="89" t="s">
        <v>378</v>
      </c>
      <c r="M119" s="89" t="s">
        <v>386</v>
      </c>
      <c r="N119" s="89" t="s">
        <v>380</v>
      </c>
      <c r="O119" s="89" t="s">
        <v>381</v>
      </c>
      <c r="P119" s="89" t="s">
        <v>382</v>
      </c>
      <c r="Q119" s="89" t="s">
        <v>376</v>
      </c>
      <c r="R119" s="89" t="s">
        <v>383</v>
      </c>
      <c r="S119" s="89" t="s">
        <v>381</v>
      </c>
      <c r="T119" s="95" t="s">
        <v>379</v>
      </c>
      <c r="U119" s="89">
        <f>SUM(IF('VALORACIÓN DE CONTROL DE RIESGO'!L119="Preventivo",15,IF('VALORACIÓN DE CONTROL DE RIESGO'!L119="Detectivo",10,0)),IF('VALORACIÓN DE CONTROL DE RIESGO'!N119="Asignado",15,0),IF('VALORACIÓN DE CONTROL DE RIESGO'!O119="Adecuada",15,0),IF('VALORACIÓN DE CONTROL DE RIESGO'!P119="Completa",10,IF('VALORACIÓN DE CONTROL DE RIESGO'!P119="Incompleta",5,0)),IF('VALORACIÓN DE CONTROL DE RIESGO'!Q119="SI",15,0),IF('VALORACIÓN DE CONTROL DE RIESGO'!R119="Se investigan y se resuelven oportunamente",15,0),IF('VALORACIÓN DE CONTROL DE RIESGO'!S119="Adecuada",15,0))</f>
        <v>100</v>
      </c>
      <c r="V119" s="89" t="str">
        <f t="shared" si="64"/>
        <v>Fuerte</v>
      </c>
      <c r="W119" s="89" t="s">
        <v>384</v>
      </c>
      <c r="X119" s="89" t="str">
        <f t="shared" si="65"/>
        <v>Fuerte</v>
      </c>
      <c r="Y119" s="89" t="str">
        <f t="shared" si="66"/>
        <v>NO</v>
      </c>
      <c r="Z119" s="89"/>
      <c r="AA119" s="93"/>
      <c r="AB119" s="93"/>
      <c r="AC119" s="93"/>
      <c r="AD119" s="93"/>
      <c r="AE119" s="93"/>
      <c r="AF119" s="93"/>
      <c r="AG119" s="93"/>
      <c r="AH119" s="93"/>
      <c r="AI119" s="93"/>
      <c r="AJ119" s="93"/>
      <c r="AK119" s="93"/>
      <c r="AL119" s="93"/>
      <c r="AM119" s="93"/>
    </row>
    <row r="120" spans="1:39" s="94" customFormat="1" ht="140.25" x14ac:dyDescent="0.25">
      <c r="A120" s="89">
        <v>71</v>
      </c>
      <c r="B120" s="89" t="s">
        <v>1</v>
      </c>
      <c r="C120" s="89">
        <v>1</v>
      </c>
      <c r="D120" s="89" t="s">
        <v>374</v>
      </c>
      <c r="E120" s="92" t="str">
        <f>+VLOOKUP('VALORACIÓN DE CONTROL DE RIESGO'!A120,'IDENTIFICACIÓN DE RIESGOS'!$A$8:$F$104,6,0)</f>
        <v>Identificación y Evaluación de Aspectos e Impactos Ambientales PD-DS-1
Identificación de Requisitos Legales Ambientales PD-DS-2
Aprovechamiento de Residuos Sólidos PD-DS-4</v>
      </c>
      <c r="F120" s="114" t="str">
        <f>+VLOOKUP(A120,'IDENTIFICACIÓN DE RIESGOS'!$A$7:$C$100,3,0)</f>
        <v>Inadecuado tratamiento Residuos</v>
      </c>
      <c r="G120" s="89" t="s">
        <v>939</v>
      </c>
      <c r="H120" s="89" t="s">
        <v>824</v>
      </c>
      <c r="I120" s="89" t="s">
        <v>940</v>
      </c>
      <c r="J120" s="89" t="s">
        <v>376</v>
      </c>
      <c r="K120" s="89" t="s">
        <v>376</v>
      </c>
      <c r="L120" s="89" t="s">
        <v>378</v>
      </c>
      <c r="M120" s="89" t="s">
        <v>386</v>
      </c>
      <c r="N120" s="89" t="s">
        <v>380</v>
      </c>
      <c r="O120" s="89" t="s">
        <v>381</v>
      </c>
      <c r="P120" s="89" t="s">
        <v>382</v>
      </c>
      <c r="Q120" s="89" t="s">
        <v>376</v>
      </c>
      <c r="R120" s="89" t="s">
        <v>383</v>
      </c>
      <c r="S120" s="89" t="s">
        <v>381</v>
      </c>
      <c r="T120" s="95" t="s">
        <v>379</v>
      </c>
      <c r="U120" s="89">
        <f>SUM(IF('VALORACIÓN DE CONTROL DE RIESGO'!L120="Preventivo",15,IF('VALORACIÓN DE CONTROL DE RIESGO'!L120="Detectivo",10,0)),IF('VALORACIÓN DE CONTROL DE RIESGO'!N120="Asignado",15,0),IF('VALORACIÓN DE CONTROL DE RIESGO'!O120="Adecuada",15,0),IF('VALORACIÓN DE CONTROL DE RIESGO'!P120="Completa",10,IF('VALORACIÓN DE CONTROL DE RIESGO'!P120="Incompleta",5,0)),IF('VALORACIÓN DE CONTROL DE RIESGO'!Q120="SI",15,0),IF('VALORACIÓN DE CONTROL DE RIESGO'!R120="Se investigan y se resuelven oportunamente",15,0),IF('VALORACIÓN DE CONTROL DE RIESGO'!S120="Adecuada",15,0))</f>
        <v>100</v>
      </c>
      <c r="V120" s="89" t="str">
        <f t="shared" si="64"/>
        <v>Fuerte</v>
      </c>
      <c r="W120" s="89" t="s">
        <v>384</v>
      </c>
      <c r="X120" s="89" t="str">
        <f t="shared" si="65"/>
        <v>Fuerte</v>
      </c>
      <c r="Y120" s="89" t="str">
        <f t="shared" si="66"/>
        <v>NO</v>
      </c>
      <c r="Z120" s="89"/>
      <c r="AA120" s="93"/>
      <c r="AB120" s="93"/>
      <c r="AC120" s="93"/>
      <c r="AD120" s="93"/>
      <c r="AE120" s="93"/>
      <c r="AF120" s="93"/>
      <c r="AG120" s="93"/>
      <c r="AH120" s="93"/>
      <c r="AI120" s="93"/>
      <c r="AJ120" s="93"/>
      <c r="AK120" s="93"/>
      <c r="AL120" s="93"/>
      <c r="AM120" s="93"/>
    </row>
    <row r="121" spans="1:39" s="94" customFormat="1" ht="162" customHeight="1" x14ac:dyDescent="0.25">
      <c r="A121" s="89">
        <v>71</v>
      </c>
      <c r="B121" s="89" t="s">
        <v>1</v>
      </c>
      <c r="C121" s="89">
        <v>2</v>
      </c>
      <c r="D121" s="89" t="s">
        <v>616</v>
      </c>
      <c r="E121" s="92" t="str">
        <f>+VLOOKUP('VALORACIÓN DE CONTROL DE RIESGO'!A121,'IDENTIFICACIÓN DE RIESGOS'!$A$8:$F$104,6,0)</f>
        <v>Identificación y Evaluación de Aspectos e Impactos Ambientales PD-DS-1
Identificación de Requisitos Legales Ambientales PD-DS-2
Aprovechamiento de Residuos Sólidos PD-DS-4</v>
      </c>
      <c r="F121" s="114" t="str">
        <f>+VLOOKUP(A121,'IDENTIFICACIÓN DE RIESGOS'!$A$7:$C$100,3,0)</f>
        <v>Inadecuado tratamiento Residuos</v>
      </c>
      <c r="G121" s="89" t="s">
        <v>939</v>
      </c>
      <c r="H121" s="89" t="s">
        <v>824</v>
      </c>
      <c r="I121" s="89" t="s">
        <v>941</v>
      </c>
      <c r="J121" s="89" t="s">
        <v>376</v>
      </c>
      <c r="K121" s="89" t="s">
        <v>376</v>
      </c>
      <c r="L121" s="89" t="s">
        <v>378</v>
      </c>
      <c r="M121" s="89" t="s">
        <v>386</v>
      </c>
      <c r="N121" s="89" t="s">
        <v>380</v>
      </c>
      <c r="O121" s="89" t="s">
        <v>381</v>
      </c>
      <c r="P121" s="89" t="s">
        <v>382</v>
      </c>
      <c r="Q121" s="89" t="s">
        <v>376</v>
      </c>
      <c r="R121" s="89" t="s">
        <v>383</v>
      </c>
      <c r="S121" s="89" t="s">
        <v>381</v>
      </c>
      <c r="T121" s="95" t="s">
        <v>379</v>
      </c>
      <c r="U121" s="89">
        <f>SUM(IF('VALORACIÓN DE CONTROL DE RIESGO'!L121="Preventivo",15,IF('VALORACIÓN DE CONTROL DE RIESGO'!L121="Detectivo",10,0)),IF('VALORACIÓN DE CONTROL DE RIESGO'!N121="Asignado",15,0),IF('VALORACIÓN DE CONTROL DE RIESGO'!O121="Adecuada",15,0),IF('VALORACIÓN DE CONTROL DE RIESGO'!P121="Completa",10,IF('VALORACIÓN DE CONTROL DE RIESGO'!P121="Incompleta",5,0)),IF('VALORACIÓN DE CONTROL DE RIESGO'!Q121="SI",15,0),IF('VALORACIÓN DE CONTROL DE RIESGO'!R121="Se investigan y se resuelven oportunamente",15,0),IF('VALORACIÓN DE CONTROL DE RIESGO'!S121="Adecuada",15,0))</f>
        <v>100</v>
      </c>
      <c r="V121" s="89" t="str">
        <f t="shared" si="64"/>
        <v>Fuerte</v>
      </c>
      <c r="W121" s="89" t="s">
        <v>384</v>
      </c>
      <c r="X121" s="89" t="str">
        <f t="shared" si="65"/>
        <v>Fuerte</v>
      </c>
      <c r="Y121" s="89" t="str">
        <f t="shared" si="66"/>
        <v>NO</v>
      </c>
      <c r="Z121" s="89"/>
      <c r="AA121" s="93"/>
      <c r="AB121" s="93"/>
      <c r="AC121" s="93"/>
      <c r="AD121" s="93"/>
      <c r="AE121" s="93"/>
      <c r="AF121" s="93"/>
      <c r="AG121" s="93"/>
      <c r="AH121" s="93"/>
      <c r="AI121" s="93"/>
      <c r="AJ121" s="93"/>
      <c r="AK121" s="93"/>
      <c r="AL121" s="93"/>
      <c r="AM121" s="93"/>
    </row>
    <row r="122" spans="1:39" s="94" customFormat="1" ht="163.5" customHeight="1" x14ac:dyDescent="0.25">
      <c r="A122" s="89">
        <v>72</v>
      </c>
      <c r="B122" s="89" t="s">
        <v>1</v>
      </c>
      <c r="C122" s="89">
        <v>1</v>
      </c>
      <c r="D122" s="89" t="s">
        <v>374</v>
      </c>
      <c r="E122" s="92" t="str">
        <f>+VLOOKUP('VALORACIÓN DE CONTROL DE RIESGO'!A122,'IDENTIFICACIÓN DE RIESGOS'!$A$8:$F$104,6,0)</f>
        <v>Identificación y Evaluación de Aspectos e Impactos Ambientales PD-DS-1
Identificación de Requisitos Legales Ambientales PD-DS-2
Aprovechamiento de Residuos Sólidos PD-DS-4</v>
      </c>
      <c r="F122" s="114" t="str">
        <f>+VLOOKUP(A122,'IDENTIFICACIÓN DE RIESGOS'!$A$7:$C$100,3,0)</f>
        <v>Inadecuada Disposición de los Residuos de Construcción y Demolición (RCD)</v>
      </c>
      <c r="G122" s="89" t="s">
        <v>942</v>
      </c>
      <c r="H122" s="89" t="s">
        <v>825</v>
      </c>
      <c r="I122" s="89" t="s">
        <v>943</v>
      </c>
      <c r="J122" s="89" t="s">
        <v>376</v>
      </c>
      <c r="K122" s="89" t="s">
        <v>376</v>
      </c>
      <c r="L122" s="89" t="s">
        <v>378</v>
      </c>
      <c r="M122" s="89" t="s">
        <v>386</v>
      </c>
      <c r="N122" s="89" t="s">
        <v>380</v>
      </c>
      <c r="O122" s="89" t="s">
        <v>381</v>
      </c>
      <c r="P122" s="89" t="s">
        <v>382</v>
      </c>
      <c r="Q122" s="89" t="s">
        <v>376</v>
      </c>
      <c r="R122" s="89" t="s">
        <v>383</v>
      </c>
      <c r="S122" s="89" t="s">
        <v>381</v>
      </c>
      <c r="T122" s="95" t="s">
        <v>379</v>
      </c>
      <c r="U122" s="89">
        <f>SUM(IF('VALORACIÓN DE CONTROL DE RIESGO'!L122="Preventivo",15,IF('VALORACIÓN DE CONTROL DE RIESGO'!L122="Detectivo",10,0)),IF('VALORACIÓN DE CONTROL DE RIESGO'!N122="Asignado",15,0),IF('VALORACIÓN DE CONTROL DE RIESGO'!O122="Adecuada",15,0),IF('VALORACIÓN DE CONTROL DE RIESGO'!P122="Completa",10,IF('VALORACIÓN DE CONTROL DE RIESGO'!P122="Incompleta",5,0)),IF('VALORACIÓN DE CONTROL DE RIESGO'!Q122="SI",15,0),IF('VALORACIÓN DE CONTROL DE RIESGO'!R122="Se investigan y se resuelven oportunamente",15,0),IF('VALORACIÓN DE CONTROL DE RIESGO'!S122="Adecuada",15,0))</f>
        <v>100</v>
      </c>
      <c r="V122" s="89" t="str">
        <f t="shared" si="64"/>
        <v>Fuerte</v>
      </c>
      <c r="W122" s="89" t="s">
        <v>384</v>
      </c>
      <c r="X122" s="89" t="str">
        <f t="shared" si="65"/>
        <v>Fuerte</v>
      </c>
      <c r="Y122" s="89" t="str">
        <f t="shared" si="66"/>
        <v>NO</v>
      </c>
      <c r="Z122" s="89"/>
      <c r="AA122" s="93"/>
      <c r="AB122" s="93"/>
      <c r="AC122" s="93"/>
      <c r="AD122" s="93"/>
      <c r="AE122" s="93"/>
      <c r="AF122" s="93"/>
      <c r="AG122" s="93"/>
      <c r="AH122" s="93"/>
      <c r="AI122" s="93"/>
      <c r="AJ122" s="93"/>
      <c r="AK122" s="93"/>
      <c r="AL122" s="93"/>
      <c r="AM122" s="93"/>
    </row>
    <row r="123" spans="1:39" s="94" customFormat="1" ht="160.5" customHeight="1" x14ac:dyDescent="0.25">
      <c r="A123" s="89">
        <v>72</v>
      </c>
      <c r="B123" s="89" t="s">
        <v>1</v>
      </c>
      <c r="C123" s="89">
        <v>2</v>
      </c>
      <c r="D123" s="89" t="s">
        <v>374</v>
      </c>
      <c r="E123" s="92" t="str">
        <f>+VLOOKUP('VALORACIÓN DE CONTROL DE RIESGO'!A123,'IDENTIFICACIÓN DE RIESGOS'!$A$8:$F$104,6,0)</f>
        <v>Identificación y Evaluación de Aspectos e Impactos Ambientales PD-DS-1
Identificación de Requisitos Legales Ambientales PD-DS-2
Aprovechamiento de Residuos Sólidos PD-DS-4</v>
      </c>
      <c r="F123" s="114" t="str">
        <f>+VLOOKUP(A123,'IDENTIFICACIÓN DE RIESGOS'!$A$7:$C$100,3,0)</f>
        <v>Inadecuada Disposición de los Residuos de Construcción y Demolición (RCD)</v>
      </c>
      <c r="G123" s="89" t="s">
        <v>818</v>
      </c>
      <c r="H123" s="89" t="s">
        <v>825</v>
      </c>
      <c r="I123" s="89" t="s">
        <v>944</v>
      </c>
      <c r="J123" s="89" t="s">
        <v>376</v>
      </c>
      <c r="K123" s="89" t="s">
        <v>376</v>
      </c>
      <c r="L123" s="89" t="s">
        <v>378</v>
      </c>
      <c r="M123" s="89" t="s">
        <v>386</v>
      </c>
      <c r="N123" s="89" t="s">
        <v>380</v>
      </c>
      <c r="O123" s="89" t="s">
        <v>381</v>
      </c>
      <c r="P123" s="89" t="s">
        <v>382</v>
      </c>
      <c r="Q123" s="89" t="s">
        <v>376</v>
      </c>
      <c r="R123" s="89" t="s">
        <v>383</v>
      </c>
      <c r="S123" s="89" t="s">
        <v>381</v>
      </c>
      <c r="T123" s="95" t="s">
        <v>379</v>
      </c>
      <c r="U123" s="89">
        <f>SUM(IF('VALORACIÓN DE CONTROL DE RIESGO'!L123="Preventivo",15,IF('VALORACIÓN DE CONTROL DE RIESGO'!L123="Detectivo",10,0)),IF('VALORACIÓN DE CONTROL DE RIESGO'!N123="Asignado",15,0),IF('VALORACIÓN DE CONTROL DE RIESGO'!O123="Adecuada",15,0),IF('VALORACIÓN DE CONTROL DE RIESGO'!P123="Completa",10,IF('VALORACIÓN DE CONTROL DE RIESGO'!P123="Incompleta",5,0)),IF('VALORACIÓN DE CONTROL DE RIESGO'!Q123="SI",15,0),IF('VALORACIÓN DE CONTROL DE RIESGO'!R123="Se investigan y se resuelven oportunamente",15,0),IF('VALORACIÓN DE CONTROL DE RIESGO'!S123="Adecuada",15,0))</f>
        <v>100</v>
      </c>
      <c r="V123" s="89" t="str">
        <f t="shared" si="64"/>
        <v>Fuerte</v>
      </c>
      <c r="W123" s="89" t="s">
        <v>384</v>
      </c>
      <c r="X123" s="89" t="str">
        <f t="shared" si="65"/>
        <v>Fuerte</v>
      </c>
      <c r="Y123" s="89" t="str">
        <f t="shared" si="66"/>
        <v>NO</v>
      </c>
      <c r="Z123" s="89"/>
      <c r="AA123" s="93"/>
      <c r="AB123" s="93"/>
      <c r="AC123" s="93"/>
      <c r="AD123" s="93"/>
      <c r="AE123" s="93"/>
      <c r="AF123" s="93"/>
      <c r="AG123" s="93"/>
      <c r="AH123" s="93"/>
      <c r="AI123" s="93"/>
      <c r="AJ123" s="93"/>
      <c r="AK123" s="93"/>
      <c r="AL123" s="93"/>
      <c r="AM123" s="93"/>
    </row>
    <row r="124" spans="1:39" s="94" customFormat="1" ht="171" customHeight="1" x14ac:dyDescent="0.25">
      <c r="A124" s="89">
        <v>73</v>
      </c>
      <c r="B124" s="89" t="s">
        <v>1</v>
      </c>
      <c r="C124" s="89">
        <v>1</v>
      </c>
      <c r="D124" s="89" t="s">
        <v>374</v>
      </c>
      <c r="E124" s="92" t="str">
        <f>+VLOOKUP('VALORACIÓN DE CONTROL DE RIESGO'!A124,'IDENTIFICACIÓN DE RIESGOS'!$A$8:$F$104,6,0)</f>
        <v>Identificación y Evaluación de Aspectos e Impactos Ambientales PD-DS-1
Identificación de Requisitos Legales Ambientales PD-DS-2
Aprovechamiento de Residuos Sólidos PD-DS-4</v>
      </c>
      <c r="F124" s="114" t="str">
        <f>+VLOOKUP(A124,'IDENTIFICACIÓN DE RIESGOS'!$A$7:$C$100,3,0)</f>
        <v>Consumo inadecuado Agua y Energía</v>
      </c>
      <c r="G124" s="89" t="s">
        <v>945</v>
      </c>
      <c r="H124" s="89" t="s">
        <v>825</v>
      </c>
      <c r="I124" s="89" t="s">
        <v>978</v>
      </c>
      <c r="J124" s="89" t="s">
        <v>376</v>
      </c>
      <c r="K124" s="89" t="s">
        <v>376</v>
      </c>
      <c r="L124" s="89" t="s">
        <v>378</v>
      </c>
      <c r="M124" s="89" t="s">
        <v>386</v>
      </c>
      <c r="N124" s="89" t="s">
        <v>380</v>
      </c>
      <c r="O124" s="89" t="s">
        <v>381</v>
      </c>
      <c r="P124" s="89" t="s">
        <v>382</v>
      </c>
      <c r="Q124" s="89" t="s">
        <v>376</v>
      </c>
      <c r="R124" s="89" t="s">
        <v>383</v>
      </c>
      <c r="S124" s="89" t="s">
        <v>381</v>
      </c>
      <c r="T124" s="95" t="s">
        <v>379</v>
      </c>
      <c r="U124" s="89">
        <f>SUM(IF('VALORACIÓN DE CONTROL DE RIESGO'!L124="Preventivo",15,IF('VALORACIÓN DE CONTROL DE RIESGO'!L124="Detectivo",10,0)),IF('VALORACIÓN DE CONTROL DE RIESGO'!N124="Asignado",15,0),IF('VALORACIÓN DE CONTROL DE RIESGO'!O124="Adecuada",15,0),IF('VALORACIÓN DE CONTROL DE RIESGO'!P124="Completa",10,IF('VALORACIÓN DE CONTROL DE RIESGO'!P124="Incompleta",5,0)),IF('VALORACIÓN DE CONTROL DE RIESGO'!Q124="SI",15,0),IF('VALORACIÓN DE CONTROL DE RIESGO'!R124="Se investigan y se resuelven oportunamente",15,0),IF('VALORACIÓN DE CONTROL DE RIESGO'!S124="Adecuada",15,0))</f>
        <v>100</v>
      </c>
      <c r="V124" s="89" t="str">
        <f t="shared" si="64"/>
        <v>Fuerte</v>
      </c>
      <c r="W124" s="89" t="s">
        <v>384</v>
      </c>
      <c r="X124" s="89" t="str">
        <f t="shared" si="65"/>
        <v>Fuerte</v>
      </c>
      <c r="Y124" s="89" t="str">
        <f t="shared" si="66"/>
        <v>NO</v>
      </c>
      <c r="Z124" s="89"/>
      <c r="AA124" s="93"/>
      <c r="AB124" s="93"/>
      <c r="AC124" s="93"/>
      <c r="AD124" s="93"/>
      <c r="AE124" s="93"/>
      <c r="AF124" s="93"/>
      <c r="AG124" s="93"/>
      <c r="AH124" s="93"/>
      <c r="AI124" s="93"/>
      <c r="AJ124" s="93"/>
      <c r="AK124" s="93"/>
      <c r="AL124" s="93"/>
      <c r="AM124" s="93"/>
    </row>
    <row r="125" spans="1:39" s="94" customFormat="1" ht="127.5" x14ac:dyDescent="0.25">
      <c r="A125" s="89">
        <v>73</v>
      </c>
      <c r="B125" s="89" t="s">
        <v>1</v>
      </c>
      <c r="C125" s="89">
        <v>2</v>
      </c>
      <c r="D125" s="89" t="s">
        <v>374</v>
      </c>
      <c r="E125" s="92" t="str">
        <f>+VLOOKUP('VALORACIÓN DE CONTROL DE RIESGO'!A125,'IDENTIFICACIÓN DE RIESGOS'!$A$8:$F$104,6,0)</f>
        <v>Identificación y Evaluación de Aspectos e Impactos Ambientales PD-DS-1
Identificación de Requisitos Legales Ambientales PD-DS-2
Aprovechamiento de Residuos Sólidos PD-DS-4</v>
      </c>
      <c r="F125" s="114" t="str">
        <f>+VLOOKUP(A125,'IDENTIFICACIÓN DE RIESGOS'!$A$7:$C$100,3,0)</f>
        <v>Consumo inadecuado Agua y Energía</v>
      </c>
      <c r="G125" s="89" t="s">
        <v>945</v>
      </c>
      <c r="H125" s="89" t="s">
        <v>825</v>
      </c>
      <c r="I125" s="89" t="s">
        <v>856</v>
      </c>
      <c r="J125" s="89" t="s">
        <v>376</v>
      </c>
      <c r="K125" s="89" t="s">
        <v>376</v>
      </c>
      <c r="L125" s="89" t="s">
        <v>378</v>
      </c>
      <c r="M125" s="89" t="s">
        <v>386</v>
      </c>
      <c r="N125" s="89" t="s">
        <v>380</v>
      </c>
      <c r="O125" s="89" t="s">
        <v>381</v>
      </c>
      <c r="P125" s="89" t="s">
        <v>382</v>
      </c>
      <c r="Q125" s="89" t="s">
        <v>376</v>
      </c>
      <c r="R125" s="89" t="s">
        <v>383</v>
      </c>
      <c r="S125" s="89" t="s">
        <v>381</v>
      </c>
      <c r="T125" s="95" t="s">
        <v>379</v>
      </c>
      <c r="U125" s="89">
        <f>SUM(IF('VALORACIÓN DE CONTROL DE RIESGO'!L125="Preventivo",15,IF('VALORACIÓN DE CONTROL DE RIESGO'!L125="Detectivo",10,0)),IF('VALORACIÓN DE CONTROL DE RIESGO'!N125="Asignado",15,0),IF('VALORACIÓN DE CONTROL DE RIESGO'!O125="Adecuada",15,0),IF('VALORACIÓN DE CONTROL DE RIESGO'!P125="Completa",10,IF('VALORACIÓN DE CONTROL DE RIESGO'!P125="Incompleta",5,0)),IF('VALORACIÓN DE CONTROL DE RIESGO'!Q125="SI",15,0),IF('VALORACIÓN DE CONTROL DE RIESGO'!R125="Se investigan y se resuelven oportunamente",15,0),IF('VALORACIÓN DE CONTROL DE RIESGO'!S125="Adecuada",15,0))</f>
        <v>100</v>
      </c>
      <c r="V125" s="89" t="str">
        <f t="shared" si="64"/>
        <v>Fuerte</v>
      </c>
      <c r="W125" s="89" t="s">
        <v>384</v>
      </c>
      <c r="X125" s="89" t="str">
        <f t="shared" si="65"/>
        <v>Fuerte</v>
      </c>
      <c r="Y125" s="89" t="str">
        <f t="shared" si="66"/>
        <v>NO</v>
      </c>
      <c r="Z125" s="89"/>
      <c r="AA125" s="93"/>
      <c r="AB125" s="93"/>
      <c r="AC125" s="93"/>
      <c r="AD125" s="93"/>
      <c r="AE125" s="93"/>
      <c r="AF125" s="93"/>
      <c r="AG125" s="93"/>
      <c r="AH125" s="93"/>
      <c r="AI125" s="93"/>
      <c r="AJ125" s="93"/>
      <c r="AK125" s="93"/>
      <c r="AL125" s="93"/>
      <c r="AM125" s="93"/>
    </row>
    <row r="126" spans="1:39" s="94" customFormat="1" ht="127.5" x14ac:dyDescent="0.25">
      <c r="A126" s="89">
        <v>73</v>
      </c>
      <c r="B126" s="89" t="s">
        <v>1</v>
      </c>
      <c r="C126" s="89">
        <v>3</v>
      </c>
      <c r="D126" s="89" t="s">
        <v>374</v>
      </c>
      <c r="E126" s="92" t="str">
        <f>+VLOOKUP('VALORACIÓN DE CONTROL DE RIESGO'!A126,'IDENTIFICACIÓN DE RIESGOS'!$A$8:$F$104,6,0)</f>
        <v>Identificación y Evaluación de Aspectos e Impactos Ambientales PD-DS-1
Identificación de Requisitos Legales Ambientales PD-DS-2
Aprovechamiento de Residuos Sólidos PD-DS-4</v>
      </c>
      <c r="F126" s="114" t="str">
        <f>+VLOOKUP(A126,'IDENTIFICACIÓN DE RIESGOS'!$A$7:$C$100,3,0)</f>
        <v>Consumo inadecuado Agua y Energía</v>
      </c>
      <c r="G126" s="89" t="s">
        <v>945</v>
      </c>
      <c r="H126" s="89" t="s">
        <v>825</v>
      </c>
      <c r="I126" s="89" t="s">
        <v>979</v>
      </c>
      <c r="J126" s="89" t="s">
        <v>376</v>
      </c>
      <c r="K126" s="89" t="s">
        <v>376</v>
      </c>
      <c r="L126" s="89" t="s">
        <v>378</v>
      </c>
      <c r="M126" s="89" t="s">
        <v>386</v>
      </c>
      <c r="N126" s="89" t="s">
        <v>380</v>
      </c>
      <c r="O126" s="89" t="s">
        <v>381</v>
      </c>
      <c r="P126" s="89" t="s">
        <v>382</v>
      </c>
      <c r="Q126" s="89" t="s">
        <v>376</v>
      </c>
      <c r="R126" s="89" t="s">
        <v>383</v>
      </c>
      <c r="S126" s="89" t="s">
        <v>381</v>
      </c>
      <c r="T126" s="95" t="s">
        <v>379</v>
      </c>
      <c r="U126" s="89">
        <f>SUM(IF('VALORACIÓN DE CONTROL DE RIESGO'!L126="Preventivo",15,IF('VALORACIÓN DE CONTROL DE RIESGO'!L126="Detectivo",10,0)),IF('VALORACIÓN DE CONTROL DE RIESGO'!N126="Asignado",15,0),IF('VALORACIÓN DE CONTROL DE RIESGO'!O126="Adecuada",15,0),IF('VALORACIÓN DE CONTROL DE RIESGO'!P126="Completa",10,IF('VALORACIÓN DE CONTROL DE RIESGO'!P126="Incompleta",5,0)),IF('VALORACIÓN DE CONTROL DE RIESGO'!Q126="SI",15,0),IF('VALORACIÓN DE CONTROL DE RIESGO'!R126="Se investigan y se resuelven oportunamente",15,0),IF('VALORACIÓN DE CONTROL DE RIESGO'!S126="Adecuada",15,0))</f>
        <v>100</v>
      </c>
      <c r="V126" s="89" t="str">
        <f t="shared" si="64"/>
        <v>Fuerte</v>
      </c>
      <c r="W126" s="89" t="s">
        <v>384</v>
      </c>
      <c r="X126" s="89" t="str">
        <f t="shared" si="65"/>
        <v>Fuerte</v>
      </c>
      <c r="Y126" s="89" t="str">
        <f t="shared" si="66"/>
        <v>NO</v>
      </c>
      <c r="Z126" s="89"/>
      <c r="AA126" s="93"/>
      <c r="AB126" s="93"/>
      <c r="AC126" s="93"/>
      <c r="AD126" s="93"/>
      <c r="AE126" s="93"/>
      <c r="AF126" s="93"/>
      <c r="AG126" s="93"/>
      <c r="AH126" s="93"/>
      <c r="AI126" s="93"/>
      <c r="AJ126" s="93"/>
      <c r="AK126" s="93"/>
      <c r="AL126" s="93"/>
      <c r="AM126" s="93"/>
    </row>
    <row r="127" spans="1:39" s="94" customFormat="1" ht="140.25" x14ac:dyDescent="0.25">
      <c r="A127" s="89">
        <v>74</v>
      </c>
      <c r="B127" s="89" t="s">
        <v>1</v>
      </c>
      <c r="C127" s="89">
        <v>1</v>
      </c>
      <c r="D127" s="89" t="s">
        <v>374</v>
      </c>
      <c r="E127" s="92" t="str">
        <f>+VLOOKUP('VALORACIÓN DE CONTROL DE RIESGO'!A127,'IDENTIFICACIÓN DE RIESGOS'!$A$8:$F$104,6,0)</f>
        <v>Identificación y Evaluación de Aspectos e Impactos Ambientales PD-DS-1
Identificación de Requisitos Legales Ambientales PD-DS-2
Aprovechamiento de Residuos Sólidos PD-DS-4</v>
      </c>
      <c r="F127" s="114" t="str">
        <f>+VLOOKUP(A127,'IDENTIFICACIÓN DE RIESGOS'!$A$7:$C$100,3,0)</f>
        <v>Incumplimiento normativo de Publicidad exterior visual</v>
      </c>
      <c r="G127" s="89" t="s">
        <v>820</v>
      </c>
      <c r="H127" s="89" t="s">
        <v>826</v>
      </c>
      <c r="I127" s="89" t="s">
        <v>1011</v>
      </c>
      <c r="J127" s="89" t="s">
        <v>376</v>
      </c>
      <c r="K127" s="89" t="s">
        <v>376</v>
      </c>
      <c r="L127" s="89" t="s">
        <v>378</v>
      </c>
      <c r="M127" s="89" t="s">
        <v>386</v>
      </c>
      <c r="N127" s="89" t="s">
        <v>380</v>
      </c>
      <c r="O127" s="89" t="s">
        <v>381</v>
      </c>
      <c r="P127" s="89" t="s">
        <v>382</v>
      </c>
      <c r="Q127" s="89" t="s">
        <v>376</v>
      </c>
      <c r="R127" s="89" t="s">
        <v>383</v>
      </c>
      <c r="S127" s="89" t="s">
        <v>381</v>
      </c>
      <c r="T127" s="95" t="s">
        <v>379</v>
      </c>
      <c r="U127" s="89">
        <f>SUM(IF('VALORACIÓN DE CONTROL DE RIESGO'!L127="Preventivo",15,IF('VALORACIÓN DE CONTROL DE RIESGO'!L127="Detectivo",10,0)),IF('VALORACIÓN DE CONTROL DE RIESGO'!N127="Asignado",15,0),IF('VALORACIÓN DE CONTROL DE RIESGO'!O127="Adecuada",15,0),IF('VALORACIÓN DE CONTROL DE RIESGO'!P127="Completa",10,IF('VALORACIÓN DE CONTROL DE RIESGO'!P127="Incompleta",5,0)),IF('VALORACIÓN DE CONTROL DE RIESGO'!Q127="SI",15,0),IF('VALORACIÓN DE CONTROL DE RIESGO'!R127="Se investigan y se resuelven oportunamente",15,0),IF('VALORACIÓN DE CONTROL DE RIESGO'!S127="Adecuada",15,0))</f>
        <v>100</v>
      </c>
      <c r="V127" s="89" t="str">
        <f t="shared" si="64"/>
        <v>Fuerte</v>
      </c>
      <c r="W127" s="89" t="s">
        <v>384</v>
      </c>
      <c r="X127" s="89" t="str">
        <f t="shared" si="65"/>
        <v>Fuerte</v>
      </c>
      <c r="Y127" s="89" t="str">
        <f t="shared" si="66"/>
        <v>NO</v>
      </c>
      <c r="Z127" s="89"/>
      <c r="AA127" s="93"/>
      <c r="AB127" s="93"/>
      <c r="AC127" s="93"/>
      <c r="AD127" s="93"/>
      <c r="AE127" s="93"/>
      <c r="AF127" s="93"/>
      <c r="AG127" s="93"/>
      <c r="AH127" s="93"/>
      <c r="AI127" s="93"/>
      <c r="AJ127" s="93"/>
      <c r="AK127" s="93"/>
      <c r="AL127" s="93"/>
      <c r="AM127" s="93"/>
    </row>
    <row r="128" spans="1:39" s="94" customFormat="1" ht="148.5" customHeight="1" x14ac:dyDescent="0.25">
      <c r="A128" s="89">
        <v>75</v>
      </c>
      <c r="B128" s="89" t="s">
        <v>1</v>
      </c>
      <c r="C128" s="89">
        <v>1</v>
      </c>
      <c r="D128" s="89" t="s">
        <v>374</v>
      </c>
      <c r="E128" s="92" t="str">
        <f>+VLOOKUP('VALORACIÓN DE CONTROL DE RIESGO'!A128,'IDENTIFICACIÓN DE RIESGOS'!$A$8:$F$104,6,0)</f>
        <v>Identificación y Evaluación de Aspectos e Impactos Ambientales PD-DS-1
Identificación de Requisitos Legales Ambientales PD-DS-2
Aprovechamiento de Residuos Sólidos PD-DS-4</v>
      </c>
      <c r="F128" s="114" t="str">
        <f>+VLOOKUP(A128,'IDENTIFICACIÓN DE RIESGOS'!$A$7:$C$100,3,0)</f>
        <v>Emisiones Atmosféricas (Emisiones Atmosféricas y Emisiones de Gases)</v>
      </c>
      <c r="G128" s="89" t="s">
        <v>821</v>
      </c>
      <c r="H128" s="89" t="s">
        <v>826</v>
      </c>
      <c r="I128" s="89" t="s">
        <v>946</v>
      </c>
      <c r="J128" s="89" t="s">
        <v>376</v>
      </c>
      <c r="K128" s="89" t="s">
        <v>376</v>
      </c>
      <c r="L128" s="89" t="s">
        <v>378</v>
      </c>
      <c r="M128" s="89" t="s">
        <v>386</v>
      </c>
      <c r="N128" s="89" t="s">
        <v>380</v>
      </c>
      <c r="O128" s="89" t="s">
        <v>381</v>
      </c>
      <c r="P128" s="89" t="s">
        <v>382</v>
      </c>
      <c r="Q128" s="89" t="s">
        <v>376</v>
      </c>
      <c r="R128" s="89" t="s">
        <v>383</v>
      </c>
      <c r="S128" s="89" t="s">
        <v>381</v>
      </c>
      <c r="T128" s="95" t="s">
        <v>379</v>
      </c>
      <c r="U128" s="89">
        <f>SUM(IF('VALORACIÓN DE CONTROL DE RIESGO'!L128="Preventivo",15,IF('VALORACIÓN DE CONTROL DE RIESGO'!L128="Detectivo",10,0)),IF('VALORACIÓN DE CONTROL DE RIESGO'!N128="Asignado",15,0),IF('VALORACIÓN DE CONTROL DE RIESGO'!O128="Adecuada",15,0),IF('VALORACIÓN DE CONTROL DE RIESGO'!P128="Completa",10,IF('VALORACIÓN DE CONTROL DE RIESGO'!P128="Incompleta",5,0)),IF('VALORACIÓN DE CONTROL DE RIESGO'!Q128="SI",15,0),IF('VALORACIÓN DE CONTROL DE RIESGO'!R128="Se investigan y se resuelven oportunamente",15,0),IF('VALORACIÓN DE CONTROL DE RIESGO'!S128="Adecuada",15,0))</f>
        <v>100</v>
      </c>
      <c r="V128" s="89" t="str">
        <f t="shared" si="64"/>
        <v>Fuerte</v>
      </c>
      <c r="W128" s="89" t="s">
        <v>384</v>
      </c>
      <c r="X128" s="89" t="str">
        <f t="shared" si="65"/>
        <v>Fuerte</v>
      </c>
      <c r="Y128" s="89" t="str">
        <f t="shared" si="66"/>
        <v>NO</v>
      </c>
      <c r="Z128" s="89"/>
      <c r="AA128" s="93"/>
      <c r="AB128" s="93"/>
      <c r="AC128" s="93"/>
      <c r="AD128" s="93"/>
      <c r="AE128" s="93"/>
      <c r="AF128" s="93"/>
      <c r="AG128" s="93"/>
      <c r="AH128" s="93"/>
      <c r="AI128" s="93"/>
      <c r="AJ128" s="93"/>
      <c r="AK128" s="93"/>
      <c r="AL128" s="93"/>
      <c r="AM128" s="93"/>
    </row>
    <row r="129" spans="1:39" s="94" customFormat="1" ht="114.75" x14ac:dyDescent="0.25">
      <c r="A129" s="89">
        <v>75</v>
      </c>
      <c r="B129" s="89" t="s">
        <v>1</v>
      </c>
      <c r="C129" s="89">
        <v>2</v>
      </c>
      <c r="D129" s="89" t="s">
        <v>374</v>
      </c>
      <c r="E129" s="92" t="str">
        <f>+VLOOKUP('VALORACIÓN DE CONTROL DE RIESGO'!A129,'IDENTIFICACIÓN DE RIESGOS'!$A$8:$F$104,6,0)</f>
        <v>Identificación y Evaluación de Aspectos e Impactos Ambientales PD-DS-1
Identificación de Requisitos Legales Ambientales PD-DS-2
Aprovechamiento de Residuos Sólidos PD-DS-4</v>
      </c>
      <c r="F129" s="114" t="str">
        <f>+VLOOKUP(A129,'IDENTIFICACIÓN DE RIESGOS'!$A$7:$C$100,3,0)</f>
        <v>Emisiones Atmosféricas (Emisiones Atmosféricas y Emisiones de Gases)</v>
      </c>
      <c r="G129" s="89" t="s">
        <v>821</v>
      </c>
      <c r="H129" s="89" t="s">
        <v>826</v>
      </c>
      <c r="I129" s="89" t="s">
        <v>947</v>
      </c>
      <c r="J129" s="89" t="s">
        <v>376</v>
      </c>
      <c r="K129" s="89" t="s">
        <v>376</v>
      </c>
      <c r="L129" s="89" t="s">
        <v>378</v>
      </c>
      <c r="M129" s="89" t="s">
        <v>386</v>
      </c>
      <c r="N129" s="89" t="s">
        <v>380</v>
      </c>
      <c r="O129" s="89" t="s">
        <v>381</v>
      </c>
      <c r="P129" s="89" t="s">
        <v>382</v>
      </c>
      <c r="Q129" s="89" t="s">
        <v>376</v>
      </c>
      <c r="R129" s="89" t="s">
        <v>383</v>
      </c>
      <c r="S129" s="89" t="s">
        <v>381</v>
      </c>
      <c r="T129" s="95" t="s">
        <v>379</v>
      </c>
      <c r="U129" s="89">
        <f>SUM(IF('VALORACIÓN DE CONTROL DE RIESGO'!L129="Preventivo",15,IF('VALORACIÓN DE CONTROL DE RIESGO'!L129="Detectivo",10,0)),IF('VALORACIÓN DE CONTROL DE RIESGO'!N129="Asignado",15,0),IF('VALORACIÓN DE CONTROL DE RIESGO'!O129="Adecuada",15,0),IF('VALORACIÓN DE CONTROL DE RIESGO'!P129="Completa",10,IF('VALORACIÓN DE CONTROL DE RIESGO'!P129="Incompleta",5,0)),IF('VALORACIÓN DE CONTROL DE RIESGO'!Q129="SI",15,0),IF('VALORACIÓN DE CONTROL DE RIESGO'!R129="Se investigan y se resuelven oportunamente",15,0),IF('VALORACIÓN DE CONTROL DE RIESGO'!S129="Adecuada",15,0))</f>
        <v>100</v>
      </c>
      <c r="V129" s="89" t="str">
        <f t="shared" si="64"/>
        <v>Fuerte</v>
      </c>
      <c r="W129" s="89" t="s">
        <v>384</v>
      </c>
      <c r="X129" s="89" t="str">
        <f t="shared" si="65"/>
        <v>Fuerte</v>
      </c>
      <c r="Y129" s="89" t="str">
        <f t="shared" si="66"/>
        <v>NO</v>
      </c>
      <c r="Z129" s="89"/>
      <c r="AA129" s="93"/>
      <c r="AB129" s="93"/>
      <c r="AC129" s="93"/>
      <c r="AD129" s="93"/>
      <c r="AE129" s="93"/>
      <c r="AF129" s="93"/>
      <c r="AG129" s="93"/>
      <c r="AH129" s="93"/>
      <c r="AI129" s="93"/>
      <c r="AJ129" s="93"/>
      <c r="AK129" s="93"/>
      <c r="AL129" s="93"/>
      <c r="AM129" s="93"/>
    </row>
  </sheetData>
  <autoFilter ref="A9:Z129" xr:uid="{33AC86A9-ED81-45C5-B9FE-CB5703D7B208}"/>
  <mergeCells count="12">
    <mergeCell ref="B1:N3"/>
    <mergeCell ref="O1:W3"/>
    <mergeCell ref="X1:Y1"/>
    <mergeCell ref="X2:Y2"/>
    <mergeCell ref="X3:Y3"/>
    <mergeCell ref="A6:Z7"/>
    <mergeCell ref="A8:T8"/>
    <mergeCell ref="U8:Z8"/>
    <mergeCell ref="B4:N5"/>
    <mergeCell ref="O4:W5"/>
    <mergeCell ref="X4:Y5"/>
    <mergeCell ref="Z4:Z5"/>
  </mergeCells>
  <conditionalFormatting sqref="G68">
    <cfRule type="containsText" dxfId="35" priority="29" operator="containsText" text="ZONA RIESGO BAJA">
      <formula>NOT(ISERROR(SEARCH("ZONA RIESGO BAJA",G68)))</formula>
    </cfRule>
    <cfRule type="containsText" dxfId="34" priority="30" operator="containsText" text="ZONA RIESGO MODERADO">
      <formula>NOT(ISERROR(SEARCH("ZONA RIESGO MODERADO",G68)))</formula>
    </cfRule>
    <cfRule type="containsText" dxfId="33" priority="31" operator="containsText" text="ZONA RIESGO ALTO">
      <formula>NOT(ISERROR(SEARCH("ZONA RIESGO ALTO",G68)))</formula>
    </cfRule>
    <cfRule type="containsText" dxfId="32" priority="32" operator="containsText" text="ZONA RIESGO EXTREMO">
      <formula>NOT(ISERROR(SEARCH("ZONA RIESGO EXTREMO",G68)))</formula>
    </cfRule>
  </conditionalFormatting>
  <conditionalFormatting sqref="G82">
    <cfRule type="containsText" dxfId="31" priority="25" operator="containsText" text="ZONA RIESGO BAJA">
      <formula>NOT(ISERROR(SEARCH("ZONA RIESGO BAJA",G82)))</formula>
    </cfRule>
    <cfRule type="containsText" dxfId="30" priority="26" operator="containsText" text="ZONA RIESGO MODERADO">
      <formula>NOT(ISERROR(SEARCH("ZONA RIESGO MODERADO",G82)))</formula>
    </cfRule>
    <cfRule type="containsText" dxfId="29" priority="27" operator="containsText" text="ZONA RIESGO ALTO">
      <formula>NOT(ISERROR(SEARCH("ZONA RIESGO ALTO",G82)))</formula>
    </cfRule>
    <cfRule type="containsText" dxfId="28" priority="28" operator="containsText" text="ZONA RIESGO EXTREMO">
      <formula>NOT(ISERROR(SEARCH("ZONA RIESGO EXTREMO",G82)))</formula>
    </cfRule>
  </conditionalFormatting>
  <conditionalFormatting sqref="G66">
    <cfRule type="containsText" dxfId="27" priority="21" operator="containsText" text="ZONA RIESGO BAJA">
      <formula>NOT(ISERROR(SEARCH("ZONA RIESGO BAJA",G66)))</formula>
    </cfRule>
    <cfRule type="containsText" dxfId="26" priority="22" operator="containsText" text="ZONA RIESGO MODERADO">
      <formula>NOT(ISERROR(SEARCH("ZONA RIESGO MODERADO",G66)))</formula>
    </cfRule>
    <cfRule type="containsText" dxfId="25" priority="23" operator="containsText" text="ZONA RIESGO ALTO">
      <formula>NOT(ISERROR(SEARCH("ZONA RIESGO ALTO",G66)))</formula>
    </cfRule>
    <cfRule type="containsText" dxfId="24" priority="24" operator="containsText" text="ZONA RIESGO EXTREMO">
      <formula>NOT(ISERROR(SEARCH("ZONA RIESGO EXTREMO",G66)))</formula>
    </cfRule>
  </conditionalFormatting>
  <conditionalFormatting sqref="G32">
    <cfRule type="containsText" dxfId="23" priority="17" operator="containsText" text="ZONA RIESGO BAJA">
      <formula>NOT(ISERROR(SEARCH("ZONA RIESGO BAJA",G32)))</formula>
    </cfRule>
    <cfRule type="containsText" dxfId="22" priority="18" operator="containsText" text="ZONA RIESGO MODERADO">
      <formula>NOT(ISERROR(SEARCH("ZONA RIESGO MODERADO",G32)))</formula>
    </cfRule>
    <cfRule type="containsText" dxfId="21" priority="19" operator="containsText" text="ZONA RIESGO ALTO">
      <formula>NOT(ISERROR(SEARCH("ZONA RIESGO ALTO",G32)))</formula>
    </cfRule>
    <cfRule type="containsText" dxfId="20" priority="20" operator="containsText" text="ZONA RIESGO EXTREMO">
      <formula>NOT(ISERROR(SEARCH("ZONA RIESGO EXTREMO",G32)))</formula>
    </cfRule>
  </conditionalFormatting>
  <conditionalFormatting sqref="G35">
    <cfRule type="containsText" dxfId="19" priority="13" operator="containsText" text="ZONA RIESGO BAJA">
      <formula>NOT(ISERROR(SEARCH("ZONA RIESGO BAJA",G35)))</formula>
    </cfRule>
    <cfRule type="containsText" dxfId="18" priority="14" operator="containsText" text="ZONA RIESGO MODERADO">
      <formula>NOT(ISERROR(SEARCH("ZONA RIESGO MODERADO",G35)))</formula>
    </cfRule>
    <cfRule type="containsText" dxfId="17" priority="15" operator="containsText" text="ZONA RIESGO ALTO">
      <formula>NOT(ISERROR(SEARCH("ZONA RIESGO ALTO",G35)))</formula>
    </cfRule>
    <cfRule type="containsText" dxfId="16" priority="16" operator="containsText" text="ZONA RIESGO EXTREMO">
      <formula>NOT(ISERROR(SEARCH("ZONA RIESGO EXTREMO",G35)))</formula>
    </cfRule>
  </conditionalFormatting>
  <conditionalFormatting sqref="H35">
    <cfRule type="containsText" dxfId="15" priority="9" operator="containsText" text="ZONA RIESGO BAJA">
      <formula>NOT(ISERROR(SEARCH("ZONA RIESGO BAJA",H35)))</formula>
    </cfRule>
    <cfRule type="containsText" dxfId="14" priority="10" operator="containsText" text="ZONA RIESGO MODERADO">
      <formula>NOT(ISERROR(SEARCH("ZONA RIESGO MODERADO",H35)))</formula>
    </cfRule>
    <cfRule type="containsText" dxfId="13" priority="11" operator="containsText" text="ZONA RIESGO ALTO">
      <formula>NOT(ISERROR(SEARCH("ZONA RIESGO ALTO",H35)))</formula>
    </cfRule>
    <cfRule type="containsText" dxfId="12" priority="12" operator="containsText" text="ZONA RIESGO EXTREMO">
      <formula>NOT(ISERROR(SEARCH("ZONA RIESGO EXTREMO",H35)))</formula>
    </cfRule>
  </conditionalFormatting>
  <conditionalFormatting sqref="G67">
    <cfRule type="containsText" dxfId="11" priority="5" operator="containsText" text="ZONA RIESGO BAJA">
      <formula>NOT(ISERROR(SEARCH("ZONA RIESGO BAJA",G67)))</formula>
    </cfRule>
    <cfRule type="containsText" dxfId="10" priority="6" operator="containsText" text="ZONA RIESGO MODERADO">
      <formula>NOT(ISERROR(SEARCH("ZONA RIESGO MODERADO",G67)))</formula>
    </cfRule>
    <cfRule type="containsText" dxfId="9" priority="7" operator="containsText" text="ZONA RIESGO ALTO">
      <formula>NOT(ISERROR(SEARCH("ZONA RIESGO ALTO",G67)))</formula>
    </cfRule>
    <cfRule type="containsText" dxfId="8" priority="8" operator="containsText" text="ZONA RIESGO EXTREMO">
      <formula>NOT(ISERROR(SEARCH("ZONA RIESGO EXTREMO",G67)))</formula>
    </cfRule>
  </conditionalFormatting>
  <conditionalFormatting sqref="Z5 X1:X3 Z1:Z3">
    <cfRule type="containsText" dxfId="7" priority="1" operator="containsText" text="ZONA RIESGO BAJA">
      <formula>NOT(ISERROR(SEARCH("ZONA RIESGO BAJA",X1)))</formula>
    </cfRule>
    <cfRule type="containsText" dxfId="6" priority="2" operator="containsText" text="ZONA RIESGO MODERADO">
      <formula>NOT(ISERROR(SEARCH("ZONA RIESGO MODERADO",X1)))</formula>
    </cfRule>
    <cfRule type="containsText" dxfId="5" priority="3" operator="containsText" text="ZONA RIESGO ALTO">
      <formula>NOT(ISERROR(SEARCH("ZONA RIESGO ALTO",X1)))</formula>
    </cfRule>
    <cfRule type="containsText" dxfId="4" priority="4" operator="containsText" text="ZONA RIESGO EXTREMO">
      <formula>NOT(ISERROR(SEARCH("ZONA RIESGO EXTREMO",X1)))</formula>
    </cfRule>
  </conditionalFormatting>
  <pageMargins left="0.23622047244094491" right="0.23622047244094491" top="0.74803149606299213" bottom="0.74803149606299213" header="0.31496062992125984" footer="0.31496062992125984"/>
  <pageSetup scale="23" orientation="landscape" r:id="rId1"/>
  <customProperties>
    <customPr name="MC_LastUpdate" r:id="rId2"/>
    <customPr name="MC_LastUser" r:id="rId3"/>
    <customPr name="MC_SheetModified" r:id="rId4"/>
  </customProperties>
  <drawing r:id="rId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'TABLAS DE INFORMACIÓN'!$AG$4:$AG$6</xm:f>
          </x14:formula1>
          <xm:sqref>W10:W129</xm:sqref>
        </x14:dataValidation>
        <x14:dataValidation type="list" allowBlank="1" showInputMessage="1" showErrorMessage="1" xr:uid="{00000000-0002-0000-0400-000001000000}">
          <x14:formula1>
            <xm:f>'TABLAS DE INFORMACIÓN'!$H$13:$H$30</xm:f>
          </x14:formula1>
          <xm:sqref>B10:B129</xm:sqref>
        </x14:dataValidation>
        <x14:dataValidation type="list" allowBlank="1" showInputMessage="1" showErrorMessage="1" xr:uid="{00000000-0002-0000-0400-000002000000}">
          <x14:formula1>
            <xm:f>'TABLAS DE INFORMACIÓN'!$E$13:$E$16</xm:f>
          </x14:formula1>
          <xm:sqref>D10:D129</xm:sqref>
        </x14:dataValidation>
        <x14:dataValidation type="list" allowBlank="1" showInputMessage="1" showErrorMessage="1" xr:uid="{00000000-0002-0000-0400-000003000000}">
          <x14:formula1>
            <xm:f>'TABLAS DE INFORMACIÓN'!$AA$4:$AA$5</xm:f>
          </x14:formula1>
          <xm:sqref>R10:R129</xm:sqref>
        </x14:dataValidation>
        <x14:dataValidation type="list" allowBlank="1" showInputMessage="1" showErrorMessage="1" xr:uid="{00000000-0002-0000-0400-000004000000}">
          <x14:formula1>
            <xm:f>'TABLAS DE INFORMACIÓN'!$W$4:$W$5</xm:f>
          </x14:formula1>
          <xm:sqref>N10:N129</xm:sqref>
        </x14:dataValidation>
        <x14:dataValidation type="list" allowBlank="1" showInputMessage="1" showErrorMessage="1" xr:uid="{00000000-0002-0000-0400-000005000000}">
          <x14:formula1>
            <xm:f>'TABLAS DE INFORMACIÓN'!$Y$4:$Y$5</xm:f>
          </x14:formula1>
          <xm:sqref>O10:O129</xm:sqref>
        </x14:dataValidation>
        <x14:dataValidation type="list" allowBlank="1" showInputMessage="1" showErrorMessage="1" xr:uid="{00000000-0002-0000-0400-000006000000}">
          <x14:formula1>
            <xm:f>'TABLAS DE INFORMACIÓN'!$AC$4:$AC$6</xm:f>
          </x14:formula1>
          <xm:sqref>P10:P129</xm:sqref>
        </x14:dataValidation>
        <x14:dataValidation type="list" allowBlank="1" showInputMessage="1" showErrorMessage="1" xr:uid="{00000000-0002-0000-0400-000007000000}">
          <x14:formula1>
            <xm:f>'TABLAS DE INFORMACIÓN'!$K$7:$K$8</xm:f>
          </x14:formula1>
          <xm:sqref>Q10:Q129</xm:sqref>
        </x14:dataValidation>
        <x14:dataValidation type="list" allowBlank="1" showInputMessage="1" showErrorMessage="1" xr:uid="{00000000-0002-0000-0400-000008000000}">
          <x14:formula1>
            <xm:f>'TABLAS DE INFORMACIÓN'!$AE$4:$AE$5</xm:f>
          </x14:formula1>
          <xm:sqref>S10:S129</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r:uid="{00000000-0002-0000-0400-000009000000}">
          <x14:formula1>
            <xm:f>'TABLAS DE INFORMACIÓN'!$K$7:$K$8</xm:f>
          </x14:formula1>
          <xm:sqref>J10:J129</xm:sqref>
        </x14:dataValidation>
        <x14:dataValidation type="list" errorStyle="warning" allowBlank="1" showInputMessage="1" showErrorMessage="1" errorTitle="SELECCIONAR DE LA LISTA" error="Solo puede seleccionar opciones de la lista desplegable" promptTitle="SELECCIONAR DE LA LISTA" xr:uid="{00000000-0002-0000-0400-00000A000000}">
          <x14:formula1>
            <xm:f>'TABLAS DE INFORMACIÓN'!$T$4:$T$6</xm:f>
          </x14:formula1>
          <xm:sqref>L10:L129</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r:uid="{00000000-0002-0000-0400-00000B000000}">
          <x14:formula1>
            <xm:f>'TABLAS DE INFORMACIÓN'!$K$7:$K$8</xm:f>
          </x14:formula1>
          <xm:sqref>K10:K129</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r:uid="{00000000-0002-0000-0400-00000C000000}">
          <x14:formula1>
            <xm:f>'TABLAS DE INFORMACIÓN'!$T$5:$T$6</xm:f>
          </x14:formula1>
          <xm:sqref>M10:M129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J118"/>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1" width="20.7109375" style="76" customWidth="1"/>
    <col min="2" max="2" width="20.7109375" style="79" customWidth="1"/>
    <col min="3" max="3" width="31.85546875" style="76" customWidth="1"/>
    <col min="4" max="4" width="17.85546875" style="76" customWidth="1"/>
    <col min="5" max="5" width="14.7109375" style="76" bestFit="1" customWidth="1"/>
    <col min="6" max="6" width="23.140625" style="76" customWidth="1"/>
    <col min="7" max="7" width="17.85546875" style="76" customWidth="1"/>
    <col min="8" max="8" width="23.42578125" style="76" customWidth="1"/>
    <col min="9" max="9" width="20.85546875" style="76" customWidth="1"/>
    <col min="10" max="10" width="25.5703125" style="76" customWidth="1"/>
    <col min="11" max="16384" width="11.42578125" style="76"/>
  </cols>
  <sheetData>
    <row r="1" spans="1:36" ht="19.5" customHeight="1" thickBot="1" x14ac:dyDescent="0.25">
      <c r="A1" s="75"/>
      <c r="B1" s="189" t="s">
        <v>0</v>
      </c>
      <c r="C1" s="242"/>
      <c r="D1" s="242"/>
      <c r="E1" s="242"/>
      <c r="F1" s="190"/>
      <c r="G1" s="250" t="s">
        <v>449</v>
      </c>
      <c r="H1" s="228"/>
      <c r="I1" s="119" t="s">
        <v>2</v>
      </c>
      <c r="J1" s="70" t="s">
        <v>3</v>
      </c>
    </row>
    <row r="2" spans="1:36" ht="19.5" customHeight="1" thickBot="1" x14ac:dyDescent="0.25">
      <c r="A2" s="75"/>
      <c r="B2" s="217"/>
      <c r="C2" s="218"/>
      <c r="D2" s="218"/>
      <c r="E2" s="218"/>
      <c r="F2" s="219"/>
      <c r="G2" s="243"/>
      <c r="H2" s="230"/>
      <c r="I2" s="119" t="s">
        <v>4</v>
      </c>
      <c r="J2" s="72">
        <v>22</v>
      </c>
    </row>
    <row r="3" spans="1:36" ht="33.75" customHeight="1" thickBot="1" x14ac:dyDescent="0.25">
      <c r="A3" s="75"/>
      <c r="B3" s="191"/>
      <c r="C3" s="220"/>
      <c r="D3" s="220"/>
      <c r="E3" s="220"/>
      <c r="F3" s="192"/>
      <c r="G3" s="251"/>
      <c r="H3" s="232"/>
      <c r="I3" s="120" t="s">
        <v>5</v>
      </c>
      <c r="J3" s="73">
        <v>42745</v>
      </c>
    </row>
    <row r="4" spans="1:36" ht="19.5" customHeight="1" x14ac:dyDescent="0.2">
      <c r="A4" s="75"/>
      <c r="B4" s="189" t="s">
        <v>6</v>
      </c>
      <c r="C4" s="242"/>
      <c r="D4" s="242"/>
      <c r="E4" s="242"/>
      <c r="F4" s="190"/>
      <c r="G4" s="201" t="s">
        <v>7</v>
      </c>
      <c r="H4" s="202"/>
      <c r="I4" s="162" t="s">
        <v>1017</v>
      </c>
      <c r="J4" s="160" t="s">
        <v>450</v>
      </c>
    </row>
    <row r="5" spans="1:36" ht="19.5" customHeight="1" thickBot="1" x14ac:dyDescent="0.25">
      <c r="A5" s="75"/>
      <c r="B5" s="191"/>
      <c r="C5" s="220"/>
      <c r="D5" s="220"/>
      <c r="E5" s="220"/>
      <c r="F5" s="192"/>
      <c r="G5" s="205"/>
      <c r="H5" s="206"/>
      <c r="I5" s="163"/>
      <c r="J5" s="164"/>
    </row>
    <row r="6" spans="1:36" ht="15" customHeight="1" x14ac:dyDescent="0.2">
      <c r="A6" s="77"/>
      <c r="B6" s="262" t="s">
        <v>782</v>
      </c>
      <c r="C6" s="263"/>
      <c r="D6" s="263"/>
      <c r="E6" s="263"/>
      <c r="F6" s="263"/>
      <c r="G6" s="263"/>
      <c r="H6" s="263"/>
      <c r="I6" s="263"/>
      <c r="J6" s="264"/>
      <c r="K6" s="78"/>
      <c r="L6" s="78"/>
      <c r="M6" s="78"/>
      <c r="N6" s="78"/>
      <c r="O6" s="78"/>
      <c r="P6" s="78"/>
      <c r="Q6" s="78"/>
      <c r="R6" s="78"/>
      <c r="S6" s="78"/>
      <c r="T6" s="78"/>
      <c r="U6" s="78"/>
      <c r="V6" s="78"/>
      <c r="W6" s="78"/>
      <c r="X6" s="78"/>
      <c r="Y6" s="78"/>
      <c r="Z6" s="78"/>
      <c r="AA6" s="78"/>
      <c r="AB6" s="78"/>
      <c r="AC6" s="78"/>
      <c r="AD6" s="78"/>
      <c r="AE6" s="78"/>
      <c r="AF6" s="78"/>
      <c r="AG6" s="78"/>
      <c r="AH6" s="78"/>
      <c r="AI6" s="78"/>
      <c r="AJ6" s="78"/>
    </row>
    <row r="7" spans="1:36" ht="15.75" customHeight="1" thickBot="1" x14ac:dyDescent="0.25">
      <c r="A7" s="77"/>
      <c r="B7" s="265"/>
      <c r="C7" s="266"/>
      <c r="D7" s="266"/>
      <c r="E7" s="266"/>
      <c r="F7" s="266"/>
      <c r="G7" s="266"/>
      <c r="H7" s="266"/>
      <c r="I7" s="266"/>
      <c r="J7" s="267"/>
      <c r="K7" s="78"/>
      <c r="L7" s="78"/>
      <c r="M7" s="78"/>
      <c r="N7" s="78"/>
      <c r="O7" s="78"/>
      <c r="P7" s="78"/>
      <c r="Q7" s="78"/>
      <c r="R7" s="78"/>
      <c r="S7" s="78"/>
      <c r="T7" s="78"/>
      <c r="U7" s="78"/>
      <c r="V7" s="78"/>
      <c r="W7" s="78"/>
      <c r="X7" s="78"/>
      <c r="Y7" s="78"/>
      <c r="Z7" s="78"/>
      <c r="AA7" s="78"/>
      <c r="AB7" s="78"/>
      <c r="AC7" s="78"/>
      <c r="AD7" s="78"/>
      <c r="AE7" s="78"/>
      <c r="AF7" s="78"/>
      <c r="AG7" s="78"/>
      <c r="AH7" s="78"/>
      <c r="AI7" s="78"/>
      <c r="AJ7" s="78"/>
    </row>
    <row r="8" spans="1:36" ht="30" customHeight="1" x14ac:dyDescent="0.2">
      <c r="A8" s="256" t="s">
        <v>106</v>
      </c>
      <c r="B8" s="245" t="s">
        <v>0</v>
      </c>
      <c r="C8" s="259" t="s">
        <v>107</v>
      </c>
      <c r="D8" s="258" t="s">
        <v>451</v>
      </c>
      <c r="E8" s="258"/>
      <c r="F8" s="252" t="s">
        <v>452</v>
      </c>
      <c r="G8" s="252" t="s">
        <v>453</v>
      </c>
      <c r="H8" s="252" t="s">
        <v>454</v>
      </c>
      <c r="I8" s="252" t="s">
        <v>455</v>
      </c>
      <c r="J8" s="254" t="s">
        <v>456</v>
      </c>
      <c r="K8" s="78"/>
      <c r="L8" s="78"/>
      <c r="M8" s="78"/>
      <c r="N8" s="78"/>
      <c r="O8" s="78"/>
      <c r="P8" s="78"/>
      <c r="Q8" s="78"/>
      <c r="R8" s="78"/>
      <c r="S8" s="78"/>
      <c r="T8" s="78"/>
      <c r="U8" s="78"/>
      <c r="V8" s="78"/>
      <c r="W8" s="78"/>
      <c r="X8" s="78"/>
      <c r="Y8" s="78"/>
      <c r="Z8" s="78"/>
      <c r="AA8" s="78"/>
      <c r="AB8" s="78"/>
      <c r="AC8" s="78"/>
      <c r="AD8" s="78"/>
      <c r="AE8" s="78"/>
      <c r="AF8" s="78"/>
      <c r="AG8" s="78"/>
      <c r="AH8" s="78"/>
      <c r="AI8" s="78"/>
      <c r="AJ8" s="78"/>
    </row>
    <row r="9" spans="1:36" ht="30.75" customHeight="1" thickBot="1" x14ac:dyDescent="0.25">
      <c r="A9" s="257"/>
      <c r="B9" s="261"/>
      <c r="C9" s="260"/>
      <c r="D9" s="130" t="s">
        <v>457</v>
      </c>
      <c r="E9" s="130" t="s">
        <v>458</v>
      </c>
      <c r="F9" s="253"/>
      <c r="G9" s="253"/>
      <c r="H9" s="253"/>
      <c r="I9" s="253"/>
      <c r="J9" s="255"/>
      <c r="K9" s="78"/>
      <c r="L9" s="78"/>
      <c r="M9" s="78"/>
      <c r="N9" s="78"/>
      <c r="O9" s="78"/>
      <c r="P9" s="78"/>
      <c r="Q9" s="78"/>
      <c r="R9" s="78"/>
      <c r="S9" s="78"/>
      <c r="T9" s="78"/>
      <c r="U9" s="78"/>
      <c r="V9" s="78"/>
      <c r="W9" s="78"/>
      <c r="X9" s="78"/>
      <c r="Y9" s="78"/>
      <c r="Z9" s="78"/>
      <c r="AA9" s="78"/>
      <c r="AB9" s="78"/>
      <c r="AC9" s="78"/>
      <c r="AD9" s="78"/>
      <c r="AE9" s="78"/>
      <c r="AF9" s="78"/>
      <c r="AG9" s="78"/>
      <c r="AH9" s="78"/>
      <c r="AI9" s="78"/>
      <c r="AJ9" s="78"/>
    </row>
    <row r="10" spans="1:36" ht="38.25" x14ac:dyDescent="0.2">
      <c r="A10" s="87">
        <v>1</v>
      </c>
      <c r="B10" s="67" t="str">
        <f>+VLOOKUP(A10,'IDENTIFICACIÓN DE RIESGOS'!$A$7:$F$104,2,0)</f>
        <v xml:space="preserve">Acceso y Fortalecimiento a la Justicia </v>
      </c>
      <c r="C10" s="106" t="str">
        <f>+VLOOKUP(A10,'IDENTIFICACIÓN DE RIESGOS'!$A$7:$F$104,3,0)</f>
        <v>Inadecuada orientación a los usuarios en casas de justicia</v>
      </c>
      <c r="D10" s="87" t="s">
        <v>459</v>
      </c>
      <c r="E10" s="87" t="s">
        <v>459</v>
      </c>
      <c r="F10" s="87">
        <f>(SUMIF('VALORACIÓN DE CONTROL DE RIESGO'!$A$10:$A$141,'VALORACIÓN CON CONTROLES'!A10,'VALORACIÓN DE CONTROL DE RIESGO'!$U$10:$U$141))/(COUNTIF('VALORACIÓN DE CONTROL DE RIESGO'!$A$10:$A$141,'VALORACIÓN CON CONTROLES'!A10))</f>
        <v>100</v>
      </c>
      <c r="G10" s="87" t="str">
        <f>IF(F10=100,"Fuerte",IF(AND(F10&lt;99,F10&gt;=50),"Moderado",IF(AND(F10&lt;49,F10&gt;0),"Debil")))</f>
        <v>Fuerte</v>
      </c>
      <c r="H10" s="87">
        <f>IF(AND(D10="Directamente",G10="Fuerte",'ANALISIS DE RIESGOS'!F10&gt;=3),'ANALISIS DE RIESGOS'!F10-2,IF(AND(D10="Directamente",G10="Fuerte",'ANALISIS DE RIESGOS'!F10=2),'ANALISIS DE RIESGOS'!F10-1,IF(AND(D10="Directamente",G10="Moderado",'ANALISIS DE RIESGOS'!F10&gt;=2),'ANALISIS DE RIESGOS'!F10-1,'ANALISIS DE RIESGOS'!F10)))</f>
        <v>3</v>
      </c>
      <c r="I10" s="87">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87"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row>
    <row r="11" spans="1:36" ht="38.25" x14ac:dyDescent="0.2">
      <c r="A11" s="87">
        <v>2</v>
      </c>
      <c r="B11" s="67" t="str">
        <f>+VLOOKUP(A11,'IDENTIFICACIÓN DE RIESGOS'!$A$7:$F$104,2,0)</f>
        <v xml:space="preserve">Acceso y Fortalecimiento a la Justicia </v>
      </c>
      <c r="C11" s="106" t="str">
        <f>+VLOOKUP(A11,'IDENTIFICACIÓN DE RIESGOS'!$A$7:$F$104,3,0)</f>
        <v>Desvinculación de entidades operadoras al programa de casas de justicia</v>
      </c>
      <c r="D11" s="87" t="s">
        <v>459</v>
      </c>
      <c r="E11" s="87" t="s">
        <v>459</v>
      </c>
      <c r="F11" s="87">
        <f>(SUMIF('VALORACIÓN DE CONTROL DE RIESGO'!$A$10:$A$141,'VALORACIÓN CON CONTROLES'!A11,'VALORACIÓN DE CONTROL DE RIESGO'!$U$10:$U$141))/(COUNTIF('VALORACIÓN DE CONTROL DE RIESGO'!$A$10:$A$141,'VALORACIÓN CON CONTROLES'!A11))</f>
        <v>100</v>
      </c>
      <c r="G11" s="87" t="str">
        <f t="shared" ref="G11:G52" si="0">IF(F11=100,"Fuerte",IF(AND(F11&lt;99,F11&gt;=50),"Moderado",IF(AND(F11&lt;49,F11&gt;0),"Debil")))</f>
        <v>Fuerte</v>
      </c>
      <c r="H11" s="87">
        <f>IF(AND(D11="Directamente",G11="Fuerte",'ANALISIS DE RIESGOS'!F11&gt;=3),'ANALISIS DE RIESGOS'!F11-2,IF(AND(D11="Directamente",G11="Fuerte",'ANALISIS DE RIESGOS'!F11=2),'ANALISIS DE RIESGOS'!F11-1,IF(AND(D11="Directamente",G11="Moderado",'ANALISIS DE RIESGOS'!F11&gt;=2),'ANALISIS DE RIESGOS'!F11-1,'ANALISIS DE RIESGOS'!F11)))</f>
        <v>1</v>
      </c>
      <c r="I11" s="87">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87"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row>
    <row r="12" spans="1:36" ht="63.75" x14ac:dyDescent="0.2">
      <c r="A12" s="87">
        <v>3</v>
      </c>
      <c r="B12" s="67" t="str">
        <f>+VLOOKUP(A12,'IDENTIFICACIÓN DE RIESGOS'!$A$7:$F$104,2,0)</f>
        <v xml:space="preserve">Acceso y Fortalecimiento a la Justicia </v>
      </c>
      <c r="C12" s="106" t="str">
        <f>+VLOOKUP(A12,'IDENTIFICACIÓN DE RIESGOS'!$A$7:$F$104,3,0)</f>
        <v>Interrupción o retraso en la prestación de los servicios de recepción, información y orientación de los ciudadanos en las casas de justicia de Bogotá</v>
      </c>
      <c r="D12" s="87" t="s">
        <v>459</v>
      </c>
      <c r="E12" s="87" t="s">
        <v>459</v>
      </c>
      <c r="F12" s="87">
        <f>(SUMIF('VALORACIÓN DE CONTROL DE RIESGO'!$A$10:$A$141,'VALORACIÓN CON CONTROLES'!A12,'VALORACIÓN DE CONTROL DE RIESGO'!$U$10:$U$141))/(COUNTIF('VALORACIÓN DE CONTROL DE RIESGO'!$A$10:$A$141,'VALORACIÓN CON CONTROLES'!A12))</f>
        <v>100</v>
      </c>
      <c r="G12" s="87" t="str">
        <f t="shared" si="0"/>
        <v>Fuerte</v>
      </c>
      <c r="H12" s="87">
        <f>IF(AND(D12="Directamente",G12="Fuerte",'ANALISIS DE RIESGOS'!F12&gt;=3),'ANALISIS DE RIESGOS'!F12-2,IF(AND(D12="Directamente",G12="Fuerte",'ANALISIS DE RIESGOS'!F12=2),'ANALISIS DE RIESGOS'!F12-1,IF(AND(D12="Directamente",G12="Moderado",'ANALISIS DE RIESGOS'!F12&gt;=2),'ANALISIS DE RIESGOS'!F12-1,'ANALISIS DE RIESGOS'!F12)))</f>
        <v>3</v>
      </c>
      <c r="I12" s="87">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87"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row>
    <row r="13" spans="1:36" ht="63.75" x14ac:dyDescent="0.2">
      <c r="A13" s="87">
        <v>4</v>
      </c>
      <c r="B13" s="67" t="str">
        <f>+VLOOKUP(A13,'IDENTIFICACIÓN DE RIESGOS'!$A$7:$F$104,2,0)</f>
        <v xml:space="preserve">Acceso y Fortalecimiento a la Justicia </v>
      </c>
      <c r="C13" s="106" t="str">
        <f>+VLOOKUP(A13,'IDENTIFICACIÓN DE RIESGOS'!$A$7:$F$104,3,0)</f>
        <v>Interrupción o retraso en la prestación de los servicios por parte de las entidades operadoras de las casas de justicia de Bogotá</v>
      </c>
      <c r="D13" s="87" t="s">
        <v>459</v>
      </c>
      <c r="E13" s="87" t="s">
        <v>459</v>
      </c>
      <c r="F13" s="87">
        <f>(SUMIF('VALORACIÓN DE CONTROL DE RIESGO'!$A$10:$A$141,'VALORACIÓN CON CONTROLES'!A13,'VALORACIÓN DE CONTROL DE RIESGO'!$U$10:$U$141))/(COUNTIF('VALORACIÓN DE CONTROL DE RIESGO'!$A$10:$A$141,'VALORACIÓN CON CONTROLES'!A13))</f>
        <v>100</v>
      </c>
      <c r="G13" s="87" t="str">
        <f t="shared" si="0"/>
        <v>Fuerte</v>
      </c>
      <c r="H13" s="87">
        <f>IF(AND(D13="Directamente",G13="Fuerte",'ANALISIS DE RIESGOS'!F13&gt;=3),'ANALISIS DE RIESGOS'!F13-2,IF(AND(D13="Directamente",G13="Fuerte",'ANALISIS DE RIESGOS'!F13=2),'ANALISIS DE RIESGOS'!F13-1,IF(AND(D13="Directamente",G13="Moderado",'ANALISIS DE RIESGOS'!F13&gt;=2),'ANALISIS DE RIESGOS'!F13-1,'ANALISIS DE RIESGOS'!F13)))</f>
        <v>3</v>
      </c>
      <c r="I13" s="87">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87"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row>
    <row r="14" spans="1:36" s="156" customFormat="1" ht="38.25" hidden="1" x14ac:dyDescent="0.2">
      <c r="A14" s="149">
        <v>5</v>
      </c>
      <c r="B14" s="146" t="str">
        <f>+VLOOKUP(A14,'IDENTIFICACIÓN DE RIESGOS'!$A$7:$F$104,2,0)</f>
        <v xml:space="preserve">Acceso y Fortalecimiento a la Justicia </v>
      </c>
      <c r="C14" s="148" t="str">
        <f>+VLOOKUP(A14,'IDENTIFICACIÓN DE RIESGOS'!$A$7:$F$104,3,0)</f>
        <v>Afectación psicosocial de los funcionarios y contratistas del CTP</v>
      </c>
      <c r="D14" s="149" t="s">
        <v>459</v>
      </c>
      <c r="E14" s="149" t="s">
        <v>459</v>
      </c>
      <c r="F14" s="149">
        <f>(SUMIF('VALORACIÓN DE CONTROL DE RIESGO'!$A$10:$A$141,'VALORACIÓN CON CONTROLES'!A14,'VALORACIÓN DE CONTROL DE RIESGO'!$U$10:$U$141))/(COUNTIF('VALORACIÓN DE CONTROL DE RIESGO'!$A$10:$A$141,'VALORACIÓN CON CONTROLES'!A14))</f>
        <v>100</v>
      </c>
      <c r="G14" s="149" t="str">
        <f t="shared" si="0"/>
        <v>Fuerte</v>
      </c>
      <c r="H14" s="149">
        <f>IF(AND(D14="Directamente",G14="Fuerte",'ANALISIS DE RIESGOS'!F14&gt;=3),'ANALISIS DE RIESGOS'!F14-2,IF(AND(D14="Directamente",G14="Fuerte",'ANALISIS DE RIESGOS'!F14=2),'ANALISIS DE RIESGOS'!F14-1,IF(AND(D14="Directamente",G14="Moderado",'ANALISIS DE RIESGOS'!F14&gt;=2),'ANALISIS DE RIESGOS'!F14-1,'ANALISIS DE RIESGOS'!F14)))</f>
        <v>3</v>
      </c>
      <c r="I14" s="149">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149"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row>
    <row r="15" spans="1:36" s="156" customFormat="1" ht="38.25" hidden="1" x14ac:dyDescent="0.2">
      <c r="A15" s="149">
        <v>6</v>
      </c>
      <c r="B15" s="146" t="str">
        <f>+VLOOKUP(A15,'IDENTIFICACIÓN DE RIESGOS'!$A$7:$F$104,2,0)</f>
        <v xml:space="preserve">Acceso y Fortalecimiento a la Justicia </v>
      </c>
      <c r="C15" s="148" t="str">
        <f>+VLOOKUP(A15,'IDENTIFICACIÓN DE RIESGOS'!$A$7:$F$104,3,0)</f>
        <v>Inadecuada implementación del medio "Traslado por protección"</v>
      </c>
      <c r="D15" s="149" t="s">
        <v>459</v>
      </c>
      <c r="E15" s="149" t="s">
        <v>459</v>
      </c>
      <c r="F15" s="149">
        <f>(SUMIF('VALORACIÓN DE CONTROL DE RIESGO'!$A$10:$A$141,'VALORACIÓN CON CONTROLES'!A15,'VALORACIÓN DE CONTROL DE RIESGO'!$U$10:$U$141))/(COUNTIF('VALORACIÓN DE CONTROL DE RIESGO'!$A$10:$A$141,'VALORACIÓN CON CONTROLES'!A15))</f>
        <v>100</v>
      </c>
      <c r="G15" s="149" t="str">
        <f t="shared" si="0"/>
        <v>Fuerte</v>
      </c>
      <c r="H15" s="149">
        <f>IF(AND(D15="Directamente",G15="Fuerte",'ANALISIS DE RIESGOS'!F15&gt;=3),'ANALISIS DE RIESGOS'!F15-2,IF(AND(D15="Directamente",G15="Fuerte",'ANALISIS DE RIESGOS'!F15=2),'ANALISIS DE RIESGOS'!F15-1,IF(AND(D15="Directamente",G15="Moderado",'ANALISIS DE RIESGOS'!F15&gt;=2),'ANALISIS DE RIESGOS'!F15-1,'ANALISIS DE RIESGOS'!F15)))</f>
        <v>2</v>
      </c>
      <c r="I15" s="149">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149"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row>
    <row r="16" spans="1:36" ht="63.75" x14ac:dyDescent="0.2">
      <c r="A16" s="87">
        <v>7</v>
      </c>
      <c r="B16" s="67" t="str">
        <f>+VLOOKUP(A16,'IDENTIFICACIÓN DE RIESGOS'!$A$7:$F$104,2,0)</f>
        <v>Atención y Servicio al Ciudadano</v>
      </c>
      <c r="C16" s="106" t="str">
        <f>+VLOOKUP(A16,'IDENTIFICACIÓN DE RIESGOS'!$A$7:$F$104,3,0)</f>
        <v>Responder extemporáneamente las Peticiones, Quejas, Reclamos o Sugerencias que ingresen a la Secretaría Distrital de Seguridad, Convivencia y Justicia.</v>
      </c>
      <c r="D16" s="87" t="s">
        <v>459</v>
      </c>
      <c r="E16" s="87" t="s">
        <v>459</v>
      </c>
      <c r="F16" s="87">
        <f>(SUMIF('VALORACIÓN DE CONTROL DE RIESGO'!$A$10:$A$141,'VALORACIÓN CON CONTROLES'!A16,'VALORACIÓN DE CONTROL DE RIESGO'!$U$10:$U$141))/(COUNTIF('VALORACIÓN DE CONTROL DE RIESGO'!$A$10:$A$141,'VALORACIÓN CON CONTROLES'!A16))</f>
        <v>100</v>
      </c>
      <c r="G16" s="87" t="str">
        <f t="shared" si="0"/>
        <v>Fuerte</v>
      </c>
      <c r="H16" s="87">
        <f>IF(AND(D16="Directamente",G16="Fuerte",'ANALISIS DE RIESGOS'!F16&gt;=3),'ANALISIS DE RIESGOS'!F16-2,IF(AND(D16="Directamente",G16="Fuerte",'ANALISIS DE RIESGOS'!F16=2),'ANALISIS DE RIESGOS'!F16-1,IF(AND(D16="Directamente",G16="Moderado",'ANALISIS DE RIESGOS'!F16&gt;=2),'ANALISIS DE RIESGOS'!F16-1,'ANALISIS DE RIESGOS'!F16)))</f>
        <v>3</v>
      </c>
      <c r="I16" s="87">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87"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row>
    <row r="17" spans="1:36" ht="38.25" x14ac:dyDescent="0.2">
      <c r="A17" s="87">
        <v>8</v>
      </c>
      <c r="B17" s="67" t="str">
        <f>+VLOOKUP(A17,'IDENTIFICACIÓN DE RIESGOS'!$A$7:$F$104,2,0)</f>
        <v>Atención y Servicio al Ciudadano</v>
      </c>
      <c r="C17" s="106" t="str">
        <f>+VLOOKUP(A17,'IDENTIFICACIÓN DE RIESGOS'!$A$7:$F$104,3,0)</f>
        <v>Publicar extemporáneamente los Informes de PQRS en la página web de la entidad.</v>
      </c>
      <c r="D17" s="87" t="s">
        <v>459</v>
      </c>
      <c r="E17" s="87" t="s">
        <v>459</v>
      </c>
      <c r="F17" s="87">
        <f>(SUMIF('VALORACIÓN DE CONTROL DE RIESGO'!$A$10:$A$141,'VALORACIÓN CON CONTROLES'!A17,'VALORACIÓN DE CONTROL DE RIESGO'!$U$10:$U$141))/(COUNTIF('VALORACIÓN DE CONTROL DE RIESGO'!$A$10:$A$141,'VALORACIÓN CON CONTROLES'!A17))</f>
        <v>100</v>
      </c>
      <c r="G17" s="87" t="str">
        <f t="shared" si="0"/>
        <v>Fuerte</v>
      </c>
      <c r="H17" s="87">
        <f>IF(AND(D17="Directamente",G17="Fuerte",'ANALISIS DE RIESGOS'!F17&gt;=3),'ANALISIS DE RIESGOS'!F17-2,IF(AND(D17="Directamente",G17="Fuerte",'ANALISIS DE RIESGOS'!F17=2),'ANALISIS DE RIESGOS'!F17-1,IF(AND(D17="Directamente",G17="Moderado",'ANALISIS DE RIESGOS'!F17&gt;=2),'ANALISIS DE RIESGOS'!F17-1,'ANALISIS DE RIESGOS'!F17)))</f>
        <v>1</v>
      </c>
      <c r="I17" s="87">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87"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row>
    <row r="18" spans="1:36" ht="51" x14ac:dyDescent="0.2">
      <c r="A18" s="87">
        <v>9</v>
      </c>
      <c r="B18" s="67" t="str">
        <f>+VLOOKUP(A18,'IDENTIFICACIÓN DE RIESGOS'!$A$7:$F$104,2,0)</f>
        <v>Control Interno Disciplinario</v>
      </c>
      <c r="C18" s="106" t="str">
        <f>+VLOOKUP(A18,'IDENTIFICACIÓN DE RIESGOS'!$A$7:$F$104,3,0)</f>
        <v>Procesos disciplinarios desarrollados  y fallados sin cumplir con los parámetros de ley.</v>
      </c>
      <c r="D18" s="87" t="s">
        <v>459</v>
      </c>
      <c r="E18" s="87" t="s">
        <v>459</v>
      </c>
      <c r="F18" s="87">
        <f>(SUMIF('VALORACIÓN DE CONTROL DE RIESGO'!$A$10:$A$141,'VALORACIÓN CON CONTROLES'!A18,'VALORACIÓN DE CONTROL DE RIESGO'!$U$10:$U$141))/(COUNTIF('VALORACIÓN DE CONTROL DE RIESGO'!$A$10:$A$141,'VALORACIÓN CON CONTROLES'!A18))</f>
        <v>100</v>
      </c>
      <c r="G18" s="87" t="str">
        <f t="shared" si="0"/>
        <v>Fuerte</v>
      </c>
      <c r="H18" s="87">
        <f>IF(AND(D18="Directamente",G18="Fuerte",'ANALISIS DE RIESGOS'!F18&gt;=3),'ANALISIS DE RIESGOS'!F18-2,IF(AND(D18="Directamente",G18="Fuerte",'ANALISIS DE RIESGOS'!F18=2),'ANALISIS DE RIESGOS'!F18-1,IF(AND(D18="Directamente",G18="Moderado",'ANALISIS DE RIESGOS'!F18&gt;=2),'ANALISIS DE RIESGOS'!F18-1,'ANALISIS DE RIESGOS'!F18)))</f>
        <v>1</v>
      </c>
      <c r="I18" s="87">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87"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row>
    <row r="19" spans="1:36" ht="51" x14ac:dyDescent="0.2">
      <c r="A19" s="87">
        <v>10</v>
      </c>
      <c r="B19" s="67" t="str">
        <f>+VLOOKUP(A19,'IDENTIFICACIÓN DE RIESGOS'!$A$7:$F$104,2,0)</f>
        <v>Direccionamiento Sectorial e Institucional</v>
      </c>
      <c r="C19" s="106" t="str">
        <f>+VLOOKUP(A19,'IDENTIFICACIÓN DE RIESGOS'!$A$7:$F$104,3,0)</f>
        <v xml:space="preserve">Incumplimiento normativo ambiental por parte de la Secretaria Distrital de Seguridad, Convivencia y Justicia </v>
      </c>
      <c r="D19" s="87" t="s">
        <v>459</v>
      </c>
      <c r="E19" s="87" t="s">
        <v>459</v>
      </c>
      <c r="F19" s="87">
        <f>(SUMIF('VALORACIÓN DE CONTROL DE RIESGO'!$A$10:$A$141,'VALORACIÓN CON CONTROLES'!A19,'VALORACIÓN DE CONTROL DE RIESGO'!$U$10:$U$141))/(COUNTIF('VALORACIÓN DE CONTROL DE RIESGO'!$A$10:$A$141,'VALORACIÓN CON CONTROLES'!A19))</f>
        <v>100</v>
      </c>
      <c r="G19" s="87" t="str">
        <f t="shared" si="0"/>
        <v>Fuerte</v>
      </c>
      <c r="H19" s="87">
        <f>IF(AND(D19="Directamente",G19="Fuerte",'ANALISIS DE RIESGOS'!F19&gt;=3),'ANALISIS DE RIESGOS'!F19-2,IF(AND(D19="Directamente",G19="Fuerte",'ANALISIS DE RIESGOS'!F19=2),'ANALISIS DE RIESGOS'!F19-1,IF(AND(D19="Directamente",G19="Moderado",'ANALISIS DE RIESGOS'!F19&gt;=2),'ANALISIS DE RIESGOS'!F19-1,'ANALISIS DE RIESGOS'!F19)))</f>
        <v>2</v>
      </c>
      <c r="I19" s="87">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87"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row>
    <row r="20" spans="1:36" ht="38.25" x14ac:dyDescent="0.2">
      <c r="A20" s="87">
        <v>11</v>
      </c>
      <c r="B20" s="67" t="str">
        <f>+VLOOKUP(A20,'IDENTIFICACIÓN DE RIESGOS'!$A$7:$F$104,2,0)</f>
        <v>Direccionamiento Sectorial e Institucional</v>
      </c>
      <c r="C20" s="106" t="str">
        <f>+VLOOKUP(A20,'IDENTIFICACIÓN DE RIESGOS'!$A$7:$F$104,3,0)</f>
        <v>Deficiencia en la identificación de los aspectos e impactos ambientales.</v>
      </c>
      <c r="D20" s="87" t="s">
        <v>459</v>
      </c>
      <c r="E20" s="87" t="s">
        <v>459</v>
      </c>
      <c r="F20" s="87">
        <f>(SUMIF('VALORACIÓN DE CONTROL DE RIESGO'!$A$10:$A$141,'VALORACIÓN CON CONTROLES'!A20,'VALORACIÓN DE CONTROL DE RIESGO'!$U$10:$U$141))/(COUNTIF('VALORACIÓN DE CONTROL DE RIESGO'!$A$10:$A$141,'VALORACIÓN CON CONTROLES'!A20))</f>
        <v>100</v>
      </c>
      <c r="G20" s="87" t="str">
        <f t="shared" si="0"/>
        <v>Fuerte</v>
      </c>
      <c r="H20" s="87">
        <f>IF(AND(D20="Directamente",G20="Fuerte",'ANALISIS DE RIESGOS'!F20&gt;=3),'ANALISIS DE RIESGOS'!F20-2,IF(AND(D20="Directamente",G20="Fuerte",'ANALISIS DE RIESGOS'!F20=2),'ANALISIS DE RIESGOS'!F20-1,IF(AND(D20="Directamente",G20="Moderado",'ANALISIS DE RIESGOS'!F20&gt;=2),'ANALISIS DE RIESGOS'!F20-1,'ANALISIS DE RIESGOS'!F20)))</f>
        <v>1</v>
      </c>
      <c r="I20" s="87">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87"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row>
    <row r="21" spans="1:36" ht="38.25" x14ac:dyDescent="0.2">
      <c r="A21" s="87">
        <v>12</v>
      </c>
      <c r="B21" s="67" t="str">
        <f>+VLOOKUP(A21,'IDENTIFICACIÓN DE RIESGOS'!$A$7:$F$104,2,0)</f>
        <v>Direccionamiento Sectorial e Institucional</v>
      </c>
      <c r="C21" s="106" t="str">
        <f>+VLOOKUP(A21,'IDENTIFICACIÓN DE RIESGOS'!$A$7:$F$104,3,0)</f>
        <v>Incumplimiento normativo ambiental y proliferación de vectores.</v>
      </c>
      <c r="D21" s="87" t="s">
        <v>459</v>
      </c>
      <c r="E21" s="87" t="s">
        <v>459</v>
      </c>
      <c r="F21" s="87">
        <f>(SUMIF('VALORACIÓN DE CONTROL DE RIESGO'!$A$10:$A$141,'VALORACIÓN CON CONTROLES'!A21,'VALORACIÓN DE CONTROL DE RIESGO'!$U$10:$U$141))/(COUNTIF('VALORACIÓN DE CONTROL DE RIESGO'!$A$10:$A$141,'VALORACIÓN CON CONTROLES'!A21))</f>
        <v>100</v>
      </c>
      <c r="G21" s="87" t="str">
        <f t="shared" si="0"/>
        <v>Fuerte</v>
      </c>
      <c r="H21" s="87">
        <f>IF(AND(D21="Directamente",G21="Fuerte",'ANALISIS DE RIESGOS'!F21&gt;=3),'ANALISIS DE RIESGOS'!F21-2,IF(AND(D21="Directamente",G21="Fuerte",'ANALISIS DE RIESGOS'!F21=2),'ANALISIS DE RIESGOS'!F21-1,IF(AND(D21="Directamente",G21="Moderado",'ANALISIS DE RIESGOS'!F21&gt;=2),'ANALISIS DE RIESGOS'!F21-1,'ANALISIS DE RIESGOS'!F21)))</f>
        <v>1</v>
      </c>
      <c r="I21" s="87">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87"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row>
    <row r="22" spans="1:36" ht="191.25" x14ac:dyDescent="0.2">
      <c r="A22" s="87">
        <v>13</v>
      </c>
      <c r="B22" s="67" t="str">
        <f>+VLOOKUP(A22,'IDENTIFICACIÓN DE RIESGOS'!$A$7:$F$104,2,0)</f>
        <v>Direccionamiento Sectorial e Institucional</v>
      </c>
      <c r="C22" s="106" t="str">
        <f>+VLOOKUP(A22,'IDENTIFICACIÓN DE RIESGOS'!$A$7:$F$104,3,0)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D22" s="87" t="s">
        <v>459</v>
      </c>
      <c r="E22" s="87" t="s">
        <v>459</v>
      </c>
      <c r="F22" s="87">
        <f>(SUMIF('VALORACIÓN DE CONTROL DE RIESGO'!$A$10:$A$141,'VALORACIÓN CON CONTROLES'!A22,'VALORACIÓN DE CONTROL DE RIESGO'!$U$10:$U$141))/(COUNTIF('VALORACIÓN DE CONTROL DE RIESGO'!$A$10:$A$141,'VALORACIÓN CON CONTROLES'!A22))</f>
        <v>100</v>
      </c>
      <c r="G22" s="87" t="str">
        <f t="shared" si="0"/>
        <v>Fuerte</v>
      </c>
      <c r="H22" s="87">
        <f>IF(AND(D22="Directamente",G22="Fuerte",'ANALISIS DE RIESGOS'!F22&gt;=3),'ANALISIS DE RIESGOS'!F22-2,IF(AND(D22="Directamente",G22="Fuerte",'ANALISIS DE RIESGOS'!F22=2),'ANALISIS DE RIESGOS'!F22-1,IF(AND(D22="Directamente",G22="Moderado",'ANALISIS DE RIESGOS'!F22&gt;=2),'ANALISIS DE RIESGOS'!F22-1,'ANALISIS DE RIESGOS'!F22)))</f>
        <v>1</v>
      </c>
      <c r="I22" s="87">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87"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row>
    <row r="23" spans="1:36" ht="102" x14ac:dyDescent="0.2">
      <c r="A23" s="87">
        <v>14</v>
      </c>
      <c r="B23" s="67" t="str">
        <f>+VLOOKUP(A23,'IDENTIFICACIÓN DE RIESGOS'!$A$7:$F$104,2,0)</f>
        <v>Direccionamiento Sectorial e Institucional</v>
      </c>
      <c r="C23" s="106" t="str">
        <f>+VLOOKUP(A23,'IDENTIFICACIÓN DE RIESGOS'!$A$7:$F$104,3,0)</f>
        <v>Inadecuado seguimiento a las herramientas de control, Productos y/o servicios dentro del SIG que permitan la insatisfacción de los usuarios y partes interesadas en los procesos misionales de la entidad</v>
      </c>
      <c r="D23" s="87" t="s">
        <v>459</v>
      </c>
      <c r="E23" s="87" t="s">
        <v>459</v>
      </c>
      <c r="F23" s="87">
        <f>(SUMIF('VALORACIÓN DE CONTROL DE RIESGO'!$A$10:$A$141,'VALORACIÓN CON CONTROLES'!A23,'VALORACIÓN DE CONTROL DE RIESGO'!$U$10:$U$141))/(COUNTIF('VALORACIÓN DE CONTROL DE RIESGO'!$A$10:$A$141,'VALORACIÓN CON CONTROLES'!A23))</f>
        <v>100</v>
      </c>
      <c r="G23" s="87" t="str">
        <f t="shared" si="0"/>
        <v>Fuerte</v>
      </c>
      <c r="H23" s="87">
        <f>IF(AND(D23="Directamente",G23="Fuerte",'ANALISIS DE RIESGOS'!F23&gt;=3),'ANALISIS DE RIESGOS'!F23-2,IF(AND(D23="Directamente",G23="Fuerte",'ANALISIS DE RIESGOS'!F23=2),'ANALISIS DE RIESGOS'!F23-1,IF(AND(D23="Directamente",G23="Moderado",'ANALISIS DE RIESGOS'!F23&gt;=2),'ANALISIS DE RIESGOS'!F23-1,'ANALISIS DE RIESGOS'!F23)))</f>
        <v>1</v>
      </c>
      <c r="I23" s="87">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87"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row>
    <row r="24" spans="1:36" ht="51" x14ac:dyDescent="0.2">
      <c r="A24" s="87">
        <v>15</v>
      </c>
      <c r="B24" s="67" t="str">
        <f>+VLOOKUP(A24,'IDENTIFICACIÓN DE RIESGOS'!$A$7:$F$104,2,0)</f>
        <v>Gestión de Comunicaciones</v>
      </c>
      <c r="C24" s="106" t="str">
        <f>+VLOOKUP(A24,'IDENTIFICACIÓN DE RIESGOS'!$A$7:$F$104,3,0)</f>
        <v>Publicar información no autorizada que genere desinformación en la opinión pública</v>
      </c>
      <c r="D24" s="87" t="s">
        <v>459</v>
      </c>
      <c r="E24" s="87" t="s">
        <v>459</v>
      </c>
      <c r="F24" s="87">
        <f>(SUMIF('VALORACIÓN DE CONTROL DE RIESGO'!$A$10:$A$141,'VALORACIÓN CON CONTROLES'!A24,'VALORACIÓN DE CONTROL DE RIESGO'!$U$10:$U$141))/(COUNTIF('VALORACIÓN DE CONTROL DE RIESGO'!$A$10:$A$141,'VALORACIÓN CON CONTROLES'!A24))</f>
        <v>100</v>
      </c>
      <c r="G24" s="87" t="str">
        <f t="shared" si="0"/>
        <v>Fuerte</v>
      </c>
      <c r="H24" s="87">
        <f>IF(AND(D24="Directamente",G24="Fuerte",'ANALISIS DE RIESGOS'!F24&gt;=3),'ANALISIS DE RIESGOS'!F24-2,IF(AND(D24="Directamente",G24="Fuerte",'ANALISIS DE RIESGOS'!F24=2),'ANALISIS DE RIESGOS'!F24-1,IF(AND(D24="Directamente",G24="Moderado",'ANALISIS DE RIESGOS'!F24&gt;=2),'ANALISIS DE RIESGOS'!F24-1,'ANALISIS DE RIESGOS'!F24)))</f>
        <v>1</v>
      </c>
      <c r="I24" s="87">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87"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row>
    <row r="25" spans="1:36" ht="38.25" x14ac:dyDescent="0.2">
      <c r="A25" s="87">
        <v>16</v>
      </c>
      <c r="B25" s="67" t="str">
        <f>+VLOOKUP(A25,'IDENTIFICACIÓN DE RIESGOS'!$A$7:$F$104,2,0)</f>
        <v>Gestión de Comunicaciones</v>
      </c>
      <c r="C25" s="106" t="str">
        <f>+VLOOKUP(A25,'IDENTIFICACIÓN DE RIESGOS'!$A$7:$F$104,3,0)</f>
        <v>No divulgar o divulgar inoportunamente la información de la SSCJ</v>
      </c>
      <c r="D25" s="87" t="s">
        <v>459</v>
      </c>
      <c r="E25" s="87" t="s">
        <v>459</v>
      </c>
      <c r="F25" s="87">
        <f>(SUMIF('VALORACIÓN DE CONTROL DE RIESGO'!$A$10:$A$141,'VALORACIÓN CON CONTROLES'!A25,'VALORACIÓN DE CONTROL DE RIESGO'!$U$10:$U$141))/(COUNTIF('VALORACIÓN DE CONTROL DE RIESGO'!$A$10:$A$141,'VALORACIÓN CON CONTROLES'!A25))</f>
        <v>100</v>
      </c>
      <c r="G25" s="87" t="str">
        <f t="shared" si="0"/>
        <v>Fuerte</v>
      </c>
      <c r="H25" s="87">
        <f>IF(AND(D25="Directamente",G25="Fuerte",'ANALISIS DE RIESGOS'!F25&gt;=3),'ANALISIS DE RIESGOS'!F25-2,IF(AND(D25="Directamente",G25="Fuerte",'ANALISIS DE RIESGOS'!F25=2),'ANALISIS DE RIESGOS'!F25-1,IF(AND(D25="Directamente",G25="Moderado",'ANALISIS DE RIESGOS'!F25&gt;=2),'ANALISIS DE RIESGOS'!F25-1,'ANALISIS DE RIESGOS'!F25)))</f>
        <v>1</v>
      </c>
      <c r="I25" s="87">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87"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row>
    <row r="26" spans="1:36" ht="63.75" x14ac:dyDescent="0.2">
      <c r="A26" s="87">
        <v>17</v>
      </c>
      <c r="B26" s="67" t="str">
        <f>+VLOOKUP(A26,'IDENTIFICACIÓN DE RIESGOS'!$A$7:$F$104,2,0)</f>
        <v>Gestión de Comunicaciones</v>
      </c>
      <c r="C26" s="106" t="str">
        <f>+VLOOKUP(A26,'IDENTIFICACIÓN DE RIESGOS'!$A$7:$F$104,3,0)</f>
        <v>Publicación indebida de contenidos digitales (RRSS y página web ) de la Secretaría de Seguridad, Convivencia y Justicia</v>
      </c>
      <c r="D26" s="87" t="s">
        <v>459</v>
      </c>
      <c r="E26" s="87" t="s">
        <v>459</v>
      </c>
      <c r="F26" s="87">
        <f>(SUMIF('VALORACIÓN DE CONTROL DE RIESGO'!$A$10:$A$141,'VALORACIÓN CON CONTROLES'!A26,'VALORACIÓN DE CONTROL DE RIESGO'!$U$10:$U$141))/(COUNTIF('VALORACIÓN DE CONTROL DE RIESGO'!$A$10:$A$141,'VALORACIÓN CON CONTROLES'!A26))</f>
        <v>100</v>
      </c>
      <c r="G26" s="87" t="str">
        <f t="shared" si="0"/>
        <v>Fuerte</v>
      </c>
      <c r="H26" s="87">
        <f>IF(AND(D26="Directamente",G26="Fuerte",'ANALISIS DE RIESGOS'!F26&gt;=3),'ANALISIS DE RIESGOS'!F26-2,IF(AND(D26="Directamente",G26="Fuerte",'ANALISIS DE RIESGOS'!F26=2),'ANALISIS DE RIESGOS'!F26-1,IF(AND(D26="Directamente",G26="Moderado",'ANALISIS DE RIESGOS'!F26&gt;=2),'ANALISIS DE RIESGOS'!F26-1,'ANALISIS DE RIESGOS'!F26)))</f>
        <v>2</v>
      </c>
      <c r="I26" s="87">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87"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row>
    <row r="27" spans="1:36" ht="38.25" x14ac:dyDescent="0.2">
      <c r="A27" s="87">
        <v>18</v>
      </c>
      <c r="B27" s="67" t="str">
        <f>+VLOOKUP(A27,'IDENTIFICACIÓN DE RIESGOS'!$A$7:$F$104,2,0)</f>
        <v>Gestión de Emergencias</v>
      </c>
      <c r="C27" s="106" t="str">
        <f>+VLOOKUP(A27,'IDENTIFICACIÓN DE RIESGOS'!$A$7:$F$104,3,0)</f>
        <v>Falla total o parcial en el servicio de atención de la línea de Seguridad y Emergencias 123.</v>
      </c>
      <c r="D27" s="87" t="s">
        <v>459</v>
      </c>
      <c r="E27" s="87" t="s">
        <v>459</v>
      </c>
      <c r="F27" s="87">
        <f>(SUMIF('VALORACIÓN DE CONTROL DE RIESGO'!$A$10:$A$141,'VALORACIÓN CON CONTROLES'!A27,'VALORACIÓN DE CONTROL DE RIESGO'!$U$10:$U$141))/(COUNTIF('VALORACIÓN DE CONTROL DE RIESGO'!$A$10:$A$141,'VALORACIÓN CON CONTROLES'!A27))</f>
        <v>100</v>
      </c>
      <c r="G27" s="87" t="str">
        <f t="shared" si="0"/>
        <v>Fuerte</v>
      </c>
      <c r="H27" s="87">
        <f>IF(AND(D27="Directamente",G27="Fuerte",'ANALISIS DE RIESGOS'!F27&gt;=3),'ANALISIS DE RIESGOS'!F27-2,IF(AND(D27="Directamente",G27="Fuerte",'ANALISIS DE RIESGOS'!F27=2),'ANALISIS DE RIESGOS'!F27-1,IF(AND(D27="Directamente",G27="Moderado",'ANALISIS DE RIESGOS'!F27&gt;=2),'ANALISIS DE RIESGOS'!F27-1,'ANALISIS DE RIESGOS'!F27)))</f>
        <v>2</v>
      </c>
      <c r="I27" s="87">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87"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row>
    <row r="28" spans="1:36" ht="51" x14ac:dyDescent="0.2">
      <c r="A28" s="87">
        <v>19</v>
      </c>
      <c r="B28" s="67" t="str">
        <f>+VLOOKUP(A28,'IDENTIFICACIÓN DE RIESGOS'!$A$7:$F$104,2,0)</f>
        <v>Gestión de Emergencias</v>
      </c>
      <c r="C28" s="106" t="str">
        <f>+VLOOKUP(A28,'IDENTIFICACIÓN DE RIESGOS'!$A$7:$F$104,3,0)</f>
        <v>Acceso y uso de información de tipo confidencial, reservado, personal, privilegiada o sensible, por personal no autorizado.</v>
      </c>
      <c r="D28" s="87" t="s">
        <v>459</v>
      </c>
      <c r="E28" s="87" t="s">
        <v>459</v>
      </c>
      <c r="F28" s="87">
        <f>(SUMIF('VALORACIÓN DE CONTROL DE RIESGO'!$A$10:$A$141,'VALORACIÓN CON CONTROLES'!A28,'VALORACIÓN DE CONTROL DE RIESGO'!$U$10:$U$141))/(COUNTIF('VALORACIÓN DE CONTROL DE RIESGO'!$A$10:$A$141,'VALORACIÓN CON CONTROLES'!A28))</f>
        <v>100</v>
      </c>
      <c r="G28" s="87" t="str">
        <f t="shared" si="0"/>
        <v>Fuerte</v>
      </c>
      <c r="H28" s="87">
        <f>IF(AND(D28="Directamente",G28="Fuerte",'ANALISIS DE RIESGOS'!F28&gt;=3),'ANALISIS DE RIESGOS'!F28-2,IF(AND(D28="Directamente",G28="Fuerte",'ANALISIS DE RIESGOS'!F28=2),'ANALISIS DE RIESGOS'!F28-1,IF(AND(D28="Directamente",G28="Moderado",'ANALISIS DE RIESGOS'!F28&gt;=2),'ANALISIS DE RIESGOS'!F28-1,'ANALISIS DE RIESGOS'!F28)))</f>
        <v>3</v>
      </c>
      <c r="I28" s="87">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87"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row>
    <row r="29" spans="1:36" ht="51" x14ac:dyDescent="0.2">
      <c r="A29" s="87">
        <v>20</v>
      </c>
      <c r="B29" s="67" t="str">
        <f>+VLOOKUP(A29,'IDENTIFICACIÓN DE RIESGOS'!$A$7:$F$104,2,0)</f>
        <v>Gestión de Emergencias</v>
      </c>
      <c r="C29" s="106" t="str">
        <f>+VLOOKUP(A29,'IDENTIFICACIÓN DE RIESGOS'!$A$7:$F$104,3,0)</f>
        <v>Afectación de personas, bienes o recursos por servicio o atención inadecuada de incidentes desde el NUSE 123.</v>
      </c>
      <c r="D29" s="87" t="s">
        <v>459</v>
      </c>
      <c r="E29" s="87" t="s">
        <v>459</v>
      </c>
      <c r="F29" s="87">
        <f>(SUMIF('VALORACIÓN DE CONTROL DE RIESGO'!$A$10:$A$141,'VALORACIÓN CON CONTROLES'!A29,'VALORACIÓN DE CONTROL DE RIESGO'!$U$10:$U$141))/(COUNTIF('VALORACIÓN DE CONTROL DE RIESGO'!$A$10:$A$141,'VALORACIÓN CON CONTROLES'!A29))</f>
        <v>100</v>
      </c>
      <c r="G29" s="87" t="str">
        <f t="shared" si="0"/>
        <v>Fuerte</v>
      </c>
      <c r="H29" s="87">
        <f>IF(AND(D29="Directamente",G29="Fuerte",'ANALISIS DE RIESGOS'!F29&gt;=3),'ANALISIS DE RIESGOS'!F29-2,IF(AND(D29="Directamente",G29="Fuerte",'ANALISIS DE RIESGOS'!F29=2),'ANALISIS DE RIESGOS'!F29-1,IF(AND(D29="Directamente",G29="Moderado",'ANALISIS DE RIESGOS'!F29&gt;=2),'ANALISIS DE RIESGOS'!F29-1,'ANALISIS DE RIESGOS'!F29)))</f>
        <v>3</v>
      </c>
      <c r="I29" s="87">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87"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row>
    <row r="30" spans="1:36" ht="76.5" x14ac:dyDescent="0.2">
      <c r="A30" s="87">
        <v>21</v>
      </c>
      <c r="B30" s="67" t="str">
        <f>+VLOOKUP(A30,'IDENTIFICACIÓN DE RIESGOS'!$A$7:$F$104,2,0)</f>
        <v>Gestión de Recursos Físicos y Documental</v>
      </c>
      <c r="C30" s="106" t="str">
        <f>+VLOOKUP(A30,'IDENTIFICACIÓN DE RIESGOS'!$A$7:$F$104,3,0)</f>
        <v>Perdida o extravió documental por parte de un servidor que, aprovechando su posición frente a un recurso público, privilegia a un tercero con información para su beneficio.</v>
      </c>
      <c r="D30" s="87" t="s">
        <v>459</v>
      </c>
      <c r="E30" s="87" t="s">
        <v>459</v>
      </c>
      <c r="F30" s="87">
        <f>(SUMIF('VALORACIÓN DE CONTROL DE RIESGO'!$A$10:$A$141,'VALORACIÓN CON CONTROLES'!A30,'VALORACIÓN DE CONTROL DE RIESGO'!$U$10:$U$141))/(COUNTIF('VALORACIÓN DE CONTROL DE RIESGO'!$A$10:$A$141,'VALORACIÓN CON CONTROLES'!A30))</f>
        <v>100</v>
      </c>
      <c r="G30" s="87" t="str">
        <f t="shared" si="0"/>
        <v>Fuerte</v>
      </c>
      <c r="H30" s="87">
        <f>IF(AND(D30="Directamente",G30="Fuerte",'ANALISIS DE RIESGOS'!F30&gt;=3),'ANALISIS DE RIESGOS'!F30-2,IF(AND(D30="Directamente",G30="Fuerte",'ANALISIS DE RIESGOS'!F30=2),'ANALISIS DE RIESGOS'!F30-1,IF(AND(D30="Directamente",G30="Moderado",'ANALISIS DE RIESGOS'!F30&gt;=2),'ANALISIS DE RIESGOS'!F30-1,'ANALISIS DE RIESGOS'!F30)))</f>
        <v>1</v>
      </c>
      <c r="I30" s="87">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87"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row>
    <row r="31" spans="1:36" ht="89.25" x14ac:dyDescent="0.2">
      <c r="A31" s="87">
        <v>22</v>
      </c>
      <c r="B31" s="67" t="str">
        <f>+VLOOKUP(A31,'IDENTIFICACIÓN DE RIESGOS'!$A$7:$F$104,2,0)</f>
        <v>Gestión de Recursos Físicos y Documental</v>
      </c>
      <c r="C31" s="106" t="str">
        <f>+VLOOKUP(A31,'IDENTIFICACIÓN DE RIESGOS'!$A$7:$F$104,3,0)</f>
        <v>Perdida y/o desaparición de los bienes al servicio de la Entidad parte de un servidor que, aprovechando su posición frente a un recurso público, sustrae bienes de la Entidad para su beneficio personal o un tercero.</v>
      </c>
      <c r="D31" s="87" t="s">
        <v>459</v>
      </c>
      <c r="E31" s="87" t="s">
        <v>459</v>
      </c>
      <c r="F31" s="87">
        <f>(SUMIF('VALORACIÓN DE CONTROL DE RIESGO'!$A$10:$A$141,'VALORACIÓN CON CONTROLES'!A31,'VALORACIÓN DE CONTROL DE RIESGO'!$U$10:$U$141))/(COUNTIF('VALORACIÓN DE CONTROL DE RIESGO'!$A$10:$A$141,'VALORACIÓN CON CONTROLES'!A31))</f>
        <v>100</v>
      </c>
      <c r="G31" s="87" t="str">
        <f t="shared" si="0"/>
        <v>Fuerte</v>
      </c>
      <c r="H31" s="87">
        <f>IF(AND(D31="Directamente",G31="Fuerte",'ANALISIS DE RIESGOS'!F31&gt;=3),'ANALISIS DE RIESGOS'!F31-2,IF(AND(D31="Directamente",G31="Fuerte",'ANALISIS DE RIESGOS'!F31=2),'ANALISIS DE RIESGOS'!F31-1,IF(AND(D31="Directamente",G31="Moderado",'ANALISIS DE RIESGOS'!F31&gt;=2),'ANALISIS DE RIESGOS'!F31-1,'ANALISIS DE RIESGOS'!F31)))</f>
        <v>1</v>
      </c>
      <c r="I31" s="87">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87"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6" ht="25.5" x14ac:dyDescent="0.2">
      <c r="A32" s="87">
        <v>23</v>
      </c>
      <c r="B32" s="67" t="str">
        <f>+VLOOKUP(A32,'IDENTIFICACIÓN DE RIESGOS'!$A$7:$F$104,2,0)</f>
        <v>Gestión de Tecnología de Información</v>
      </c>
      <c r="C32" s="106" t="str">
        <f>+VLOOKUP(A32,'IDENTIFICACIÓN DE RIESGOS'!$A$7:$F$104,3,0)</f>
        <v>Interrupción de los servicios  TIC</v>
      </c>
      <c r="D32" s="87" t="s">
        <v>459</v>
      </c>
      <c r="E32" s="87" t="s">
        <v>459</v>
      </c>
      <c r="F32" s="87">
        <f>(SUMIF('VALORACIÓN DE CONTROL DE RIESGO'!$A$10:$A$141,'VALORACIÓN CON CONTROLES'!A32,'VALORACIÓN DE CONTROL DE RIESGO'!$U$10:$U$141))/(COUNTIF('VALORACIÓN DE CONTROL DE RIESGO'!$A$10:$A$141,'VALORACIÓN CON CONTROLES'!A32))</f>
        <v>100</v>
      </c>
      <c r="G32" s="87" t="str">
        <f t="shared" si="0"/>
        <v>Fuerte</v>
      </c>
      <c r="H32" s="87">
        <f>IF(AND(D32="Directamente",G32="Fuerte",'ANALISIS DE RIESGOS'!F32&gt;=3),'ANALISIS DE RIESGOS'!F32-2,IF(AND(D32="Directamente",G32="Fuerte",'ANALISIS DE RIESGOS'!F32=2),'ANALISIS DE RIESGOS'!F32-1,IF(AND(D32="Directamente",G32="Moderado",'ANALISIS DE RIESGOS'!F32&gt;=2),'ANALISIS DE RIESGOS'!F32-1,'ANALISIS DE RIESGOS'!F32)))</f>
        <v>2</v>
      </c>
      <c r="I32" s="87">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87"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1:36" ht="51" x14ac:dyDescent="0.2">
      <c r="A33" s="87">
        <v>24</v>
      </c>
      <c r="B33" s="67" t="str">
        <f>+VLOOKUP(A33,'IDENTIFICACIÓN DE RIESGOS'!$A$7:$F$104,2,0)</f>
        <v>Gestión de Tecnología de Información</v>
      </c>
      <c r="C33" s="106" t="str">
        <f>+VLOOKUP(A33,'IDENTIFICACIÓN DE RIESGOS'!$A$7:$F$104,3,0)</f>
        <v>Incumplimiento de las funcionalidades para los cuales fueron diseñados los sistemas de información.</v>
      </c>
      <c r="D33" s="87" t="s">
        <v>459</v>
      </c>
      <c r="E33" s="87" t="s">
        <v>459</v>
      </c>
      <c r="F33" s="87">
        <f>(SUMIF('VALORACIÓN DE CONTROL DE RIESGO'!$A$10:$A$141,'VALORACIÓN CON CONTROLES'!A33,'VALORACIÓN DE CONTROL DE RIESGO'!$U$10:$U$141))/(COUNTIF('VALORACIÓN DE CONTROL DE RIESGO'!$A$10:$A$141,'VALORACIÓN CON CONTROLES'!A33))</f>
        <v>100</v>
      </c>
      <c r="G33" s="87" t="str">
        <f t="shared" si="0"/>
        <v>Fuerte</v>
      </c>
      <c r="H33" s="87">
        <f>IF(AND(D33="Directamente",G33="Fuerte",'ANALISIS DE RIESGOS'!F33&gt;=3),'ANALISIS DE RIESGOS'!F33-2,IF(AND(D33="Directamente",G33="Fuerte",'ANALISIS DE RIESGOS'!F33=2),'ANALISIS DE RIESGOS'!F33-1,IF(AND(D33="Directamente",G33="Moderado",'ANALISIS DE RIESGOS'!F33&gt;=2),'ANALISIS DE RIESGOS'!F33-1,'ANALISIS DE RIESGOS'!F33)))</f>
        <v>2</v>
      </c>
      <c r="I33" s="87">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87"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1:36" x14ac:dyDescent="0.2">
      <c r="A34" s="87">
        <v>25</v>
      </c>
      <c r="B34" s="67" t="str">
        <f>+VLOOKUP(A34,'IDENTIFICACIÓN DE RIESGOS'!$A$7:$F$104,2,0)</f>
        <v>Gestión Financiera</v>
      </c>
      <c r="C34" s="106" t="str">
        <f>+VLOOKUP(A34,'IDENTIFICACIÓN DE RIESGOS'!$A$7:$F$104,3,0)</f>
        <v>Deficiente ejecución del PAC</v>
      </c>
      <c r="D34" s="87" t="s">
        <v>459</v>
      </c>
      <c r="E34" s="87" t="s">
        <v>459</v>
      </c>
      <c r="F34" s="87">
        <f>(SUMIF('VALORACIÓN DE CONTROL DE RIESGO'!$A$10:$A$141,'VALORACIÓN CON CONTROLES'!A34,'VALORACIÓN DE CONTROL DE RIESGO'!$U$10:$U$141))/(COUNTIF('VALORACIÓN DE CONTROL DE RIESGO'!$A$10:$A$141,'VALORACIÓN CON CONTROLES'!A34))</f>
        <v>100</v>
      </c>
      <c r="G34" s="87" t="str">
        <f t="shared" si="0"/>
        <v>Fuerte</v>
      </c>
      <c r="H34" s="87">
        <f>IF(AND(D34="Directamente",G34="Fuerte",'ANALISIS DE RIESGOS'!F34&gt;=3),'ANALISIS DE RIESGOS'!F34-2,IF(AND(D34="Directamente",G34="Fuerte",'ANALISIS DE RIESGOS'!F34=2),'ANALISIS DE RIESGOS'!F34-1,IF(AND(D34="Directamente",G34="Moderado",'ANALISIS DE RIESGOS'!F34&gt;=2),'ANALISIS DE RIESGOS'!F34-1,'ANALISIS DE RIESGOS'!F34)))</f>
        <v>1</v>
      </c>
      <c r="I34" s="87">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87"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1:36" ht="51" x14ac:dyDescent="0.2">
      <c r="A35" s="87">
        <v>26</v>
      </c>
      <c r="B35" s="67" t="str">
        <f>+VLOOKUP(A35,'IDENTIFICACIÓN DE RIESGOS'!$A$7:$F$104,2,0)</f>
        <v>Gestión Financiera</v>
      </c>
      <c r="C35" s="106" t="str">
        <f>+VLOOKUP(A35,'IDENTIFICACIÓN DE RIESGOS'!$A$7:$F$104,3,0)</f>
        <v>Se identifica, clasifica y se registra información contable en rubros y cuantías que no correspondan</v>
      </c>
      <c r="D35" s="87" t="s">
        <v>459</v>
      </c>
      <c r="E35" s="87" t="s">
        <v>459</v>
      </c>
      <c r="F35" s="87">
        <f>(SUMIF('VALORACIÓN DE CONTROL DE RIESGO'!$A$10:$A$141,'VALORACIÓN CON CONTROLES'!A35,'VALORACIÓN DE CONTROL DE RIESGO'!$U$10:$U$141))/(COUNTIF('VALORACIÓN DE CONTROL DE RIESGO'!$A$10:$A$141,'VALORACIÓN CON CONTROLES'!A35))</f>
        <v>100</v>
      </c>
      <c r="G35" s="87" t="str">
        <f t="shared" si="0"/>
        <v>Fuerte</v>
      </c>
      <c r="H35" s="87">
        <f>IF(AND(D35="Directamente",G35="Fuerte",'ANALISIS DE RIESGOS'!F35&gt;=3),'ANALISIS DE RIESGOS'!F35-2,IF(AND(D35="Directamente",G35="Fuerte",'ANALISIS DE RIESGOS'!F35=2),'ANALISIS DE RIESGOS'!F35-1,IF(AND(D35="Directamente",G35="Moderado",'ANALISIS DE RIESGOS'!F35&gt;=2),'ANALISIS DE RIESGOS'!F35-1,'ANALISIS DE RIESGOS'!F35)))</f>
        <v>1</v>
      </c>
      <c r="I35" s="87">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87"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1:36" ht="25.5" x14ac:dyDescent="0.2">
      <c r="A36" s="87">
        <v>27</v>
      </c>
      <c r="B36" s="67" t="str">
        <f>+VLOOKUP(A36,'IDENTIFICACIÓN DE RIESGOS'!$A$7:$F$104,2,0)</f>
        <v>Gestión Jurídica y Contractual</v>
      </c>
      <c r="C36" s="106" t="str">
        <f>+VLOOKUP(A36,'IDENTIFICACIÓN DE RIESGOS'!$A$7:$F$104,3,0)</f>
        <v>Documentos incompletos para la elaboración de un contrato</v>
      </c>
      <c r="D36" s="87" t="s">
        <v>459</v>
      </c>
      <c r="E36" s="87" t="s">
        <v>459</v>
      </c>
      <c r="F36" s="87">
        <f>(SUMIF('VALORACIÓN DE CONTROL DE RIESGO'!$A$10:$A$141,'VALORACIÓN CON CONTROLES'!A36,'VALORACIÓN DE CONTROL DE RIESGO'!$U$10:$U$141))/(COUNTIF('VALORACIÓN DE CONTROL DE RIESGO'!$A$10:$A$141,'VALORACIÓN CON CONTROLES'!A36))</f>
        <v>100</v>
      </c>
      <c r="G36" s="87" t="str">
        <f t="shared" si="0"/>
        <v>Fuerte</v>
      </c>
      <c r="H36" s="87">
        <f>IF(AND(D36="Directamente",G36="Fuerte",'ANALISIS DE RIESGOS'!F36&gt;=3),'ANALISIS DE RIESGOS'!F36-2,IF(AND(D36="Directamente",G36="Fuerte",'ANALISIS DE RIESGOS'!F36=2),'ANALISIS DE RIESGOS'!F36-1,IF(AND(D36="Directamente",G36="Moderado",'ANALISIS DE RIESGOS'!F36&gt;=2),'ANALISIS DE RIESGOS'!F36-1,'ANALISIS DE RIESGOS'!F36)))</f>
        <v>1</v>
      </c>
      <c r="I36" s="87">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87"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1:36" ht="25.5" x14ac:dyDescent="0.2">
      <c r="A37" s="87">
        <v>28</v>
      </c>
      <c r="B37" s="67" t="str">
        <f>+VLOOKUP(A37,'IDENTIFICACIÓN DE RIESGOS'!$A$7:$F$104,2,0)</f>
        <v>Gestión Jurídica y Contractual</v>
      </c>
      <c r="C37" s="106" t="str">
        <f>+VLOOKUP(A37,'IDENTIFICACIÓN DE RIESGOS'!$A$7:$F$104,3,0)</f>
        <v>Documentos incompletos para la legalización de un contrato</v>
      </c>
      <c r="D37" s="87" t="s">
        <v>459</v>
      </c>
      <c r="E37" s="87" t="s">
        <v>459</v>
      </c>
      <c r="F37" s="87">
        <f>(SUMIF('VALORACIÓN DE CONTROL DE RIESGO'!$A$10:$A$141,'VALORACIÓN CON CONTROLES'!A37,'VALORACIÓN DE CONTROL DE RIESGO'!$U$10:$U$141))/(COUNTIF('VALORACIÓN DE CONTROL DE RIESGO'!$A$10:$A$141,'VALORACIÓN CON CONTROLES'!A37))</f>
        <v>100</v>
      </c>
      <c r="G37" s="87" t="str">
        <f t="shared" si="0"/>
        <v>Fuerte</v>
      </c>
      <c r="H37" s="87">
        <f>IF(AND(D37="Directamente",G37="Fuerte",'ANALISIS DE RIESGOS'!F37&gt;=3),'ANALISIS DE RIESGOS'!F37-2,IF(AND(D37="Directamente",G37="Fuerte",'ANALISIS DE RIESGOS'!F37=2),'ANALISIS DE RIESGOS'!F37-1,IF(AND(D37="Directamente",G37="Moderado",'ANALISIS DE RIESGOS'!F37&gt;=2),'ANALISIS DE RIESGOS'!F37-1,'ANALISIS DE RIESGOS'!F37)))</f>
        <v>1</v>
      </c>
      <c r="I37" s="87">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87"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row>
    <row r="38" spans="1:36" ht="51" x14ac:dyDescent="0.2">
      <c r="A38" s="87">
        <v>29</v>
      </c>
      <c r="B38" s="67" t="str">
        <f>+VLOOKUP(A38,'IDENTIFICACIÓN DE RIESGOS'!$A$7:$F$104,2,0)</f>
        <v>Gestión Jurídica y Contractual</v>
      </c>
      <c r="C38" s="106" t="str">
        <f>+VLOOKUP(A38,'IDENTIFICACIÓN DE RIESGOS'!$A$7:$F$104,3,0)</f>
        <v>Liquidación extemporánea de los contratos fuera de los plazos acordados en el contrato o los establecidos por la ley</v>
      </c>
      <c r="D38" s="87" t="s">
        <v>459</v>
      </c>
      <c r="E38" s="87" t="s">
        <v>459</v>
      </c>
      <c r="F38" s="87">
        <f>(SUMIF('VALORACIÓN DE CONTROL DE RIESGO'!$A$10:$A$141,'VALORACIÓN CON CONTROLES'!A38,'VALORACIÓN DE CONTROL DE RIESGO'!$U$10:$U$141))/(COUNTIF('VALORACIÓN DE CONTROL DE RIESGO'!$A$10:$A$141,'VALORACIÓN CON CONTROLES'!A38))</f>
        <v>100</v>
      </c>
      <c r="G38" s="87" t="str">
        <f t="shared" si="0"/>
        <v>Fuerte</v>
      </c>
      <c r="H38" s="87">
        <f>IF(AND(D38="Directamente",G38="Fuerte",'ANALISIS DE RIESGOS'!F38&gt;=3),'ANALISIS DE RIESGOS'!F38-2,IF(AND(D38="Directamente",G38="Fuerte",'ANALISIS DE RIESGOS'!F38=2),'ANALISIS DE RIESGOS'!F38-1,IF(AND(D38="Directamente",G38="Moderado",'ANALISIS DE RIESGOS'!F38&gt;=2),'ANALISIS DE RIESGOS'!F38-1,'ANALISIS DE RIESGOS'!F38)))</f>
        <v>1</v>
      </c>
      <c r="I38" s="87">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87"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row>
    <row r="39" spans="1:36" ht="114.75" x14ac:dyDescent="0.2">
      <c r="A39" s="87">
        <v>30</v>
      </c>
      <c r="B39" s="67" t="str">
        <f>+VLOOKUP(A39,'IDENTIFICACIÓN DE RIESGOS'!$A$7:$F$104,2,0)</f>
        <v>Gestión y Análisis de Información de S, C y AJ</v>
      </c>
      <c r="C39" s="106" t="str">
        <f>+VLOOKUP(A39,'IDENTIFICACIÓN DE RIESGOS'!$A$7:$F$104,3,0)</f>
        <v>Los boletines, estudios estratégicos, recomendaciones, respuestas a solicitudes de información y demás documentos requeridos no se generan en los términos de oportunidad y pertinencia de acuerdo con la caracterización del proceso.</v>
      </c>
      <c r="D39" s="87" t="s">
        <v>459</v>
      </c>
      <c r="E39" s="87" t="s">
        <v>459</v>
      </c>
      <c r="F39" s="87">
        <f>(SUMIF('VALORACIÓN DE CONTROL DE RIESGO'!$A$10:$A$141,'VALORACIÓN CON CONTROLES'!A39,'VALORACIÓN DE CONTROL DE RIESGO'!$U$10:$U$141))/(COUNTIF('VALORACIÓN DE CONTROL DE RIESGO'!$A$10:$A$141,'VALORACIÓN CON CONTROLES'!A39))</f>
        <v>100</v>
      </c>
      <c r="G39" s="87" t="str">
        <f t="shared" si="0"/>
        <v>Fuerte</v>
      </c>
      <c r="H39" s="87">
        <f>IF(AND(D39="Directamente",G39="Fuerte",'ANALISIS DE RIESGOS'!F39&gt;=3),'ANALISIS DE RIESGOS'!F39-2,IF(AND(D39="Directamente",G39="Fuerte",'ANALISIS DE RIESGOS'!F39=2),'ANALISIS DE RIESGOS'!F39-1,IF(AND(D39="Directamente",G39="Moderado",'ANALISIS DE RIESGOS'!F39&gt;=2),'ANALISIS DE RIESGOS'!F39-1,'ANALISIS DE RIESGOS'!F39)))</f>
        <v>1</v>
      </c>
      <c r="I39" s="87">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87"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row>
    <row r="40" spans="1:36" ht="38.25" x14ac:dyDescent="0.2">
      <c r="A40" s="87">
        <v>31</v>
      </c>
      <c r="B40" s="67" t="str">
        <f>+VLOOKUP(A40,'IDENTIFICACIÓN DE RIESGOS'!$A$7:$F$104,2,0)</f>
        <v>Seguimiento y Monitoreo al Sistema de Control Interno</v>
      </c>
      <c r="C40" s="106" t="str">
        <f>+VLOOKUP(A40,'IDENTIFICACIÓN DE RIESGOS'!$A$7:$F$104,3,0)</f>
        <v>Inoportunidad en la presentación de informes de ley</v>
      </c>
      <c r="D40" s="87" t="s">
        <v>459</v>
      </c>
      <c r="E40" s="87" t="s">
        <v>459</v>
      </c>
      <c r="F40" s="87">
        <f>(SUMIF('VALORACIÓN DE CONTROL DE RIESGO'!$A$10:$A$141,'VALORACIÓN CON CONTROLES'!A40,'VALORACIÓN DE CONTROL DE RIESGO'!$U$10:$U$141))/(COUNTIF('VALORACIÓN DE CONTROL DE RIESGO'!$A$10:$A$141,'VALORACIÓN CON CONTROLES'!A40))</f>
        <v>100</v>
      </c>
      <c r="G40" s="87" t="str">
        <f t="shared" si="0"/>
        <v>Fuerte</v>
      </c>
      <c r="H40" s="87">
        <f>IF(AND(D40="Directamente",G40="Fuerte",'ANALISIS DE RIESGOS'!F40&gt;=3),'ANALISIS DE RIESGOS'!F40-2,IF(AND(D40="Directamente",G40="Fuerte",'ANALISIS DE RIESGOS'!F40=2),'ANALISIS DE RIESGOS'!F40-1,IF(AND(D40="Directamente",G40="Moderado",'ANALISIS DE RIESGOS'!F40&gt;=2),'ANALISIS DE RIESGOS'!F40-1,'ANALISIS DE RIESGOS'!F40)))</f>
        <v>1</v>
      </c>
      <c r="I40" s="87">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2</v>
      </c>
      <c r="J40" s="87"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row>
    <row r="41" spans="1:36" ht="51" x14ac:dyDescent="0.2">
      <c r="A41" s="87">
        <v>32</v>
      </c>
      <c r="B41" s="67" t="str">
        <f>+VLOOKUP(A41,'IDENTIFICACIÓN DE RIESGOS'!$A$7:$F$104,2,0)</f>
        <v>Seguimiento y Monitoreo al Sistema de Control Interno</v>
      </c>
      <c r="C41" s="106" t="str">
        <f>+VLOOKUP(A41,'IDENTIFICACIÓN DE RIESGOS'!$A$7:$F$104,3,0)</f>
        <v>Presentar informes de Auditoria o seguimiento con resultados  sesgados,  erróneos, poco fiable o inconcluyentes.</v>
      </c>
      <c r="D41" s="87" t="s">
        <v>459</v>
      </c>
      <c r="E41" s="87" t="s">
        <v>459</v>
      </c>
      <c r="F41" s="87">
        <f>(SUMIF('VALORACIÓN DE CONTROL DE RIESGO'!$A$10:$A$141,'VALORACIÓN CON CONTROLES'!A41,'VALORACIÓN DE CONTROL DE RIESGO'!$U$10:$U$141))/(COUNTIF('VALORACIÓN DE CONTROL DE RIESGO'!$A$10:$A$141,'VALORACIÓN CON CONTROLES'!A41))</f>
        <v>100</v>
      </c>
      <c r="G41" s="87" t="str">
        <f t="shared" si="0"/>
        <v>Fuerte</v>
      </c>
      <c r="H41" s="87">
        <f>IF(AND(D41="Directamente",G41="Fuerte",'ANALISIS DE RIESGOS'!F41&gt;=3),'ANALISIS DE RIESGOS'!F41-2,IF(AND(D41="Directamente",G41="Fuerte",'ANALISIS DE RIESGOS'!F41=2),'ANALISIS DE RIESGOS'!F41-1,IF(AND(D41="Directamente",G41="Moderado",'ANALISIS DE RIESGOS'!F41&gt;=2),'ANALISIS DE RIESGOS'!F41-1,'ANALISIS DE RIESGOS'!F41)))</f>
        <v>1</v>
      </c>
      <c r="I41" s="87">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2</v>
      </c>
      <c r="J41" s="87"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row>
    <row r="42" spans="1:36" ht="51" x14ac:dyDescent="0.2">
      <c r="A42" s="87">
        <v>33</v>
      </c>
      <c r="B42" s="67" t="str">
        <f>+VLOOKUP(A42,'IDENTIFICACIÓN DE RIESGOS'!$A$7:$F$104,2,0)</f>
        <v>Gestión Humana</v>
      </c>
      <c r="C42" s="106" t="str">
        <f>+VLOOKUP(A42,'IDENTIFICACIÓN DE RIESGOS'!$A$7:$F$104,3,0)</f>
        <v>Inadecuada utilización de las normas en las actuaciones asociadas al proceso de gestión humana</v>
      </c>
      <c r="D42" s="87" t="s">
        <v>459</v>
      </c>
      <c r="E42" s="87" t="s">
        <v>459</v>
      </c>
      <c r="F42" s="87">
        <f>(SUMIF('VALORACIÓN DE CONTROL DE RIESGO'!$A$10:$A$141,'VALORACIÓN CON CONTROLES'!A42,'VALORACIÓN DE CONTROL DE RIESGO'!$U$10:$U$141))/(COUNTIF('VALORACIÓN DE CONTROL DE RIESGO'!$A$10:$A$141,'VALORACIÓN CON CONTROLES'!A42))</f>
        <v>100</v>
      </c>
      <c r="G42" s="87" t="str">
        <f t="shared" si="0"/>
        <v>Fuerte</v>
      </c>
      <c r="H42" s="87">
        <f>IF(AND(D42="Directamente",G42="Fuerte",'ANALISIS DE RIESGOS'!F42&gt;=3),'ANALISIS DE RIESGOS'!F42-2,IF(AND(D42="Directamente",G42="Fuerte",'ANALISIS DE RIESGOS'!F42=2),'ANALISIS DE RIESGOS'!F42-1,IF(AND(D42="Directamente",G42="Moderado",'ANALISIS DE RIESGOS'!F42&gt;=2),'ANALISIS DE RIESGOS'!F42-1,'ANALISIS DE RIESGOS'!F42)))</f>
        <v>1</v>
      </c>
      <c r="I42" s="87">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87"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row>
    <row r="43" spans="1:36" ht="51" x14ac:dyDescent="0.2">
      <c r="A43" s="87">
        <v>34</v>
      </c>
      <c r="B43" s="67" t="str">
        <f>+VLOOKUP(A43,'IDENTIFICACIÓN DE RIESGOS'!$A$7:$F$104,2,0)</f>
        <v>Gestión Humana</v>
      </c>
      <c r="C43" s="106" t="str">
        <f>+VLOOKUP(A43,'IDENTIFICACIÓN DE RIESGOS'!$A$7:$F$104,3,0)</f>
        <v xml:space="preserve">Liquidación de la nómina sin el oportuno reporte de las novedades que se generan mensualmente. </v>
      </c>
      <c r="D43" s="87" t="s">
        <v>459</v>
      </c>
      <c r="E43" s="87" t="s">
        <v>459</v>
      </c>
      <c r="F43" s="87">
        <f>(SUMIF('VALORACIÓN DE CONTROL DE RIESGO'!$A$10:$A$141,'VALORACIÓN CON CONTROLES'!A43,'VALORACIÓN DE CONTROL DE RIESGO'!$U$10:$U$141))/(COUNTIF('VALORACIÓN DE CONTROL DE RIESGO'!$A$10:$A$141,'VALORACIÓN CON CONTROLES'!A43))</f>
        <v>100</v>
      </c>
      <c r="G43" s="87" t="str">
        <f t="shared" si="0"/>
        <v>Fuerte</v>
      </c>
      <c r="H43" s="87">
        <f>IF(AND(D43="Directamente",G43="Fuerte",'ANALISIS DE RIESGOS'!F43&gt;=3),'ANALISIS DE RIESGOS'!F43-2,IF(AND(D43="Directamente",G43="Fuerte",'ANALISIS DE RIESGOS'!F43=2),'ANALISIS DE RIESGOS'!F43-1,IF(AND(D43="Directamente",G43="Moderado",'ANALISIS DE RIESGOS'!F43&gt;=2),'ANALISIS DE RIESGOS'!F43-1,'ANALISIS DE RIESGOS'!F43)))</f>
        <v>1</v>
      </c>
      <c r="I43" s="87">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87"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row>
    <row r="44" spans="1:36" ht="51" x14ac:dyDescent="0.2">
      <c r="A44" s="87">
        <v>35</v>
      </c>
      <c r="B44" s="67" t="str">
        <f>+VLOOKUP(A44,'IDENTIFICACIÓN DE RIESGOS'!$A$7:$F$104,2,0)</f>
        <v>Gestión Humana</v>
      </c>
      <c r="C44" s="106" t="str">
        <f>+VLOOKUP(A44,'IDENTIFICACIÓN DE RIESGOS'!$A$7:$F$104,3,0)</f>
        <v>Nombrar, encargar o posesionar a un servidor que no cumpla con los requisitos establecidos en el Manual de Funciones de la SCJ</v>
      </c>
      <c r="D44" s="87" t="s">
        <v>459</v>
      </c>
      <c r="E44" s="87" t="s">
        <v>459</v>
      </c>
      <c r="F44" s="87">
        <f>(SUMIF('VALORACIÓN DE CONTROL DE RIESGO'!$A$10:$A$141,'VALORACIÓN CON CONTROLES'!A44,'VALORACIÓN DE CONTROL DE RIESGO'!$U$10:$U$141))/(COUNTIF('VALORACIÓN DE CONTROL DE RIESGO'!$A$10:$A$141,'VALORACIÓN CON CONTROLES'!A44))</f>
        <v>100</v>
      </c>
      <c r="G44" s="87" t="str">
        <f t="shared" si="0"/>
        <v>Fuerte</v>
      </c>
      <c r="H44" s="87">
        <f>IF(AND(D44="Directamente",G44="Fuerte",'ANALISIS DE RIESGOS'!F44&gt;=3),'ANALISIS DE RIESGOS'!F44-2,IF(AND(D44="Directamente",G44="Fuerte",'ANALISIS DE RIESGOS'!F44=2),'ANALISIS DE RIESGOS'!F44-1,IF(AND(D44="Directamente",G44="Moderado",'ANALISIS DE RIESGOS'!F44&gt;=2),'ANALISIS DE RIESGOS'!F44-1,'ANALISIS DE RIESGOS'!F44)))</f>
        <v>1</v>
      </c>
      <c r="I44" s="87">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87"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1:36" ht="25.5" x14ac:dyDescent="0.2">
      <c r="A45" s="87">
        <v>36</v>
      </c>
      <c r="B45" s="67" t="str">
        <f>+VLOOKUP(A45,'IDENTIFICACIÓN DE RIESGOS'!$A$7:$F$104,2,0)</f>
        <v>Gestión Humana</v>
      </c>
      <c r="C45" s="106" t="str">
        <f>+VLOOKUP(A45,'IDENTIFICACIÓN DE RIESGOS'!$A$7:$F$104,3,0)</f>
        <v>Sustracción de información de las historias laborales</v>
      </c>
      <c r="D45" s="87" t="s">
        <v>459</v>
      </c>
      <c r="E45" s="87" t="s">
        <v>459</v>
      </c>
      <c r="F45" s="87">
        <f>(SUMIF('VALORACIÓN DE CONTROL DE RIESGO'!$A$10:$A$141,'VALORACIÓN CON CONTROLES'!A45,'VALORACIÓN DE CONTROL DE RIESGO'!$U$10:$U$141))/(COUNTIF('VALORACIÓN DE CONTROL DE RIESGO'!$A$10:$A$141,'VALORACIÓN CON CONTROLES'!A45))</f>
        <v>100</v>
      </c>
      <c r="G45" s="87" t="str">
        <f t="shared" si="0"/>
        <v>Fuerte</v>
      </c>
      <c r="H45" s="87">
        <f>IF(AND(D45="Directamente",G45="Fuerte",'ANALISIS DE RIESGOS'!F45&gt;=3),'ANALISIS DE RIESGOS'!F45-2,IF(AND(D45="Directamente",G45="Fuerte",'ANALISIS DE RIESGOS'!F45=2),'ANALISIS DE RIESGOS'!F45-1,IF(AND(D45="Directamente",G45="Moderado",'ANALISIS DE RIESGOS'!F45&gt;=2),'ANALISIS DE RIESGOS'!F45-1,'ANALISIS DE RIESGOS'!F45)))</f>
        <v>1</v>
      </c>
      <c r="I45" s="87">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87"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1:36" ht="51" x14ac:dyDescent="0.2">
      <c r="A46" s="87">
        <v>37</v>
      </c>
      <c r="B46" s="67" t="str">
        <f>+VLOOKUP(A46,'IDENTIFICACIÓN DE RIESGOS'!$A$7:$F$104,2,0)</f>
        <v>Gestión Humana</v>
      </c>
      <c r="C46" s="106" t="str">
        <f>+VLOOKUP(A46,'IDENTIFICACIÓN DE RIESGOS'!$A$7:$F$104,3,0)</f>
        <v>Emitir pronunciamientos y respuestas relacionados con el proceso de gestión humana, no ajustados a la ley.</v>
      </c>
      <c r="D46" s="87" t="s">
        <v>459</v>
      </c>
      <c r="E46" s="87" t="s">
        <v>459</v>
      </c>
      <c r="F46" s="87">
        <f>(SUMIF('VALORACIÓN DE CONTROL DE RIESGO'!$A$10:$A$141,'VALORACIÓN CON CONTROLES'!A46,'VALORACIÓN DE CONTROL DE RIESGO'!$U$10:$U$141))/(COUNTIF('VALORACIÓN DE CONTROL DE RIESGO'!$A$10:$A$141,'VALORACIÓN CON CONTROLES'!A46))</f>
        <v>100</v>
      </c>
      <c r="G46" s="87" t="str">
        <f t="shared" si="0"/>
        <v>Fuerte</v>
      </c>
      <c r="H46" s="87">
        <f>IF(AND(D46="Directamente",G46="Fuerte",'ANALISIS DE RIESGOS'!F46&gt;=3),'ANALISIS DE RIESGOS'!F46-2,IF(AND(D46="Directamente",G46="Fuerte",'ANALISIS DE RIESGOS'!F46=2),'ANALISIS DE RIESGOS'!F46-1,IF(AND(D46="Directamente",G46="Moderado",'ANALISIS DE RIESGOS'!F46&gt;=2),'ANALISIS DE RIESGOS'!F46-1,'ANALISIS DE RIESGOS'!F46)))</f>
        <v>1</v>
      </c>
      <c r="I46" s="87">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87"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row>
    <row r="47" spans="1:36" ht="76.5" x14ac:dyDescent="0.2">
      <c r="A47" s="87">
        <v>38</v>
      </c>
      <c r="B47" s="67" t="str">
        <f>+VLOOKUP(A47,'IDENTIFICACIÓN DE RIESGOS'!$A$7:$F$104,2,0)</f>
        <v>Gestión Humana</v>
      </c>
      <c r="C47" s="106" t="str">
        <f>+VLOOKUP(A47,'IDENTIFICACIÓN DE RIESGOS'!$A$7:$F$104,3,0)</f>
        <v>Error en la revisión técnica de las ofertas presentadas por los proponentes, incumpliendo los requisitos establecidos en la etapa precontractual (estudios previos)</v>
      </c>
      <c r="D47" s="87" t="s">
        <v>459</v>
      </c>
      <c r="E47" s="87" t="s">
        <v>459</v>
      </c>
      <c r="F47" s="87">
        <f>(SUMIF('VALORACIÓN DE CONTROL DE RIESGO'!$A$10:$A$141,'VALORACIÓN CON CONTROLES'!A47,'VALORACIÓN DE CONTROL DE RIESGO'!$U$10:$U$141))/(COUNTIF('VALORACIÓN DE CONTROL DE RIESGO'!$A$10:$A$141,'VALORACIÓN CON CONTROLES'!A47))</f>
        <v>100</v>
      </c>
      <c r="G47" s="87" t="str">
        <f t="shared" si="0"/>
        <v>Fuerte</v>
      </c>
      <c r="H47" s="87">
        <f>IF(AND(D47="Directamente",G47="Fuerte",'ANALISIS DE RIESGOS'!F47&gt;=3),'ANALISIS DE RIESGOS'!F47-2,IF(AND(D47="Directamente",G47="Fuerte",'ANALISIS DE RIESGOS'!F47=2),'ANALISIS DE RIESGOS'!F47-1,IF(AND(D47="Directamente",G47="Moderado",'ANALISIS DE RIESGOS'!F47&gt;=2),'ANALISIS DE RIESGOS'!F47-1,'ANALISIS DE RIESGOS'!F47)))</f>
        <v>1</v>
      </c>
      <c r="I47" s="87">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87"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row>
    <row r="48" spans="1:36" ht="38.25" x14ac:dyDescent="0.2">
      <c r="A48" s="87">
        <v>39</v>
      </c>
      <c r="B48" s="67" t="str">
        <f>+VLOOKUP(A48,'IDENTIFICACIÓN DE RIESGOS'!$A$7:$F$104,2,0)</f>
        <v>Gestión Humana</v>
      </c>
      <c r="C48" s="106" t="str">
        <f>+VLOOKUP(A48,'IDENTIFICACIÓN DE RIESGOS'!$A$7:$F$104,3,0)</f>
        <v>Probabilidad de Incremento en la ocurrencia de accidentes y enfermedades laborales</v>
      </c>
      <c r="D48" s="87" t="s">
        <v>459</v>
      </c>
      <c r="E48" s="87" t="s">
        <v>459</v>
      </c>
      <c r="F48" s="87">
        <f>(SUMIF('VALORACIÓN DE CONTROL DE RIESGO'!$A$10:$A$141,'VALORACIÓN CON CONTROLES'!A48,'VALORACIÓN DE CONTROL DE RIESGO'!$U$10:$U$141))/(COUNTIF('VALORACIÓN DE CONTROL DE RIESGO'!$A$10:$A$141,'VALORACIÓN CON CONTROLES'!A48))</f>
        <v>100</v>
      </c>
      <c r="G48" s="87" t="str">
        <f t="shared" si="0"/>
        <v>Fuerte</v>
      </c>
      <c r="H48" s="87">
        <f>IF(AND(D48="Directamente",G48="Fuerte",'ANALISIS DE RIESGOS'!F48&gt;=3),'ANALISIS DE RIESGOS'!F48-2,IF(AND(D48="Directamente",G48="Fuerte",'ANALISIS DE RIESGOS'!F48=2),'ANALISIS DE RIESGOS'!F48-1,IF(AND(D48="Directamente",G48="Moderado",'ANALISIS DE RIESGOS'!F48&gt;=2),'ANALISIS DE RIESGOS'!F48-1,'ANALISIS DE RIESGOS'!F48)))</f>
        <v>1</v>
      </c>
      <c r="I48" s="87">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87"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row>
    <row r="49" spans="1:36" ht="38.25" x14ac:dyDescent="0.2">
      <c r="A49" s="87">
        <v>40</v>
      </c>
      <c r="B49" s="67" t="str">
        <f>+VLOOKUP(A49,'IDENTIFICACIÓN DE RIESGOS'!$A$7:$F$104,2,0)</f>
        <v>Gestión Humana</v>
      </c>
      <c r="C49" s="106" t="str">
        <f>+VLOOKUP(A49,'IDENTIFICACIÓN DE RIESGOS'!$A$7:$F$104,3,0)</f>
        <v>Probabilidad de Incremento de reporte de casos asociados a riesgo psicosocial en la SCJ</v>
      </c>
      <c r="D49" s="87" t="s">
        <v>459</v>
      </c>
      <c r="E49" s="87" t="s">
        <v>459</v>
      </c>
      <c r="F49" s="87">
        <f>(SUMIF('VALORACIÓN DE CONTROL DE RIESGO'!$A$10:$A$141,'VALORACIÓN CON CONTROLES'!A49,'VALORACIÓN DE CONTROL DE RIESGO'!$U$10:$U$141))/(COUNTIF('VALORACIÓN DE CONTROL DE RIESGO'!$A$10:$A$141,'VALORACIÓN CON CONTROLES'!A49))</f>
        <v>100</v>
      </c>
      <c r="G49" s="87" t="str">
        <f t="shared" si="0"/>
        <v>Fuerte</v>
      </c>
      <c r="H49" s="87">
        <f>IF(AND(D49="Directamente",G49="Fuerte",'ANALISIS DE RIESGOS'!F49&gt;=3),'ANALISIS DE RIESGOS'!F49-2,IF(AND(D49="Directamente",G49="Fuerte",'ANALISIS DE RIESGOS'!F49=2),'ANALISIS DE RIESGOS'!F49-1,IF(AND(D49="Directamente",G49="Moderado",'ANALISIS DE RIESGOS'!F49&gt;=2),'ANALISIS DE RIESGOS'!F49-1,'ANALISIS DE RIESGOS'!F49)))</f>
        <v>1</v>
      </c>
      <c r="I49" s="87">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87"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row>
    <row r="50" spans="1:36" ht="25.5" x14ac:dyDescent="0.2">
      <c r="A50" s="87">
        <v>41</v>
      </c>
      <c r="B50" s="67" t="str">
        <f>+VLOOKUP(A50,'IDENTIFICACIÓN DE RIESGOS'!$A$7:$F$104,2,0)</f>
        <v>Gestión Humana</v>
      </c>
      <c r="C50" s="106" t="str">
        <f>+VLOOKUP(A50,'IDENTIFICACIÓN DE RIESGOS'!$A$7:$F$104,3,0)</f>
        <v>Indebida ejecución del programa de bienestar de la entidad</v>
      </c>
      <c r="D50" s="87" t="s">
        <v>459</v>
      </c>
      <c r="E50" s="87" t="s">
        <v>459</v>
      </c>
      <c r="F50" s="87">
        <f>(SUMIF('VALORACIÓN DE CONTROL DE RIESGO'!$A$10:$A$141,'VALORACIÓN CON CONTROLES'!A50,'VALORACIÓN DE CONTROL DE RIESGO'!$U$10:$U$141))/(COUNTIF('VALORACIÓN DE CONTROL DE RIESGO'!$A$10:$A$141,'VALORACIÓN CON CONTROLES'!A50))</f>
        <v>100</v>
      </c>
      <c r="G50" s="87" t="str">
        <f t="shared" si="0"/>
        <v>Fuerte</v>
      </c>
      <c r="H50" s="87">
        <f>IF(AND(D50="Directamente",G50="Fuerte",'ANALISIS DE RIESGOS'!F50&gt;=3),'ANALISIS DE RIESGOS'!F50-2,IF(AND(D50="Directamente",G50="Fuerte",'ANALISIS DE RIESGOS'!F50=2),'ANALISIS DE RIESGOS'!F50-1,IF(AND(D50="Directamente",G50="Moderado",'ANALISIS DE RIESGOS'!F50&gt;=2),'ANALISIS DE RIESGOS'!F50-1,'ANALISIS DE RIESGOS'!F50)))</f>
        <v>1</v>
      </c>
      <c r="I50" s="87">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87"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row>
    <row r="51" spans="1:36" ht="38.25" x14ac:dyDescent="0.2">
      <c r="A51" s="87">
        <v>42</v>
      </c>
      <c r="B51" s="67" t="str">
        <f>+VLOOKUP(A51,'IDENTIFICACIÓN DE RIESGOS'!$A$7:$F$104,2,0)</f>
        <v>Gestión Humana</v>
      </c>
      <c r="C51" s="106" t="str">
        <f>+VLOOKUP(A51,'IDENTIFICACIÓN DE RIESGOS'!$A$7:$F$104,3,0)</f>
        <v>Diagnóstico de capacitación no ajustado a las necesidades reales de la SCJ.</v>
      </c>
      <c r="D51" s="87" t="s">
        <v>459</v>
      </c>
      <c r="E51" s="87" t="s">
        <v>459</v>
      </c>
      <c r="F51" s="87">
        <f>(SUMIF('VALORACIÓN DE CONTROL DE RIESGO'!$A$10:$A$141,'VALORACIÓN CON CONTROLES'!A51,'VALORACIÓN DE CONTROL DE RIESGO'!$U$10:$U$141))/(COUNTIF('VALORACIÓN DE CONTROL DE RIESGO'!$A$10:$A$141,'VALORACIÓN CON CONTROLES'!A51))</f>
        <v>100</v>
      </c>
      <c r="G51" s="87" t="str">
        <f t="shared" si="0"/>
        <v>Fuerte</v>
      </c>
      <c r="H51" s="87">
        <f>IF(AND(D51="Directamente",G51="Fuerte",'ANALISIS DE RIESGOS'!F51&gt;=3),'ANALISIS DE RIESGOS'!F51-2,IF(AND(D51="Directamente",G51="Fuerte",'ANALISIS DE RIESGOS'!F51=2),'ANALISIS DE RIESGOS'!F51-1,IF(AND(D51="Directamente",G51="Moderado",'ANALISIS DE RIESGOS'!F51&gt;=2),'ANALISIS DE RIESGOS'!F51-1,'ANALISIS DE RIESGOS'!F51)))</f>
        <v>1</v>
      </c>
      <c r="I51" s="87">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87"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row>
    <row r="52" spans="1:36" ht="51" x14ac:dyDescent="0.2">
      <c r="A52" s="87">
        <v>43</v>
      </c>
      <c r="B52" s="67" t="str">
        <f>+VLOOKUP(A52,'IDENTIFICACIÓN DE RIESGOS'!$A$7:$F$104,2,0)</f>
        <v>Gestión de Seguridad y Convivencia</v>
      </c>
      <c r="C52" s="106" t="str">
        <f>+VLOOKUP(A52,'IDENTIFICACIÓN DE RIESGOS'!$A$7:$F$104,3,0)</f>
        <v>Desviación o incumplimiento de las metas programadas de los indicadores relacionados con el proceso</v>
      </c>
      <c r="D52" s="87" t="s">
        <v>459</v>
      </c>
      <c r="E52" s="87" t="s">
        <v>459</v>
      </c>
      <c r="F52" s="87">
        <f>(SUMIF('VALORACIÓN DE CONTROL DE RIESGO'!$A$10:$A$141,'VALORACIÓN CON CONTROLES'!A52,'VALORACIÓN DE CONTROL DE RIESGO'!$U$10:$U$141))/(COUNTIF('VALORACIÓN DE CONTROL DE RIESGO'!$A$10:$A$141,'VALORACIÓN CON CONTROLES'!A52))</f>
        <v>100</v>
      </c>
      <c r="G52" s="87" t="str">
        <f t="shared" si="0"/>
        <v>Fuerte</v>
      </c>
      <c r="H52" s="87">
        <f>IF(AND(D52="Directamente",G52="Fuerte",'ANALISIS DE RIESGOS'!F52&gt;=3),'ANALISIS DE RIESGOS'!F52-2,IF(AND(D52="Directamente",G52="Fuerte",'ANALISIS DE RIESGOS'!F52=2),'ANALISIS DE RIESGOS'!F52-1,IF(AND(D52="Directamente",G52="Moderado",'ANALISIS DE RIESGOS'!F52&gt;=2),'ANALISIS DE RIESGOS'!F52-1,'ANALISIS DE RIESGOS'!F52)))</f>
        <v>1</v>
      </c>
      <c r="I52" s="87">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87"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row>
    <row r="53" spans="1:36" ht="38.25" x14ac:dyDescent="0.2">
      <c r="A53" s="87">
        <v>44</v>
      </c>
      <c r="B53" s="67" t="str">
        <f>+VLOOKUP(A53,'IDENTIFICACIÓN DE RIESGOS'!$A$7:$F$104,2,0)</f>
        <v>Gestión de Seguridad y Convivencia</v>
      </c>
      <c r="C53" s="106" t="str">
        <f>+VLOOKUP(A53,'IDENTIFICACIÓN DE RIESGOS'!$A$7:$F$104,3,0)</f>
        <v xml:space="preserve">Perdida o distorsión de información critica para el proceso </v>
      </c>
      <c r="D53" s="87" t="s">
        <v>459</v>
      </c>
      <c r="E53" s="87" t="s">
        <v>459</v>
      </c>
      <c r="F53" s="87">
        <f>(SUMIF('VALORACIÓN DE CONTROL DE RIESGO'!$A$10:$A$141,'VALORACIÓN CON CONTROLES'!A53,'VALORACIÓN DE CONTROL DE RIESGO'!$U$10:$U$141))/(COUNTIF('VALORACIÓN DE CONTROL DE RIESGO'!$A$10:$A$141,'VALORACIÓN CON CONTROLES'!A53))</f>
        <v>100</v>
      </c>
      <c r="G53" s="87" t="str">
        <f t="shared" ref="G53:G55" si="1">IF(F53=100,"Fuerte",IF(AND(F53&lt;99,F53&gt;=50),"Moderado",IF(AND(F53&lt;49,F53&gt;0),"Debil")))</f>
        <v>Fuerte</v>
      </c>
      <c r="H53" s="87">
        <f>IF(AND(D53="Directamente",G53="Fuerte",'ANALISIS DE RIESGOS'!F53&gt;=3),'ANALISIS DE RIESGOS'!F53-2,IF(AND(D53="Directamente",G53="Fuerte",'ANALISIS DE RIESGOS'!F53=2),'ANALISIS DE RIESGOS'!F53-1,IF(AND(D53="Directamente",G53="Moderado",'ANALISIS DE RIESGOS'!F53&gt;=2),'ANALISIS DE RIESGOS'!F53-1,'ANALISIS DE RIESGOS'!F53)))</f>
        <v>1</v>
      </c>
      <c r="I53" s="87">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87"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row>
    <row r="54" spans="1:36" ht="38.25" x14ac:dyDescent="0.2">
      <c r="A54" s="87">
        <v>45</v>
      </c>
      <c r="B54" s="67" t="str">
        <f>+VLOOKUP(A54,'IDENTIFICACIÓN DE RIESGOS'!$A$7:$F$104,2,0)</f>
        <v>Gestión de Seguridad y Convivencia</v>
      </c>
      <c r="C54" s="106" t="str">
        <f>+VLOOKUP(A54,'IDENTIFICACIÓN DE RIESGOS'!$A$7:$F$104,3,0)</f>
        <v>Ejecución ineficaz o ineficiente de las actividades programadas en los diferentes procedimientos</v>
      </c>
      <c r="D54" s="87" t="s">
        <v>459</v>
      </c>
      <c r="E54" s="87" t="s">
        <v>459</v>
      </c>
      <c r="F54" s="87">
        <f>(SUMIF('VALORACIÓN DE CONTROL DE RIESGO'!$A$10:$A$141,'VALORACIÓN CON CONTROLES'!A54,'VALORACIÓN DE CONTROL DE RIESGO'!$U$10:$U$141))/(COUNTIF('VALORACIÓN DE CONTROL DE RIESGO'!$A$10:$A$141,'VALORACIÓN CON CONTROLES'!A54))</f>
        <v>100</v>
      </c>
      <c r="G54" s="87" t="str">
        <f t="shared" si="1"/>
        <v>Fuerte</v>
      </c>
      <c r="H54" s="87">
        <f>IF(AND(D54="Directamente",G54="Fuerte",'ANALISIS DE RIESGOS'!F54&gt;=3),'ANALISIS DE RIESGOS'!F54-2,IF(AND(D54="Directamente",G54="Fuerte",'ANALISIS DE RIESGOS'!F54=2),'ANALISIS DE RIESGOS'!F54-1,IF(AND(D54="Directamente",G54="Moderado",'ANALISIS DE RIESGOS'!F54&gt;=2),'ANALISIS DE RIESGOS'!F54-1,'ANALISIS DE RIESGOS'!F54)))</f>
        <v>1</v>
      </c>
      <c r="I54" s="87">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87"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row>
    <row r="55" spans="1:36" ht="38.25" x14ac:dyDescent="0.2">
      <c r="A55" s="87">
        <v>46</v>
      </c>
      <c r="B55" s="67" t="str">
        <f>+VLOOKUP(A55,'IDENTIFICACIÓN DE RIESGOS'!$A$7:$F$104,2,0)</f>
        <v>Gestión de Seguridad y Convivencia</v>
      </c>
      <c r="C55" s="106" t="str">
        <f>+VLOOKUP(A55,'IDENTIFICACIÓN DE RIESGOS'!$A$7:$F$104,3,0)</f>
        <v>Atención deficiente de los usuarios de los diferentes procedimientos</v>
      </c>
      <c r="D55" s="87" t="s">
        <v>459</v>
      </c>
      <c r="E55" s="87" t="s">
        <v>459</v>
      </c>
      <c r="F55" s="87">
        <f>(SUMIF('VALORACIÓN DE CONTROL DE RIESGO'!$A$10:$A$141,'VALORACIÓN CON CONTROLES'!A55,'VALORACIÓN DE CONTROL DE RIESGO'!$U$10:$U$141))/(COUNTIF('VALORACIÓN DE CONTROL DE RIESGO'!$A$10:$A$141,'VALORACIÓN CON CONTROLES'!A55))</f>
        <v>100</v>
      </c>
      <c r="G55" s="87" t="str">
        <f t="shared" si="1"/>
        <v>Fuerte</v>
      </c>
      <c r="H55" s="87">
        <f>IF(AND(D55="Directamente",G55="Fuerte",'ANALISIS DE RIESGOS'!F55&gt;=3),'ANALISIS DE RIESGOS'!F55-2,IF(AND(D55="Directamente",G55="Fuerte",'ANALISIS DE RIESGOS'!F55=2),'ANALISIS DE RIESGOS'!F55-1,IF(AND(D55="Directamente",G55="Moderado",'ANALISIS DE RIESGOS'!F55&gt;=2),'ANALISIS DE RIESGOS'!F55-1,'ANALISIS DE RIESGOS'!F55)))</f>
        <v>1</v>
      </c>
      <c r="I55" s="87">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87"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row>
    <row r="56" spans="1:36" ht="51" x14ac:dyDescent="0.2">
      <c r="A56" s="87">
        <v>47</v>
      </c>
      <c r="B56" s="67" t="str">
        <f>+VLOOKUP(A56,'IDENTIFICACIÓN DE RIESGOS'!$A$7:$F$104,2,0)</f>
        <v>Gestión de Seguridad y Convivencia</v>
      </c>
      <c r="C56" s="106" t="str">
        <f>+VLOOKUP(A56,'IDENTIFICACIÓN DE RIESGOS'!$A$7:$F$104,3,0)</f>
        <v>Acompañamiento inadecuado o con resultados adversos de manifestaciones, movilizaciones, eventos o aglomeraciones</v>
      </c>
      <c r="D56" s="87" t="s">
        <v>459</v>
      </c>
      <c r="E56" s="87" t="s">
        <v>459</v>
      </c>
      <c r="F56" s="87">
        <f>(SUMIF('VALORACIÓN DE CONTROL DE RIESGO'!$A$10:$A$141,'VALORACIÓN CON CONTROLES'!A56,'VALORACIÓN DE CONTROL DE RIESGO'!$U$10:$U$141))/(COUNTIF('VALORACIÓN DE CONTROL DE RIESGO'!$A$10:$A$141,'VALORACIÓN CON CONTROLES'!A56))</f>
        <v>100</v>
      </c>
      <c r="G56" s="87" t="str">
        <f t="shared" ref="G56:G59" si="2">IF(F56=100,"Fuerte",IF(AND(F56&lt;99,F56&gt;=50),"Moderado",IF(AND(F56&lt;49,F56&gt;0),"Debil")))</f>
        <v>Fuerte</v>
      </c>
      <c r="H56" s="87">
        <f>IF(AND(D56="Directamente",G56="Fuerte",'ANALISIS DE RIESGOS'!F56&gt;=3),'ANALISIS DE RIESGOS'!F56-2,IF(AND(D56="Directamente",G56="Fuerte",'ANALISIS DE RIESGOS'!F56=2),'ANALISIS DE RIESGOS'!F56-1,IF(AND(D56="Directamente",G56="Moderado",'ANALISIS DE RIESGOS'!F56&gt;=2),'ANALISIS DE RIESGOS'!F56-1,'ANALISIS DE RIESGOS'!F56)))</f>
        <v>1</v>
      </c>
      <c r="I56" s="87">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87"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row>
    <row r="57" spans="1:36" ht="51" x14ac:dyDescent="0.2">
      <c r="A57" s="87">
        <v>48</v>
      </c>
      <c r="B57" s="67" t="str">
        <f>+VLOOKUP(A57,'IDENTIFICACIÓN DE RIESGOS'!$A$7:$F$104,2,0)</f>
        <v>Fortalecimiento de Capacidades Operativas para la S, C y AJ</v>
      </c>
      <c r="C57" s="106" t="str">
        <f>+VLOOKUP(A57,'IDENTIFICACIÓN DE RIESGOS'!$A$7:$F$104,3,0)</f>
        <v>Uso de los bienes en comodato con un fin diferente a lo pactado en los contratos interadministrativos de comodato</v>
      </c>
      <c r="D57" s="87" t="s">
        <v>459</v>
      </c>
      <c r="E57" s="87" t="s">
        <v>459</v>
      </c>
      <c r="F57" s="87">
        <f>(SUMIF('VALORACIÓN DE CONTROL DE RIESGO'!$A$10:$A$141,'VALORACIÓN CON CONTROLES'!A57,'VALORACIÓN DE CONTROL DE RIESGO'!$U$10:$U$141))/(COUNTIF('VALORACIÓN DE CONTROL DE RIESGO'!$A$10:$A$141,'VALORACIÓN CON CONTROLES'!A57))</f>
        <v>100</v>
      </c>
      <c r="G57" s="87" t="str">
        <f t="shared" si="2"/>
        <v>Fuerte</v>
      </c>
      <c r="H57" s="87">
        <f>IF(AND(D57="Directamente",G57="Fuerte",'ANALISIS DE RIESGOS'!F57&gt;=3),'ANALISIS DE RIESGOS'!F57-2,IF(AND(D57="Directamente",G57="Fuerte",'ANALISIS DE RIESGOS'!F57=2),'ANALISIS DE RIESGOS'!F57-1,IF(AND(D57="Directamente",G57="Moderado",'ANALISIS DE RIESGOS'!F57&gt;=2),'ANALISIS DE RIESGOS'!F57-1,'ANALISIS DE RIESGOS'!F57)))</f>
        <v>1</v>
      </c>
      <c r="I57" s="87">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2</v>
      </c>
      <c r="J57" s="87"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row>
    <row r="58" spans="1:36" ht="63.75" x14ac:dyDescent="0.2">
      <c r="A58" s="87">
        <v>49</v>
      </c>
      <c r="B58" s="67" t="str">
        <f>+VLOOKUP(A58,'IDENTIFICACIÓN DE RIESGOS'!$A$7:$F$104,2,0)</f>
        <v>Fortalecimiento de Capacidades Operativas para la S, C y AJ</v>
      </c>
      <c r="C58" s="106" t="str">
        <f>+VLOOKUP(A58,'IDENTIFICACIÓN DE RIESGOS'!$A$7:$F$104,3,0)</f>
        <v>Detrimento patrimonial por la no reclamación de siniestros durante el tiempo legalmente establecido para que no opere la prescripción</v>
      </c>
      <c r="D58" s="87" t="s">
        <v>459</v>
      </c>
      <c r="E58" s="87" t="s">
        <v>459</v>
      </c>
      <c r="F58" s="87">
        <f>(SUMIF('VALORACIÓN DE CONTROL DE RIESGO'!$A$10:$A$141,'VALORACIÓN CON CONTROLES'!A58,'VALORACIÓN DE CONTROL DE RIESGO'!$U$10:$U$141))/(COUNTIF('VALORACIÓN DE CONTROL DE RIESGO'!$A$10:$A$141,'VALORACIÓN CON CONTROLES'!A58))</f>
        <v>100</v>
      </c>
      <c r="G58" s="87" t="str">
        <f t="shared" si="2"/>
        <v>Fuerte</v>
      </c>
      <c r="H58" s="87">
        <f>IF(AND(D58="Directamente",G58="Fuerte",'ANALISIS DE RIESGOS'!F58&gt;=3),'ANALISIS DE RIESGOS'!F58-2,IF(AND(D58="Directamente",G58="Fuerte",'ANALISIS DE RIESGOS'!F58=2),'ANALISIS DE RIESGOS'!F58-1,IF(AND(D58="Directamente",G58="Moderado",'ANALISIS DE RIESGOS'!F58&gt;=2),'ANALISIS DE RIESGOS'!F58-1,'ANALISIS DE RIESGOS'!F58)))</f>
        <v>1</v>
      </c>
      <c r="I58" s="87">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87"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row>
    <row r="59" spans="1:36" ht="51" hidden="1" x14ac:dyDescent="0.2">
      <c r="A59" s="87">
        <v>50</v>
      </c>
      <c r="B59" s="67" t="str">
        <f>+VLOOKUP(A59,'IDENTIFICACIÓN DE RIESGOS'!$A$7:$F$104,2,0)</f>
        <v>Fortalecimiento de Capacidades Operativas para la S, C y AJ</v>
      </c>
      <c r="C59" s="106" t="str">
        <f>+VLOOKUP(A59,'IDENTIFICACIÓN DE RIESGOS'!$A$7:$F$104,3,0)</f>
        <v>No suministrar los bienes y servicios de manera oportuna</v>
      </c>
      <c r="D59" s="87" t="s">
        <v>459</v>
      </c>
      <c r="E59" s="87" t="s">
        <v>459</v>
      </c>
      <c r="F59" s="87">
        <f>(SUMIF('VALORACIÓN DE CONTROL DE RIESGO'!$A$10:$A$141,'VALORACIÓN CON CONTROLES'!A59,'VALORACIÓN DE CONTROL DE RIESGO'!$U$10:$U$141))/(COUNTIF('VALORACIÓN DE CONTROL DE RIESGO'!$A$10:$A$141,'VALORACIÓN CON CONTROLES'!A59))</f>
        <v>100</v>
      </c>
      <c r="G59" s="87" t="str">
        <f t="shared" si="2"/>
        <v>Fuerte</v>
      </c>
      <c r="H59" s="87">
        <f>IF(AND(D59="Directamente",G59="Fuerte",'ANALISIS DE RIESGOS'!F59&gt;=3),'ANALISIS DE RIESGOS'!F59-2,IF(AND(D59="Directamente",G59="Fuerte",'ANALISIS DE RIESGOS'!F59=2),'ANALISIS DE RIESGOS'!F59-1,IF(AND(D59="Directamente",G59="Moderado",'ANALISIS DE RIESGOS'!F59&gt;=2),'ANALISIS DE RIESGOS'!F59-1,'ANALISIS DE RIESGOS'!F59)))</f>
        <v>1</v>
      </c>
      <c r="I59" s="87">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1</v>
      </c>
      <c r="J59" s="87"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1:36" ht="102" x14ac:dyDescent="0.2">
      <c r="A60" s="87">
        <v>51</v>
      </c>
      <c r="B60" s="67" t="str">
        <f>+VLOOKUP(A60,'IDENTIFICACIÓN DE RIESGOS'!$A$7:$F$104,2,0)</f>
        <v>Fortalecimiento de Capacidades Operativas para la S, C y AJ</v>
      </c>
      <c r="C60" s="106" t="str">
        <f>+VLOOKUP(A60,'IDENTIFICACIÓN DE RIESGOS'!$A$7:$F$104,3,0)</f>
        <v>Proyectos no ejecutados de acuerdo a lo proyectado en la vigencia anterior, Proyectos inconclusos en su ejecución (Obras de infraestructura sin terminar), Obras sin el cumplimiento de requisitos para su adecuado funcionamiento</v>
      </c>
      <c r="D60" s="87" t="s">
        <v>459</v>
      </c>
      <c r="E60" s="87" t="s">
        <v>459</v>
      </c>
      <c r="F60" s="87">
        <f>(SUMIF('VALORACIÓN DE CONTROL DE RIESGO'!$A$10:$A$141,'VALORACIÓN CON CONTROLES'!A60,'VALORACIÓN DE CONTROL DE RIESGO'!$U$10:$U$141))/(COUNTIF('VALORACIÓN DE CONTROL DE RIESGO'!$A$10:$A$141,'VALORACIÓN CON CONTROLES'!A60))</f>
        <v>100</v>
      </c>
      <c r="G60" s="87" t="str">
        <f t="shared" ref="G60:G64" si="3">IF(F60=100,"Fuerte",IF(AND(F60&lt;99,F60&gt;=50),"Moderado",IF(AND(F60&lt;49,F60&gt;0),"Debil")))</f>
        <v>Fuerte</v>
      </c>
      <c r="H60" s="87">
        <f>IF(AND(D60="Directamente",G60="Fuerte",'ANALISIS DE RIESGOS'!F60&gt;=3),'ANALISIS DE RIESGOS'!F60-2,IF(AND(D60="Directamente",G60="Fuerte",'ANALISIS DE RIESGOS'!F60=2),'ANALISIS DE RIESGOS'!F60-1,IF(AND(D60="Directamente",G60="Moderado",'ANALISIS DE RIESGOS'!F60&gt;=2),'ANALISIS DE RIESGOS'!F60-1,'ANALISIS DE RIESGOS'!F60)))</f>
        <v>1</v>
      </c>
      <c r="I60" s="87">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87"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1:36" ht="25.5" x14ac:dyDescent="0.2">
      <c r="A61" s="87">
        <v>52</v>
      </c>
      <c r="B61" s="67" t="str">
        <f>+VLOOKUP(A61,'IDENTIFICACIÓN DE RIESGOS'!$A$7:$F$104,2,0)</f>
        <v>CD-Atención Integral para PPL</v>
      </c>
      <c r="C61" s="106" t="str">
        <f>+VLOOKUP(A61,'IDENTIFICACIÓN DE RIESGOS'!$A$7:$F$104,3,0)</f>
        <v>Incumplimiento en la prestación del servicio</v>
      </c>
      <c r="D61" s="87" t="s">
        <v>459</v>
      </c>
      <c r="E61" s="87" t="s">
        <v>459</v>
      </c>
      <c r="F61" s="87">
        <f>(SUMIF('VALORACIÓN DE CONTROL DE RIESGO'!$A$10:$A$141,'VALORACIÓN CON CONTROLES'!A61,'VALORACIÓN DE CONTROL DE RIESGO'!$U$10:$U$141))/(COUNTIF('VALORACIÓN DE CONTROL DE RIESGO'!$A$10:$A$141,'VALORACIÓN CON CONTROLES'!A61))</f>
        <v>100</v>
      </c>
      <c r="G61" s="87" t="str">
        <f t="shared" si="3"/>
        <v>Fuerte</v>
      </c>
      <c r="H61" s="87">
        <f>IF(AND(D61="Directamente",G61="Fuerte",'ANALISIS DE RIESGOS'!F61&gt;=3),'ANALISIS DE RIESGOS'!F61-2,IF(AND(D61="Directamente",G61="Fuerte",'ANALISIS DE RIESGOS'!F61=2),'ANALISIS DE RIESGOS'!F61-1,IF(AND(D61="Directamente",G61="Moderado",'ANALISIS DE RIESGOS'!F61&gt;=2),'ANALISIS DE RIESGOS'!F61-1,'ANALISIS DE RIESGOS'!F61)))</f>
        <v>1</v>
      </c>
      <c r="I61" s="87">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87"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row>
    <row r="62" spans="1:36" ht="51" x14ac:dyDescent="0.2">
      <c r="A62" s="87">
        <v>53</v>
      </c>
      <c r="B62" s="67" t="str">
        <f>+VLOOKUP(A62,'IDENTIFICACIÓN DE RIESGOS'!$A$7:$F$104,2,0)</f>
        <v>CD-Atención Integral para PPL</v>
      </c>
      <c r="C62" s="106" t="str">
        <f>+VLOOKUP(A62,'IDENTIFICACIÓN DE RIESGOS'!$A$7:$F$104,3,0)</f>
        <v>Disminución de las actividades válidas para la redención de pena, vulneración de derechos a PPL</v>
      </c>
      <c r="D62" s="87" t="s">
        <v>459</v>
      </c>
      <c r="E62" s="87" t="s">
        <v>459</v>
      </c>
      <c r="F62" s="87">
        <f>(SUMIF('VALORACIÓN DE CONTROL DE RIESGO'!$A$10:$A$141,'VALORACIÓN CON CONTROLES'!A62,'VALORACIÓN DE CONTROL DE RIESGO'!$U$10:$U$141))/(COUNTIF('VALORACIÓN DE CONTROL DE RIESGO'!$A$10:$A$141,'VALORACIÓN CON CONTROLES'!A62))</f>
        <v>100</v>
      </c>
      <c r="G62" s="87" t="str">
        <f t="shared" si="3"/>
        <v>Fuerte</v>
      </c>
      <c r="H62" s="87">
        <f>IF(AND(D62="Directamente",G62="Fuerte",'ANALISIS DE RIESGOS'!F62&gt;=3),'ANALISIS DE RIESGOS'!F62-2,IF(AND(D62="Directamente",G62="Fuerte",'ANALISIS DE RIESGOS'!F62=2),'ANALISIS DE RIESGOS'!F62-1,IF(AND(D62="Directamente",G62="Moderado",'ANALISIS DE RIESGOS'!F62&gt;=2),'ANALISIS DE RIESGOS'!F62-1,'ANALISIS DE RIESGOS'!F62)))</f>
        <v>2</v>
      </c>
      <c r="I62" s="87">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87"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row>
    <row r="63" spans="1:36" ht="25.5" x14ac:dyDescent="0.2">
      <c r="A63" s="87">
        <v>54</v>
      </c>
      <c r="B63" s="67" t="str">
        <f>+VLOOKUP(A63,'IDENTIFICACIÓN DE RIESGOS'!$A$7:$F$104,2,0)</f>
        <v>CD-Atención Integral para PPL</v>
      </c>
      <c r="C63" s="106" t="str">
        <f>+VLOOKUP(A63,'IDENTIFICACIÓN DE RIESGOS'!$A$7:$F$104,3,0)</f>
        <v>Pérdida de la confidencialidad de la información</v>
      </c>
      <c r="D63" s="87" t="s">
        <v>459</v>
      </c>
      <c r="E63" s="87" t="s">
        <v>459</v>
      </c>
      <c r="F63" s="87">
        <f>(SUMIF('VALORACIÓN DE CONTROL DE RIESGO'!$A$10:$A$141,'VALORACIÓN CON CONTROLES'!A63,'VALORACIÓN DE CONTROL DE RIESGO'!$U$10:$U$141))/(COUNTIF('VALORACIÓN DE CONTROL DE RIESGO'!$A$10:$A$141,'VALORACIÓN CON CONTROLES'!A63))</f>
        <v>100</v>
      </c>
      <c r="G63" s="87" t="str">
        <f t="shared" si="3"/>
        <v>Fuerte</v>
      </c>
      <c r="H63" s="87">
        <f>IF(AND(D63="Directamente",G63="Fuerte",'ANALISIS DE RIESGOS'!F63&gt;=3),'ANALISIS DE RIESGOS'!F63-2,IF(AND(D63="Directamente",G63="Fuerte",'ANALISIS DE RIESGOS'!F63=2),'ANALISIS DE RIESGOS'!F63-1,IF(AND(D63="Directamente",G63="Moderado",'ANALISIS DE RIESGOS'!F63&gt;=2),'ANALISIS DE RIESGOS'!F63-1,'ANALISIS DE RIESGOS'!F63)))</f>
        <v>1</v>
      </c>
      <c r="I63" s="87">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87"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row>
    <row r="64" spans="1:36" ht="25.5" x14ac:dyDescent="0.2">
      <c r="A64" s="87">
        <v>55</v>
      </c>
      <c r="B64" s="67" t="str">
        <f>+VLOOKUP(A64,'IDENTIFICACIÓN DE RIESGOS'!$A$7:$F$104,2,0)</f>
        <v>CD-Atención Integral para PPL</v>
      </c>
      <c r="C64" s="106" t="str">
        <f>+VLOOKUP(A64,'IDENTIFICACIÓN DE RIESGOS'!$A$7:$F$104,3,0)</f>
        <v>Fuga o Rescate de PPL</v>
      </c>
      <c r="D64" s="87" t="s">
        <v>459</v>
      </c>
      <c r="E64" s="87" t="s">
        <v>459</v>
      </c>
      <c r="F64" s="87">
        <f>(SUMIF('VALORACIÓN DE CONTROL DE RIESGO'!$A$10:$A$141,'VALORACIÓN CON CONTROLES'!A64,'VALORACIÓN DE CONTROL DE RIESGO'!$U$10:$U$141))/(COUNTIF('VALORACIÓN DE CONTROL DE RIESGO'!$A$10:$A$141,'VALORACIÓN CON CONTROLES'!A64))</f>
        <v>100</v>
      </c>
      <c r="G64" s="87" t="str">
        <f t="shared" si="3"/>
        <v>Fuerte</v>
      </c>
      <c r="H64" s="87">
        <f>IF(AND(D64="Directamente",G64="Fuerte",'ANALISIS DE RIESGOS'!F64&gt;=3),'ANALISIS DE RIESGOS'!F64-2,IF(AND(D64="Directamente",G64="Fuerte",'ANALISIS DE RIESGOS'!F64=2),'ANALISIS DE RIESGOS'!F64-1,IF(AND(D64="Directamente",G64="Moderado",'ANALISIS DE RIESGOS'!F64&gt;=2),'ANALISIS DE RIESGOS'!F64-1,'ANALISIS DE RIESGOS'!F64)))</f>
        <v>1</v>
      </c>
      <c r="I64" s="87">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2</v>
      </c>
      <c r="J64" s="87"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row>
    <row r="65" spans="1:36" ht="38.25" x14ac:dyDescent="0.2">
      <c r="A65" s="87">
        <v>56</v>
      </c>
      <c r="B65" s="67" t="str">
        <f>+VLOOKUP(A65,'IDENTIFICACIÓN DE RIESGOS'!$A$7:$F$104,2,0)</f>
        <v>CD-Atención Integral para PPL</v>
      </c>
      <c r="C65" s="106" t="str">
        <f>+VLOOKUP(A65,'IDENTIFICACIÓN DE RIESGOS'!$A$7:$F$104,3,0)</f>
        <v>Cuarentena, ETA (enfermedad transmitida por alimento) y cierre del servicio de alimentos</v>
      </c>
      <c r="D65" s="87" t="s">
        <v>459</v>
      </c>
      <c r="E65" s="87" t="s">
        <v>459</v>
      </c>
      <c r="F65" s="87">
        <f>(SUMIF('VALORACIÓN DE CONTROL DE RIESGO'!$A$10:$A$141,'VALORACIÓN CON CONTROLES'!A65,'VALORACIÓN DE CONTROL DE RIESGO'!$U$10:$U$141))/(COUNTIF('VALORACIÓN DE CONTROL DE RIESGO'!$A$10:$A$141,'VALORACIÓN CON CONTROLES'!A65))</f>
        <v>100</v>
      </c>
      <c r="G65" s="87" t="str">
        <f t="shared" ref="G65:G67" si="4">IF(F65=100,"Fuerte",IF(AND(F65&lt;99,F65&gt;=50),"Moderado",IF(AND(F65&lt;49,F65&gt;0),"Debil")))</f>
        <v>Fuerte</v>
      </c>
      <c r="H65" s="87">
        <f>IF(AND(D65="Directamente",G65="Fuerte",'ANALISIS DE RIESGOS'!F65&gt;=3),'ANALISIS DE RIESGOS'!F65-2,IF(AND(D65="Directamente",G65="Fuerte",'ANALISIS DE RIESGOS'!F65=2),'ANALISIS DE RIESGOS'!F65-1,IF(AND(D65="Directamente",G65="Moderado",'ANALISIS DE RIESGOS'!F65&gt;=2),'ANALISIS DE RIESGOS'!F65-1,'ANALISIS DE RIESGOS'!F65)))</f>
        <v>1</v>
      </c>
      <c r="I65" s="87">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1</v>
      </c>
      <c r="J65" s="87"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row>
    <row r="66" spans="1:36" ht="38.25" x14ac:dyDescent="0.2">
      <c r="A66" s="87">
        <v>57</v>
      </c>
      <c r="B66" s="67" t="str">
        <f>+VLOOKUP(A66,'IDENTIFICACIÓN DE RIESGOS'!$A$7:$F$104,2,0)</f>
        <v>CD-Custodia y vigilancia para la seguridad</v>
      </c>
      <c r="C66" s="106" t="str">
        <f>+VLOOKUP(A66,'IDENTIFICACIÓN DE RIESGOS'!$A$7:$F$104,3,0)</f>
        <v>Incumplimiento en la cobertura de los puestos de servicio y las actividades programadas</v>
      </c>
      <c r="D66" s="87" t="s">
        <v>459</v>
      </c>
      <c r="E66" s="87" t="s">
        <v>459</v>
      </c>
      <c r="F66" s="87">
        <f>(SUMIF('VALORACIÓN DE CONTROL DE RIESGO'!$A$10:$A$141,'VALORACIÓN CON CONTROLES'!A66,'VALORACIÓN DE CONTROL DE RIESGO'!$U$10:$U$141))/(COUNTIF('VALORACIÓN DE CONTROL DE RIESGO'!$A$10:$A$141,'VALORACIÓN CON CONTROLES'!A66))</f>
        <v>100</v>
      </c>
      <c r="G66" s="87" t="str">
        <f t="shared" si="4"/>
        <v>Fuerte</v>
      </c>
      <c r="H66" s="87">
        <f>IF(AND(D66="Directamente",G66="Fuerte",'ANALISIS DE RIESGOS'!F66&gt;=3),'ANALISIS DE RIESGOS'!F66-2,IF(AND(D66="Directamente",G66="Fuerte",'ANALISIS DE RIESGOS'!F66=2),'ANALISIS DE RIESGOS'!F66-1,IF(AND(D66="Directamente",G66="Moderado",'ANALISIS DE RIESGOS'!F66&gt;=2),'ANALISIS DE RIESGOS'!F66-1,'ANALISIS DE RIESGOS'!F66)))</f>
        <v>2</v>
      </c>
      <c r="I66" s="87">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2</v>
      </c>
      <c r="J66" s="87"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row>
    <row r="67" spans="1:36" ht="51" x14ac:dyDescent="0.2">
      <c r="A67" s="87">
        <v>58</v>
      </c>
      <c r="B67" s="67" t="str">
        <f>+VLOOKUP(A67,'IDENTIFICACIÓN DE RIESGOS'!$A$7:$F$104,2,0)</f>
        <v>CD-Custodia y vigilancia para la seguridad</v>
      </c>
      <c r="C67" s="106" t="str">
        <f>+VLOOKUP(A67,'IDENTIFICACIÓN DE RIESGOS'!$A$7:$F$104,3,0)</f>
        <v>Inseguridad y tiempos de reacción a los eventos que atenten contra la seguridad de las PPL/Funcionarios/Guardia.</v>
      </c>
      <c r="D67" s="87" t="s">
        <v>459</v>
      </c>
      <c r="E67" s="87" t="s">
        <v>459</v>
      </c>
      <c r="F67" s="87">
        <f>(SUMIF('VALORACIÓN DE CONTROL DE RIESGO'!$A$10:$A$141,'VALORACIÓN CON CONTROLES'!A67,'VALORACIÓN DE CONTROL DE RIESGO'!$U$10:$U$141))/(COUNTIF('VALORACIÓN DE CONTROL DE RIESGO'!$A$10:$A$141,'VALORACIÓN CON CONTROLES'!A67))</f>
        <v>100</v>
      </c>
      <c r="G67" s="87" t="str">
        <f t="shared" si="4"/>
        <v>Fuerte</v>
      </c>
      <c r="H67" s="87">
        <f>IF(AND(D67="Directamente",G67="Fuerte",'ANALISIS DE RIESGOS'!F67&gt;=3),'ANALISIS DE RIESGOS'!F67-2,IF(AND(D67="Directamente",G67="Fuerte",'ANALISIS DE RIESGOS'!F67=2),'ANALISIS DE RIESGOS'!F67-1,IF(AND(D67="Directamente",G67="Moderado",'ANALISIS DE RIESGOS'!F67&gt;=2),'ANALISIS DE RIESGOS'!F67-1,'ANALISIS DE RIESGOS'!F67)))</f>
        <v>2</v>
      </c>
      <c r="I67" s="87">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87"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row>
    <row r="68" spans="1:36" ht="38.25" x14ac:dyDescent="0.2">
      <c r="A68" s="87">
        <v>59</v>
      </c>
      <c r="B68" s="67" t="str">
        <f>+VLOOKUP(A68,'IDENTIFICACIÓN DE RIESGOS'!$A$7:$F$104,2,0)</f>
        <v>CD-Custodia y vigilancia para la seguridad</v>
      </c>
      <c r="C68" s="106" t="str">
        <f>+VLOOKUP(A68,'IDENTIFICACIÓN DE RIESGOS'!$A$7:$F$104,3,0)</f>
        <v>Fuga/rescates o inseguridad dentro del sistema penitenciario</v>
      </c>
      <c r="D68" s="87" t="s">
        <v>459</v>
      </c>
      <c r="E68" s="87" t="s">
        <v>459</v>
      </c>
      <c r="F68" s="87">
        <f>(SUMIF('VALORACIÓN DE CONTROL DE RIESGO'!$A$10:$A$141,'VALORACIÓN CON CONTROLES'!A68,'VALORACIÓN DE CONTROL DE RIESGO'!$U$10:$U$141))/(COUNTIF('VALORACIÓN DE CONTROL DE RIESGO'!$A$10:$A$141,'VALORACIÓN CON CONTROLES'!A68))</f>
        <v>100</v>
      </c>
      <c r="G68" s="87" t="str">
        <f t="shared" ref="G68:G73" si="5">IF(F68=100,"Fuerte",IF(AND(F68&lt;99,F68&gt;=50),"Moderado",IF(AND(F68&lt;49,F68&gt;0),"Debil")))</f>
        <v>Fuerte</v>
      </c>
      <c r="H68" s="87">
        <f>IF(AND(D68="Directamente",G68="Fuerte",'ANALISIS DE RIESGOS'!F68&gt;=3),'ANALISIS DE RIESGOS'!F68-2,IF(AND(D68="Directamente",G68="Fuerte",'ANALISIS DE RIESGOS'!F68=2),'ANALISIS DE RIESGOS'!F68-1,IF(AND(D68="Directamente",G68="Moderado",'ANALISIS DE RIESGOS'!F68&gt;=2),'ANALISIS DE RIESGOS'!F68-1,'ANALISIS DE RIESGOS'!F68)))</f>
        <v>1</v>
      </c>
      <c r="I68" s="87">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2</v>
      </c>
      <c r="J68" s="87"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row>
    <row r="69" spans="1:36" ht="25.5" x14ac:dyDescent="0.2">
      <c r="A69" s="87">
        <v>60</v>
      </c>
      <c r="B69" s="67" t="str">
        <f>+VLOOKUP(A69,'IDENTIFICACIÓN DE RIESGOS'!$A$7:$F$104,2,0)</f>
        <v>CD-Tramite Jurídico para PPL</v>
      </c>
      <c r="C69" s="106" t="str">
        <f>+VLOOKUP(A69,'IDENTIFICACIÓN DE RIESGOS'!$A$7:$F$104,3,0)</f>
        <v xml:space="preserve">Vencimiento de trámites Jurídicos. </v>
      </c>
      <c r="D69" s="87" t="s">
        <v>459</v>
      </c>
      <c r="E69" s="87" t="s">
        <v>459</v>
      </c>
      <c r="F69" s="87">
        <f>(SUMIF('VALORACIÓN DE CONTROL DE RIESGO'!$A$10:$A$141,'VALORACIÓN CON CONTROLES'!A69,'VALORACIÓN DE CONTROL DE RIESGO'!$U$10:$U$141))/(COUNTIF('VALORACIÓN DE CONTROL DE RIESGO'!$A$10:$A$141,'VALORACIÓN CON CONTROLES'!A69))</f>
        <v>100</v>
      </c>
      <c r="G69" s="87" t="str">
        <f t="shared" si="5"/>
        <v>Fuerte</v>
      </c>
      <c r="H69" s="87">
        <f>IF(AND(D69="Directamente",G69="Fuerte",'ANALISIS DE RIESGOS'!F69&gt;=3),'ANALISIS DE RIESGOS'!F69-2,IF(AND(D69="Directamente",G69="Fuerte",'ANALISIS DE RIESGOS'!F69=2),'ANALISIS DE RIESGOS'!F69-1,IF(AND(D69="Directamente",G69="Moderado",'ANALISIS DE RIESGOS'!F69&gt;=2),'ANALISIS DE RIESGOS'!F69-1,'ANALISIS DE RIESGOS'!F69)))</f>
        <v>3</v>
      </c>
      <c r="I69" s="87">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1</v>
      </c>
      <c r="J69" s="87"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row>
    <row r="70" spans="1:36" ht="25.5" x14ac:dyDescent="0.2">
      <c r="A70" s="87">
        <v>61</v>
      </c>
      <c r="B70" s="67" t="str">
        <f>+VLOOKUP(A70,'IDENTIFICACIÓN DE RIESGOS'!$A$7:$F$104,2,0)</f>
        <v>CD-Tramite Jurídico para PPL</v>
      </c>
      <c r="C70" s="106" t="str">
        <f>+VLOOKUP(A70,'IDENTIFICACIÓN DE RIESGOS'!$A$7:$F$104,3,0)</f>
        <v xml:space="preserve">Prescripción de trámites Jurídicos. </v>
      </c>
      <c r="D70" s="87" t="s">
        <v>459</v>
      </c>
      <c r="E70" s="87" t="s">
        <v>459</v>
      </c>
      <c r="F70" s="87">
        <f>(SUMIF('VALORACIÓN DE CONTROL DE RIESGO'!$A$10:$A$141,'VALORACIÓN CON CONTROLES'!A70,'VALORACIÓN DE CONTROL DE RIESGO'!$U$10:$U$141))/(COUNTIF('VALORACIÓN DE CONTROL DE RIESGO'!$A$10:$A$141,'VALORACIÓN CON CONTROLES'!A70))</f>
        <v>100</v>
      </c>
      <c r="G70" s="87" t="str">
        <f t="shared" si="5"/>
        <v>Fuerte</v>
      </c>
      <c r="H70" s="87">
        <f>IF(AND(D70="Directamente",G70="Fuerte",'ANALISIS DE RIESGOS'!F70&gt;=3),'ANALISIS DE RIESGOS'!F70-2,IF(AND(D70="Directamente",G70="Fuerte",'ANALISIS DE RIESGOS'!F70=2),'ANALISIS DE RIESGOS'!F70-1,IF(AND(D70="Directamente",G70="Moderado",'ANALISIS DE RIESGOS'!F70&gt;=2),'ANALISIS DE RIESGOS'!F70-1,'ANALISIS DE RIESGOS'!F70)))</f>
        <v>3</v>
      </c>
      <c r="I70" s="87">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1</v>
      </c>
      <c r="J70" s="87"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row>
    <row r="71" spans="1:36" ht="25.5" x14ac:dyDescent="0.2">
      <c r="A71" s="87">
        <v>62</v>
      </c>
      <c r="B71" s="67" t="str">
        <f>+VLOOKUP(A71,'IDENTIFICACIÓN DE RIESGOS'!$A$7:$F$104,2,0)</f>
        <v>CD-Tramite Jurídico para PPL</v>
      </c>
      <c r="C71" s="106" t="str">
        <f>+VLOOKUP(A71,'IDENTIFICACIÓN DE RIESGOS'!$A$7:$F$104,3,0)</f>
        <v>Prolongación Ilícita de la libertad</v>
      </c>
      <c r="D71" s="87" t="s">
        <v>459</v>
      </c>
      <c r="E71" s="87" t="s">
        <v>459</v>
      </c>
      <c r="F71" s="87">
        <f>(SUMIF('VALORACIÓN DE CONTROL DE RIESGO'!$A$10:$A$141,'VALORACIÓN CON CONTROLES'!A71,'VALORACIÓN DE CONTROL DE RIESGO'!$U$10:$U$141))/(COUNTIF('VALORACIÓN DE CONTROL DE RIESGO'!$A$10:$A$141,'VALORACIÓN CON CONTROLES'!A71))</f>
        <v>100</v>
      </c>
      <c r="G71" s="87" t="str">
        <f t="shared" si="5"/>
        <v>Fuerte</v>
      </c>
      <c r="H71" s="87">
        <f>IF(AND(D71="Directamente",G71="Fuerte",'ANALISIS DE RIESGOS'!F71&gt;=3),'ANALISIS DE RIESGOS'!F71-2,IF(AND(D71="Directamente",G71="Fuerte",'ANALISIS DE RIESGOS'!F71=2),'ANALISIS DE RIESGOS'!F71-1,IF(AND(D71="Directamente",G71="Moderado",'ANALISIS DE RIESGOS'!F71&gt;=2),'ANALISIS DE RIESGOS'!F71-1,'ANALISIS DE RIESGOS'!F71)))</f>
        <v>1</v>
      </c>
      <c r="I71" s="87">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1</v>
      </c>
      <c r="J71" s="87"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row>
    <row r="72" spans="1:36" ht="51" x14ac:dyDescent="0.2">
      <c r="A72" s="87">
        <v>63</v>
      </c>
      <c r="B72" s="67" t="str">
        <f>+VLOOKUP(A72,'IDENTIFICACIÓN DE RIESGOS'!$A$7:$F$104,2,0)</f>
        <v>CD-Tramite Jurídico para PPL</v>
      </c>
      <c r="C72" s="106" t="str">
        <f>+VLOOKUP(A72,'IDENTIFICACIÓN DE RIESGOS'!$A$7:$F$104,3,0)</f>
        <v>Hoja de vida incompleta, desactualizada o imprecisa (Física o en el aplicativo SISIPEC WEB)</v>
      </c>
      <c r="D72" s="87" t="s">
        <v>459</v>
      </c>
      <c r="E72" s="87" t="s">
        <v>459</v>
      </c>
      <c r="F72" s="87">
        <f>(SUMIF('VALORACIÓN DE CONTROL DE RIESGO'!$A$10:$A$141,'VALORACIÓN CON CONTROLES'!A72,'VALORACIÓN DE CONTROL DE RIESGO'!$U$10:$U$141))/(COUNTIF('VALORACIÓN DE CONTROL DE RIESGO'!$A$10:$A$141,'VALORACIÓN CON CONTROLES'!A72))</f>
        <v>100</v>
      </c>
      <c r="G72" s="87" t="str">
        <f t="shared" si="5"/>
        <v>Fuerte</v>
      </c>
      <c r="H72" s="87">
        <f>IF(AND(D72="Directamente",G72="Fuerte",'ANALISIS DE RIESGOS'!F72&gt;=3),'ANALISIS DE RIESGOS'!F72-2,IF(AND(D72="Directamente",G72="Fuerte",'ANALISIS DE RIESGOS'!F72=2),'ANALISIS DE RIESGOS'!F72-1,IF(AND(D72="Directamente",G72="Moderado",'ANALISIS DE RIESGOS'!F72&gt;=2),'ANALISIS DE RIESGOS'!F72-1,'ANALISIS DE RIESGOS'!F72)))</f>
        <v>3</v>
      </c>
      <c r="I72" s="87">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87"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row>
    <row r="73" spans="1:36" ht="51" x14ac:dyDescent="0.2">
      <c r="A73" s="87">
        <v>64</v>
      </c>
      <c r="B73" s="67" t="str">
        <f>+VLOOKUP(A73,'IDENTIFICACIÓN DE RIESGOS'!$A$7:$F$104,2,0)</f>
        <v>CD-Tramite Jurídico para PPL</v>
      </c>
      <c r="C73" s="106" t="str">
        <f>+VLOOKUP(A73,'IDENTIFICACIÓN DE RIESGOS'!$A$7:$F$104,3,0)</f>
        <v>Conceder u otorgar libertad o trasladar a una PPL sin el debido cumplimiento de los requisitos legales.</v>
      </c>
      <c r="D73" s="87" t="s">
        <v>459</v>
      </c>
      <c r="E73" s="87" t="s">
        <v>459</v>
      </c>
      <c r="F73" s="87">
        <f>(SUMIF('VALORACIÓN DE CONTROL DE RIESGO'!$A$10:$A$141,'VALORACIÓN CON CONTROLES'!A73,'VALORACIÓN DE CONTROL DE RIESGO'!$U$10:$U$141))/(COUNTIF('VALORACIÓN DE CONTROL DE RIESGO'!$A$10:$A$141,'VALORACIÓN CON CONTROLES'!A73))</f>
        <v>100</v>
      </c>
      <c r="G73" s="87" t="str">
        <f t="shared" si="5"/>
        <v>Fuerte</v>
      </c>
      <c r="H73" s="87">
        <f>IF(AND(D73="Directamente",G73="Fuerte",'ANALISIS DE RIESGOS'!F73&gt;=3),'ANALISIS DE RIESGOS'!F73-2,IF(AND(D73="Directamente",G73="Fuerte",'ANALISIS DE RIESGOS'!F73=2),'ANALISIS DE RIESGOS'!F73-1,IF(AND(D73="Directamente",G73="Moderado",'ANALISIS DE RIESGOS'!F73&gt;=2),'ANALISIS DE RIESGOS'!F73-1,'ANALISIS DE RIESGOS'!F73)))</f>
        <v>1</v>
      </c>
      <c r="I73" s="87">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87"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row>
    <row r="74" spans="1:36" ht="25.5" x14ac:dyDescent="0.2">
      <c r="A74" s="87">
        <v>65</v>
      </c>
      <c r="B74" s="67" t="str">
        <f>+VLOOKUP(A74,'IDENTIFICACIÓN DE RIESGOS'!$A$7:$F$104,2,0)</f>
        <v>CD-Tramite Jurídico para PPL</v>
      </c>
      <c r="C74" s="106" t="str">
        <f>+VLOOKUP(A74,'IDENTIFICACIÓN DE RIESGOS'!$A$7:$F$104,3,0)</f>
        <v xml:space="preserve">Privación ilegal de la libertad </v>
      </c>
      <c r="D74" s="87" t="s">
        <v>459</v>
      </c>
      <c r="E74" s="87" t="s">
        <v>459</v>
      </c>
      <c r="F74" s="87">
        <f>(SUMIF('VALORACIÓN DE CONTROL DE RIESGO'!$A$10:$A$141,'VALORACIÓN CON CONTROLES'!A74,'VALORACIÓN DE CONTROL DE RIESGO'!$U$10:$U$141))/(COUNTIF('VALORACIÓN DE CONTROL DE RIESGO'!$A$10:$A$141,'VALORACIÓN CON CONTROLES'!A74))</f>
        <v>100</v>
      </c>
      <c r="G74" s="87" t="str">
        <f t="shared" ref="G74" si="6">IF(F74=100,"Fuerte",IF(AND(F74&lt;99,F74&gt;=50),"Moderado",IF(AND(F74&lt;49,F74&gt;0),"Debil")))</f>
        <v>Fuerte</v>
      </c>
      <c r="H74" s="87">
        <f>IF(AND(D74="Directamente",G74="Fuerte",'ANALISIS DE RIESGOS'!F74&gt;=3),'ANALISIS DE RIESGOS'!F74-2,IF(AND(D74="Directamente",G74="Fuerte",'ANALISIS DE RIESGOS'!F74=2),'ANALISIS DE RIESGOS'!F74-1,IF(AND(D74="Directamente",G74="Moderado",'ANALISIS DE RIESGOS'!F74&gt;=2),'ANALISIS DE RIESGOS'!F74-1,'ANALISIS DE RIESGOS'!F74)))</f>
        <v>1</v>
      </c>
      <c r="I74" s="87">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87"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row>
    <row r="75" spans="1:36" ht="38.25" x14ac:dyDescent="0.2">
      <c r="A75" s="87">
        <v>66</v>
      </c>
      <c r="B75" s="67" t="str">
        <f>+VLOOKUP(A75,'IDENTIFICACIÓN DE RIESGOS'!$A$7:$F$104,2,0)</f>
        <v>Direccionamiento Sectorial e Institucional</v>
      </c>
      <c r="C75" s="135" t="str">
        <f>+VLOOKUP(A75,'IDENTIFICACIÓN DE RIESGOS'!$A$7:$F$104,3,0)</f>
        <v>Inadecuada disposición de los residuos (Aceite vegetal y Aceite usado)</v>
      </c>
      <c r="D75" s="87" t="s">
        <v>459</v>
      </c>
      <c r="E75" s="87" t="s">
        <v>459</v>
      </c>
      <c r="F75" s="87">
        <f>(SUMIF('VALORACIÓN DE CONTROL DE RIESGO'!$A$10:$A$141,'VALORACIÓN CON CONTROLES'!A75,'VALORACIÓN DE CONTROL DE RIESGO'!$U$10:$U$141))/(COUNTIF('VALORACIÓN DE CONTROL DE RIESGO'!$A$10:$A$141,'VALORACIÓN CON CONTROLES'!A75))</f>
        <v>100</v>
      </c>
      <c r="G75" s="87" t="str">
        <f t="shared" ref="G75:G84" si="7">IF(F75=100,"Fuerte",IF(AND(F75&lt;99,F75&gt;=50),"Moderado",IF(AND(F75&lt;49,F75&gt;0),"Debil")))</f>
        <v>Fuerte</v>
      </c>
      <c r="H75" s="87">
        <f>IF(AND(D75="Directamente",G75="Fuerte",'ANALISIS DE RIESGOS'!F75&gt;=3),'ANALISIS DE RIESGOS'!F75-2,IF(AND(D75="Directamente",G75="Fuerte",'ANALISIS DE RIESGOS'!F75=2),'ANALISIS DE RIESGOS'!F75-1,IF(AND(D75="Directamente",G75="Moderado",'ANALISIS DE RIESGOS'!F75&gt;=2),'ANALISIS DE RIESGOS'!F75-1,'ANALISIS DE RIESGOS'!F75)))</f>
        <v>3</v>
      </c>
      <c r="I75" s="87">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87"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row>
    <row r="76" spans="1:36" ht="38.25" x14ac:dyDescent="0.2">
      <c r="A76" s="87">
        <v>67</v>
      </c>
      <c r="B76" s="67" t="str">
        <f>+VLOOKUP(A76,'IDENTIFICACIÓN DE RIESGOS'!$A$7:$F$104,2,0)</f>
        <v>Direccionamiento Sectorial e Institucional</v>
      </c>
      <c r="C76" s="135" t="str">
        <f>+VLOOKUP(A76,'IDENTIFICACIÓN DE RIESGOS'!$A$7:$F$104,3,0)</f>
        <v>Inadecuada disposición de los residuos peligrosos administrativos de la entidad</v>
      </c>
      <c r="D76" s="87" t="s">
        <v>459</v>
      </c>
      <c r="E76" s="87" t="s">
        <v>459</v>
      </c>
      <c r="F76" s="87">
        <f>(SUMIF('VALORACIÓN DE CONTROL DE RIESGO'!$A$10:$A$141,'VALORACIÓN CON CONTROLES'!A76,'VALORACIÓN DE CONTROL DE RIESGO'!$U$10:$U$141))/(COUNTIF('VALORACIÓN DE CONTROL DE RIESGO'!$A$10:$A$141,'VALORACIÓN CON CONTROLES'!A76))</f>
        <v>100</v>
      </c>
      <c r="G76" s="87" t="str">
        <f t="shared" si="7"/>
        <v>Fuerte</v>
      </c>
      <c r="H76" s="87">
        <f>IF(AND(D76="Directamente",G76="Fuerte",'ANALISIS DE RIESGOS'!F76&gt;=3),'ANALISIS DE RIESGOS'!F76-2,IF(AND(D76="Directamente",G76="Fuerte",'ANALISIS DE RIESGOS'!F76=2),'ANALISIS DE RIESGOS'!F76-1,IF(AND(D76="Directamente",G76="Moderado",'ANALISIS DE RIESGOS'!F76&gt;=2),'ANALISIS DE RIESGOS'!F76-1,'ANALISIS DE RIESGOS'!F76)))</f>
        <v>3</v>
      </c>
      <c r="I76" s="87">
        <f>IF(AND(E76="Directamente",G76="Fuerte",'ANALISIS DE RIESGOS'!G76&gt;=3),'ANALISIS DE RIESGOS'!G76-2,IF(AND(E76="Directamente",G76="Fuerte",'ANALISIS DE RIESGOS'!G76=2),'ANALISIS DE RIESGOS'!G76-1,IF(AND(E76="Directamente",G76="Moderado",'ANALISIS DE RIESGOS'!F76&gt;=2),'ANALISIS DE RIESGOS'!F76-1,IF(AND(E76="Indirectamente",G76="Fuerte",'ANALISIS DE RIESGOS'!G76&gt;=2),'ANALISIS DE RIESGOS'!G76-1,'ANALISIS DE RIESGOS'!G76))))</f>
        <v>1</v>
      </c>
      <c r="J76" s="87"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row>
    <row r="77" spans="1:36" ht="51" x14ac:dyDescent="0.2">
      <c r="A77" s="87">
        <v>68</v>
      </c>
      <c r="B77" s="67" t="str">
        <f>+VLOOKUP(A77,'IDENTIFICACIÓN DE RIESGOS'!$A$7:$F$104,2,0)</f>
        <v>Fortalecimiento de Capacidades Operativas para la S, C y AJ</v>
      </c>
      <c r="C77" s="135" t="str">
        <f>+VLOOKUP(A77,'IDENTIFICACIÓN DE RIESGOS'!$A$7:$F$104,3,0)</f>
        <v>Inadecuada disposición de los residuos peligrosos (Talleres)</v>
      </c>
      <c r="D77" s="87" t="s">
        <v>459</v>
      </c>
      <c r="E77" s="87" t="s">
        <v>459</v>
      </c>
      <c r="F77" s="87">
        <f>(SUMIF('VALORACIÓN DE CONTROL DE RIESGO'!$A$10:$A$141,'VALORACIÓN CON CONTROLES'!A77,'VALORACIÓN DE CONTROL DE RIESGO'!$U$10:$U$141))/(COUNTIF('VALORACIÓN DE CONTROL DE RIESGO'!$A$10:$A$141,'VALORACIÓN CON CONTROLES'!A77))</f>
        <v>100</v>
      </c>
      <c r="G77" s="87" t="str">
        <f t="shared" si="7"/>
        <v>Fuerte</v>
      </c>
      <c r="H77" s="87">
        <f>IF(AND(D77="Directamente",G77="Fuerte",'ANALISIS DE RIESGOS'!F77&gt;=3),'ANALISIS DE RIESGOS'!F77-2,IF(AND(D77="Directamente",G77="Fuerte",'ANALISIS DE RIESGOS'!F77=2),'ANALISIS DE RIESGOS'!F77-1,IF(AND(D77="Directamente",G77="Moderado",'ANALISIS DE RIESGOS'!F77&gt;=2),'ANALISIS DE RIESGOS'!F77-1,'ANALISIS DE RIESGOS'!F77)))</f>
        <v>1</v>
      </c>
      <c r="I77" s="87">
        <f>IF(AND(E77="Directamente",G77="Fuerte",'ANALISIS DE RIESGOS'!G77&gt;=3),'ANALISIS DE RIESGOS'!G77-2,IF(AND(E77="Directamente",G77="Fuerte",'ANALISIS DE RIESGOS'!G77=2),'ANALISIS DE RIESGOS'!G77-1,IF(AND(E77="Directamente",G77="Moderado",'ANALISIS DE RIESGOS'!F77&gt;=2),'ANALISIS DE RIESGOS'!F77-1,IF(AND(E77="Indirectamente",G77="Fuerte",'ANALISIS DE RIESGOS'!G77&gt;=2),'ANALISIS DE RIESGOS'!G77-1,'ANALISIS DE RIESGOS'!G77))))</f>
        <v>1</v>
      </c>
      <c r="J77" s="87"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row>
    <row r="78" spans="1:36" ht="25.5" x14ac:dyDescent="0.2">
      <c r="A78" s="87">
        <v>69</v>
      </c>
      <c r="B78" s="67" t="str">
        <f>+VLOOKUP(A78,'IDENTIFICACIÓN DE RIESGOS'!$A$7:$F$104,2,0)</f>
        <v>Direccionamiento Sectorial e Institucional</v>
      </c>
      <c r="C78" s="135" t="str">
        <f>+VLOOKUP(A78,'IDENTIFICACIÓN DE RIESGOS'!$A$7:$F$104,3,0)</f>
        <v>Inadecuada disposición de los residuos peligrosos (RAEE)</v>
      </c>
      <c r="D78" s="87" t="s">
        <v>459</v>
      </c>
      <c r="E78" s="87" t="s">
        <v>459</v>
      </c>
      <c r="F78" s="87">
        <f>(SUMIF('VALORACIÓN DE CONTROL DE RIESGO'!$A$10:$A$141,'VALORACIÓN CON CONTROLES'!A78,'VALORACIÓN DE CONTROL DE RIESGO'!$U$10:$U$141))/(COUNTIF('VALORACIÓN DE CONTROL DE RIESGO'!$A$10:$A$141,'VALORACIÓN CON CONTROLES'!A78))</f>
        <v>100</v>
      </c>
      <c r="G78" s="87" t="str">
        <f t="shared" si="7"/>
        <v>Fuerte</v>
      </c>
      <c r="H78" s="87">
        <f>IF(AND(D78="Directamente",G78="Fuerte",'ANALISIS DE RIESGOS'!F78&gt;=3),'ANALISIS DE RIESGOS'!F78-2,IF(AND(D78="Directamente",G78="Fuerte",'ANALISIS DE RIESGOS'!F78=2),'ANALISIS DE RIESGOS'!F78-1,IF(AND(D78="Directamente",G78="Moderado",'ANALISIS DE RIESGOS'!F78&gt;=2),'ANALISIS DE RIESGOS'!F78-1,'ANALISIS DE RIESGOS'!F78)))</f>
        <v>3</v>
      </c>
      <c r="I78" s="87">
        <f>IF(AND(E78="Directamente",G78="Fuerte",'ANALISIS DE RIESGOS'!G78&gt;=3),'ANALISIS DE RIESGOS'!G78-2,IF(AND(E78="Directamente",G78="Fuerte",'ANALISIS DE RIESGOS'!G78=2),'ANALISIS DE RIESGOS'!G78-1,IF(AND(E78="Directamente",G78="Moderado",'ANALISIS DE RIESGOS'!F78&gt;=2),'ANALISIS DE RIESGOS'!F78-1,IF(AND(E78="Indirectamente",G78="Fuerte",'ANALISIS DE RIESGOS'!G78&gt;=2),'ANALISIS DE RIESGOS'!G78-1,'ANALISIS DE RIESGOS'!G78))))</f>
        <v>1</v>
      </c>
      <c r="J78" s="87" t="str">
        <f>IF(AND('TABLAS DE INFORMACIÓN'!N83&lt;&gt;"",'TABLAS DE INFORMACIÓN'!N83&lt;&gt;0),'TABLAS DE INFORMACIÓN'!N83,IF(AND('TABLAS DE INFORMACIÓN'!O83&lt;&gt;"",'TABLAS DE INFORMACIÓN'!O83&lt;&gt;0),'TABLAS DE INFORMACIÓN'!O83,IF(AND('TABLAS DE INFORMACIÓN'!P83&lt;&gt;"",'TABLAS DE INFORMACIÓN'!P83&lt;&gt;0),'TABLAS DE INFORMACIÓN'!P83,IF(AND('TABLAS DE INFORMACIÓN'!Q83&lt;&gt;"",'TABLAS DE INFORMACIÓN'!Q83&lt;&gt;0),'TABLAS DE INFORMACIÓN'!Q83))))</f>
        <v>ZONA RIESGO BAJA</v>
      </c>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row>
    <row r="79" spans="1:36" ht="25.5" x14ac:dyDescent="0.2">
      <c r="A79" s="87">
        <v>70</v>
      </c>
      <c r="B79" s="67" t="str">
        <f>+VLOOKUP(A79,'IDENTIFICACIÓN DE RIESGOS'!$A$7:$F$104,2,0)</f>
        <v>Direccionamiento Sectorial e Institucional</v>
      </c>
      <c r="C79" s="135" t="str">
        <f>+VLOOKUP(A79,'IDENTIFICACIÓN DE RIESGOS'!$A$7:$F$104,3,0)</f>
        <v>Inadecuada Disposición de los Residuos Aprovechables</v>
      </c>
      <c r="D79" s="87" t="s">
        <v>459</v>
      </c>
      <c r="E79" s="87" t="s">
        <v>459</v>
      </c>
      <c r="F79" s="87">
        <f>(SUMIF('VALORACIÓN DE CONTROL DE RIESGO'!$A$10:$A$141,'VALORACIÓN CON CONTROLES'!A79,'VALORACIÓN DE CONTROL DE RIESGO'!$U$10:$U$141))/(COUNTIF('VALORACIÓN DE CONTROL DE RIESGO'!$A$10:$A$141,'VALORACIÓN CON CONTROLES'!A79))</f>
        <v>100</v>
      </c>
      <c r="G79" s="87" t="str">
        <f t="shared" si="7"/>
        <v>Fuerte</v>
      </c>
      <c r="H79" s="87">
        <f>IF(AND(D79="Directamente",G79="Fuerte",'ANALISIS DE RIESGOS'!F79&gt;=3),'ANALISIS DE RIESGOS'!F79-2,IF(AND(D79="Directamente",G79="Fuerte",'ANALISIS DE RIESGOS'!F79=2),'ANALISIS DE RIESGOS'!F79-1,IF(AND(D79="Directamente",G79="Moderado",'ANALISIS DE RIESGOS'!F79&gt;=2),'ANALISIS DE RIESGOS'!F79-1,'ANALISIS DE RIESGOS'!F79)))</f>
        <v>1</v>
      </c>
      <c r="I79" s="87">
        <f>IF(AND(E79="Directamente",G79="Fuerte",'ANALISIS DE RIESGOS'!G79&gt;=3),'ANALISIS DE RIESGOS'!G79-2,IF(AND(E79="Directamente",G79="Fuerte",'ANALISIS DE RIESGOS'!G79=2),'ANALISIS DE RIESGOS'!G79-1,IF(AND(E79="Directamente",G79="Moderado",'ANALISIS DE RIESGOS'!F79&gt;=2),'ANALISIS DE RIESGOS'!F79-1,IF(AND(E79="Indirectamente",G79="Fuerte",'ANALISIS DE RIESGOS'!G79&gt;=2),'ANALISIS DE RIESGOS'!G79-1,'ANALISIS DE RIESGOS'!G79))))</f>
        <v>2</v>
      </c>
      <c r="J79" s="87" t="str">
        <f>IF(AND('TABLAS DE INFORMACIÓN'!N84&lt;&gt;"",'TABLAS DE INFORMACIÓN'!N84&lt;&gt;0),'TABLAS DE INFORMACIÓN'!N84,IF(AND('TABLAS DE INFORMACIÓN'!O84&lt;&gt;"",'TABLAS DE INFORMACIÓN'!O84&lt;&gt;0),'TABLAS DE INFORMACIÓN'!O84,IF(AND('TABLAS DE INFORMACIÓN'!P84&lt;&gt;"",'TABLAS DE INFORMACIÓN'!P84&lt;&gt;0),'TABLAS DE INFORMACIÓN'!P84,IF(AND('TABLAS DE INFORMACIÓN'!Q84&lt;&gt;"",'TABLAS DE INFORMACIÓN'!Q84&lt;&gt;0),'TABLAS DE INFORMACIÓN'!Q84))))</f>
        <v>ZONA RIESGO BAJA</v>
      </c>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row>
    <row r="80" spans="1:36" ht="25.5" x14ac:dyDescent="0.2">
      <c r="A80" s="87">
        <v>71</v>
      </c>
      <c r="B80" s="67" t="str">
        <f>+VLOOKUP(A80,'IDENTIFICACIÓN DE RIESGOS'!$A$7:$F$104,2,0)</f>
        <v>Direccionamiento Sectorial e Institucional</v>
      </c>
      <c r="C80" s="135" t="str">
        <f>+VLOOKUP(A80,'IDENTIFICACIÓN DE RIESGOS'!$A$7:$F$104,3,0)</f>
        <v>Inadecuado tratamiento Residuos</v>
      </c>
      <c r="D80" s="87" t="s">
        <v>459</v>
      </c>
      <c r="E80" s="87" t="s">
        <v>459</v>
      </c>
      <c r="F80" s="87">
        <f>(SUMIF('VALORACIÓN DE CONTROL DE RIESGO'!$A$10:$A$141,'VALORACIÓN CON CONTROLES'!A80,'VALORACIÓN DE CONTROL DE RIESGO'!$U$10:$U$141))/(COUNTIF('VALORACIÓN DE CONTROL DE RIESGO'!$A$10:$A$141,'VALORACIÓN CON CONTROLES'!A80))</f>
        <v>100</v>
      </c>
      <c r="G80" s="87" t="str">
        <f t="shared" si="7"/>
        <v>Fuerte</v>
      </c>
      <c r="H80" s="87">
        <f>IF(AND(D80="Directamente",G80="Fuerte",'ANALISIS DE RIESGOS'!F80&gt;=3),'ANALISIS DE RIESGOS'!F80-2,IF(AND(D80="Directamente",G80="Fuerte",'ANALISIS DE RIESGOS'!F80=2),'ANALISIS DE RIESGOS'!F80-1,IF(AND(D80="Directamente",G80="Moderado",'ANALISIS DE RIESGOS'!F80&gt;=2),'ANALISIS DE RIESGOS'!F80-1,'ANALISIS DE RIESGOS'!F80)))</f>
        <v>1</v>
      </c>
      <c r="I80" s="87">
        <f>IF(AND(E80="Directamente",G80="Fuerte",'ANALISIS DE RIESGOS'!G80&gt;=3),'ANALISIS DE RIESGOS'!G80-2,IF(AND(E80="Directamente",G80="Fuerte",'ANALISIS DE RIESGOS'!G80=2),'ANALISIS DE RIESGOS'!G80-1,IF(AND(E80="Directamente",G80="Moderado",'ANALISIS DE RIESGOS'!F80&gt;=2),'ANALISIS DE RIESGOS'!F80-1,IF(AND(E80="Indirectamente",G80="Fuerte",'ANALISIS DE RIESGOS'!G80&gt;=2),'ANALISIS DE RIESGOS'!G80-1,'ANALISIS DE RIESGOS'!G80))))</f>
        <v>2</v>
      </c>
      <c r="J80" s="87" t="str">
        <f>IF(AND('TABLAS DE INFORMACIÓN'!N85&lt;&gt;"",'TABLAS DE INFORMACIÓN'!N85&lt;&gt;0),'TABLAS DE INFORMACIÓN'!N85,IF(AND('TABLAS DE INFORMACIÓN'!O85&lt;&gt;"",'TABLAS DE INFORMACIÓN'!O85&lt;&gt;0),'TABLAS DE INFORMACIÓN'!O85,IF(AND('TABLAS DE INFORMACIÓN'!P85&lt;&gt;"",'TABLAS DE INFORMACIÓN'!P85&lt;&gt;0),'TABLAS DE INFORMACIÓN'!P85,IF(AND('TABLAS DE INFORMACIÓN'!Q85&lt;&gt;"",'TABLAS DE INFORMACIÓN'!Q85&lt;&gt;0),'TABLAS DE INFORMACIÓN'!Q85))))</f>
        <v>ZONA RIESGO BAJA</v>
      </c>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row>
    <row r="81" spans="1:36" ht="38.25" x14ac:dyDescent="0.2">
      <c r="A81" s="87">
        <v>72</v>
      </c>
      <c r="B81" s="67" t="str">
        <f>+VLOOKUP(A81,'IDENTIFICACIÓN DE RIESGOS'!$A$7:$F$104,2,0)</f>
        <v>Direccionamiento Sectorial e Institucional</v>
      </c>
      <c r="C81" s="135" t="str">
        <f>+VLOOKUP(A81,'IDENTIFICACIÓN DE RIESGOS'!$A$7:$F$104,3,0)</f>
        <v>Inadecuada Disposición de los Residuos de Construcción y Demolición (RCD)</v>
      </c>
      <c r="D81" s="87" t="s">
        <v>459</v>
      </c>
      <c r="E81" s="87" t="s">
        <v>459</v>
      </c>
      <c r="F81" s="87">
        <f>(SUMIF('VALORACIÓN DE CONTROL DE RIESGO'!$A$10:$A$141,'VALORACIÓN CON CONTROLES'!A81,'VALORACIÓN DE CONTROL DE RIESGO'!$U$10:$U$141))/(COUNTIF('VALORACIÓN DE CONTROL DE RIESGO'!$A$10:$A$141,'VALORACIÓN CON CONTROLES'!A81))</f>
        <v>100</v>
      </c>
      <c r="G81" s="87" t="str">
        <f t="shared" si="7"/>
        <v>Fuerte</v>
      </c>
      <c r="H81" s="87">
        <f>IF(AND(D81="Directamente",G81="Fuerte",'ANALISIS DE RIESGOS'!F81&gt;=3),'ANALISIS DE RIESGOS'!F81-2,IF(AND(D81="Directamente",G81="Fuerte",'ANALISIS DE RIESGOS'!F81=2),'ANALISIS DE RIESGOS'!F81-1,IF(AND(D81="Directamente",G81="Moderado",'ANALISIS DE RIESGOS'!F81&gt;=2),'ANALISIS DE RIESGOS'!F81-1,'ANALISIS DE RIESGOS'!F81)))</f>
        <v>1</v>
      </c>
      <c r="I81" s="87">
        <f>IF(AND(E81="Directamente",G81="Fuerte",'ANALISIS DE RIESGOS'!G81&gt;=3),'ANALISIS DE RIESGOS'!G81-2,IF(AND(E81="Directamente",G81="Fuerte",'ANALISIS DE RIESGOS'!G81=2),'ANALISIS DE RIESGOS'!G81-1,IF(AND(E81="Directamente",G81="Moderado",'ANALISIS DE RIESGOS'!F81&gt;=2),'ANALISIS DE RIESGOS'!F81-1,IF(AND(E81="Indirectamente",G81="Fuerte",'ANALISIS DE RIESGOS'!G81&gt;=2),'ANALISIS DE RIESGOS'!G81-1,'ANALISIS DE RIESGOS'!G81))))</f>
        <v>2</v>
      </c>
      <c r="J81" s="87" t="str">
        <f>IF(AND('TABLAS DE INFORMACIÓN'!N86&lt;&gt;"",'TABLAS DE INFORMACIÓN'!N86&lt;&gt;0),'TABLAS DE INFORMACIÓN'!N86,IF(AND('TABLAS DE INFORMACIÓN'!O86&lt;&gt;"",'TABLAS DE INFORMACIÓN'!O86&lt;&gt;0),'TABLAS DE INFORMACIÓN'!O86,IF(AND('TABLAS DE INFORMACIÓN'!P86&lt;&gt;"",'TABLAS DE INFORMACIÓN'!P86&lt;&gt;0),'TABLAS DE INFORMACIÓN'!P86,IF(AND('TABLAS DE INFORMACIÓN'!Q86&lt;&gt;"",'TABLAS DE INFORMACIÓN'!Q86&lt;&gt;0),'TABLAS DE INFORMACIÓN'!Q86))))</f>
        <v>ZONA RIESGO BAJA</v>
      </c>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row>
    <row r="82" spans="1:36" ht="25.5" x14ac:dyDescent="0.2">
      <c r="A82" s="87">
        <v>73</v>
      </c>
      <c r="B82" s="67" t="str">
        <f>+VLOOKUP(A82,'IDENTIFICACIÓN DE RIESGOS'!$A$7:$F$104,2,0)</f>
        <v>Direccionamiento Sectorial e Institucional</v>
      </c>
      <c r="C82" s="135" t="str">
        <f>+VLOOKUP(A82,'IDENTIFICACIÓN DE RIESGOS'!$A$7:$F$104,3,0)</f>
        <v>Consumo inadecuado Agua y Energía</v>
      </c>
      <c r="D82" s="87" t="s">
        <v>459</v>
      </c>
      <c r="E82" s="87" t="s">
        <v>459</v>
      </c>
      <c r="F82" s="87">
        <f>(SUMIF('VALORACIÓN DE CONTROL DE RIESGO'!$A$10:$A$141,'VALORACIÓN CON CONTROLES'!A82,'VALORACIÓN DE CONTROL DE RIESGO'!$U$10:$U$141))/(COUNTIF('VALORACIÓN DE CONTROL DE RIESGO'!$A$10:$A$141,'VALORACIÓN CON CONTROLES'!A82))</f>
        <v>100</v>
      </c>
      <c r="G82" s="87" t="str">
        <f t="shared" si="7"/>
        <v>Fuerte</v>
      </c>
      <c r="H82" s="87">
        <f>IF(AND(D82="Directamente",G82="Fuerte",'ANALISIS DE RIESGOS'!F82&gt;=3),'ANALISIS DE RIESGOS'!F82-2,IF(AND(D82="Directamente",G82="Fuerte",'ANALISIS DE RIESGOS'!F82=2),'ANALISIS DE RIESGOS'!F82-1,IF(AND(D82="Directamente",G82="Moderado",'ANALISIS DE RIESGOS'!F82&gt;=2),'ANALISIS DE RIESGOS'!F82-1,'ANALISIS DE RIESGOS'!F82)))</f>
        <v>2</v>
      </c>
      <c r="I82" s="87">
        <f>IF(AND(E82="Directamente",G82="Fuerte",'ANALISIS DE RIESGOS'!G82&gt;=3),'ANALISIS DE RIESGOS'!G82-2,IF(AND(E82="Directamente",G82="Fuerte",'ANALISIS DE RIESGOS'!G82=2),'ANALISIS DE RIESGOS'!G82-1,IF(AND(E82="Directamente",G82="Moderado",'ANALISIS DE RIESGOS'!F82&gt;=2),'ANALISIS DE RIESGOS'!F82-1,IF(AND(E82="Indirectamente",G82="Fuerte",'ANALISIS DE RIESGOS'!G82&gt;=2),'ANALISIS DE RIESGOS'!G82-1,'ANALISIS DE RIESGOS'!G82))))</f>
        <v>1</v>
      </c>
      <c r="J82" s="87" t="str">
        <f>IF(AND('TABLAS DE INFORMACIÓN'!N87&lt;&gt;"",'TABLAS DE INFORMACIÓN'!N87&lt;&gt;0),'TABLAS DE INFORMACIÓN'!N87,IF(AND('TABLAS DE INFORMACIÓN'!O87&lt;&gt;"",'TABLAS DE INFORMACIÓN'!O87&lt;&gt;0),'TABLAS DE INFORMACIÓN'!O87,IF(AND('TABLAS DE INFORMACIÓN'!P87&lt;&gt;"",'TABLAS DE INFORMACIÓN'!P87&lt;&gt;0),'TABLAS DE INFORMACIÓN'!P87,IF(AND('TABLAS DE INFORMACIÓN'!Q87&lt;&gt;"",'TABLAS DE INFORMACIÓN'!Q87&lt;&gt;0),'TABLAS DE INFORMACIÓN'!Q87))))</f>
        <v>ZONA RIESGO BAJA</v>
      </c>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row>
    <row r="83" spans="1:36" ht="25.5" x14ac:dyDescent="0.2">
      <c r="A83" s="87">
        <v>74</v>
      </c>
      <c r="B83" s="67" t="str">
        <f>+VLOOKUP(A83,'IDENTIFICACIÓN DE RIESGOS'!$A$7:$F$104,2,0)</f>
        <v>Direccionamiento Sectorial e Institucional</v>
      </c>
      <c r="C83" s="135" t="str">
        <f>+VLOOKUP(A83,'IDENTIFICACIÓN DE RIESGOS'!$A$7:$F$104,3,0)</f>
        <v>Incumplimiento normativo de Publicidad exterior visual</v>
      </c>
      <c r="D83" s="87" t="s">
        <v>459</v>
      </c>
      <c r="E83" s="87" t="s">
        <v>459</v>
      </c>
      <c r="F83" s="87">
        <f>(SUMIF('VALORACIÓN DE CONTROL DE RIESGO'!$A$10:$A$141,'VALORACIÓN CON CONTROLES'!A83,'VALORACIÓN DE CONTROL DE RIESGO'!$U$10:$U$141))/(COUNTIF('VALORACIÓN DE CONTROL DE RIESGO'!$A$10:$A$141,'VALORACIÓN CON CONTROLES'!A83))</f>
        <v>100</v>
      </c>
      <c r="G83" s="87" t="str">
        <f t="shared" si="7"/>
        <v>Fuerte</v>
      </c>
      <c r="H83" s="87">
        <f>IF(AND(D83="Directamente",G83="Fuerte",'ANALISIS DE RIESGOS'!F83&gt;=3),'ANALISIS DE RIESGOS'!F83-2,IF(AND(D83="Directamente",G83="Fuerte",'ANALISIS DE RIESGOS'!F83=2),'ANALISIS DE RIESGOS'!F83-1,IF(AND(D83="Directamente",G83="Moderado",'ANALISIS DE RIESGOS'!F83&gt;=2),'ANALISIS DE RIESGOS'!F83-1,'ANALISIS DE RIESGOS'!F83)))</f>
        <v>1</v>
      </c>
      <c r="I83" s="87">
        <f>IF(AND(E83="Directamente",G83="Fuerte",'ANALISIS DE RIESGOS'!G83&gt;=3),'ANALISIS DE RIESGOS'!G83-2,IF(AND(E83="Directamente",G83="Fuerte",'ANALISIS DE RIESGOS'!G83=2),'ANALISIS DE RIESGOS'!G83-1,IF(AND(E83="Directamente",G83="Moderado",'ANALISIS DE RIESGOS'!F83&gt;=2),'ANALISIS DE RIESGOS'!F83-1,IF(AND(E83="Indirectamente",G83="Fuerte",'ANALISIS DE RIESGOS'!G83&gt;=2),'ANALISIS DE RIESGOS'!G83-1,'ANALISIS DE RIESGOS'!G83))))</f>
        <v>1</v>
      </c>
      <c r="J83" s="87" t="str">
        <f>IF(AND('TABLAS DE INFORMACIÓN'!N88&lt;&gt;"",'TABLAS DE INFORMACIÓN'!N88&lt;&gt;0),'TABLAS DE INFORMACIÓN'!N88,IF(AND('TABLAS DE INFORMACIÓN'!O88&lt;&gt;"",'TABLAS DE INFORMACIÓN'!O88&lt;&gt;0),'TABLAS DE INFORMACIÓN'!O88,IF(AND('TABLAS DE INFORMACIÓN'!P88&lt;&gt;"",'TABLAS DE INFORMACIÓN'!P88&lt;&gt;0),'TABLAS DE INFORMACIÓN'!P88,IF(AND('TABLAS DE INFORMACIÓN'!Q88&lt;&gt;"",'TABLAS DE INFORMACIÓN'!Q88&lt;&gt;0),'TABLAS DE INFORMACIÓN'!Q88))))</f>
        <v>ZONA RIESGO BAJA</v>
      </c>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row>
    <row r="84" spans="1:36" ht="38.25" x14ac:dyDescent="0.2">
      <c r="A84" s="87">
        <v>75</v>
      </c>
      <c r="B84" s="67" t="str">
        <f>+VLOOKUP(A84,'IDENTIFICACIÓN DE RIESGOS'!$A$7:$F$104,2,0)</f>
        <v>Direccionamiento Sectorial e Institucional</v>
      </c>
      <c r="C84" s="135" t="str">
        <f>+VLOOKUP(A84,'IDENTIFICACIÓN DE RIESGOS'!$A$7:$F$104,3,0)</f>
        <v>Emisiones Atmosféricas (Emisiones Atmosféricas y Emisiones de Gases)</v>
      </c>
      <c r="D84" s="87" t="s">
        <v>459</v>
      </c>
      <c r="E84" s="87" t="s">
        <v>459</v>
      </c>
      <c r="F84" s="87">
        <f>(SUMIF('VALORACIÓN DE CONTROL DE RIESGO'!$A$10:$A$141,'VALORACIÓN CON CONTROLES'!A84,'VALORACIÓN DE CONTROL DE RIESGO'!$U$10:$U$141))/(COUNTIF('VALORACIÓN DE CONTROL DE RIESGO'!$A$10:$A$141,'VALORACIÓN CON CONTROLES'!A84))</f>
        <v>100</v>
      </c>
      <c r="G84" s="87" t="str">
        <f t="shared" si="7"/>
        <v>Fuerte</v>
      </c>
      <c r="H84" s="87">
        <f>IF(AND(D84="Directamente",G84="Fuerte",'ANALISIS DE RIESGOS'!F84&gt;=3),'ANALISIS DE RIESGOS'!F84-2,IF(AND(D84="Directamente",G84="Fuerte",'ANALISIS DE RIESGOS'!F84=2),'ANALISIS DE RIESGOS'!F84-1,IF(AND(D84="Directamente",G84="Moderado",'ANALISIS DE RIESGOS'!F84&gt;=2),'ANALISIS DE RIESGOS'!F84-1,'ANALISIS DE RIESGOS'!F84)))</f>
        <v>1</v>
      </c>
      <c r="I84" s="87">
        <f>IF(AND(E84="Directamente",G84="Fuerte",'ANALISIS DE RIESGOS'!G84&gt;=3),'ANALISIS DE RIESGOS'!G84-2,IF(AND(E84="Directamente",G84="Fuerte",'ANALISIS DE RIESGOS'!G84=2),'ANALISIS DE RIESGOS'!G84-1,IF(AND(E84="Directamente",G84="Moderado",'ANALISIS DE RIESGOS'!F84&gt;=2),'ANALISIS DE RIESGOS'!F84-1,IF(AND(E84="Indirectamente",G84="Fuerte",'ANALISIS DE RIESGOS'!G84&gt;=2),'ANALISIS DE RIESGOS'!G84-1,'ANALISIS DE RIESGOS'!G84))))</f>
        <v>1</v>
      </c>
      <c r="J84" s="87" t="str">
        <f>IF(AND('TABLAS DE INFORMACIÓN'!N89&lt;&gt;"",'TABLAS DE INFORMACIÓN'!N89&lt;&gt;0),'TABLAS DE INFORMACIÓN'!N89,IF(AND('TABLAS DE INFORMACIÓN'!O89&lt;&gt;"",'TABLAS DE INFORMACIÓN'!O89&lt;&gt;0),'TABLAS DE INFORMACIÓN'!O89,IF(AND('TABLAS DE INFORMACIÓN'!P89&lt;&gt;"",'TABLAS DE INFORMACIÓN'!P89&lt;&gt;0),'TABLAS DE INFORMACIÓN'!P89,IF(AND('TABLAS DE INFORMACIÓN'!Q89&lt;&gt;"",'TABLAS DE INFORMACIÓN'!Q89&lt;&gt;0),'TABLAS DE INFORMACIÓN'!Q89))))</f>
        <v>ZONA RIESGO BAJA</v>
      </c>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row>
    <row r="85" spans="1:36" x14ac:dyDescent="0.2">
      <c r="A85" s="78"/>
      <c r="B85" s="75"/>
      <c r="C85" s="78"/>
      <c r="D85" s="78"/>
      <c r="E85" s="78"/>
      <c r="F85" s="78"/>
      <c r="G85" s="78"/>
      <c r="H85" s="78"/>
      <c r="I85" s="78"/>
      <c r="J85" s="78"/>
      <c r="K85" s="78"/>
      <c r="L85" s="78"/>
      <c r="M85" s="78"/>
      <c r="N85" s="78"/>
      <c r="O85" s="78"/>
      <c r="P85" s="78"/>
      <c r="Q85" s="78"/>
      <c r="R85" s="78"/>
      <c r="S85" s="78"/>
      <c r="T85" s="78"/>
      <c r="U85" s="78"/>
      <c r="V85" s="78"/>
      <c r="W85" s="78"/>
      <c r="X85" s="78"/>
      <c r="Y85" s="78"/>
    </row>
    <row r="86" spans="1:36" x14ac:dyDescent="0.2">
      <c r="A86" s="78"/>
      <c r="B86" s="75"/>
      <c r="C86" s="78"/>
      <c r="D86" s="78"/>
      <c r="E86" s="78"/>
      <c r="F86" s="78"/>
      <c r="G86" s="78"/>
      <c r="H86" s="78"/>
      <c r="I86" s="78"/>
      <c r="J86" s="78"/>
      <c r="K86" s="78"/>
      <c r="L86" s="78"/>
      <c r="M86" s="78"/>
      <c r="N86" s="78"/>
      <c r="O86" s="78"/>
      <c r="P86" s="78"/>
      <c r="Q86" s="78"/>
      <c r="R86" s="78"/>
      <c r="S86" s="78"/>
      <c r="T86" s="78"/>
      <c r="U86" s="78"/>
      <c r="V86" s="78"/>
      <c r="W86" s="78"/>
      <c r="X86" s="78"/>
      <c r="Y86" s="78"/>
    </row>
    <row r="87" spans="1:36" x14ac:dyDescent="0.2">
      <c r="A87" s="78"/>
      <c r="B87" s="75"/>
      <c r="C87" s="78"/>
      <c r="D87" s="78"/>
      <c r="E87" s="78"/>
      <c r="F87" s="78"/>
      <c r="G87" s="78"/>
      <c r="H87" s="78"/>
      <c r="I87" s="78"/>
      <c r="J87" s="78"/>
      <c r="K87" s="78"/>
      <c r="L87" s="78"/>
      <c r="M87" s="78"/>
      <c r="N87" s="78"/>
      <c r="O87" s="78"/>
      <c r="P87" s="78"/>
      <c r="Q87" s="78"/>
      <c r="R87" s="78"/>
      <c r="S87" s="78"/>
      <c r="T87" s="78"/>
      <c r="U87" s="78"/>
      <c r="V87" s="78"/>
      <c r="W87" s="78"/>
      <c r="X87" s="78"/>
      <c r="Y87" s="78"/>
    </row>
    <row r="88" spans="1:36" x14ac:dyDescent="0.2">
      <c r="A88" s="78"/>
      <c r="B88" s="75"/>
      <c r="C88" s="78"/>
      <c r="D88" s="78"/>
      <c r="E88" s="78"/>
      <c r="F88" s="78"/>
      <c r="G88" s="78"/>
      <c r="H88" s="78"/>
      <c r="I88" s="78"/>
      <c r="J88" s="78"/>
      <c r="K88" s="78"/>
      <c r="L88" s="78"/>
      <c r="M88" s="78"/>
      <c r="N88" s="78"/>
      <c r="O88" s="78"/>
      <c r="P88" s="78"/>
      <c r="Q88" s="78"/>
      <c r="R88" s="78"/>
      <c r="S88" s="78"/>
      <c r="T88" s="78"/>
      <c r="U88" s="78"/>
      <c r="V88" s="78"/>
      <c r="W88" s="78"/>
      <c r="X88" s="78"/>
      <c r="Y88" s="78"/>
    </row>
    <row r="89" spans="1:36" x14ac:dyDescent="0.2">
      <c r="A89" s="78"/>
      <c r="B89" s="75"/>
      <c r="C89" s="78"/>
      <c r="D89" s="78"/>
      <c r="E89" s="78"/>
      <c r="F89" s="78"/>
      <c r="G89" s="78"/>
      <c r="H89" s="78"/>
      <c r="I89" s="78"/>
      <c r="J89" s="78"/>
      <c r="K89" s="78"/>
      <c r="L89" s="78"/>
      <c r="M89" s="78"/>
      <c r="N89" s="78"/>
      <c r="O89" s="78"/>
      <c r="P89" s="78"/>
      <c r="Q89" s="78"/>
      <c r="R89" s="78"/>
      <c r="S89" s="78"/>
      <c r="T89" s="78"/>
      <c r="U89" s="78"/>
      <c r="V89" s="78"/>
      <c r="W89" s="78"/>
      <c r="X89" s="78"/>
      <c r="Y89" s="78"/>
    </row>
    <row r="90" spans="1:36" x14ac:dyDescent="0.2">
      <c r="A90" s="78"/>
      <c r="B90" s="75"/>
      <c r="C90" s="78"/>
      <c r="D90" s="78"/>
      <c r="E90" s="78"/>
      <c r="F90" s="78"/>
      <c r="G90" s="78"/>
      <c r="H90" s="78"/>
      <c r="I90" s="78"/>
      <c r="J90" s="78"/>
      <c r="K90" s="78"/>
      <c r="L90" s="78"/>
      <c r="M90" s="78"/>
      <c r="N90" s="78"/>
      <c r="O90" s="78"/>
      <c r="P90" s="78"/>
      <c r="Q90" s="78"/>
      <c r="R90" s="78"/>
      <c r="S90" s="78"/>
      <c r="T90" s="78"/>
      <c r="U90" s="78"/>
      <c r="V90" s="78"/>
      <c r="W90" s="78"/>
      <c r="X90" s="78"/>
      <c r="Y90" s="78"/>
    </row>
    <row r="91" spans="1:36" x14ac:dyDescent="0.2">
      <c r="A91" s="78"/>
      <c r="B91" s="75"/>
      <c r="C91" s="78"/>
      <c r="D91" s="78"/>
      <c r="E91" s="78"/>
      <c r="F91" s="78"/>
      <c r="G91" s="78"/>
      <c r="H91" s="78"/>
      <c r="I91" s="78"/>
      <c r="J91" s="78"/>
      <c r="K91" s="78"/>
      <c r="L91" s="78"/>
      <c r="M91" s="78"/>
      <c r="N91" s="78"/>
      <c r="O91" s="78"/>
      <c r="P91" s="78"/>
      <c r="Q91" s="78"/>
      <c r="R91" s="78"/>
      <c r="S91" s="78"/>
      <c r="T91" s="78"/>
      <c r="U91" s="78"/>
      <c r="V91" s="78"/>
      <c r="W91" s="78"/>
      <c r="X91" s="78"/>
      <c r="Y91" s="78"/>
    </row>
    <row r="92" spans="1:36" x14ac:dyDescent="0.2">
      <c r="A92" s="78"/>
      <c r="B92" s="75"/>
      <c r="C92" s="78"/>
      <c r="D92" s="78"/>
      <c r="E92" s="78"/>
      <c r="F92" s="78"/>
      <c r="G92" s="78"/>
      <c r="H92" s="78"/>
      <c r="I92" s="78"/>
      <c r="J92" s="78"/>
      <c r="K92" s="78"/>
      <c r="L92" s="78"/>
      <c r="M92" s="78"/>
      <c r="N92" s="78"/>
      <c r="O92" s="78"/>
      <c r="P92" s="78"/>
      <c r="Q92" s="78"/>
      <c r="R92" s="78"/>
      <c r="S92" s="78"/>
      <c r="T92" s="78"/>
      <c r="U92" s="78"/>
      <c r="V92" s="78"/>
      <c r="W92" s="78"/>
      <c r="X92" s="78"/>
      <c r="Y92" s="78"/>
    </row>
    <row r="93" spans="1:36" x14ac:dyDescent="0.2">
      <c r="A93" s="78"/>
      <c r="B93" s="75"/>
      <c r="C93" s="78"/>
      <c r="D93" s="78"/>
      <c r="E93" s="78"/>
      <c r="F93" s="78"/>
      <c r="G93" s="78"/>
      <c r="H93" s="78"/>
      <c r="I93" s="78"/>
      <c r="J93" s="78"/>
      <c r="K93" s="78"/>
      <c r="L93" s="78"/>
      <c r="M93" s="78"/>
      <c r="N93" s="78"/>
      <c r="O93" s="78"/>
      <c r="P93" s="78"/>
      <c r="Q93" s="78"/>
      <c r="R93" s="78"/>
      <c r="S93" s="78"/>
      <c r="T93" s="78"/>
      <c r="U93" s="78"/>
      <c r="V93" s="78"/>
      <c r="W93" s="78"/>
      <c r="X93" s="78"/>
      <c r="Y93" s="78"/>
    </row>
    <row r="94" spans="1:36" x14ac:dyDescent="0.2">
      <c r="A94" s="78"/>
      <c r="B94" s="75"/>
      <c r="C94" s="78"/>
      <c r="D94" s="78"/>
      <c r="E94" s="78"/>
      <c r="F94" s="78"/>
      <c r="G94" s="78"/>
      <c r="H94" s="78"/>
      <c r="I94" s="78"/>
      <c r="J94" s="78"/>
      <c r="K94" s="78"/>
      <c r="L94" s="78"/>
      <c r="M94" s="78"/>
      <c r="N94" s="78"/>
      <c r="O94" s="78"/>
      <c r="P94" s="78"/>
      <c r="Q94" s="78"/>
      <c r="R94" s="78"/>
      <c r="S94" s="78"/>
      <c r="T94" s="78"/>
      <c r="U94" s="78"/>
      <c r="V94" s="78"/>
      <c r="W94" s="78"/>
      <c r="X94" s="78"/>
      <c r="Y94" s="78"/>
    </row>
    <row r="95" spans="1:36" x14ac:dyDescent="0.2">
      <c r="A95" s="78"/>
      <c r="B95" s="75"/>
      <c r="C95" s="78"/>
      <c r="D95" s="78"/>
      <c r="E95" s="78"/>
      <c r="F95" s="78"/>
      <c r="G95" s="78"/>
      <c r="H95" s="78"/>
      <c r="I95" s="78"/>
      <c r="J95" s="78"/>
      <c r="K95" s="78"/>
      <c r="L95" s="78"/>
      <c r="M95" s="78"/>
      <c r="N95" s="78"/>
      <c r="O95" s="78"/>
      <c r="P95" s="78"/>
      <c r="Q95" s="78"/>
      <c r="R95" s="78"/>
      <c r="S95" s="78"/>
      <c r="T95" s="78"/>
      <c r="U95" s="78"/>
      <c r="V95" s="78"/>
      <c r="W95" s="78"/>
      <c r="X95" s="78"/>
      <c r="Y95" s="78"/>
    </row>
    <row r="96" spans="1:36" x14ac:dyDescent="0.2">
      <c r="A96" s="78"/>
      <c r="B96" s="75"/>
      <c r="C96" s="78"/>
      <c r="D96" s="78"/>
      <c r="E96" s="78"/>
      <c r="F96" s="78"/>
      <c r="G96" s="78"/>
      <c r="H96" s="78"/>
      <c r="I96" s="78"/>
      <c r="J96" s="78"/>
      <c r="K96" s="78"/>
      <c r="L96" s="78"/>
      <c r="M96" s="78"/>
      <c r="N96" s="78"/>
      <c r="O96" s="78"/>
      <c r="P96" s="78"/>
      <c r="Q96" s="78"/>
      <c r="R96" s="78"/>
      <c r="S96" s="78"/>
      <c r="T96" s="78"/>
      <c r="U96" s="78"/>
      <c r="V96" s="78"/>
      <c r="W96" s="78"/>
      <c r="X96" s="78"/>
      <c r="Y96" s="78"/>
    </row>
    <row r="97" spans="1:25" x14ac:dyDescent="0.2">
      <c r="A97" s="78"/>
      <c r="B97" s="75"/>
      <c r="C97" s="78"/>
      <c r="D97" s="78"/>
      <c r="E97" s="78"/>
      <c r="F97" s="78"/>
      <c r="G97" s="78"/>
      <c r="H97" s="78"/>
      <c r="I97" s="78"/>
      <c r="J97" s="78"/>
      <c r="K97" s="78"/>
      <c r="L97" s="78"/>
      <c r="M97" s="78"/>
      <c r="N97" s="78"/>
      <c r="O97" s="78"/>
      <c r="P97" s="78"/>
      <c r="Q97" s="78"/>
      <c r="R97" s="78"/>
      <c r="S97" s="78"/>
      <c r="T97" s="78"/>
      <c r="U97" s="78"/>
      <c r="V97" s="78"/>
      <c r="W97" s="78"/>
      <c r="X97" s="78"/>
      <c r="Y97" s="78"/>
    </row>
    <row r="98" spans="1:25" x14ac:dyDescent="0.2">
      <c r="A98" s="78"/>
      <c r="B98" s="75"/>
      <c r="C98" s="78"/>
      <c r="D98" s="78"/>
      <c r="E98" s="78"/>
      <c r="F98" s="78"/>
      <c r="G98" s="78"/>
      <c r="H98" s="78"/>
      <c r="I98" s="78"/>
      <c r="J98" s="78"/>
      <c r="K98" s="78"/>
      <c r="L98" s="78"/>
      <c r="M98" s="78"/>
      <c r="N98" s="78"/>
      <c r="O98" s="78"/>
      <c r="P98" s="78"/>
      <c r="Q98" s="78"/>
      <c r="R98" s="78"/>
      <c r="S98" s="78"/>
      <c r="T98" s="78"/>
      <c r="U98" s="78"/>
      <c r="V98" s="78"/>
      <c r="W98" s="78"/>
      <c r="X98" s="78"/>
      <c r="Y98" s="78"/>
    </row>
    <row r="99" spans="1:25" x14ac:dyDescent="0.2">
      <c r="A99" s="78"/>
      <c r="B99" s="75"/>
      <c r="C99" s="78"/>
      <c r="D99" s="78"/>
      <c r="E99" s="78"/>
      <c r="F99" s="78"/>
      <c r="G99" s="78"/>
      <c r="H99" s="78"/>
      <c r="I99" s="78"/>
      <c r="J99" s="78"/>
      <c r="K99" s="78"/>
      <c r="L99" s="78"/>
      <c r="M99" s="78"/>
      <c r="N99" s="78"/>
      <c r="O99" s="78"/>
      <c r="P99" s="78"/>
      <c r="Q99" s="78"/>
      <c r="R99" s="78"/>
      <c r="S99" s="78"/>
      <c r="T99" s="78"/>
      <c r="U99" s="78"/>
      <c r="V99" s="78"/>
      <c r="W99" s="78"/>
      <c r="X99" s="78"/>
      <c r="Y99" s="78"/>
    </row>
    <row r="100" spans="1:25" x14ac:dyDescent="0.2">
      <c r="A100" s="78"/>
      <c r="B100" s="75"/>
      <c r="C100" s="78"/>
      <c r="D100" s="78"/>
      <c r="E100" s="78"/>
      <c r="F100" s="78"/>
      <c r="G100" s="78"/>
      <c r="H100" s="78"/>
      <c r="I100" s="78"/>
      <c r="J100" s="78"/>
      <c r="K100" s="78"/>
      <c r="L100" s="78"/>
      <c r="M100" s="78"/>
      <c r="N100" s="78"/>
      <c r="O100" s="78"/>
      <c r="P100" s="78"/>
      <c r="Q100" s="78"/>
      <c r="R100" s="78"/>
      <c r="S100" s="78"/>
      <c r="T100" s="78"/>
      <c r="U100" s="78"/>
      <c r="V100" s="78"/>
      <c r="W100" s="78"/>
      <c r="X100" s="78"/>
      <c r="Y100" s="78"/>
    </row>
    <row r="101" spans="1:25" x14ac:dyDescent="0.2">
      <c r="A101" s="78"/>
      <c r="B101" s="75"/>
      <c r="C101" s="78"/>
      <c r="D101" s="78"/>
      <c r="E101" s="78"/>
      <c r="F101" s="78"/>
      <c r="G101" s="78"/>
      <c r="H101" s="78"/>
      <c r="I101" s="78"/>
      <c r="J101" s="78"/>
      <c r="K101" s="78"/>
      <c r="L101" s="78"/>
      <c r="M101" s="78"/>
      <c r="N101" s="78"/>
      <c r="O101" s="78"/>
      <c r="P101" s="78"/>
      <c r="Q101" s="78"/>
      <c r="R101" s="78"/>
      <c r="S101" s="78"/>
      <c r="T101" s="78"/>
      <c r="U101" s="78"/>
      <c r="V101" s="78"/>
      <c r="W101" s="78"/>
      <c r="X101" s="78"/>
      <c r="Y101" s="78"/>
    </row>
    <row r="102" spans="1:25" x14ac:dyDescent="0.2">
      <c r="A102" s="78"/>
      <c r="B102" s="75"/>
      <c r="C102" s="78"/>
      <c r="D102" s="78"/>
      <c r="E102" s="78"/>
      <c r="F102" s="78"/>
      <c r="G102" s="78"/>
      <c r="H102" s="78"/>
      <c r="I102" s="78"/>
      <c r="J102" s="78"/>
      <c r="K102" s="78"/>
      <c r="L102" s="78"/>
      <c r="M102" s="78"/>
      <c r="N102" s="78"/>
      <c r="O102" s="78"/>
      <c r="P102" s="78"/>
      <c r="Q102" s="78"/>
      <c r="R102" s="78"/>
      <c r="S102" s="78"/>
      <c r="T102" s="78"/>
      <c r="U102" s="78"/>
      <c r="V102" s="78"/>
      <c r="W102" s="78"/>
      <c r="X102" s="78"/>
      <c r="Y102" s="78"/>
    </row>
    <row r="103" spans="1:25" x14ac:dyDescent="0.2">
      <c r="A103" s="78"/>
      <c r="B103" s="75"/>
      <c r="C103" s="78"/>
      <c r="D103" s="78"/>
      <c r="E103" s="78"/>
      <c r="F103" s="78"/>
      <c r="G103" s="78"/>
      <c r="H103" s="78"/>
      <c r="I103" s="78"/>
      <c r="J103" s="78"/>
      <c r="K103" s="78"/>
      <c r="L103" s="78"/>
      <c r="M103" s="78"/>
      <c r="N103" s="78"/>
      <c r="O103" s="78"/>
      <c r="P103" s="78"/>
      <c r="Q103" s="78"/>
      <c r="R103" s="78"/>
      <c r="S103" s="78"/>
      <c r="T103" s="78"/>
      <c r="U103" s="78"/>
      <c r="V103" s="78"/>
      <c r="W103" s="78"/>
      <c r="X103" s="78"/>
      <c r="Y103" s="78"/>
    </row>
    <row r="104" spans="1:25" x14ac:dyDescent="0.2">
      <c r="A104" s="78"/>
      <c r="B104" s="75"/>
      <c r="C104" s="78"/>
      <c r="D104" s="78"/>
      <c r="E104" s="78"/>
      <c r="F104" s="78"/>
      <c r="G104" s="78"/>
      <c r="H104" s="78"/>
      <c r="I104" s="78"/>
      <c r="J104" s="78"/>
      <c r="K104" s="78"/>
      <c r="L104" s="78"/>
      <c r="M104" s="78"/>
      <c r="N104" s="78"/>
      <c r="O104" s="78"/>
      <c r="P104" s="78"/>
      <c r="Q104" s="78"/>
      <c r="R104" s="78"/>
      <c r="S104" s="78"/>
      <c r="T104" s="78"/>
      <c r="U104" s="78"/>
      <c r="V104" s="78"/>
      <c r="W104" s="78"/>
      <c r="X104" s="78"/>
      <c r="Y104" s="78"/>
    </row>
    <row r="105" spans="1:25" x14ac:dyDescent="0.2">
      <c r="A105" s="78"/>
      <c r="B105" s="75"/>
      <c r="C105" s="78"/>
      <c r="D105" s="78"/>
      <c r="E105" s="78"/>
      <c r="F105" s="78"/>
      <c r="G105" s="78"/>
      <c r="H105" s="78"/>
      <c r="I105" s="78"/>
      <c r="J105" s="78"/>
      <c r="K105" s="78"/>
      <c r="L105" s="78"/>
      <c r="M105" s="78"/>
      <c r="N105" s="78"/>
      <c r="O105" s="78"/>
      <c r="P105" s="78"/>
      <c r="Q105" s="78"/>
      <c r="R105" s="78"/>
      <c r="S105" s="78"/>
      <c r="T105" s="78"/>
      <c r="U105" s="78"/>
      <c r="V105" s="78"/>
      <c r="W105" s="78"/>
      <c r="X105" s="78"/>
      <c r="Y105" s="78"/>
    </row>
    <row r="106" spans="1:25" x14ac:dyDescent="0.2">
      <c r="A106" s="78"/>
      <c r="B106" s="75"/>
      <c r="C106" s="78"/>
      <c r="D106" s="78"/>
      <c r="E106" s="78"/>
      <c r="F106" s="78"/>
      <c r="G106" s="78"/>
      <c r="H106" s="78"/>
      <c r="I106" s="78"/>
      <c r="J106" s="78"/>
      <c r="K106" s="78"/>
      <c r="L106" s="78"/>
      <c r="M106" s="78"/>
      <c r="N106" s="78"/>
      <c r="O106" s="78"/>
      <c r="P106" s="78"/>
      <c r="Q106" s="78"/>
      <c r="R106" s="78"/>
      <c r="S106" s="78"/>
      <c r="T106" s="78"/>
      <c r="U106" s="78"/>
      <c r="V106" s="78"/>
      <c r="W106" s="78"/>
      <c r="X106" s="78"/>
      <c r="Y106" s="78"/>
    </row>
    <row r="107" spans="1:25" x14ac:dyDescent="0.2">
      <c r="A107" s="78"/>
      <c r="B107" s="75"/>
      <c r="C107" s="78"/>
      <c r="D107" s="78"/>
      <c r="E107" s="78"/>
      <c r="F107" s="78"/>
      <c r="G107" s="78"/>
      <c r="H107" s="78"/>
      <c r="I107" s="78"/>
      <c r="J107" s="78"/>
      <c r="K107" s="78"/>
      <c r="L107" s="78"/>
      <c r="M107" s="78"/>
      <c r="N107" s="78"/>
      <c r="O107" s="78"/>
      <c r="P107" s="78"/>
      <c r="Q107" s="78"/>
      <c r="R107" s="78"/>
      <c r="S107" s="78"/>
      <c r="T107" s="78"/>
      <c r="U107" s="78"/>
      <c r="V107" s="78"/>
      <c r="W107" s="78"/>
      <c r="X107" s="78"/>
      <c r="Y107" s="78"/>
    </row>
    <row r="108" spans="1:25" x14ac:dyDescent="0.2">
      <c r="A108" s="78"/>
      <c r="B108" s="75"/>
      <c r="C108" s="78"/>
      <c r="D108" s="78"/>
      <c r="E108" s="78"/>
      <c r="F108" s="78"/>
      <c r="G108" s="78"/>
      <c r="H108" s="78"/>
      <c r="I108" s="78"/>
      <c r="J108" s="78"/>
      <c r="K108" s="78"/>
      <c r="L108" s="78"/>
      <c r="M108" s="78"/>
      <c r="N108" s="78"/>
      <c r="O108" s="78"/>
      <c r="P108" s="78"/>
      <c r="Q108" s="78"/>
      <c r="R108" s="78"/>
      <c r="S108" s="78"/>
      <c r="T108" s="78"/>
      <c r="U108" s="78"/>
      <c r="V108" s="78"/>
      <c r="W108" s="78"/>
      <c r="X108" s="78"/>
      <c r="Y108" s="78"/>
    </row>
    <row r="109" spans="1:25" x14ac:dyDescent="0.2">
      <c r="A109" s="78"/>
      <c r="B109" s="75"/>
      <c r="C109" s="78"/>
      <c r="D109" s="78"/>
      <c r="E109" s="78"/>
      <c r="F109" s="78"/>
      <c r="G109" s="78"/>
      <c r="H109" s="78"/>
      <c r="I109" s="78"/>
      <c r="J109" s="78"/>
      <c r="K109" s="78"/>
      <c r="L109" s="78"/>
      <c r="M109" s="78"/>
      <c r="N109" s="78"/>
      <c r="O109" s="78"/>
      <c r="P109" s="78"/>
      <c r="Q109" s="78"/>
      <c r="R109" s="78"/>
      <c r="S109" s="78"/>
      <c r="T109" s="78"/>
      <c r="U109" s="78"/>
      <c r="V109" s="78"/>
      <c r="W109" s="78"/>
      <c r="X109" s="78"/>
      <c r="Y109" s="78"/>
    </row>
    <row r="110" spans="1:25" x14ac:dyDescent="0.2">
      <c r="A110" s="78"/>
      <c r="B110" s="75"/>
      <c r="C110" s="78"/>
      <c r="D110" s="78"/>
      <c r="E110" s="78"/>
      <c r="F110" s="78"/>
      <c r="G110" s="78"/>
      <c r="H110" s="78"/>
      <c r="I110" s="78"/>
      <c r="J110" s="78"/>
      <c r="K110" s="78"/>
      <c r="L110" s="78"/>
      <c r="M110" s="78"/>
      <c r="N110" s="78"/>
      <c r="O110" s="78"/>
      <c r="P110" s="78"/>
      <c r="Q110" s="78"/>
      <c r="R110" s="78"/>
      <c r="S110" s="78"/>
      <c r="T110" s="78"/>
      <c r="U110" s="78"/>
      <c r="V110" s="78"/>
      <c r="W110" s="78"/>
      <c r="X110" s="78"/>
      <c r="Y110" s="78"/>
    </row>
    <row r="111" spans="1:25" x14ac:dyDescent="0.2">
      <c r="A111" s="78"/>
      <c r="B111" s="75"/>
      <c r="C111" s="78"/>
      <c r="D111" s="78"/>
      <c r="E111" s="78"/>
      <c r="F111" s="78"/>
      <c r="G111" s="78"/>
      <c r="H111" s="78"/>
      <c r="I111" s="78"/>
      <c r="J111" s="78"/>
      <c r="K111" s="78"/>
      <c r="L111" s="78"/>
      <c r="M111" s="78"/>
      <c r="N111" s="78"/>
      <c r="O111" s="78"/>
      <c r="P111" s="78"/>
      <c r="Q111" s="78"/>
      <c r="R111" s="78"/>
      <c r="S111" s="78"/>
      <c r="T111" s="78"/>
      <c r="U111" s="78"/>
      <c r="V111" s="78"/>
      <c r="W111" s="78"/>
      <c r="X111" s="78"/>
      <c r="Y111" s="78"/>
    </row>
    <row r="112" spans="1:25" x14ac:dyDescent="0.2">
      <c r="A112" s="78"/>
      <c r="B112" s="75"/>
      <c r="C112" s="78"/>
      <c r="D112" s="78"/>
      <c r="E112" s="78"/>
      <c r="F112" s="78"/>
      <c r="G112" s="78"/>
      <c r="H112" s="78"/>
      <c r="I112" s="78"/>
      <c r="J112" s="78"/>
      <c r="K112" s="78"/>
      <c r="L112" s="78"/>
      <c r="M112" s="78"/>
      <c r="N112" s="78"/>
      <c r="O112" s="78"/>
      <c r="P112" s="78"/>
      <c r="Q112" s="78"/>
      <c r="R112" s="78"/>
      <c r="S112" s="78"/>
      <c r="T112" s="78"/>
      <c r="U112" s="78"/>
      <c r="V112" s="78"/>
      <c r="W112" s="78"/>
      <c r="X112" s="78"/>
      <c r="Y112" s="78"/>
    </row>
    <row r="113" spans="1:25" x14ac:dyDescent="0.2">
      <c r="A113" s="78"/>
      <c r="B113" s="75"/>
      <c r="C113" s="78"/>
      <c r="D113" s="78"/>
      <c r="E113" s="78"/>
      <c r="F113" s="78"/>
      <c r="G113" s="78"/>
      <c r="H113" s="78"/>
      <c r="I113" s="78"/>
      <c r="J113" s="78"/>
      <c r="K113" s="78"/>
      <c r="L113" s="78"/>
      <c r="M113" s="78"/>
      <c r="N113" s="78"/>
      <c r="O113" s="78"/>
      <c r="P113" s="78"/>
      <c r="Q113" s="78"/>
      <c r="R113" s="78"/>
      <c r="S113" s="78"/>
      <c r="T113" s="78"/>
      <c r="U113" s="78"/>
      <c r="V113" s="78"/>
      <c r="W113" s="78"/>
      <c r="X113" s="78"/>
      <c r="Y113" s="78"/>
    </row>
    <row r="114" spans="1:25" x14ac:dyDescent="0.2">
      <c r="A114" s="78"/>
      <c r="B114" s="75"/>
      <c r="C114" s="78"/>
      <c r="D114" s="78"/>
      <c r="E114" s="78"/>
      <c r="F114" s="78"/>
      <c r="G114" s="78"/>
      <c r="H114" s="78"/>
      <c r="I114" s="78"/>
      <c r="J114" s="78"/>
      <c r="K114" s="78"/>
      <c r="L114" s="78"/>
      <c r="M114" s="78"/>
      <c r="N114" s="78"/>
      <c r="O114" s="78"/>
      <c r="P114" s="78"/>
      <c r="Q114" s="78"/>
      <c r="R114" s="78"/>
      <c r="S114" s="78"/>
      <c r="T114" s="78"/>
      <c r="U114" s="78"/>
      <c r="V114" s="78"/>
      <c r="W114" s="78"/>
      <c r="X114" s="78"/>
      <c r="Y114" s="78"/>
    </row>
    <row r="115" spans="1:25" x14ac:dyDescent="0.2">
      <c r="A115" s="78"/>
      <c r="B115" s="75"/>
      <c r="C115" s="78"/>
      <c r="D115" s="78"/>
      <c r="E115" s="78"/>
      <c r="F115" s="78"/>
      <c r="G115" s="78"/>
      <c r="H115" s="78"/>
      <c r="I115" s="78"/>
      <c r="J115" s="78"/>
      <c r="K115" s="78"/>
      <c r="L115" s="78"/>
      <c r="M115" s="78"/>
      <c r="N115" s="78"/>
      <c r="O115" s="78"/>
      <c r="P115" s="78"/>
      <c r="Q115" s="78"/>
      <c r="R115" s="78"/>
      <c r="S115" s="78"/>
      <c r="T115" s="78"/>
      <c r="U115" s="78"/>
      <c r="V115" s="78"/>
      <c r="W115" s="78"/>
      <c r="X115" s="78"/>
      <c r="Y115" s="78"/>
    </row>
    <row r="116" spans="1:25" x14ac:dyDescent="0.2">
      <c r="A116" s="78"/>
      <c r="B116" s="75"/>
      <c r="C116" s="78"/>
      <c r="D116" s="78"/>
      <c r="E116" s="78"/>
      <c r="F116" s="78"/>
      <c r="G116" s="78"/>
      <c r="H116" s="78"/>
      <c r="I116" s="78"/>
      <c r="J116" s="78"/>
      <c r="K116" s="78"/>
      <c r="L116" s="78"/>
      <c r="M116" s="78"/>
      <c r="N116" s="78"/>
      <c r="O116" s="78"/>
      <c r="P116" s="78"/>
      <c r="Q116" s="78"/>
      <c r="R116" s="78"/>
      <c r="S116" s="78"/>
      <c r="T116" s="78"/>
      <c r="U116" s="78"/>
      <c r="V116" s="78"/>
      <c r="W116" s="78"/>
      <c r="X116" s="78"/>
      <c r="Y116" s="78"/>
    </row>
    <row r="117" spans="1:25" x14ac:dyDescent="0.2">
      <c r="A117" s="78"/>
      <c r="B117" s="75"/>
      <c r="C117" s="78"/>
      <c r="D117" s="78"/>
      <c r="E117" s="78"/>
      <c r="F117" s="78"/>
      <c r="G117" s="78"/>
      <c r="H117" s="78"/>
      <c r="I117" s="78"/>
      <c r="J117" s="78"/>
      <c r="K117" s="78"/>
      <c r="L117" s="78"/>
      <c r="M117" s="78"/>
      <c r="N117" s="78"/>
      <c r="O117" s="78"/>
      <c r="P117" s="78"/>
      <c r="Q117" s="78"/>
      <c r="R117" s="78"/>
      <c r="S117" s="78"/>
      <c r="T117" s="78"/>
      <c r="U117" s="78"/>
      <c r="V117" s="78"/>
      <c r="W117" s="78"/>
      <c r="X117" s="78"/>
      <c r="Y117" s="78"/>
    </row>
    <row r="118" spans="1:25" x14ac:dyDescent="0.2">
      <c r="A118" s="78"/>
      <c r="B118" s="75"/>
      <c r="C118" s="78"/>
      <c r="D118" s="78"/>
      <c r="E118" s="78"/>
      <c r="F118" s="78"/>
      <c r="G118" s="78"/>
      <c r="H118" s="78"/>
      <c r="I118" s="78"/>
      <c r="J118" s="78"/>
      <c r="K118" s="78"/>
      <c r="L118" s="78"/>
      <c r="M118" s="78"/>
      <c r="N118" s="78"/>
      <c r="O118" s="78"/>
      <c r="P118" s="78"/>
      <c r="Q118" s="78"/>
      <c r="R118" s="78"/>
      <c r="S118" s="78"/>
      <c r="T118" s="78"/>
      <c r="U118" s="78"/>
      <c r="V118" s="78"/>
      <c r="W118" s="78"/>
      <c r="X118" s="78"/>
      <c r="Y118" s="78"/>
    </row>
  </sheetData>
  <autoFilter ref="A8:J9" xr:uid="{C0BFA7AE-0CF3-450C-AF01-7D799D26BB2E}">
    <filterColumn colId="3" showButton="0"/>
  </autoFilter>
  <dataConsolidate/>
  <mergeCells count="16">
    <mergeCell ref="J4:J5"/>
    <mergeCell ref="B6:J7"/>
    <mergeCell ref="B1:F3"/>
    <mergeCell ref="G1:H3"/>
    <mergeCell ref="B4:F5"/>
    <mergeCell ref="G4:H5"/>
    <mergeCell ref="I4:I5"/>
    <mergeCell ref="I8:I9"/>
    <mergeCell ref="J8:J9"/>
    <mergeCell ref="A8:A9"/>
    <mergeCell ref="D8:E8"/>
    <mergeCell ref="F8:F9"/>
    <mergeCell ref="G8:G9"/>
    <mergeCell ref="H8:H9"/>
    <mergeCell ref="C8:C9"/>
    <mergeCell ref="B8:B9"/>
  </mergeCells>
  <conditionalFormatting sqref="J10:J84">
    <cfRule type="containsText" dxfId="3" priority="61" operator="containsText" text="EXTREMO">
      <formula>NOT(ISERROR(SEARCH("EXTREMO",J10)))</formula>
    </cfRule>
    <cfRule type="containsText" dxfId="2" priority="62" operator="containsText" text="ALTO">
      <formula>NOT(ISERROR(SEARCH("ALTO",J10)))</formula>
    </cfRule>
    <cfRule type="containsText" dxfId="1" priority="63" operator="containsText" text="MODERADO">
      <formula>NOT(ISERROR(SEARCH("MODERADO",J10)))</formula>
    </cfRule>
    <cfRule type="containsText" dxfId="0" priority="64"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D10:D84</xm:sqref>
        </x14:dataValidation>
        <x14:dataValidation type="list" allowBlank="1" showInputMessage="1" showErrorMessage="1" xr:uid="{00000000-0002-0000-0500-000001000000}">
          <x14:formula1>
            <xm:f>'TABLAS DE INFORMACIÓN'!$AK$4:$AK$6</xm:f>
          </x14:formula1>
          <xm:sqref>E10:E84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DE14"/>
  </sheetPr>
  <dimension ref="A1:AA285"/>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3" width="20.42578125" style="79" customWidth="1"/>
    <col min="4" max="5" width="36.140625" style="79" customWidth="1"/>
    <col min="6" max="6" width="22.140625" style="79" customWidth="1"/>
    <col min="7" max="7" width="27.85546875" style="79" customWidth="1"/>
    <col min="8" max="8" width="25.5703125" style="79" bestFit="1" customWidth="1"/>
    <col min="9" max="9" width="28" style="79" customWidth="1"/>
    <col min="10" max="16384" width="11.42578125" style="79"/>
  </cols>
  <sheetData>
    <row r="1" spans="1:27" s="76" customFormat="1" ht="19.5" customHeight="1" thickBot="1" x14ac:dyDescent="0.25">
      <c r="A1" s="75"/>
      <c r="B1" s="189" t="s">
        <v>0</v>
      </c>
      <c r="C1" s="242"/>
      <c r="D1" s="242"/>
      <c r="E1" s="190"/>
      <c r="F1" s="227" t="s">
        <v>1</v>
      </c>
      <c r="G1" s="228"/>
      <c r="H1" s="119" t="s">
        <v>2</v>
      </c>
      <c r="I1" s="70" t="s">
        <v>3</v>
      </c>
    </row>
    <row r="2" spans="1:27" s="76" customFormat="1" ht="19.5" customHeight="1" thickBot="1" x14ac:dyDescent="0.25">
      <c r="A2" s="75"/>
      <c r="B2" s="217"/>
      <c r="C2" s="218"/>
      <c r="D2" s="218"/>
      <c r="E2" s="219"/>
      <c r="F2" s="229"/>
      <c r="G2" s="230"/>
      <c r="H2" s="119" t="s">
        <v>4</v>
      </c>
      <c r="I2" s="72">
        <v>22</v>
      </c>
    </row>
    <row r="3" spans="1:27" s="76" customFormat="1" ht="19.5" customHeight="1" thickBot="1" x14ac:dyDescent="0.25">
      <c r="A3" s="75"/>
      <c r="B3" s="191"/>
      <c r="C3" s="220"/>
      <c r="D3" s="220"/>
      <c r="E3" s="192"/>
      <c r="F3" s="231"/>
      <c r="G3" s="232"/>
      <c r="H3" s="120" t="s">
        <v>5</v>
      </c>
      <c r="I3" s="73">
        <v>42745</v>
      </c>
    </row>
    <row r="4" spans="1:27" s="76" customFormat="1" ht="19.5" customHeight="1" x14ac:dyDescent="0.2">
      <c r="A4" s="75"/>
      <c r="B4" s="189" t="s">
        <v>6</v>
      </c>
      <c r="C4" s="242"/>
      <c r="D4" s="242"/>
      <c r="E4" s="190"/>
      <c r="F4" s="201" t="s">
        <v>7</v>
      </c>
      <c r="G4" s="202"/>
      <c r="H4" s="162" t="s">
        <v>1017</v>
      </c>
      <c r="I4" s="160" t="s">
        <v>460</v>
      </c>
    </row>
    <row r="5" spans="1:27" s="76" customFormat="1" ht="19.5" customHeight="1" thickBot="1" x14ac:dyDescent="0.25">
      <c r="A5" s="75"/>
      <c r="B5" s="191"/>
      <c r="C5" s="220"/>
      <c r="D5" s="220"/>
      <c r="E5" s="192"/>
      <c r="F5" s="205"/>
      <c r="G5" s="206"/>
      <c r="H5" s="163"/>
      <c r="I5" s="164"/>
      <c r="J5" s="80"/>
    </row>
    <row r="6" spans="1:27" ht="15.75" customHeight="1" x14ac:dyDescent="0.2">
      <c r="A6" s="74"/>
      <c r="B6" s="195" t="s">
        <v>783</v>
      </c>
      <c r="C6" s="196"/>
      <c r="D6" s="196"/>
      <c r="E6" s="196"/>
      <c r="F6" s="196"/>
      <c r="G6" s="196"/>
      <c r="H6" s="196"/>
      <c r="I6" s="197"/>
      <c r="J6" s="81"/>
      <c r="K6" s="75"/>
      <c r="L6" s="75"/>
      <c r="M6" s="75"/>
      <c r="N6" s="75"/>
      <c r="O6" s="75"/>
      <c r="P6" s="75"/>
      <c r="Q6" s="75"/>
      <c r="R6" s="75"/>
      <c r="S6" s="75"/>
      <c r="T6" s="75"/>
      <c r="U6" s="75"/>
      <c r="V6" s="75"/>
      <c r="W6" s="75"/>
      <c r="X6" s="75"/>
      <c r="Y6" s="75"/>
      <c r="Z6" s="75"/>
      <c r="AA6" s="75"/>
    </row>
    <row r="7" spans="1:27" ht="15.75" customHeight="1" thickBot="1" x14ac:dyDescent="0.25">
      <c r="A7" s="74"/>
      <c r="B7" s="198"/>
      <c r="C7" s="268"/>
      <c r="D7" s="268"/>
      <c r="E7" s="268"/>
      <c r="F7" s="268"/>
      <c r="G7" s="268"/>
      <c r="H7" s="269"/>
      <c r="I7" s="270"/>
      <c r="J7" s="75"/>
      <c r="K7" s="75"/>
      <c r="L7" s="75"/>
      <c r="M7" s="75"/>
      <c r="N7" s="75"/>
      <c r="O7" s="75"/>
      <c r="P7" s="75"/>
      <c r="Q7" s="75"/>
      <c r="R7" s="75"/>
      <c r="S7" s="75"/>
      <c r="T7" s="75"/>
      <c r="U7" s="75"/>
      <c r="V7" s="75"/>
      <c r="W7" s="75"/>
      <c r="X7" s="75"/>
      <c r="Y7" s="75"/>
      <c r="Z7" s="75"/>
      <c r="AA7" s="75"/>
    </row>
    <row r="8" spans="1:27" ht="15.75" customHeight="1" thickBot="1" x14ac:dyDescent="0.25">
      <c r="A8" s="162" t="s">
        <v>106</v>
      </c>
      <c r="B8" s="162" t="s">
        <v>0</v>
      </c>
      <c r="C8" s="162" t="s">
        <v>107</v>
      </c>
      <c r="D8" s="162" t="s">
        <v>353</v>
      </c>
      <c r="E8" s="162" t="s">
        <v>462</v>
      </c>
      <c r="F8" s="162" t="s">
        <v>367</v>
      </c>
      <c r="G8" s="162" t="s">
        <v>463</v>
      </c>
      <c r="H8" s="191" t="s">
        <v>461</v>
      </c>
      <c r="I8" s="192"/>
      <c r="J8" s="75"/>
      <c r="K8" s="75"/>
      <c r="L8" s="75"/>
      <c r="M8" s="75"/>
      <c r="N8" s="75"/>
      <c r="O8" s="75"/>
      <c r="P8" s="75"/>
      <c r="Q8" s="75"/>
      <c r="R8" s="75"/>
      <c r="S8" s="75"/>
      <c r="T8" s="75"/>
      <c r="U8" s="75"/>
      <c r="V8" s="75"/>
      <c r="W8" s="75"/>
      <c r="X8" s="75"/>
      <c r="Y8" s="75"/>
      <c r="Z8" s="75"/>
      <c r="AA8" s="75"/>
    </row>
    <row r="9" spans="1:27" s="63" customFormat="1" ht="26.25" thickBot="1" x14ac:dyDescent="0.3">
      <c r="A9" s="163"/>
      <c r="B9" s="163"/>
      <c r="C9" s="163"/>
      <c r="D9" s="163"/>
      <c r="E9" s="163"/>
      <c r="F9" s="163"/>
      <c r="G9" s="163"/>
      <c r="H9" s="131" t="s">
        <v>464</v>
      </c>
      <c r="I9" s="131" t="s">
        <v>465</v>
      </c>
      <c r="J9" s="74"/>
      <c r="K9" s="74"/>
      <c r="L9" s="74"/>
      <c r="M9" s="74"/>
      <c r="N9" s="74"/>
      <c r="O9" s="74"/>
      <c r="P9" s="74"/>
      <c r="Q9" s="74"/>
      <c r="R9" s="74"/>
      <c r="S9" s="74"/>
      <c r="T9" s="74"/>
      <c r="U9" s="74"/>
      <c r="V9" s="74"/>
      <c r="W9" s="74"/>
      <c r="X9" s="74"/>
      <c r="Y9" s="74"/>
      <c r="Z9" s="74"/>
      <c r="AA9" s="74"/>
    </row>
    <row r="10" spans="1:27" s="63" customFormat="1" ht="51" x14ac:dyDescent="0.25">
      <c r="A10" s="82">
        <v>1</v>
      </c>
      <c r="B10" s="67" t="str">
        <f>+VLOOKUP(A10,'IDENTIFICACIÓN DE RIESGOS'!$A$7:$F$104,2,0)</f>
        <v xml:space="preserve">Acceso y Fortalecimiento a la Justicia </v>
      </c>
      <c r="C10" s="106" t="str">
        <f>+VLOOKUP(A10,'IDENTIFICACIÓN DE RIESGOS'!$A$7:$F$104,3,0)</f>
        <v>Inadecuada orientación a los usuarios en casas de justicia</v>
      </c>
      <c r="D10" s="90" t="s">
        <v>466</v>
      </c>
      <c r="E10" s="82" t="s">
        <v>467</v>
      </c>
      <c r="F10" s="62" t="s">
        <v>379</v>
      </c>
      <c r="G10" s="82" t="s">
        <v>468</v>
      </c>
      <c r="H10" s="67" t="s">
        <v>469</v>
      </c>
      <c r="I10" s="67" t="s">
        <v>469</v>
      </c>
      <c r="J10" s="74"/>
      <c r="K10" s="74"/>
      <c r="L10" s="74"/>
      <c r="M10" s="74"/>
      <c r="N10" s="74"/>
      <c r="O10" s="74"/>
      <c r="P10" s="74"/>
      <c r="Q10" s="74"/>
      <c r="R10" s="74"/>
      <c r="S10" s="74"/>
      <c r="T10" s="74"/>
      <c r="U10" s="74"/>
      <c r="V10" s="74"/>
      <c r="W10" s="74"/>
      <c r="X10" s="74"/>
      <c r="Y10" s="74"/>
      <c r="Z10" s="74"/>
      <c r="AA10" s="74"/>
    </row>
    <row r="11" spans="1:27" s="63" customFormat="1" ht="63.75" x14ac:dyDescent="0.25">
      <c r="A11" s="67">
        <v>2</v>
      </c>
      <c r="B11" s="67" t="str">
        <f>+VLOOKUP(A11,'IDENTIFICACIÓN DE RIESGOS'!$A$7:$F$104,2,0)</f>
        <v xml:space="preserve">Acceso y Fortalecimiento a la Justicia </v>
      </c>
      <c r="C11" s="106" t="str">
        <f>+VLOOKUP(A11,'IDENTIFICACIÓN DE RIESGOS'!$A$7:$F$104,3,0)</f>
        <v>Desvinculación de entidades operadoras al programa de casas de justicia</v>
      </c>
      <c r="D11" s="88" t="s">
        <v>466</v>
      </c>
      <c r="E11" s="82" t="s">
        <v>470</v>
      </c>
      <c r="F11" s="62" t="s">
        <v>379</v>
      </c>
      <c r="G11" s="67" t="s">
        <v>468</v>
      </c>
      <c r="H11" s="67" t="s">
        <v>469</v>
      </c>
      <c r="I11" s="67" t="s">
        <v>469</v>
      </c>
      <c r="J11" s="74"/>
      <c r="K11" s="74"/>
      <c r="L11" s="74"/>
      <c r="M11" s="74"/>
      <c r="N11" s="74"/>
      <c r="O11" s="74"/>
      <c r="P11" s="74"/>
      <c r="Q11" s="74"/>
      <c r="R11" s="74"/>
      <c r="S11" s="74"/>
      <c r="T11" s="74"/>
      <c r="U11" s="74"/>
      <c r="V11" s="74"/>
      <c r="W11" s="74"/>
      <c r="X11" s="74"/>
      <c r="Y11" s="74"/>
      <c r="Z11" s="74"/>
      <c r="AA11" s="74"/>
    </row>
    <row r="12" spans="1:27" s="63" customFormat="1" ht="127.5" x14ac:dyDescent="0.25">
      <c r="A12" s="67">
        <v>3</v>
      </c>
      <c r="B12" s="67" t="str">
        <f>+VLOOKUP(A12,'IDENTIFICACIÓN DE RIESGOS'!$A$7:$F$104,2,0)</f>
        <v xml:space="preserve">Acceso y Fortalecimiento a la Justicia </v>
      </c>
      <c r="C12" s="106" t="str">
        <f>+VLOOKUP(A12,'IDENTIFICACIÓN DE RIESGOS'!$A$7:$F$104,3,0)</f>
        <v>Interrupción o retraso en la prestación de los servicios de recepción, información y orientación de los ciudadanos en las casas de justicia de Bogotá</v>
      </c>
      <c r="D12" s="88" t="s">
        <v>466</v>
      </c>
      <c r="E12" s="82" t="s">
        <v>471</v>
      </c>
      <c r="F12" s="62" t="s">
        <v>379</v>
      </c>
      <c r="G12" s="67" t="s">
        <v>468</v>
      </c>
      <c r="H12" s="67" t="s">
        <v>469</v>
      </c>
      <c r="I12" s="67" t="s">
        <v>469</v>
      </c>
      <c r="J12" s="74"/>
      <c r="K12" s="74"/>
      <c r="L12" s="74"/>
      <c r="M12" s="74"/>
      <c r="N12" s="74"/>
      <c r="O12" s="74"/>
      <c r="P12" s="74"/>
      <c r="Q12" s="74"/>
      <c r="R12" s="74"/>
      <c r="S12" s="74"/>
      <c r="T12" s="74"/>
      <c r="U12" s="74"/>
      <c r="V12" s="74"/>
      <c r="W12" s="74"/>
      <c r="X12" s="74"/>
      <c r="Y12" s="74"/>
      <c r="Z12" s="74"/>
      <c r="AA12" s="74"/>
    </row>
    <row r="13" spans="1:27" s="63" customFormat="1" ht="102" x14ac:dyDescent="0.25">
      <c r="A13" s="82">
        <v>4</v>
      </c>
      <c r="B13" s="67" t="str">
        <f>+VLOOKUP(A13,'IDENTIFICACIÓN DE RIESGOS'!$A$7:$F$104,2,0)</f>
        <v xml:space="preserve">Acceso y Fortalecimiento a la Justicia </v>
      </c>
      <c r="C13" s="106" t="str">
        <f>+VLOOKUP(A13,'IDENTIFICACIÓN DE RIESGOS'!$A$7:$F$104,3,0)</f>
        <v>Interrupción o retraso en la prestación de los servicios por parte de las entidades operadoras de las casas de justicia de Bogotá</v>
      </c>
      <c r="D13" s="88" t="s">
        <v>466</v>
      </c>
      <c r="E13" s="82" t="s">
        <v>472</v>
      </c>
      <c r="F13" s="62" t="s">
        <v>379</v>
      </c>
      <c r="G13" s="67" t="s">
        <v>468</v>
      </c>
      <c r="H13" s="67" t="s">
        <v>469</v>
      </c>
      <c r="I13" s="67" t="s">
        <v>469</v>
      </c>
      <c r="J13" s="74"/>
      <c r="K13" s="74"/>
      <c r="L13" s="74"/>
      <c r="M13" s="74"/>
      <c r="N13" s="74"/>
      <c r="O13" s="74"/>
      <c r="P13" s="74"/>
      <c r="Q13" s="74"/>
      <c r="R13" s="74"/>
      <c r="S13" s="74"/>
      <c r="T13" s="74"/>
      <c r="U13" s="74"/>
      <c r="V13" s="74"/>
      <c r="W13" s="74"/>
      <c r="X13" s="74"/>
      <c r="Y13" s="74"/>
      <c r="Z13" s="74"/>
      <c r="AA13" s="74"/>
    </row>
    <row r="14" spans="1:27" s="153" customFormat="1" ht="51" hidden="1" x14ac:dyDescent="0.25">
      <c r="A14" s="146">
        <v>5</v>
      </c>
      <c r="B14" s="146" t="str">
        <f>+VLOOKUP(A14,'IDENTIFICACIÓN DE RIESGOS'!$A$7:$F$104,2,0)</f>
        <v xml:space="preserve">Acceso y Fortalecimiento a la Justicia </v>
      </c>
      <c r="C14" s="148" t="str">
        <f>+VLOOKUP(A14,'IDENTIFICACIÓN DE RIESGOS'!$A$7:$F$104,3,0)</f>
        <v>Afectación psicosocial de los funcionarios y contratistas del CTP</v>
      </c>
      <c r="D14" s="146" t="s">
        <v>466</v>
      </c>
      <c r="E14" s="157" t="s">
        <v>473</v>
      </c>
      <c r="F14" s="154" t="s">
        <v>379</v>
      </c>
      <c r="G14" s="146" t="s">
        <v>468</v>
      </c>
      <c r="H14" s="146" t="s">
        <v>469</v>
      </c>
      <c r="I14" s="146" t="s">
        <v>469</v>
      </c>
    </row>
    <row r="15" spans="1:27" s="153" customFormat="1" ht="51" hidden="1" x14ac:dyDescent="0.25">
      <c r="A15" s="146">
        <v>6</v>
      </c>
      <c r="B15" s="146" t="str">
        <f>+VLOOKUP(A15,'IDENTIFICACIÓN DE RIESGOS'!$A$7:$F$104,2,0)</f>
        <v xml:space="preserve">Acceso y Fortalecimiento a la Justicia </v>
      </c>
      <c r="C15" s="148" t="str">
        <f>+VLOOKUP(A15,'IDENTIFICACIÓN DE RIESGOS'!$A$7:$F$104,3,0)</f>
        <v>Inadecuada implementación del medio "Traslado por protección"</v>
      </c>
      <c r="D15" s="146" t="s">
        <v>466</v>
      </c>
      <c r="E15" s="157" t="s">
        <v>474</v>
      </c>
      <c r="F15" s="154" t="s">
        <v>379</v>
      </c>
      <c r="G15" s="146" t="s">
        <v>468</v>
      </c>
      <c r="H15" s="146" t="s">
        <v>469</v>
      </c>
      <c r="I15" s="146" t="s">
        <v>469</v>
      </c>
    </row>
    <row r="16" spans="1:27" s="63" customFormat="1" ht="127.5" x14ac:dyDescent="0.25">
      <c r="A16" s="82">
        <v>7</v>
      </c>
      <c r="B16" s="67" t="str">
        <f>+VLOOKUP(A16,'IDENTIFICACIÓN DE RIESGOS'!$A$7:$F$104,2,0)</f>
        <v>Atención y Servicio al Ciudadano</v>
      </c>
      <c r="C16" s="106" t="str">
        <f>+VLOOKUP(A16,'IDENTIFICACIÓN DE RIESGOS'!$A$7:$F$104,3,0)</f>
        <v>Responder extemporáneamente las Peticiones, Quejas, Reclamos o Sugerencias que ingresen a la Secretaría Distrital de Seguridad, Convivencia y Justicia.</v>
      </c>
      <c r="D16" s="67" t="s">
        <v>374</v>
      </c>
      <c r="E16" s="82" t="s">
        <v>475</v>
      </c>
      <c r="F16" s="67" t="s">
        <v>476</v>
      </c>
      <c r="G16" s="67" t="s">
        <v>477</v>
      </c>
      <c r="H16" s="86">
        <v>44197</v>
      </c>
      <c r="I16" s="86">
        <v>44561</v>
      </c>
      <c r="J16" s="74"/>
      <c r="K16" s="74"/>
      <c r="L16" s="74"/>
      <c r="M16" s="74"/>
      <c r="N16" s="74"/>
      <c r="O16" s="74"/>
      <c r="P16" s="74"/>
      <c r="Q16" s="74"/>
      <c r="R16" s="74"/>
      <c r="S16" s="74"/>
      <c r="T16" s="74"/>
      <c r="U16" s="74"/>
      <c r="V16" s="74"/>
      <c r="W16" s="74"/>
      <c r="X16" s="74"/>
      <c r="Y16" s="74"/>
      <c r="Z16" s="74"/>
      <c r="AA16" s="74"/>
    </row>
    <row r="17" spans="1:27" s="63" customFormat="1" ht="63.75" x14ac:dyDescent="0.25">
      <c r="A17" s="67">
        <v>8</v>
      </c>
      <c r="B17" s="67" t="str">
        <f>+VLOOKUP(A17,'IDENTIFICACIÓN DE RIESGOS'!$A$7:$F$104,2,0)</f>
        <v>Atención y Servicio al Ciudadano</v>
      </c>
      <c r="C17" s="106" t="str">
        <f>+VLOOKUP(A17,'IDENTIFICACIÓN DE RIESGOS'!$A$7:$F$104,3,0)</f>
        <v>Publicar extemporáneamente los Informes de PQRS en la página web de la entidad.</v>
      </c>
      <c r="D17" s="67" t="s">
        <v>466</v>
      </c>
      <c r="E17" s="82" t="s">
        <v>478</v>
      </c>
      <c r="F17" s="67" t="s">
        <v>392</v>
      </c>
      <c r="G17" s="67" t="s">
        <v>479</v>
      </c>
      <c r="H17" s="67" t="s">
        <v>469</v>
      </c>
      <c r="I17" s="67" t="s">
        <v>469</v>
      </c>
      <c r="J17" s="74"/>
      <c r="K17" s="74"/>
      <c r="L17" s="74"/>
      <c r="M17" s="74"/>
      <c r="N17" s="74"/>
      <c r="O17" s="74"/>
      <c r="P17" s="74"/>
      <c r="Q17" s="74"/>
      <c r="R17" s="74"/>
      <c r="S17" s="74"/>
      <c r="T17" s="74"/>
      <c r="U17" s="74"/>
      <c r="V17" s="74"/>
      <c r="W17" s="74"/>
      <c r="X17" s="74"/>
      <c r="Y17" s="74"/>
      <c r="Z17" s="74"/>
      <c r="AA17" s="74"/>
    </row>
    <row r="18" spans="1:27" s="63" customFormat="1" ht="76.5" x14ac:dyDescent="0.25">
      <c r="A18" s="67">
        <v>9</v>
      </c>
      <c r="B18" s="67" t="str">
        <f>+VLOOKUP(A18,'IDENTIFICACIÓN DE RIESGOS'!$A$7:$F$104,2,0)</f>
        <v>Control Interno Disciplinario</v>
      </c>
      <c r="C18" s="106" t="str">
        <f>+VLOOKUP(A18,'IDENTIFICACIÓN DE RIESGOS'!$A$7:$F$104,3,0)</f>
        <v>Procesos disciplinarios desarrollados  y fallados sin cumplir con los parámetros de ley.</v>
      </c>
      <c r="D18" s="67" t="s">
        <v>466</v>
      </c>
      <c r="E18" s="82" t="s">
        <v>478</v>
      </c>
      <c r="F18" s="67" t="s">
        <v>393</v>
      </c>
      <c r="G18" s="67" t="s">
        <v>480</v>
      </c>
      <c r="H18" s="67" t="s">
        <v>469</v>
      </c>
      <c r="I18" s="67" t="s">
        <v>469</v>
      </c>
      <c r="J18" s="74"/>
      <c r="K18" s="74"/>
      <c r="L18" s="74"/>
      <c r="M18" s="74"/>
      <c r="N18" s="74"/>
      <c r="O18" s="74"/>
      <c r="P18" s="74"/>
      <c r="Q18" s="74"/>
      <c r="R18" s="74"/>
      <c r="S18" s="74"/>
      <c r="T18" s="74"/>
      <c r="U18" s="74"/>
      <c r="V18" s="74"/>
      <c r="W18" s="74"/>
      <c r="X18" s="74"/>
      <c r="Y18" s="74"/>
      <c r="Z18" s="74"/>
      <c r="AA18" s="74"/>
    </row>
    <row r="19" spans="1:27" s="63" customFormat="1" ht="89.25" x14ac:dyDescent="0.25">
      <c r="A19" s="82">
        <v>10</v>
      </c>
      <c r="B19" s="67" t="str">
        <f>+VLOOKUP(A19,'IDENTIFICACIÓN DE RIESGOS'!$A$7:$F$104,2,0)</f>
        <v>Direccionamiento Sectorial e Institucional</v>
      </c>
      <c r="C19" s="106" t="str">
        <f>+VLOOKUP(A19,'IDENTIFICACIÓN DE RIESGOS'!$A$7:$F$104,3,0)</f>
        <v xml:space="preserve">Incumplimiento normativo ambiental por parte de la Secretaria Distrital de Seguridad, Convivencia y Justicia </v>
      </c>
      <c r="D19" s="67" t="s">
        <v>466</v>
      </c>
      <c r="E19" s="82" t="s">
        <v>478</v>
      </c>
      <c r="F19" s="67" t="s">
        <v>394</v>
      </c>
      <c r="G19" s="67" t="s">
        <v>481</v>
      </c>
      <c r="H19" s="67" t="s">
        <v>469</v>
      </c>
      <c r="I19" s="67" t="s">
        <v>469</v>
      </c>
      <c r="J19" s="74"/>
      <c r="K19" s="74"/>
      <c r="L19" s="74"/>
      <c r="M19" s="74"/>
      <c r="N19" s="74"/>
      <c r="O19" s="74"/>
      <c r="P19" s="74"/>
      <c r="Q19" s="74"/>
      <c r="R19" s="74"/>
      <c r="S19" s="74"/>
      <c r="T19" s="74"/>
      <c r="U19" s="74"/>
      <c r="V19" s="74"/>
      <c r="W19" s="74"/>
      <c r="X19" s="74"/>
      <c r="Y19" s="74"/>
      <c r="Z19" s="74"/>
      <c r="AA19" s="74"/>
    </row>
    <row r="20" spans="1:27" s="63" customFormat="1" ht="51" x14ac:dyDescent="0.25">
      <c r="A20" s="67">
        <v>11</v>
      </c>
      <c r="B20" s="67" t="str">
        <f>+VLOOKUP(A20,'IDENTIFICACIÓN DE RIESGOS'!$A$7:$F$104,2,0)</f>
        <v>Direccionamiento Sectorial e Institucional</v>
      </c>
      <c r="C20" s="106" t="str">
        <f>+VLOOKUP(A20,'IDENTIFICACIÓN DE RIESGOS'!$A$7:$F$104,3,0)</f>
        <v>Deficiencia en la identificación de los aspectos e impactos ambientales.</v>
      </c>
      <c r="D20" s="67" t="s">
        <v>466</v>
      </c>
      <c r="E20" s="82" t="s">
        <v>478</v>
      </c>
      <c r="F20" s="67" t="s">
        <v>394</v>
      </c>
      <c r="G20" s="67" t="s">
        <v>481</v>
      </c>
      <c r="H20" s="67" t="s">
        <v>469</v>
      </c>
      <c r="I20" s="67" t="s">
        <v>469</v>
      </c>
      <c r="J20" s="74"/>
      <c r="K20" s="74"/>
      <c r="L20" s="74"/>
      <c r="M20" s="74"/>
      <c r="N20" s="74"/>
      <c r="O20" s="74"/>
      <c r="P20" s="74"/>
      <c r="Q20" s="74"/>
      <c r="R20" s="74"/>
      <c r="S20" s="74"/>
      <c r="T20" s="74"/>
      <c r="U20" s="74"/>
      <c r="V20" s="74"/>
      <c r="W20" s="74"/>
      <c r="X20" s="74"/>
      <c r="Y20" s="74"/>
      <c r="Z20" s="74"/>
      <c r="AA20" s="74"/>
    </row>
    <row r="21" spans="1:27" s="63" customFormat="1" ht="51" x14ac:dyDescent="0.25">
      <c r="A21" s="67">
        <v>12</v>
      </c>
      <c r="B21" s="67" t="str">
        <f>+VLOOKUP(A21,'IDENTIFICACIÓN DE RIESGOS'!$A$7:$F$104,2,0)</f>
        <v>Direccionamiento Sectorial e Institucional</v>
      </c>
      <c r="C21" s="106" t="str">
        <f>+VLOOKUP(A21,'IDENTIFICACIÓN DE RIESGOS'!$A$7:$F$104,3,0)</f>
        <v>Incumplimiento normativo ambiental y proliferación de vectores.</v>
      </c>
      <c r="D21" s="67" t="s">
        <v>466</v>
      </c>
      <c r="E21" s="82" t="s">
        <v>478</v>
      </c>
      <c r="F21" s="67" t="s">
        <v>394</v>
      </c>
      <c r="G21" s="67" t="s">
        <v>481</v>
      </c>
      <c r="H21" s="67" t="s">
        <v>469</v>
      </c>
      <c r="I21" s="67" t="s">
        <v>469</v>
      </c>
      <c r="J21" s="74"/>
      <c r="K21" s="74"/>
      <c r="L21" s="74"/>
      <c r="M21" s="74"/>
      <c r="N21" s="74"/>
      <c r="O21" s="74"/>
      <c r="P21" s="74"/>
      <c r="Q21" s="74"/>
      <c r="R21" s="74"/>
      <c r="S21" s="74"/>
      <c r="T21" s="74"/>
      <c r="U21" s="74"/>
      <c r="V21" s="74"/>
      <c r="W21" s="74"/>
      <c r="X21" s="74"/>
      <c r="Y21" s="74"/>
      <c r="Z21" s="74"/>
      <c r="AA21" s="74"/>
    </row>
    <row r="22" spans="1:27" s="63" customFormat="1" ht="318.75" x14ac:dyDescent="0.25">
      <c r="A22" s="82">
        <v>13</v>
      </c>
      <c r="B22" s="67" t="str">
        <f>+VLOOKUP(A22,'IDENTIFICACIÓN DE RIESGOS'!$A$7:$F$104,2,0)</f>
        <v>Direccionamiento Sectorial e Institucional</v>
      </c>
      <c r="C22" s="106" t="str">
        <f>+VLOOKUP(A22,'IDENTIFICACIÓN DE RIESGOS'!$A$7:$F$104,3,0)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D22" s="67" t="s">
        <v>466</v>
      </c>
      <c r="E22" s="82" t="s">
        <v>478</v>
      </c>
      <c r="F22" s="67" t="s">
        <v>395</v>
      </c>
      <c r="G22" s="67" t="s">
        <v>482</v>
      </c>
      <c r="H22" s="67" t="s">
        <v>469</v>
      </c>
      <c r="I22" s="67" t="s">
        <v>469</v>
      </c>
      <c r="J22" s="74"/>
      <c r="K22" s="74"/>
      <c r="L22" s="74"/>
      <c r="M22" s="74"/>
      <c r="N22" s="74"/>
      <c r="O22" s="74"/>
      <c r="P22" s="74"/>
      <c r="Q22" s="74"/>
      <c r="R22" s="74"/>
      <c r="S22" s="74"/>
      <c r="T22" s="74"/>
      <c r="U22" s="74"/>
      <c r="V22" s="74"/>
      <c r="W22" s="74"/>
      <c r="X22" s="74"/>
      <c r="Y22" s="74"/>
      <c r="Z22" s="74"/>
      <c r="AA22" s="74"/>
    </row>
    <row r="23" spans="1:27" s="63" customFormat="1" ht="153" x14ac:dyDescent="0.25">
      <c r="A23" s="67">
        <v>14</v>
      </c>
      <c r="B23" s="67" t="str">
        <f>+VLOOKUP(A23,'IDENTIFICACIÓN DE RIESGOS'!$A$7:$F$104,2,0)</f>
        <v>Direccionamiento Sectorial e Institucional</v>
      </c>
      <c r="C23" s="106" t="str">
        <f>+VLOOKUP(A23,'IDENTIFICACIÓN DE RIESGOS'!$A$7:$F$104,3,0)</f>
        <v>Inadecuado seguimiento a las herramientas de control, Productos y/o servicios dentro del SIG que permitan la insatisfacción de los usuarios y partes interesadas en los procesos misionales de la entidad</v>
      </c>
      <c r="D23" s="67" t="s">
        <v>466</v>
      </c>
      <c r="E23" s="82" t="s">
        <v>478</v>
      </c>
      <c r="F23" s="67" t="s">
        <v>379</v>
      </c>
      <c r="G23" s="67" t="s">
        <v>483</v>
      </c>
      <c r="H23" s="67" t="s">
        <v>469</v>
      </c>
      <c r="I23" s="67" t="s">
        <v>469</v>
      </c>
      <c r="J23" s="74"/>
      <c r="K23" s="74"/>
      <c r="L23" s="74"/>
      <c r="M23" s="74"/>
      <c r="N23" s="74"/>
      <c r="O23" s="74"/>
      <c r="P23" s="74"/>
      <c r="Q23" s="74"/>
      <c r="R23" s="74"/>
      <c r="S23" s="74"/>
      <c r="T23" s="74"/>
      <c r="U23" s="74"/>
      <c r="V23" s="74"/>
      <c r="W23" s="74"/>
      <c r="X23" s="74"/>
      <c r="Y23" s="74"/>
      <c r="Z23" s="74"/>
      <c r="AA23" s="74"/>
    </row>
    <row r="24" spans="1:27" s="63" customFormat="1" ht="89.25" x14ac:dyDescent="0.25">
      <c r="A24" s="67">
        <v>15</v>
      </c>
      <c r="B24" s="67" t="str">
        <f>+VLOOKUP(A24,'IDENTIFICACIÓN DE RIESGOS'!$A$7:$F$104,2,0)</f>
        <v>Gestión de Comunicaciones</v>
      </c>
      <c r="C24" s="106" t="str">
        <f>+VLOOKUP(A24,'IDENTIFICACIÓN DE RIESGOS'!$A$7:$F$104,3,0)</f>
        <v>Publicar información no autorizada que genere desinformación en la opinión pública</v>
      </c>
      <c r="D24" s="67" t="s">
        <v>466</v>
      </c>
      <c r="E24" s="82" t="s">
        <v>478</v>
      </c>
      <c r="F24" s="67" t="s">
        <v>484</v>
      </c>
      <c r="G24" s="67" t="s">
        <v>485</v>
      </c>
      <c r="H24" s="67" t="s">
        <v>469</v>
      </c>
      <c r="I24" s="67" t="s">
        <v>469</v>
      </c>
      <c r="J24" s="74"/>
      <c r="K24" s="74"/>
      <c r="L24" s="74"/>
      <c r="M24" s="74"/>
      <c r="N24" s="74"/>
      <c r="O24" s="74"/>
      <c r="P24" s="74"/>
      <c r="Q24" s="74"/>
      <c r="R24" s="74"/>
      <c r="S24" s="74"/>
      <c r="T24" s="74"/>
      <c r="U24" s="74"/>
      <c r="V24" s="74"/>
      <c r="W24" s="74"/>
      <c r="X24" s="74"/>
      <c r="Y24" s="74"/>
      <c r="Z24" s="74"/>
      <c r="AA24" s="74"/>
    </row>
    <row r="25" spans="1:27" s="63" customFormat="1" ht="75" customHeight="1" x14ac:dyDescent="0.25">
      <c r="A25" s="82">
        <v>16</v>
      </c>
      <c r="B25" s="67" t="str">
        <f>+VLOOKUP(A25,'IDENTIFICACIÓN DE RIESGOS'!$A$7:$F$104,2,0)</f>
        <v>Gestión de Comunicaciones</v>
      </c>
      <c r="C25" s="106" t="str">
        <f>+VLOOKUP(A25,'IDENTIFICACIÓN DE RIESGOS'!$A$7:$F$104,3,0)</f>
        <v>No divulgar o divulgar inoportunamente la información de la SSCJ</v>
      </c>
      <c r="D25" s="67" t="s">
        <v>466</v>
      </c>
      <c r="E25" s="82" t="s">
        <v>478</v>
      </c>
      <c r="F25" s="67" t="s">
        <v>486</v>
      </c>
      <c r="G25" s="67" t="s">
        <v>485</v>
      </c>
      <c r="H25" s="67" t="s">
        <v>469</v>
      </c>
      <c r="I25" s="67" t="s">
        <v>469</v>
      </c>
      <c r="J25" s="74"/>
      <c r="K25" s="74"/>
      <c r="L25" s="74"/>
      <c r="M25" s="74"/>
      <c r="N25" s="74"/>
      <c r="O25" s="74"/>
      <c r="P25" s="74"/>
      <c r="Q25" s="74"/>
      <c r="R25" s="74"/>
      <c r="S25" s="74"/>
      <c r="T25" s="74"/>
      <c r="U25" s="74"/>
      <c r="V25" s="74"/>
      <c r="W25" s="74"/>
      <c r="X25" s="74"/>
      <c r="Y25" s="74"/>
      <c r="Z25" s="74"/>
      <c r="AA25" s="74"/>
    </row>
    <row r="26" spans="1:27" s="63" customFormat="1" ht="102" x14ac:dyDescent="0.25">
      <c r="A26" s="67">
        <v>17</v>
      </c>
      <c r="B26" s="67" t="str">
        <f>+VLOOKUP(A26,'IDENTIFICACIÓN DE RIESGOS'!$A$7:$F$104,2,0)</f>
        <v>Gestión de Comunicaciones</v>
      </c>
      <c r="C26" s="106" t="str">
        <f>+VLOOKUP(A26,'IDENTIFICACIÓN DE RIESGOS'!$A$7:$F$104,3,0)</f>
        <v>Publicación indebida de contenidos digitales (RRSS y página web ) de la Secretaría de Seguridad, Convivencia y Justicia</v>
      </c>
      <c r="D26" s="67" t="s">
        <v>466</v>
      </c>
      <c r="E26" s="82" t="s">
        <v>478</v>
      </c>
      <c r="F26" s="67" t="s">
        <v>484</v>
      </c>
      <c r="G26" s="67" t="s">
        <v>485</v>
      </c>
      <c r="H26" s="67" t="s">
        <v>469</v>
      </c>
      <c r="I26" s="67" t="s">
        <v>469</v>
      </c>
      <c r="J26" s="74"/>
      <c r="K26" s="74"/>
      <c r="L26" s="74"/>
      <c r="M26" s="74"/>
      <c r="N26" s="74"/>
      <c r="O26" s="74"/>
      <c r="P26" s="74"/>
      <c r="Q26" s="74"/>
      <c r="R26" s="74"/>
      <c r="S26" s="74"/>
      <c r="T26" s="74"/>
      <c r="U26" s="74"/>
      <c r="V26" s="74"/>
      <c r="W26" s="74"/>
      <c r="X26" s="74"/>
      <c r="Y26" s="74"/>
      <c r="Z26" s="74"/>
      <c r="AA26" s="74"/>
    </row>
    <row r="27" spans="1:27" s="63" customFormat="1" ht="63.75" x14ac:dyDescent="0.25">
      <c r="A27" s="67">
        <v>18</v>
      </c>
      <c r="B27" s="67" t="str">
        <f>+VLOOKUP(A27,'IDENTIFICACIÓN DE RIESGOS'!$A$7:$F$104,2,0)</f>
        <v>Gestión de Emergencias</v>
      </c>
      <c r="C27" s="106" t="str">
        <f>+VLOOKUP(A27,'IDENTIFICACIÓN DE RIESGOS'!$A$7:$F$104,3,0)</f>
        <v>Falla total o parcial en el servicio de atención de la línea de Seguridad y Emergencias 123.</v>
      </c>
      <c r="D27" s="67" t="s">
        <v>466</v>
      </c>
      <c r="E27" s="82" t="s">
        <v>478</v>
      </c>
      <c r="F27" s="67" t="s">
        <v>379</v>
      </c>
      <c r="G27" s="67" t="s">
        <v>487</v>
      </c>
      <c r="H27" s="67" t="s">
        <v>469</v>
      </c>
      <c r="I27" s="67" t="s">
        <v>469</v>
      </c>
      <c r="J27" s="74"/>
      <c r="K27" s="74"/>
      <c r="L27" s="74"/>
      <c r="M27" s="74"/>
      <c r="N27" s="74"/>
      <c r="O27" s="74"/>
      <c r="P27" s="74"/>
      <c r="Q27" s="74"/>
      <c r="R27" s="74"/>
      <c r="S27" s="74"/>
      <c r="T27" s="74"/>
      <c r="U27" s="74"/>
      <c r="V27" s="74"/>
      <c r="W27" s="74"/>
      <c r="X27" s="74"/>
      <c r="Y27" s="74"/>
      <c r="Z27" s="74"/>
      <c r="AA27" s="74"/>
    </row>
    <row r="28" spans="1:27" s="63" customFormat="1" ht="75" customHeight="1" x14ac:dyDescent="0.25">
      <c r="A28" s="82">
        <v>19</v>
      </c>
      <c r="B28" s="67" t="str">
        <f>+VLOOKUP(A28,'IDENTIFICACIÓN DE RIESGOS'!$A$7:$F$104,2,0)</f>
        <v>Gestión de Emergencias</v>
      </c>
      <c r="C28" s="106" t="str">
        <f>+VLOOKUP(A28,'IDENTIFICACIÓN DE RIESGOS'!$A$7:$F$104,3,0)</f>
        <v>Acceso y uso de información de tipo confidencial, reservado, personal, privilegiada o sensible, por personal no autorizado.</v>
      </c>
      <c r="D28" s="67" t="s">
        <v>466</v>
      </c>
      <c r="E28" s="82" t="s">
        <v>478</v>
      </c>
      <c r="F28" s="67" t="s">
        <v>379</v>
      </c>
      <c r="G28" s="67" t="s">
        <v>487</v>
      </c>
      <c r="H28" s="67" t="s">
        <v>469</v>
      </c>
      <c r="I28" s="67" t="s">
        <v>469</v>
      </c>
      <c r="J28" s="74"/>
      <c r="K28" s="74"/>
      <c r="L28" s="74"/>
      <c r="M28" s="74"/>
      <c r="N28" s="74"/>
      <c r="O28" s="74"/>
      <c r="P28" s="74"/>
      <c r="Q28" s="74"/>
      <c r="R28" s="74"/>
      <c r="S28" s="74"/>
      <c r="T28" s="74"/>
      <c r="U28" s="74"/>
      <c r="V28" s="74"/>
      <c r="W28" s="74"/>
      <c r="X28" s="74"/>
      <c r="Y28" s="74"/>
      <c r="Z28" s="74"/>
      <c r="AA28" s="74"/>
    </row>
    <row r="29" spans="1:27" s="63" customFormat="1" ht="89.25" x14ac:dyDescent="0.25">
      <c r="A29" s="67">
        <v>20</v>
      </c>
      <c r="B29" s="67" t="str">
        <f>+VLOOKUP(A29,'IDENTIFICACIÓN DE RIESGOS'!$A$7:$F$104,2,0)</f>
        <v>Gestión de Emergencias</v>
      </c>
      <c r="C29" s="106" t="str">
        <f>+VLOOKUP(A29,'IDENTIFICACIÓN DE RIESGOS'!$A$7:$F$104,3,0)</f>
        <v>Afectación de personas, bienes o recursos por servicio o atención inadecuada de incidentes desde el NUSE 123.</v>
      </c>
      <c r="D29" s="67" t="s">
        <v>466</v>
      </c>
      <c r="E29" s="82" t="s">
        <v>478</v>
      </c>
      <c r="F29" s="67" t="s">
        <v>379</v>
      </c>
      <c r="G29" s="67" t="s">
        <v>487</v>
      </c>
      <c r="H29" s="67" t="s">
        <v>469</v>
      </c>
      <c r="I29" s="67" t="s">
        <v>469</v>
      </c>
      <c r="J29" s="74"/>
      <c r="K29" s="74"/>
      <c r="L29" s="74"/>
      <c r="M29" s="74"/>
      <c r="N29" s="74"/>
      <c r="O29" s="74"/>
      <c r="P29" s="74"/>
      <c r="Q29" s="74"/>
      <c r="R29" s="74"/>
      <c r="S29" s="74"/>
      <c r="T29" s="74"/>
      <c r="U29" s="74"/>
      <c r="V29" s="74"/>
      <c r="W29" s="74"/>
      <c r="X29" s="74"/>
      <c r="Y29" s="74"/>
      <c r="Z29" s="74"/>
      <c r="AA29" s="74"/>
    </row>
    <row r="30" spans="1:27" s="63" customFormat="1" ht="127.5" x14ac:dyDescent="0.25">
      <c r="A30" s="67">
        <v>21</v>
      </c>
      <c r="B30" s="67" t="str">
        <f>+VLOOKUP(A30,'IDENTIFICACIÓN DE RIESGOS'!$A$7:$F$104,2,0)</f>
        <v>Gestión de Recursos Físicos y Documental</v>
      </c>
      <c r="C30" s="106" t="str">
        <f>+VLOOKUP(A30,'IDENTIFICACIÓN DE RIESGOS'!$A$7:$F$104,3,0)</f>
        <v>Perdida o extravió documental por parte de un servidor que, aprovechando su posición frente a un recurso público, privilegia a un tercero con información para su beneficio.</v>
      </c>
      <c r="D30" s="67" t="s">
        <v>466</v>
      </c>
      <c r="E30" s="82" t="s">
        <v>478</v>
      </c>
      <c r="F30" s="67" t="s">
        <v>379</v>
      </c>
      <c r="G30" s="67" t="s">
        <v>488</v>
      </c>
      <c r="H30" s="67" t="s">
        <v>469</v>
      </c>
      <c r="I30" s="67" t="s">
        <v>469</v>
      </c>
      <c r="J30" s="74"/>
      <c r="K30" s="74"/>
      <c r="L30" s="74"/>
      <c r="M30" s="74"/>
      <c r="N30" s="74"/>
      <c r="O30" s="74"/>
      <c r="P30" s="74"/>
      <c r="Q30" s="74"/>
      <c r="R30" s="74"/>
      <c r="S30" s="74"/>
      <c r="T30" s="74"/>
      <c r="U30" s="74"/>
      <c r="V30" s="74"/>
      <c r="W30" s="74"/>
      <c r="X30" s="74"/>
      <c r="Y30" s="74"/>
      <c r="Z30" s="74"/>
      <c r="AA30" s="74"/>
    </row>
    <row r="31" spans="1:27" s="63" customFormat="1" ht="153" x14ac:dyDescent="0.25">
      <c r="A31" s="82">
        <v>22</v>
      </c>
      <c r="B31" s="67" t="str">
        <f>+VLOOKUP(A31,'IDENTIFICACIÓN DE RIESGOS'!$A$7:$F$104,2,0)</f>
        <v>Gestión de Recursos Físicos y Documental</v>
      </c>
      <c r="C31" s="106" t="str">
        <f>+VLOOKUP(A31,'IDENTIFICACIÓN DE RIESGOS'!$A$7:$F$104,3,0)</f>
        <v>Perdida y/o desaparición de los bienes al servicio de la Entidad parte de un servidor que, aprovechando su posición frente a un recurso público, sustrae bienes de la Entidad para su beneficio personal o un tercero.</v>
      </c>
      <c r="D31" s="67" t="s">
        <v>466</v>
      </c>
      <c r="E31" s="82" t="s">
        <v>478</v>
      </c>
      <c r="F31" s="67" t="s">
        <v>379</v>
      </c>
      <c r="G31" s="67" t="s">
        <v>489</v>
      </c>
      <c r="H31" s="67" t="s">
        <v>469</v>
      </c>
      <c r="I31" s="67" t="s">
        <v>469</v>
      </c>
      <c r="J31" s="74"/>
      <c r="K31" s="74"/>
      <c r="L31" s="74"/>
      <c r="M31" s="74"/>
      <c r="N31" s="74"/>
      <c r="O31" s="74"/>
      <c r="P31" s="74"/>
      <c r="Q31" s="74"/>
      <c r="R31" s="74"/>
      <c r="S31" s="74"/>
      <c r="T31" s="74"/>
      <c r="U31" s="74"/>
      <c r="V31" s="74"/>
      <c r="W31" s="74"/>
      <c r="X31" s="74"/>
      <c r="Y31" s="74"/>
      <c r="Z31" s="74"/>
      <c r="AA31" s="74"/>
    </row>
    <row r="32" spans="1:27" s="63" customFormat="1" ht="51" x14ac:dyDescent="0.25">
      <c r="A32" s="67">
        <v>23</v>
      </c>
      <c r="B32" s="67" t="str">
        <f>+VLOOKUP(A32,'IDENTIFICACIÓN DE RIESGOS'!$A$7:$F$104,2,0)</f>
        <v>Gestión de Tecnología de Información</v>
      </c>
      <c r="C32" s="106" t="str">
        <f>+VLOOKUP(A32,'IDENTIFICACIÓN DE RIESGOS'!$A$7:$F$104,3,0)</f>
        <v>Interrupción de los servicios  TIC</v>
      </c>
      <c r="D32" s="67" t="s">
        <v>466</v>
      </c>
      <c r="E32" s="82" t="s">
        <v>478</v>
      </c>
      <c r="F32" s="67" t="s">
        <v>490</v>
      </c>
      <c r="G32" s="67" t="s">
        <v>491</v>
      </c>
      <c r="H32" s="67" t="s">
        <v>469</v>
      </c>
      <c r="I32" s="67" t="s">
        <v>469</v>
      </c>
      <c r="J32" s="74"/>
      <c r="K32" s="74"/>
      <c r="L32" s="74"/>
      <c r="M32" s="74"/>
      <c r="N32" s="74"/>
      <c r="O32" s="74"/>
      <c r="P32" s="74"/>
      <c r="Q32" s="74"/>
      <c r="R32" s="74"/>
      <c r="S32" s="74"/>
      <c r="T32" s="74"/>
      <c r="U32" s="74"/>
      <c r="V32" s="74"/>
      <c r="W32" s="74"/>
      <c r="X32" s="74"/>
      <c r="Y32" s="74"/>
      <c r="Z32" s="74"/>
      <c r="AA32" s="74"/>
    </row>
    <row r="33" spans="1:27" s="63" customFormat="1" ht="76.5" x14ac:dyDescent="0.25">
      <c r="A33" s="67">
        <v>24</v>
      </c>
      <c r="B33" s="67" t="str">
        <f>+VLOOKUP(A33,'IDENTIFICACIÓN DE RIESGOS'!$A$7:$F$104,2,0)</f>
        <v>Gestión de Tecnología de Información</v>
      </c>
      <c r="C33" s="106" t="str">
        <f>+VLOOKUP(A33,'IDENTIFICACIÓN DE RIESGOS'!$A$7:$F$104,3,0)</f>
        <v>Incumplimiento de las funcionalidades para los cuales fueron diseñados los sistemas de información.</v>
      </c>
      <c r="D33" s="67" t="s">
        <v>466</v>
      </c>
      <c r="E33" s="82" t="s">
        <v>478</v>
      </c>
      <c r="F33" s="67" t="s">
        <v>490</v>
      </c>
      <c r="G33" s="67" t="s">
        <v>492</v>
      </c>
      <c r="H33" s="67" t="s">
        <v>469</v>
      </c>
      <c r="I33" s="67" t="s">
        <v>469</v>
      </c>
      <c r="J33" s="74"/>
      <c r="K33" s="74"/>
      <c r="L33" s="74"/>
      <c r="M33" s="74"/>
      <c r="N33" s="74"/>
      <c r="O33" s="74"/>
      <c r="P33" s="74"/>
      <c r="Q33" s="74"/>
      <c r="R33" s="74"/>
      <c r="S33" s="74"/>
      <c r="T33" s="74"/>
      <c r="U33" s="74"/>
      <c r="V33" s="74"/>
      <c r="W33" s="74"/>
      <c r="X33" s="74"/>
      <c r="Y33" s="74"/>
      <c r="Z33" s="74"/>
      <c r="AA33" s="74"/>
    </row>
    <row r="34" spans="1:27" s="63" customFormat="1" ht="38.25" x14ac:dyDescent="0.25">
      <c r="A34" s="82">
        <v>25</v>
      </c>
      <c r="B34" s="67" t="str">
        <f>+VLOOKUP(A34,'IDENTIFICACIÓN DE RIESGOS'!$A$7:$F$104,2,0)</f>
        <v>Gestión Financiera</v>
      </c>
      <c r="C34" s="106" t="str">
        <f>+VLOOKUP(A34,'IDENTIFICACIÓN DE RIESGOS'!$A$7:$F$104,3,0)</f>
        <v>Deficiente ejecución del PAC</v>
      </c>
      <c r="D34" s="67" t="s">
        <v>466</v>
      </c>
      <c r="E34" s="82" t="s">
        <v>478</v>
      </c>
      <c r="F34" s="67" t="s">
        <v>414</v>
      </c>
      <c r="G34" s="67" t="s">
        <v>493</v>
      </c>
      <c r="H34" s="67" t="s">
        <v>469</v>
      </c>
      <c r="I34" s="67" t="s">
        <v>469</v>
      </c>
      <c r="J34" s="74"/>
      <c r="K34" s="74"/>
      <c r="L34" s="74"/>
      <c r="M34" s="74"/>
      <c r="N34" s="74"/>
      <c r="O34" s="74"/>
      <c r="P34" s="74"/>
      <c r="Q34" s="74"/>
      <c r="R34" s="74"/>
      <c r="S34" s="74"/>
      <c r="T34" s="74"/>
      <c r="U34" s="74"/>
      <c r="V34" s="74"/>
      <c r="W34" s="74"/>
      <c r="X34" s="74"/>
      <c r="Y34" s="74"/>
      <c r="Z34" s="74"/>
      <c r="AA34" s="74"/>
    </row>
    <row r="35" spans="1:27" s="63" customFormat="1" ht="63.75" x14ac:dyDescent="0.25">
      <c r="A35" s="67">
        <v>26</v>
      </c>
      <c r="B35" s="67" t="str">
        <f>+VLOOKUP(A35,'IDENTIFICACIÓN DE RIESGOS'!$A$7:$F$104,2,0)</f>
        <v>Gestión Financiera</v>
      </c>
      <c r="C35" s="106" t="str">
        <f>+VLOOKUP(A35,'IDENTIFICACIÓN DE RIESGOS'!$A$7:$F$104,3,0)</f>
        <v>Se identifica, clasifica y se registra información contable en rubros y cuantías que no correspondan</v>
      </c>
      <c r="D35" s="67" t="s">
        <v>466</v>
      </c>
      <c r="E35" s="82" t="s">
        <v>478</v>
      </c>
      <c r="F35" s="67" t="s">
        <v>494</v>
      </c>
      <c r="G35" s="67" t="s">
        <v>493</v>
      </c>
      <c r="H35" s="67" t="s">
        <v>469</v>
      </c>
      <c r="I35" s="67" t="s">
        <v>469</v>
      </c>
      <c r="J35" s="74"/>
      <c r="K35" s="74"/>
      <c r="L35" s="74"/>
      <c r="M35" s="74"/>
      <c r="N35" s="74"/>
      <c r="O35" s="74"/>
      <c r="P35" s="74"/>
      <c r="Q35" s="74"/>
      <c r="R35" s="74"/>
      <c r="S35" s="74"/>
      <c r="T35" s="74"/>
      <c r="U35" s="74"/>
      <c r="V35" s="74"/>
      <c r="W35" s="74"/>
      <c r="X35" s="74"/>
      <c r="Y35" s="74"/>
      <c r="Z35" s="74"/>
      <c r="AA35" s="74"/>
    </row>
    <row r="36" spans="1:27" s="63" customFormat="1" ht="51" x14ac:dyDescent="0.25">
      <c r="A36" s="67">
        <v>27</v>
      </c>
      <c r="B36" s="67" t="str">
        <f>+VLOOKUP(A36,'IDENTIFICACIÓN DE RIESGOS'!$A$7:$F$104,2,0)</f>
        <v>Gestión Jurídica y Contractual</v>
      </c>
      <c r="C36" s="106" t="str">
        <f>+VLOOKUP(A36,'IDENTIFICACIÓN DE RIESGOS'!$A$7:$F$104,3,0)</f>
        <v>Documentos incompletos para la elaboración de un contrato</v>
      </c>
      <c r="D36" s="67" t="s">
        <v>374</v>
      </c>
      <c r="E36" s="67" t="s">
        <v>495</v>
      </c>
      <c r="F36" s="67" t="s">
        <v>416</v>
      </c>
      <c r="G36" s="67" t="s">
        <v>496</v>
      </c>
      <c r="H36" s="86">
        <v>44197</v>
      </c>
      <c r="I36" s="86">
        <v>44561</v>
      </c>
      <c r="J36" s="74"/>
      <c r="K36" s="74"/>
      <c r="L36" s="74"/>
      <c r="M36" s="74"/>
      <c r="N36" s="74"/>
      <c r="O36" s="74"/>
      <c r="P36" s="74"/>
      <c r="Q36" s="74"/>
      <c r="R36" s="74"/>
      <c r="S36" s="74"/>
      <c r="T36" s="74"/>
      <c r="U36" s="74"/>
      <c r="V36" s="74"/>
      <c r="W36" s="74"/>
      <c r="X36" s="74"/>
      <c r="Y36" s="74"/>
      <c r="Z36" s="74"/>
      <c r="AA36" s="74"/>
    </row>
    <row r="37" spans="1:27" s="63" customFormat="1" ht="51" x14ac:dyDescent="0.25">
      <c r="A37" s="82">
        <v>28</v>
      </c>
      <c r="B37" s="67" t="str">
        <f>+VLOOKUP(A37,'IDENTIFICACIÓN DE RIESGOS'!$A$7:$F$104,2,0)</f>
        <v>Gestión Jurídica y Contractual</v>
      </c>
      <c r="C37" s="106" t="str">
        <f>+VLOOKUP(A37,'IDENTIFICACIÓN DE RIESGOS'!$A$7:$F$104,3,0)</f>
        <v>Documentos incompletos para la legalización de un contrato</v>
      </c>
      <c r="D37" s="67" t="s">
        <v>374</v>
      </c>
      <c r="E37" s="82" t="s">
        <v>495</v>
      </c>
      <c r="F37" s="67" t="s">
        <v>417</v>
      </c>
      <c r="G37" s="67" t="s">
        <v>496</v>
      </c>
      <c r="H37" s="86">
        <v>44197</v>
      </c>
      <c r="I37" s="86">
        <v>44561</v>
      </c>
      <c r="J37" s="74"/>
      <c r="K37" s="74"/>
      <c r="L37" s="74"/>
      <c r="M37" s="74"/>
      <c r="N37" s="74"/>
      <c r="O37" s="74"/>
      <c r="P37" s="74"/>
      <c r="Q37" s="74"/>
      <c r="R37" s="74"/>
      <c r="S37" s="74"/>
      <c r="T37" s="74"/>
      <c r="U37" s="74"/>
      <c r="V37" s="74"/>
      <c r="W37" s="74"/>
      <c r="X37" s="74"/>
      <c r="Y37" s="74"/>
      <c r="Z37" s="74"/>
      <c r="AA37" s="74"/>
    </row>
    <row r="38" spans="1:27" s="63" customFormat="1" ht="60" customHeight="1" x14ac:dyDescent="0.25">
      <c r="A38" s="67">
        <v>29</v>
      </c>
      <c r="B38" s="67" t="str">
        <f>+VLOOKUP(A38,'IDENTIFICACIÓN DE RIESGOS'!$A$7:$F$104,2,0)</f>
        <v>Gestión Jurídica y Contractual</v>
      </c>
      <c r="C38" s="106" t="str">
        <f>+VLOOKUP(A38,'IDENTIFICACIÓN DE RIESGOS'!$A$7:$F$104,3,0)</f>
        <v>Liquidación extemporánea de los contratos fuera de los plazos acordados en el contrato o los establecidos por la ley</v>
      </c>
      <c r="D38" s="67" t="s">
        <v>374</v>
      </c>
      <c r="E38" s="82" t="s">
        <v>495</v>
      </c>
      <c r="F38" s="67" t="s">
        <v>419</v>
      </c>
      <c r="G38" s="67" t="s">
        <v>496</v>
      </c>
      <c r="H38" s="86">
        <v>44197</v>
      </c>
      <c r="I38" s="86">
        <v>44561</v>
      </c>
      <c r="J38" s="74"/>
      <c r="K38" s="74"/>
      <c r="L38" s="74"/>
      <c r="M38" s="74"/>
      <c r="N38" s="74"/>
      <c r="O38" s="74"/>
      <c r="P38" s="74"/>
      <c r="Q38" s="74"/>
      <c r="R38" s="74"/>
      <c r="S38" s="74"/>
      <c r="T38" s="74"/>
      <c r="U38" s="74"/>
      <c r="V38" s="74"/>
      <c r="W38" s="74"/>
      <c r="X38" s="74"/>
      <c r="Y38" s="74"/>
      <c r="Z38" s="74"/>
      <c r="AA38" s="74"/>
    </row>
    <row r="39" spans="1:27" s="63" customFormat="1" ht="204" x14ac:dyDescent="0.25">
      <c r="A39" s="67">
        <v>30</v>
      </c>
      <c r="B39" s="67" t="str">
        <f>+VLOOKUP(A39,'IDENTIFICACIÓN DE RIESGOS'!$A$7:$F$104,2,0)</f>
        <v>Gestión y Análisis de Información de S, C y AJ</v>
      </c>
      <c r="C39" s="106" t="str">
        <f>+VLOOKUP(A39,'IDENTIFICACIÓN DE RIESGOS'!$A$7:$F$104,3,0)</f>
        <v>Los boletines, estudios estratégicos, recomendaciones, respuestas a solicitudes de información y demás documentos requeridos no se generan en los términos de oportunidad y pertinencia de acuerdo con la caracterización del proceso.</v>
      </c>
      <c r="D39" s="67" t="s">
        <v>466</v>
      </c>
      <c r="E39" s="82" t="s">
        <v>478</v>
      </c>
      <c r="F39" s="67" t="s">
        <v>420</v>
      </c>
      <c r="G39" s="67" t="s">
        <v>497</v>
      </c>
      <c r="H39" s="67" t="s">
        <v>469</v>
      </c>
      <c r="I39" s="67" t="s">
        <v>469</v>
      </c>
      <c r="J39" s="74"/>
      <c r="K39" s="74"/>
      <c r="L39" s="74"/>
      <c r="M39" s="74"/>
      <c r="N39" s="74"/>
      <c r="O39" s="74"/>
      <c r="P39" s="74"/>
      <c r="Q39" s="74"/>
      <c r="R39" s="74"/>
      <c r="S39" s="74"/>
      <c r="T39" s="74"/>
      <c r="U39" s="74"/>
      <c r="V39" s="74"/>
      <c r="W39" s="74"/>
      <c r="X39" s="74"/>
      <c r="Y39" s="74"/>
      <c r="Z39" s="74"/>
      <c r="AA39" s="74"/>
    </row>
    <row r="40" spans="1:27" s="63" customFormat="1" ht="38.25" x14ac:dyDescent="0.25">
      <c r="A40" s="82">
        <v>31</v>
      </c>
      <c r="B40" s="67" t="str">
        <f>+VLOOKUP(A40,'IDENTIFICACIÓN DE RIESGOS'!$A$7:$F$104,2,0)</f>
        <v>Seguimiento y Monitoreo al Sistema de Control Interno</v>
      </c>
      <c r="C40" s="106" t="str">
        <f>+VLOOKUP(A40,'IDENTIFICACIÓN DE RIESGOS'!$A$7:$F$104,3,0)</f>
        <v>Inoportunidad en la presentación de informes de ley</v>
      </c>
      <c r="D40" s="67" t="s">
        <v>466</v>
      </c>
      <c r="E40" s="82" t="s">
        <v>478</v>
      </c>
      <c r="F40" s="67" t="s">
        <v>422</v>
      </c>
      <c r="G40" s="67" t="s">
        <v>498</v>
      </c>
      <c r="H40" s="67" t="s">
        <v>469</v>
      </c>
      <c r="I40" s="67" t="s">
        <v>469</v>
      </c>
      <c r="J40" s="74"/>
      <c r="K40" s="74"/>
      <c r="L40" s="74"/>
      <c r="M40" s="74"/>
      <c r="N40" s="74"/>
      <c r="O40" s="74"/>
      <c r="P40" s="74"/>
      <c r="Q40" s="74"/>
      <c r="R40" s="74"/>
      <c r="S40" s="74"/>
      <c r="T40" s="74"/>
      <c r="U40" s="74"/>
      <c r="V40" s="74"/>
      <c r="W40" s="74"/>
      <c r="X40" s="74"/>
      <c r="Y40" s="74"/>
      <c r="Z40" s="74"/>
      <c r="AA40" s="74"/>
    </row>
    <row r="41" spans="1:27" s="63" customFormat="1" ht="76.5" x14ac:dyDescent="0.25">
      <c r="A41" s="67">
        <v>32</v>
      </c>
      <c r="B41" s="67" t="str">
        <f>+VLOOKUP(A41,'IDENTIFICACIÓN DE RIESGOS'!$A$7:$F$104,2,0)</f>
        <v>Seguimiento y Monitoreo al Sistema de Control Interno</v>
      </c>
      <c r="C41" s="106" t="str">
        <f>+VLOOKUP(A41,'IDENTIFICACIÓN DE RIESGOS'!$A$7:$F$104,3,0)</f>
        <v>Presentar informes de Auditoria o seguimiento con resultados  sesgados,  erróneos, poco fiable o inconcluyentes.</v>
      </c>
      <c r="D41" s="67" t="s">
        <v>466</v>
      </c>
      <c r="E41" s="82" t="s">
        <v>478</v>
      </c>
      <c r="F41" s="67" t="s">
        <v>424</v>
      </c>
      <c r="G41" s="67" t="s">
        <v>499</v>
      </c>
      <c r="H41" s="67" t="s">
        <v>469</v>
      </c>
      <c r="I41" s="67" t="s">
        <v>469</v>
      </c>
      <c r="J41" s="74"/>
      <c r="K41" s="74"/>
      <c r="L41" s="74"/>
      <c r="M41" s="74"/>
      <c r="N41" s="74"/>
      <c r="O41" s="74"/>
      <c r="P41" s="74"/>
      <c r="Q41" s="74"/>
      <c r="R41" s="74"/>
      <c r="S41" s="74"/>
      <c r="T41" s="74"/>
      <c r="U41" s="74"/>
      <c r="V41" s="74"/>
      <c r="W41" s="74"/>
      <c r="X41" s="74"/>
      <c r="Y41" s="74"/>
      <c r="Z41" s="74"/>
      <c r="AA41" s="74"/>
    </row>
    <row r="42" spans="1:27" s="63" customFormat="1" ht="76.5" x14ac:dyDescent="0.25">
      <c r="A42" s="67">
        <v>33</v>
      </c>
      <c r="B42" s="67" t="str">
        <f>+VLOOKUP(A42,'IDENTIFICACIÓN DE RIESGOS'!$A$7:$F$104,2,0)</f>
        <v>Gestión Humana</v>
      </c>
      <c r="C42" s="106" t="str">
        <f>+VLOOKUP(A42,'IDENTIFICACIÓN DE RIESGOS'!$A$7:$F$104,3,0)</f>
        <v>Inadecuada utilización de las normas en las actuaciones asociadas al proceso de gestión humana</v>
      </c>
      <c r="D42" s="67" t="s">
        <v>466</v>
      </c>
      <c r="E42" s="82" t="s">
        <v>478</v>
      </c>
      <c r="F42" s="67" t="s">
        <v>379</v>
      </c>
      <c r="G42" s="67" t="s">
        <v>500</v>
      </c>
      <c r="H42" s="67" t="s">
        <v>469</v>
      </c>
      <c r="I42" s="67" t="s">
        <v>469</v>
      </c>
      <c r="J42" s="74"/>
      <c r="K42" s="74"/>
      <c r="L42" s="74"/>
      <c r="M42" s="74"/>
      <c r="N42" s="74"/>
      <c r="O42" s="74"/>
      <c r="P42" s="74"/>
      <c r="Q42" s="74"/>
      <c r="R42" s="74"/>
      <c r="S42" s="74"/>
      <c r="T42" s="74"/>
      <c r="U42" s="74"/>
      <c r="V42" s="74"/>
      <c r="W42" s="74"/>
      <c r="X42" s="74"/>
      <c r="Y42" s="74"/>
      <c r="Z42" s="74"/>
      <c r="AA42" s="74"/>
    </row>
    <row r="43" spans="1:27" s="63" customFormat="1" ht="76.5" x14ac:dyDescent="0.25">
      <c r="A43" s="82">
        <v>34</v>
      </c>
      <c r="B43" s="67" t="str">
        <f>+VLOOKUP(A43,'IDENTIFICACIÓN DE RIESGOS'!$A$7:$F$104,2,0)</f>
        <v>Gestión Humana</v>
      </c>
      <c r="C43" s="106" t="str">
        <f>+VLOOKUP(A43,'IDENTIFICACIÓN DE RIESGOS'!$A$7:$F$104,3,0)</f>
        <v xml:space="preserve">Liquidación de la nómina sin el oportuno reporte de las novedades que se generan mensualmente. </v>
      </c>
      <c r="D43" s="67" t="s">
        <v>466</v>
      </c>
      <c r="E43" s="82" t="s">
        <v>478</v>
      </c>
      <c r="F43" s="67" t="s">
        <v>425</v>
      </c>
      <c r="G43" s="67" t="s">
        <v>501</v>
      </c>
      <c r="H43" s="67" t="s">
        <v>469</v>
      </c>
      <c r="I43" s="67" t="s">
        <v>469</v>
      </c>
      <c r="J43" s="74"/>
      <c r="K43" s="74"/>
      <c r="L43" s="74"/>
      <c r="M43" s="74"/>
      <c r="N43" s="74"/>
      <c r="O43" s="74"/>
      <c r="P43" s="74"/>
      <c r="Q43" s="74"/>
      <c r="R43" s="74"/>
      <c r="S43" s="74"/>
      <c r="T43" s="74"/>
      <c r="U43" s="74"/>
      <c r="V43" s="74"/>
      <c r="W43" s="74"/>
      <c r="X43" s="74"/>
      <c r="Y43" s="74"/>
      <c r="Z43" s="74"/>
      <c r="AA43" s="74"/>
    </row>
    <row r="44" spans="1:27" s="63" customFormat="1" ht="102" x14ac:dyDescent="0.25">
      <c r="A44" s="67">
        <v>35</v>
      </c>
      <c r="B44" s="67" t="str">
        <f>+VLOOKUP(A44,'IDENTIFICACIÓN DE RIESGOS'!$A$7:$F$104,2,0)</f>
        <v>Gestión Humana</v>
      </c>
      <c r="C44" s="106" t="str">
        <f>+VLOOKUP(A44,'IDENTIFICACIÓN DE RIESGOS'!$A$7:$F$104,3,0)</f>
        <v>Nombrar, encargar o posesionar a un servidor que no cumpla con los requisitos establecidos en el Manual de Funciones de la SCJ</v>
      </c>
      <c r="D44" s="67" t="s">
        <v>466</v>
      </c>
      <c r="E44" s="67" t="s">
        <v>478</v>
      </c>
      <c r="F44" s="67" t="s">
        <v>427</v>
      </c>
      <c r="G44" s="67" t="s">
        <v>502</v>
      </c>
      <c r="H44" s="88" t="s">
        <v>469</v>
      </c>
      <c r="I44" s="88" t="s">
        <v>469</v>
      </c>
      <c r="J44" s="74"/>
      <c r="K44" s="74"/>
      <c r="L44" s="74"/>
      <c r="M44" s="74"/>
      <c r="N44" s="74"/>
      <c r="O44" s="74"/>
      <c r="P44" s="74"/>
      <c r="Q44" s="74"/>
      <c r="R44" s="74"/>
      <c r="S44" s="74"/>
      <c r="T44" s="74"/>
      <c r="U44" s="74"/>
      <c r="V44" s="74"/>
      <c r="W44" s="74"/>
      <c r="X44" s="74"/>
      <c r="Y44" s="74"/>
      <c r="Z44" s="74"/>
      <c r="AA44" s="74"/>
    </row>
    <row r="45" spans="1:27" s="63" customFormat="1" ht="38.25" x14ac:dyDescent="0.25">
      <c r="A45" s="67">
        <v>36</v>
      </c>
      <c r="B45" s="67" t="str">
        <f>+VLOOKUP(A45,'IDENTIFICACIÓN DE RIESGOS'!$A$7:$F$104,2,0)</f>
        <v>Gestión Humana</v>
      </c>
      <c r="C45" s="106" t="str">
        <f>+VLOOKUP(A45,'IDENTIFICACIÓN DE RIESGOS'!$A$7:$F$104,3,0)</f>
        <v>Sustracción de información de las historias laborales</v>
      </c>
      <c r="D45" s="67" t="s">
        <v>466</v>
      </c>
      <c r="E45" s="67" t="s">
        <v>478</v>
      </c>
      <c r="F45" s="67" t="s">
        <v>379</v>
      </c>
      <c r="G45" s="67" t="s">
        <v>503</v>
      </c>
      <c r="H45" s="88" t="s">
        <v>469</v>
      </c>
      <c r="I45" s="88" t="s">
        <v>469</v>
      </c>
      <c r="J45" s="74"/>
      <c r="K45" s="74"/>
      <c r="L45" s="74"/>
      <c r="M45" s="74"/>
      <c r="N45" s="74"/>
      <c r="O45" s="74"/>
      <c r="P45" s="74"/>
      <c r="Q45" s="74"/>
      <c r="R45" s="74"/>
      <c r="S45" s="74"/>
      <c r="T45" s="74"/>
      <c r="U45" s="74"/>
      <c r="V45" s="74"/>
      <c r="W45" s="74"/>
      <c r="X45" s="74"/>
      <c r="Y45" s="74"/>
      <c r="Z45" s="74"/>
      <c r="AA45" s="74"/>
    </row>
    <row r="46" spans="1:27" s="63" customFormat="1" ht="105" customHeight="1" x14ac:dyDescent="0.25">
      <c r="A46" s="82">
        <v>37</v>
      </c>
      <c r="B46" s="67" t="str">
        <f>+VLOOKUP(A46,'IDENTIFICACIÓN DE RIESGOS'!$A$7:$F$104,2,0)</f>
        <v>Gestión Humana</v>
      </c>
      <c r="C46" s="106" t="str">
        <f>+VLOOKUP(A46,'IDENTIFICACIÓN DE RIESGOS'!$A$7:$F$104,3,0)</f>
        <v>Emitir pronunciamientos y respuestas relacionados con el proceso de gestión humana, no ajustados a la ley.</v>
      </c>
      <c r="D46" s="67" t="s">
        <v>466</v>
      </c>
      <c r="E46" s="67" t="s">
        <v>478</v>
      </c>
      <c r="F46" s="67" t="s">
        <v>379</v>
      </c>
      <c r="G46" s="67" t="s">
        <v>504</v>
      </c>
      <c r="H46" s="88" t="s">
        <v>469</v>
      </c>
      <c r="I46" s="88" t="s">
        <v>469</v>
      </c>
      <c r="J46" s="74"/>
      <c r="K46" s="74"/>
      <c r="L46" s="74"/>
      <c r="M46" s="74"/>
      <c r="N46" s="74"/>
      <c r="O46" s="74"/>
      <c r="P46" s="74"/>
      <c r="Q46" s="74"/>
      <c r="R46" s="74"/>
      <c r="S46" s="74"/>
      <c r="T46" s="74"/>
      <c r="U46" s="74"/>
      <c r="V46" s="74"/>
      <c r="W46" s="74"/>
      <c r="X46" s="74"/>
      <c r="Y46" s="74"/>
      <c r="Z46" s="74"/>
      <c r="AA46" s="74"/>
    </row>
    <row r="47" spans="1:27" s="63" customFormat="1" ht="114.75" x14ac:dyDescent="0.25">
      <c r="A47" s="67">
        <v>38</v>
      </c>
      <c r="B47" s="67" t="str">
        <f>+VLOOKUP(A47,'IDENTIFICACIÓN DE RIESGOS'!$A$7:$F$104,2,0)</f>
        <v>Gestión Humana</v>
      </c>
      <c r="C47" s="106" t="str">
        <f>+VLOOKUP(A47,'IDENTIFICACIÓN DE RIESGOS'!$A$7:$F$104,3,0)</f>
        <v>Error en la revisión técnica de las ofertas presentadas por los proponentes, incumpliendo los requisitos establecidos en la etapa precontractual (estudios previos)</v>
      </c>
      <c r="D47" s="67" t="s">
        <v>466</v>
      </c>
      <c r="E47" s="82" t="s">
        <v>478</v>
      </c>
      <c r="F47" s="67" t="s">
        <v>379</v>
      </c>
      <c r="G47" s="67" t="s">
        <v>505</v>
      </c>
      <c r="H47" s="67" t="s">
        <v>469</v>
      </c>
      <c r="I47" s="67" t="s">
        <v>469</v>
      </c>
      <c r="J47" s="74"/>
      <c r="K47" s="74"/>
      <c r="L47" s="74"/>
      <c r="M47" s="74"/>
      <c r="N47" s="74"/>
      <c r="O47" s="74"/>
      <c r="P47" s="74"/>
      <c r="Q47" s="74"/>
      <c r="R47" s="74"/>
      <c r="S47" s="74"/>
      <c r="T47" s="74"/>
      <c r="U47" s="74"/>
      <c r="V47" s="74"/>
      <c r="W47" s="74"/>
      <c r="X47" s="74"/>
      <c r="Y47" s="74"/>
      <c r="Z47" s="74"/>
      <c r="AA47" s="74"/>
    </row>
    <row r="48" spans="1:27" s="63" customFormat="1" ht="76.5" x14ac:dyDescent="0.25">
      <c r="A48" s="67">
        <v>39</v>
      </c>
      <c r="B48" s="67" t="str">
        <f>+VLOOKUP(A48,'IDENTIFICACIÓN DE RIESGOS'!$A$7:$F$104,2,0)</f>
        <v>Gestión Humana</v>
      </c>
      <c r="C48" s="106" t="str">
        <f>+VLOOKUP(A48,'IDENTIFICACIÓN DE RIESGOS'!$A$7:$F$104,3,0)</f>
        <v>Probabilidad de Incremento en la ocurrencia de accidentes y enfermedades laborales</v>
      </c>
      <c r="D48" s="67" t="s">
        <v>466</v>
      </c>
      <c r="E48" s="82" t="s">
        <v>478</v>
      </c>
      <c r="F48" s="67" t="s">
        <v>431</v>
      </c>
      <c r="G48" s="67" t="s">
        <v>505</v>
      </c>
      <c r="H48" s="67" t="s">
        <v>469</v>
      </c>
      <c r="I48" s="67" t="s">
        <v>469</v>
      </c>
      <c r="J48" s="74"/>
      <c r="K48" s="74"/>
      <c r="L48" s="74"/>
      <c r="M48" s="74"/>
      <c r="N48" s="74"/>
      <c r="O48" s="74"/>
      <c r="P48" s="74"/>
      <c r="Q48" s="74"/>
      <c r="R48" s="74"/>
      <c r="S48" s="74"/>
      <c r="T48" s="74"/>
      <c r="U48" s="74"/>
      <c r="V48" s="74"/>
      <c r="W48" s="74"/>
      <c r="X48" s="74"/>
      <c r="Y48" s="74"/>
      <c r="Z48" s="74"/>
      <c r="AA48" s="74"/>
    </row>
    <row r="49" spans="1:27" s="63" customFormat="1" ht="63.75" x14ac:dyDescent="0.25">
      <c r="A49" s="82">
        <v>40</v>
      </c>
      <c r="B49" s="67" t="str">
        <f>+VLOOKUP(A49,'IDENTIFICACIÓN DE RIESGOS'!$A$7:$F$104,2,0)</f>
        <v>Gestión Humana</v>
      </c>
      <c r="C49" s="106" t="str">
        <f>+VLOOKUP(A49,'IDENTIFICACIÓN DE RIESGOS'!$A$7:$F$104,3,0)</f>
        <v>Probabilidad de Incremento de reporte de casos asociados a riesgo psicosocial en la SCJ</v>
      </c>
      <c r="D49" s="67" t="s">
        <v>466</v>
      </c>
      <c r="E49" s="82" t="s">
        <v>478</v>
      </c>
      <c r="F49" s="67" t="s">
        <v>433</v>
      </c>
      <c r="G49" s="67" t="s">
        <v>505</v>
      </c>
      <c r="H49" s="67" t="s">
        <v>469</v>
      </c>
      <c r="I49" s="67" t="s">
        <v>469</v>
      </c>
      <c r="J49" s="74"/>
      <c r="K49" s="74"/>
      <c r="L49" s="74"/>
      <c r="M49" s="74"/>
      <c r="N49" s="74"/>
      <c r="O49" s="74"/>
      <c r="P49" s="74"/>
      <c r="Q49" s="74"/>
      <c r="R49" s="74"/>
      <c r="S49" s="74"/>
      <c r="T49" s="74"/>
      <c r="U49" s="74"/>
      <c r="V49" s="74"/>
      <c r="W49" s="74"/>
      <c r="X49" s="74"/>
      <c r="Y49" s="74"/>
      <c r="Z49" s="74"/>
      <c r="AA49" s="74"/>
    </row>
    <row r="50" spans="1:27" s="63" customFormat="1" ht="51" x14ac:dyDescent="0.25">
      <c r="A50" s="67">
        <v>41</v>
      </c>
      <c r="B50" s="67" t="str">
        <f>+VLOOKUP(A50,'IDENTIFICACIÓN DE RIESGOS'!$A$7:$F$104,2,0)</f>
        <v>Gestión Humana</v>
      </c>
      <c r="C50" s="106" t="str">
        <f>+VLOOKUP(A50,'IDENTIFICACIÓN DE RIESGOS'!$A$7:$F$104,3,0)</f>
        <v>Indebida ejecución del programa de bienestar de la entidad</v>
      </c>
      <c r="D50" s="67" t="s">
        <v>466</v>
      </c>
      <c r="E50" s="82" t="s">
        <v>478</v>
      </c>
      <c r="F50" s="67" t="s">
        <v>435</v>
      </c>
      <c r="G50" s="67" t="s">
        <v>505</v>
      </c>
      <c r="H50" s="67" t="s">
        <v>469</v>
      </c>
      <c r="I50" s="67" t="s">
        <v>469</v>
      </c>
      <c r="J50" s="74"/>
      <c r="K50" s="74"/>
      <c r="L50" s="74"/>
      <c r="M50" s="74"/>
      <c r="N50" s="74"/>
      <c r="O50" s="74"/>
      <c r="P50" s="74"/>
      <c r="Q50" s="74"/>
      <c r="R50" s="74"/>
      <c r="S50" s="74"/>
      <c r="T50" s="74"/>
      <c r="U50" s="74"/>
      <c r="V50" s="74"/>
      <c r="W50" s="74"/>
      <c r="X50" s="74"/>
      <c r="Y50" s="74"/>
      <c r="Z50" s="74"/>
      <c r="AA50" s="74"/>
    </row>
    <row r="51" spans="1:27" s="63" customFormat="1" ht="63.75" x14ac:dyDescent="0.25">
      <c r="A51" s="67">
        <v>42</v>
      </c>
      <c r="B51" s="67" t="str">
        <f>+VLOOKUP(A51,'IDENTIFICACIÓN DE RIESGOS'!$A$7:$F$104,2,0)</f>
        <v>Gestión Humana</v>
      </c>
      <c r="C51" s="106" t="str">
        <f>+VLOOKUP(A51,'IDENTIFICACIÓN DE RIESGOS'!$A$7:$F$104,3,0)</f>
        <v>Diagnóstico de capacitación no ajustado a las necesidades reales de la SCJ.</v>
      </c>
      <c r="D51" s="67" t="s">
        <v>466</v>
      </c>
      <c r="E51" s="82" t="s">
        <v>478</v>
      </c>
      <c r="F51" s="67" t="s">
        <v>436</v>
      </c>
      <c r="G51" s="67" t="s">
        <v>505</v>
      </c>
      <c r="H51" s="67" t="s">
        <v>469</v>
      </c>
      <c r="I51" s="67" t="s">
        <v>469</v>
      </c>
      <c r="J51" s="74"/>
      <c r="K51" s="74"/>
      <c r="L51" s="74"/>
      <c r="M51" s="74"/>
      <c r="N51" s="74"/>
      <c r="O51" s="74"/>
      <c r="P51" s="74"/>
      <c r="Q51" s="74"/>
      <c r="R51" s="74"/>
      <c r="S51" s="74"/>
      <c r="T51" s="74"/>
      <c r="U51" s="74"/>
      <c r="V51" s="74"/>
      <c r="W51" s="74"/>
      <c r="X51" s="74"/>
      <c r="Y51" s="74"/>
      <c r="Z51" s="74"/>
      <c r="AA51" s="74"/>
    </row>
    <row r="52" spans="1:27" s="63" customFormat="1" ht="50.25" customHeight="1" x14ac:dyDescent="0.25">
      <c r="A52" s="82">
        <v>43</v>
      </c>
      <c r="B52" s="67" t="str">
        <f>+VLOOKUP(A52,'IDENTIFICACIÓN DE RIESGOS'!$A$7:$F$104,2,0)</f>
        <v>Gestión de Seguridad y Convivencia</v>
      </c>
      <c r="C52" s="106" t="str">
        <f>+VLOOKUP(A52,'IDENTIFICACIÓN DE RIESGOS'!$A$7:$F$104,3,0)</f>
        <v>Desviación o incumplimiento de las metas programadas de los indicadores relacionados con el proceso</v>
      </c>
      <c r="D52" s="67" t="s">
        <v>466</v>
      </c>
      <c r="E52" s="82" t="s">
        <v>478</v>
      </c>
      <c r="F52" s="67" t="s">
        <v>506</v>
      </c>
      <c r="G52" s="67" t="s">
        <v>507</v>
      </c>
      <c r="H52" s="67" t="s">
        <v>469</v>
      </c>
      <c r="I52" s="67" t="s">
        <v>469</v>
      </c>
      <c r="J52" s="74"/>
      <c r="K52" s="74"/>
      <c r="L52" s="74"/>
      <c r="M52" s="74"/>
      <c r="N52" s="74"/>
      <c r="O52" s="74"/>
      <c r="P52" s="74"/>
      <c r="Q52" s="74"/>
      <c r="R52" s="74"/>
      <c r="S52" s="74"/>
      <c r="T52" s="74"/>
      <c r="U52" s="74"/>
      <c r="V52" s="74"/>
      <c r="W52" s="74"/>
      <c r="X52" s="74"/>
      <c r="Y52" s="74"/>
      <c r="Z52" s="74"/>
      <c r="AA52" s="74"/>
    </row>
    <row r="53" spans="1:27" s="63" customFormat="1" ht="51" x14ac:dyDescent="0.25">
      <c r="A53" s="67">
        <v>44</v>
      </c>
      <c r="B53" s="67" t="str">
        <f>+VLOOKUP(A53,'IDENTIFICACIÓN DE RIESGOS'!$A$7:$F$104,2,0)</f>
        <v>Gestión de Seguridad y Convivencia</v>
      </c>
      <c r="C53" s="106" t="str">
        <f>+VLOOKUP(A53,'IDENTIFICACIÓN DE RIESGOS'!$A$7:$F$104,3,0)</f>
        <v xml:space="preserve">Perdida o distorsión de información critica para el proceso </v>
      </c>
      <c r="D53" s="67" t="s">
        <v>466</v>
      </c>
      <c r="E53" s="82" t="s">
        <v>478</v>
      </c>
      <c r="F53" s="67" t="s">
        <v>508</v>
      </c>
      <c r="G53" s="67" t="s">
        <v>507</v>
      </c>
      <c r="H53" s="67" t="s">
        <v>469</v>
      </c>
      <c r="I53" s="67" t="s">
        <v>469</v>
      </c>
      <c r="J53" s="74"/>
      <c r="K53" s="74"/>
      <c r="L53" s="74"/>
      <c r="M53" s="74"/>
      <c r="N53" s="74"/>
      <c r="O53" s="74"/>
      <c r="P53" s="74"/>
      <c r="Q53" s="74"/>
      <c r="R53" s="74"/>
      <c r="S53" s="74"/>
      <c r="T53" s="74"/>
      <c r="U53" s="74"/>
      <c r="V53" s="74"/>
      <c r="W53" s="74"/>
      <c r="X53" s="74"/>
      <c r="Y53" s="74"/>
      <c r="Z53" s="74"/>
      <c r="AA53" s="74"/>
    </row>
    <row r="54" spans="1:27" s="63" customFormat="1" ht="76.5" x14ac:dyDescent="0.25">
      <c r="A54" s="67">
        <v>45</v>
      </c>
      <c r="B54" s="67" t="str">
        <f>+VLOOKUP(A54,'IDENTIFICACIÓN DE RIESGOS'!$A$7:$F$104,2,0)</f>
        <v>Gestión de Seguridad y Convivencia</v>
      </c>
      <c r="C54" s="106" t="str">
        <f>+VLOOKUP(A54,'IDENTIFICACIÓN DE RIESGOS'!$A$7:$F$104,3,0)</f>
        <v>Ejecución ineficaz o ineficiente de las actividades programadas en los diferentes procedimientos</v>
      </c>
      <c r="D54" s="67" t="s">
        <v>466</v>
      </c>
      <c r="E54" s="82" t="s">
        <v>478</v>
      </c>
      <c r="F54" s="67" t="s">
        <v>506</v>
      </c>
      <c r="G54" s="67" t="s">
        <v>507</v>
      </c>
      <c r="H54" s="67" t="s">
        <v>469</v>
      </c>
      <c r="I54" s="67" t="s">
        <v>469</v>
      </c>
      <c r="J54" s="74"/>
      <c r="K54" s="74"/>
      <c r="L54" s="74"/>
      <c r="M54" s="74"/>
      <c r="N54" s="74"/>
      <c r="O54" s="74"/>
      <c r="P54" s="74"/>
      <c r="Q54" s="74"/>
      <c r="R54" s="74"/>
      <c r="S54" s="74"/>
      <c r="T54" s="74"/>
      <c r="U54" s="74"/>
      <c r="V54" s="74"/>
      <c r="W54" s="74"/>
      <c r="X54" s="74"/>
      <c r="Y54" s="74"/>
      <c r="Z54" s="74"/>
      <c r="AA54" s="74"/>
    </row>
    <row r="55" spans="1:27" s="63" customFormat="1" ht="63.75" x14ac:dyDescent="0.25">
      <c r="A55" s="82">
        <v>46</v>
      </c>
      <c r="B55" s="67" t="str">
        <f>+VLOOKUP(A55,'IDENTIFICACIÓN DE RIESGOS'!$A$7:$F$104,2,0)</f>
        <v>Gestión de Seguridad y Convivencia</v>
      </c>
      <c r="C55" s="106" t="str">
        <f>+VLOOKUP(A55,'IDENTIFICACIÓN DE RIESGOS'!$A$7:$F$104,3,0)</f>
        <v>Atención deficiente de los usuarios de los diferentes procedimientos</v>
      </c>
      <c r="D55" s="67" t="s">
        <v>466</v>
      </c>
      <c r="E55" s="82" t="s">
        <v>478</v>
      </c>
      <c r="F55" s="67" t="s">
        <v>509</v>
      </c>
      <c r="G55" s="67" t="s">
        <v>507</v>
      </c>
      <c r="H55" s="67" t="s">
        <v>469</v>
      </c>
      <c r="I55" s="67" t="s">
        <v>469</v>
      </c>
      <c r="J55" s="74"/>
      <c r="K55" s="74"/>
      <c r="L55" s="74"/>
      <c r="M55" s="74"/>
      <c r="N55" s="74"/>
      <c r="O55" s="74"/>
      <c r="P55" s="74"/>
      <c r="Q55" s="74"/>
      <c r="R55" s="74"/>
      <c r="S55" s="74"/>
      <c r="T55" s="74"/>
      <c r="U55" s="74"/>
      <c r="V55" s="74"/>
      <c r="W55" s="74"/>
      <c r="X55" s="74"/>
      <c r="Y55" s="74"/>
      <c r="Z55" s="74"/>
      <c r="AA55" s="74"/>
    </row>
    <row r="56" spans="1:27" s="63" customFormat="1" ht="89.25" x14ac:dyDescent="0.25">
      <c r="A56" s="67">
        <v>47</v>
      </c>
      <c r="B56" s="67" t="str">
        <f>+VLOOKUP(A56,'IDENTIFICACIÓN DE RIESGOS'!$A$7:$F$104,2,0)</f>
        <v>Gestión de Seguridad y Convivencia</v>
      </c>
      <c r="C56" s="106" t="str">
        <f>+VLOOKUP(A56,'IDENTIFICACIÓN DE RIESGOS'!$A$7:$F$104,3,0)</f>
        <v>Acompañamiento inadecuado o con resultados adversos de manifestaciones, movilizaciones, eventos o aglomeraciones</v>
      </c>
      <c r="D56" s="67" t="s">
        <v>466</v>
      </c>
      <c r="E56" s="82" t="s">
        <v>478</v>
      </c>
      <c r="F56" s="67" t="s">
        <v>509</v>
      </c>
      <c r="G56" s="67" t="s">
        <v>507</v>
      </c>
      <c r="H56" s="67" t="s">
        <v>469</v>
      </c>
      <c r="I56" s="67" t="s">
        <v>469</v>
      </c>
      <c r="J56" s="74"/>
      <c r="K56" s="74"/>
      <c r="L56" s="74"/>
      <c r="M56" s="74"/>
      <c r="N56" s="74"/>
      <c r="O56" s="74"/>
      <c r="P56" s="74"/>
      <c r="Q56" s="74"/>
      <c r="R56" s="74"/>
      <c r="S56" s="74"/>
      <c r="T56" s="74"/>
      <c r="U56" s="74"/>
      <c r="V56" s="74"/>
      <c r="W56" s="74"/>
      <c r="X56" s="74"/>
      <c r="Y56" s="74"/>
      <c r="Z56" s="74"/>
      <c r="AA56" s="74"/>
    </row>
    <row r="57" spans="1:27" s="63" customFormat="1" ht="89.25" x14ac:dyDescent="0.25">
      <c r="A57" s="67">
        <v>48</v>
      </c>
      <c r="B57" s="67" t="str">
        <f>+VLOOKUP(A57,'IDENTIFICACIÓN DE RIESGOS'!$A$7:$F$104,2,0)</f>
        <v>Fortalecimiento de Capacidades Operativas para la S, C y AJ</v>
      </c>
      <c r="C57" s="106" t="str">
        <f>+VLOOKUP(A57,'IDENTIFICACIÓN DE RIESGOS'!$A$7:$F$104,3,0)</f>
        <v>Uso de los bienes en comodato con un fin diferente a lo pactado en los contratos interadministrativos de comodato</v>
      </c>
      <c r="D57" s="67" t="s">
        <v>466</v>
      </c>
      <c r="E57" s="82" t="s">
        <v>478</v>
      </c>
      <c r="F57" s="67" t="s">
        <v>441</v>
      </c>
      <c r="G57" s="67" t="s">
        <v>510</v>
      </c>
      <c r="H57" s="67" t="s">
        <v>469</v>
      </c>
      <c r="I57" s="67" t="s">
        <v>469</v>
      </c>
      <c r="J57" s="74"/>
      <c r="K57" s="74"/>
      <c r="L57" s="74"/>
      <c r="M57" s="74"/>
      <c r="N57" s="74"/>
      <c r="O57" s="74"/>
      <c r="P57" s="74"/>
      <c r="Q57" s="74"/>
      <c r="R57" s="74"/>
      <c r="S57" s="74"/>
      <c r="T57" s="74"/>
      <c r="U57" s="74"/>
      <c r="V57" s="74"/>
      <c r="W57" s="74"/>
      <c r="X57" s="74"/>
      <c r="Y57" s="74"/>
      <c r="Z57" s="74"/>
      <c r="AA57" s="74"/>
    </row>
    <row r="58" spans="1:27" s="63" customFormat="1" ht="102" x14ac:dyDescent="0.25">
      <c r="A58" s="82">
        <v>49</v>
      </c>
      <c r="B58" s="67" t="str">
        <f>+VLOOKUP(A58,'IDENTIFICACIÓN DE RIESGOS'!$A$7:$F$104,2,0)</f>
        <v>Fortalecimiento de Capacidades Operativas para la S, C y AJ</v>
      </c>
      <c r="C58" s="106" t="str">
        <f>+VLOOKUP(A58,'IDENTIFICACIÓN DE RIESGOS'!$A$7:$F$104,3,0)</f>
        <v>Detrimento patrimonial por la no reclamación de siniestros durante el tiempo legalmente establecido para que no opere la prescripción</v>
      </c>
      <c r="D58" s="67" t="s">
        <v>466</v>
      </c>
      <c r="E58" s="82" t="s">
        <v>478</v>
      </c>
      <c r="F58" s="67" t="s">
        <v>511</v>
      </c>
      <c r="G58" s="67" t="s">
        <v>512</v>
      </c>
      <c r="H58" s="67" t="s">
        <v>469</v>
      </c>
      <c r="I58" s="67" t="s">
        <v>469</v>
      </c>
      <c r="J58" s="74"/>
      <c r="K58" s="74"/>
      <c r="L58" s="74"/>
      <c r="M58" s="74"/>
      <c r="N58" s="74"/>
      <c r="O58" s="74"/>
      <c r="P58" s="74"/>
      <c r="Q58" s="74"/>
      <c r="R58" s="74"/>
      <c r="S58" s="74"/>
      <c r="T58" s="74"/>
      <c r="U58" s="74"/>
      <c r="V58" s="74"/>
      <c r="W58" s="74"/>
      <c r="X58" s="74"/>
      <c r="Y58" s="74"/>
      <c r="Z58" s="74"/>
      <c r="AA58" s="74"/>
    </row>
    <row r="59" spans="1:27" s="63" customFormat="1" ht="63.75" x14ac:dyDescent="0.25">
      <c r="A59" s="67">
        <v>50</v>
      </c>
      <c r="B59" s="67" t="str">
        <f>+VLOOKUP(A59,'IDENTIFICACIÓN DE RIESGOS'!$A$7:$F$104,2,0)</f>
        <v>Fortalecimiento de Capacidades Operativas para la S, C y AJ</v>
      </c>
      <c r="C59" s="106" t="str">
        <f>+VLOOKUP(A59,'IDENTIFICACIÓN DE RIESGOS'!$A$7:$F$104,3,0)</f>
        <v>No suministrar los bienes y servicios de manera oportuna</v>
      </c>
      <c r="D59" s="67" t="s">
        <v>466</v>
      </c>
      <c r="E59" s="82" t="s">
        <v>478</v>
      </c>
      <c r="F59" s="67" t="s">
        <v>513</v>
      </c>
      <c r="G59" s="67" t="s">
        <v>514</v>
      </c>
      <c r="H59" s="67" t="s">
        <v>469</v>
      </c>
      <c r="I59" s="67" t="s">
        <v>469</v>
      </c>
      <c r="J59" s="74"/>
      <c r="K59" s="74"/>
      <c r="L59" s="74"/>
      <c r="M59" s="74"/>
      <c r="N59" s="74"/>
      <c r="O59" s="74"/>
      <c r="P59" s="74"/>
      <c r="Q59" s="74"/>
      <c r="R59" s="74"/>
      <c r="S59" s="74"/>
      <c r="T59" s="74"/>
      <c r="U59" s="74"/>
      <c r="V59" s="74"/>
      <c r="W59" s="74"/>
      <c r="X59" s="74"/>
      <c r="Y59" s="74"/>
      <c r="Z59" s="74"/>
      <c r="AA59" s="74"/>
    </row>
    <row r="60" spans="1:27" s="63" customFormat="1" ht="178.5" x14ac:dyDescent="0.25">
      <c r="A60" s="82">
        <v>51</v>
      </c>
      <c r="B60" s="67" t="str">
        <f>+VLOOKUP(A60,'IDENTIFICACIÓN DE RIESGOS'!$A$7:$F$104,2,0)</f>
        <v>Fortalecimiento de Capacidades Operativas para la S, C y AJ</v>
      </c>
      <c r="C60" s="106" t="str">
        <f>+VLOOKUP(A60,'IDENTIFICACIÓN DE RIESGOS'!$A$7:$F$104,3,0)</f>
        <v>Proyectos no ejecutados de acuerdo a lo proyectado en la vigencia anterior, Proyectos inconclusos en su ejecución (Obras de infraestructura sin terminar), Obras sin el cumplimiento de requisitos para su adecuado funcionamiento</v>
      </c>
      <c r="D60" s="67" t="s">
        <v>466</v>
      </c>
      <c r="E60" s="82" t="s">
        <v>478</v>
      </c>
      <c r="F60" s="67" t="s">
        <v>513</v>
      </c>
      <c r="G60" s="67" t="s">
        <v>514</v>
      </c>
      <c r="H60" s="67" t="s">
        <v>469</v>
      </c>
      <c r="I60" s="67" t="s">
        <v>469</v>
      </c>
      <c r="J60" s="74"/>
      <c r="K60" s="74"/>
      <c r="L60" s="74"/>
      <c r="M60" s="74"/>
      <c r="N60" s="74"/>
      <c r="O60" s="74"/>
      <c r="P60" s="74"/>
      <c r="Q60" s="74"/>
      <c r="R60" s="74"/>
      <c r="S60" s="74"/>
      <c r="T60" s="74"/>
      <c r="U60" s="74"/>
      <c r="V60" s="74"/>
      <c r="W60" s="74"/>
      <c r="X60" s="74"/>
      <c r="Y60" s="74"/>
      <c r="Z60" s="74"/>
      <c r="AA60" s="74"/>
    </row>
    <row r="61" spans="1:27" s="63" customFormat="1" ht="38.25" x14ac:dyDescent="0.25">
      <c r="A61" s="67">
        <v>52</v>
      </c>
      <c r="B61" s="67" t="str">
        <f>+VLOOKUP(A61,'IDENTIFICACIÓN DE RIESGOS'!$A$7:$F$104,2,0)</f>
        <v>CD-Atención Integral para PPL</v>
      </c>
      <c r="C61" s="106" t="str">
        <f>+VLOOKUP(A61,'IDENTIFICACIÓN DE RIESGOS'!$A$7:$F$104,3,0)</f>
        <v>Incumplimiento en la prestación del servicio</v>
      </c>
      <c r="D61" s="67" t="s">
        <v>466</v>
      </c>
      <c r="E61" s="82" t="s">
        <v>478</v>
      </c>
      <c r="F61" s="67" t="s">
        <v>379</v>
      </c>
      <c r="G61" s="67" t="s">
        <v>515</v>
      </c>
      <c r="H61" s="67" t="s">
        <v>469</v>
      </c>
      <c r="I61" s="67" t="s">
        <v>469</v>
      </c>
      <c r="J61" s="74"/>
      <c r="K61" s="74"/>
      <c r="L61" s="74"/>
      <c r="M61" s="74"/>
      <c r="N61" s="74"/>
      <c r="O61" s="74"/>
      <c r="P61" s="74"/>
      <c r="Q61" s="74"/>
      <c r="R61" s="74"/>
      <c r="S61" s="74"/>
      <c r="T61" s="74"/>
      <c r="U61" s="74"/>
      <c r="V61" s="74"/>
      <c r="W61" s="74"/>
      <c r="X61" s="74"/>
      <c r="Y61" s="74"/>
      <c r="Z61" s="74"/>
      <c r="AA61" s="74"/>
    </row>
    <row r="62" spans="1:27" s="63" customFormat="1" ht="63.75" x14ac:dyDescent="0.25">
      <c r="A62" s="82">
        <v>53</v>
      </c>
      <c r="B62" s="67" t="str">
        <f>+VLOOKUP(A62,'IDENTIFICACIÓN DE RIESGOS'!$A$7:$F$104,2,0)</f>
        <v>CD-Atención Integral para PPL</v>
      </c>
      <c r="C62" s="106" t="str">
        <f>+VLOOKUP(A62,'IDENTIFICACIÓN DE RIESGOS'!$A$7:$F$104,3,0)</f>
        <v>Disminución de las actividades válidas para la redención de pena, vulneración de derechos a PPL</v>
      </c>
      <c r="D62" s="67" t="s">
        <v>466</v>
      </c>
      <c r="E62" s="82" t="s">
        <v>478</v>
      </c>
      <c r="F62" s="67" t="s">
        <v>379</v>
      </c>
      <c r="G62" s="67" t="s">
        <v>516</v>
      </c>
      <c r="H62" s="67" t="s">
        <v>469</v>
      </c>
      <c r="I62" s="67" t="s">
        <v>469</v>
      </c>
      <c r="J62" s="74"/>
      <c r="K62" s="74"/>
      <c r="L62" s="74"/>
      <c r="M62" s="74"/>
      <c r="N62" s="74"/>
      <c r="O62" s="74"/>
      <c r="P62" s="74"/>
      <c r="Q62" s="74"/>
      <c r="R62" s="74"/>
      <c r="S62" s="74"/>
      <c r="T62" s="74"/>
      <c r="U62" s="74"/>
      <c r="V62" s="74"/>
      <c r="W62" s="74"/>
      <c r="X62" s="74"/>
      <c r="Y62" s="74"/>
      <c r="Z62" s="74"/>
      <c r="AA62" s="74"/>
    </row>
    <row r="63" spans="1:27" s="63" customFormat="1" ht="38.25" x14ac:dyDescent="0.25">
      <c r="A63" s="67">
        <v>54</v>
      </c>
      <c r="B63" s="67" t="str">
        <f>+VLOOKUP(A63,'IDENTIFICACIÓN DE RIESGOS'!$A$7:$F$104,2,0)</f>
        <v>CD-Atención Integral para PPL</v>
      </c>
      <c r="C63" s="106" t="str">
        <f>+VLOOKUP(A63,'IDENTIFICACIÓN DE RIESGOS'!$A$7:$F$104,3,0)</f>
        <v>Pérdida de la confidencialidad de la información</v>
      </c>
      <c r="D63" s="67" t="s">
        <v>466</v>
      </c>
      <c r="E63" s="82" t="s">
        <v>478</v>
      </c>
      <c r="F63" s="67" t="s">
        <v>379</v>
      </c>
      <c r="G63" s="67" t="s">
        <v>517</v>
      </c>
      <c r="H63" s="67" t="s">
        <v>469</v>
      </c>
      <c r="I63" s="67" t="s">
        <v>469</v>
      </c>
      <c r="J63" s="74"/>
      <c r="K63" s="74"/>
      <c r="L63" s="74"/>
      <c r="M63" s="74"/>
      <c r="N63" s="74"/>
      <c r="O63" s="74"/>
      <c r="P63" s="74"/>
      <c r="Q63" s="74"/>
      <c r="R63" s="74"/>
      <c r="S63" s="74"/>
      <c r="T63" s="74"/>
      <c r="U63" s="74"/>
      <c r="V63" s="74"/>
      <c r="W63" s="74"/>
      <c r="X63" s="74"/>
      <c r="Y63" s="74"/>
      <c r="Z63" s="74"/>
      <c r="AA63" s="74"/>
    </row>
    <row r="64" spans="1:27" s="63" customFormat="1" ht="25.5" x14ac:dyDescent="0.25">
      <c r="A64" s="82">
        <v>55</v>
      </c>
      <c r="B64" s="67" t="str">
        <f>+VLOOKUP(A64,'IDENTIFICACIÓN DE RIESGOS'!$A$7:$F$104,2,0)</f>
        <v>CD-Atención Integral para PPL</v>
      </c>
      <c r="C64" s="106" t="str">
        <f>+VLOOKUP(A64,'IDENTIFICACIÓN DE RIESGOS'!$A$7:$F$104,3,0)</f>
        <v>Fuga o Rescate de PPL</v>
      </c>
      <c r="D64" s="67" t="s">
        <v>466</v>
      </c>
      <c r="E64" s="82" t="s">
        <v>478</v>
      </c>
      <c r="F64" s="67" t="s">
        <v>379</v>
      </c>
      <c r="G64" s="67" t="s">
        <v>518</v>
      </c>
      <c r="H64" s="67" t="s">
        <v>469</v>
      </c>
      <c r="I64" s="67" t="s">
        <v>469</v>
      </c>
      <c r="J64" s="74"/>
      <c r="K64" s="74"/>
      <c r="L64" s="74"/>
      <c r="M64" s="74"/>
      <c r="N64" s="74"/>
      <c r="O64" s="74"/>
      <c r="P64" s="74"/>
      <c r="Q64" s="74"/>
      <c r="R64" s="74"/>
      <c r="S64" s="74"/>
      <c r="T64" s="74"/>
      <c r="U64" s="74"/>
      <c r="V64" s="74"/>
      <c r="W64" s="74"/>
      <c r="X64" s="74"/>
      <c r="Y64" s="74"/>
      <c r="Z64" s="74"/>
      <c r="AA64" s="74"/>
    </row>
    <row r="65" spans="1:27" s="63" customFormat="1" ht="76.5" x14ac:dyDescent="0.25">
      <c r="A65" s="67">
        <v>56</v>
      </c>
      <c r="B65" s="67" t="str">
        <f>+VLOOKUP(A65,'IDENTIFICACIÓN DE RIESGOS'!$A$7:$F$104,2,0)</f>
        <v>CD-Atención Integral para PPL</v>
      </c>
      <c r="C65" s="106" t="str">
        <f>+VLOOKUP(A65,'IDENTIFICACIÓN DE RIESGOS'!$A$7:$F$104,3,0)</f>
        <v>Cuarentena, ETA (enfermedad transmitida por alimento) y cierre del servicio de alimentos</v>
      </c>
      <c r="D65" s="67" t="s">
        <v>466</v>
      </c>
      <c r="E65" s="82" t="s">
        <v>478</v>
      </c>
      <c r="F65" s="67" t="s">
        <v>379</v>
      </c>
      <c r="G65" s="67" t="s">
        <v>92</v>
      </c>
      <c r="H65" s="67" t="s">
        <v>469</v>
      </c>
      <c r="I65" s="67" t="s">
        <v>469</v>
      </c>
      <c r="J65" s="74"/>
      <c r="K65" s="74"/>
      <c r="L65" s="74"/>
      <c r="M65" s="74"/>
      <c r="N65" s="74"/>
      <c r="O65" s="74"/>
      <c r="P65" s="74"/>
      <c r="Q65" s="74"/>
      <c r="R65" s="74"/>
      <c r="S65" s="74"/>
      <c r="T65" s="74"/>
      <c r="U65" s="74"/>
      <c r="V65" s="74"/>
      <c r="W65" s="74"/>
      <c r="X65" s="74"/>
      <c r="Y65" s="74"/>
      <c r="Z65" s="74"/>
      <c r="AA65" s="74"/>
    </row>
    <row r="66" spans="1:27" s="63" customFormat="1" ht="63.75" x14ac:dyDescent="0.25">
      <c r="A66" s="82">
        <v>57</v>
      </c>
      <c r="B66" s="67" t="str">
        <f>+VLOOKUP(A66,'IDENTIFICACIÓN DE RIESGOS'!$A$7:$F$104,2,0)</f>
        <v>CD-Custodia y vigilancia para la seguridad</v>
      </c>
      <c r="C66" s="106" t="str">
        <f>+VLOOKUP(A66,'IDENTIFICACIÓN DE RIESGOS'!$A$7:$F$104,3,0)</f>
        <v>Incumplimiento en la cobertura de los puestos de servicio y las actividades programadas</v>
      </c>
      <c r="D66" s="67" t="s">
        <v>466</v>
      </c>
      <c r="E66" s="82" t="s">
        <v>478</v>
      </c>
      <c r="F66" s="67" t="s">
        <v>379</v>
      </c>
      <c r="G66" s="67" t="s">
        <v>519</v>
      </c>
      <c r="H66" s="67" t="s">
        <v>469</v>
      </c>
      <c r="I66" s="67" t="s">
        <v>469</v>
      </c>
      <c r="J66" s="74"/>
      <c r="K66" s="74"/>
      <c r="L66" s="74"/>
      <c r="M66" s="74"/>
      <c r="N66" s="74"/>
      <c r="O66" s="74"/>
      <c r="P66" s="74"/>
      <c r="Q66" s="74"/>
      <c r="R66" s="74"/>
      <c r="S66" s="74"/>
      <c r="T66" s="74"/>
      <c r="U66" s="74"/>
      <c r="V66" s="74"/>
      <c r="W66" s="74"/>
      <c r="X66" s="74"/>
      <c r="Y66" s="74"/>
      <c r="Z66" s="74"/>
      <c r="AA66" s="74"/>
    </row>
    <row r="67" spans="1:27" s="63" customFormat="1" ht="89.25" x14ac:dyDescent="0.25">
      <c r="A67" s="67">
        <v>58</v>
      </c>
      <c r="B67" s="67" t="str">
        <f>+VLOOKUP(A67,'IDENTIFICACIÓN DE RIESGOS'!$A$7:$F$104,2,0)</f>
        <v>CD-Custodia y vigilancia para la seguridad</v>
      </c>
      <c r="C67" s="106" t="str">
        <f>+VLOOKUP(A67,'IDENTIFICACIÓN DE RIESGOS'!$A$7:$F$104,3,0)</f>
        <v>Inseguridad y tiempos de reacción a los eventos que atenten contra la seguridad de las PPL/Funcionarios/Guardia.</v>
      </c>
      <c r="D67" s="67" t="s">
        <v>466</v>
      </c>
      <c r="E67" s="82" t="s">
        <v>478</v>
      </c>
      <c r="F67" s="67" t="s">
        <v>379</v>
      </c>
      <c r="G67" s="67" t="s">
        <v>520</v>
      </c>
      <c r="H67" s="67" t="s">
        <v>469</v>
      </c>
      <c r="I67" s="67" t="s">
        <v>469</v>
      </c>
      <c r="J67" s="74"/>
      <c r="K67" s="74"/>
      <c r="L67" s="74"/>
      <c r="M67" s="74"/>
      <c r="N67" s="74"/>
      <c r="O67" s="74"/>
      <c r="P67" s="74"/>
      <c r="Q67" s="74"/>
      <c r="R67" s="74"/>
      <c r="S67" s="74"/>
      <c r="T67" s="74"/>
      <c r="U67" s="74"/>
      <c r="V67" s="74"/>
      <c r="W67" s="74"/>
      <c r="X67" s="74"/>
      <c r="Y67" s="74"/>
      <c r="Z67" s="74"/>
      <c r="AA67" s="74"/>
    </row>
    <row r="68" spans="1:27" s="63" customFormat="1" ht="51" x14ac:dyDescent="0.25">
      <c r="A68" s="82">
        <v>59</v>
      </c>
      <c r="B68" s="67" t="str">
        <f>+VLOOKUP(A68,'IDENTIFICACIÓN DE RIESGOS'!$A$7:$F$104,2,0)</f>
        <v>CD-Custodia y vigilancia para la seguridad</v>
      </c>
      <c r="C68" s="106" t="str">
        <f>+VLOOKUP(A68,'IDENTIFICACIÓN DE RIESGOS'!$A$7:$F$104,3,0)</f>
        <v>Fuga/rescates o inseguridad dentro del sistema penitenciario</v>
      </c>
      <c r="D68" s="67" t="s">
        <v>466</v>
      </c>
      <c r="E68" s="82" t="s">
        <v>478</v>
      </c>
      <c r="F68" s="67" t="s">
        <v>379</v>
      </c>
      <c r="G68" s="67" t="s">
        <v>519</v>
      </c>
      <c r="H68" s="67" t="s">
        <v>469</v>
      </c>
      <c r="I68" s="67" t="s">
        <v>469</v>
      </c>
      <c r="J68" s="74"/>
      <c r="K68" s="74"/>
      <c r="L68" s="74"/>
      <c r="M68" s="74"/>
      <c r="N68" s="74"/>
      <c r="O68" s="74"/>
      <c r="P68" s="74"/>
      <c r="Q68" s="74"/>
      <c r="R68" s="74"/>
      <c r="S68" s="74"/>
      <c r="T68" s="74"/>
      <c r="U68" s="74"/>
      <c r="V68" s="74"/>
      <c r="W68" s="74"/>
      <c r="X68" s="74"/>
      <c r="Y68" s="74"/>
      <c r="Z68" s="74"/>
      <c r="AA68" s="74"/>
    </row>
    <row r="69" spans="1:27" s="63" customFormat="1" ht="38.25" x14ac:dyDescent="0.25">
      <c r="A69" s="67">
        <v>60</v>
      </c>
      <c r="B69" s="67" t="str">
        <f>+VLOOKUP(A69,'IDENTIFICACIÓN DE RIESGOS'!$A$7:$F$104,2,0)</f>
        <v>CD-Tramite Jurídico para PPL</v>
      </c>
      <c r="C69" s="106" t="str">
        <f>+VLOOKUP(A69,'IDENTIFICACIÓN DE RIESGOS'!$A$7:$F$104,3,0)</f>
        <v xml:space="preserve">Vencimiento de trámites Jurídicos. </v>
      </c>
      <c r="D69" s="67" t="s">
        <v>466</v>
      </c>
      <c r="E69" s="82" t="s">
        <v>478</v>
      </c>
      <c r="F69" s="67" t="s">
        <v>447</v>
      </c>
      <c r="G69" s="67" t="s">
        <v>521</v>
      </c>
      <c r="H69" s="67" t="s">
        <v>469</v>
      </c>
      <c r="I69" s="67" t="s">
        <v>469</v>
      </c>
      <c r="J69" s="74"/>
      <c r="K69" s="74"/>
      <c r="L69" s="74"/>
      <c r="M69" s="74"/>
      <c r="N69" s="74"/>
      <c r="O69" s="74"/>
      <c r="P69" s="74"/>
      <c r="Q69" s="74"/>
      <c r="R69" s="74"/>
      <c r="S69" s="74"/>
      <c r="T69" s="74"/>
      <c r="U69" s="74"/>
      <c r="V69" s="74"/>
      <c r="W69" s="74"/>
      <c r="X69" s="74"/>
      <c r="Y69" s="74"/>
      <c r="Z69" s="74"/>
      <c r="AA69" s="74"/>
    </row>
    <row r="70" spans="1:27" s="63" customFormat="1" ht="38.25" x14ac:dyDescent="0.25">
      <c r="A70" s="82">
        <v>61</v>
      </c>
      <c r="B70" s="67" t="str">
        <f>+VLOOKUP(A70,'IDENTIFICACIÓN DE RIESGOS'!$A$7:$F$104,2,0)</f>
        <v>CD-Tramite Jurídico para PPL</v>
      </c>
      <c r="C70" s="106" t="str">
        <f>+VLOOKUP(A70,'IDENTIFICACIÓN DE RIESGOS'!$A$7:$F$104,3,0)</f>
        <v xml:space="preserve">Prescripción de trámites Jurídicos. </v>
      </c>
      <c r="D70" s="67" t="s">
        <v>466</v>
      </c>
      <c r="E70" s="82" t="s">
        <v>478</v>
      </c>
      <c r="F70" s="67" t="s">
        <v>447</v>
      </c>
      <c r="G70" s="67" t="s">
        <v>519</v>
      </c>
      <c r="H70" s="67" t="s">
        <v>469</v>
      </c>
      <c r="I70" s="67" t="s">
        <v>469</v>
      </c>
      <c r="J70" s="74"/>
      <c r="K70" s="74"/>
      <c r="L70" s="74"/>
      <c r="M70" s="74"/>
      <c r="N70" s="74"/>
      <c r="O70" s="74"/>
      <c r="P70" s="74"/>
      <c r="Q70" s="74"/>
      <c r="R70" s="74"/>
      <c r="S70" s="74"/>
      <c r="T70" s="74"/>
      <c r="U70" s="74"/>
      <c r="V70" s="74"/>
      <c r="W70" s="74"/>
      <c r="X70" s="74"/>
      <c r="Y70" s="74"/>
      <c r="Z70" s="74"/>
      <c r="AA70" s="74"/>
    </row>
    <row r="71" spans="1:27" s="63" customFormat="1" ht="25.5" x14ac:dyDescent="0.25">
      <c r="A71" s="67">
        <v>62</v>
      </c>
      <c r="B71" s="67" t="str">
        <f>+VLOOKUP(A71,'IDENTIFICACIÓN DE RIESGOS'!$A$7:$F$104,2,0)</f>
        <v>CD-Tramite Jurídico para PPL</v>
      </c>
      <c r="C71" s="106" t="str">
        <f>+VLOOKUP(A71,'IDENTIFICACIÓN DE RIESGOS'!$A$7:$F$104,3,0)</f>
        <v>Prolongación Ilícita de la libertad</v>
      </c>
      <c r="D71" s="67" t="s">
        <v>466</v>
      </c>
      <c r="E71" s="82" t="s">
        <v>478</v>
      </c>
      <c r="F71" s="67" t="s">
        <v>379</v>
      </c>
      <c r="G71" s="67" t="s">
        <v>521</v>
      </c>
      <c r="H71" s="67" t="s">
        <v>469</v>
      </c>
      <c r="I71" s="67" t="s">
        <v>469</v>
      </c>
      <c r="J71" s="74"/>
      <c r="K71" s="74"/>
      <c r="L71" s="74"/>
      <c r="M71" s="74"/>
      <c r="N71" s="74"/>
      <c r="O71" s="74"/>
      <c r="P71" s="74"/>
      <c r="Q71" s="74"/>
      <c r="R71" s="74"/>
      <c r="S71" s="74"/>
      <c r="T71" s="74"/>
      <c r="U71" s="74"/>
      <c r="V71" s="74"/>
      <c r="W71" s="74"/>
      <c r="X71" s="74"/>
      <c r="Y71" s="74"/>
      <c r="Z71" s="74"/>
      <c r="AA71" s="74"/>
    </row>
    <row r="72" spans="1:27" s="63" customFormat="1" ht="76.5" x14ac:dyDescent="0.25">
      <c r="A72" s="82">
        <v>63</v>
      </c>
      <c r="B72" s="67" t="str">
        <f>+VLOOKUP(A72,'IDENTIFICACIÓN DE RIESGOS'!$A$7:$F$104,2,0)</f>
        <v>CD-Tramite Jurídico para PPL</v>
      </c>
      <c r="C72" s="106" t="str">
        <f>+VLOOKUP(A72,'IDENTIFICACIÓN DE RIESGOS'!$A$7:$F$104,3,0)</f>
        <v>Hoja de vida incompleta, desactualizada o imprecisa (Física o en el aplicativo SISIPEC WEB)</v>
      </c>
      <c r="D72" s="67" t="s">
        <v>466</v>
      </c>
      <c r="E72" s="82" t="s">
        <v>478</v>
      </c>
      <c r="F72" s="67" t="s">
        <v>379</v>
      </c>
      <c r="G72" s="67" t="s">
        <v>522</v>
      </c>
      <c r="H72" s="67" t="s">
        <v>469</v>
      </c>
      <c r="I72" s="67" t="s">
        <v>469</v>
      </c>
      <c r="J72" s="74"/>
      <c r="K72" s="74"/>
      <c r="L72" s="74"/>
      <c r="M72" s="74"/>
      <c r="N72" s="74"/>
      <c r="O72" s="74"/>
      <c r="P72" s="74"/>
      <c r="Q72" s="74"/>
      <c r="R72" s="74"/>
      <c r="S72" s="74"/>
      <c r="T72" s="74"/>
      <c r="U72" s="74"/>
      <c r="V72" s="74"/>
      <c r="W72" s="74"/>
      <c r="X72" s="74"/>
      <c r="Y72" s="74"/>
      <c r="Z72" s="74"/>
      <c r="AA72" s="74"/>
    </row>
    <row r="73" spans="1:27" s="63" customFormat="1" ht="96.75" customHeight="1" x14ac:dyDescent="0.25">
      <c r="A73" s="67">
        <v>64</v>
      </c>
      <c r="B73" s="67" t="str">
        <f>+VLOOKUP(A73,'IDENTIFICACIÓN DE RIESGOS'!$A$7:$F$104,2,0)</f>
        <v>CD-Tramite Jurídico para PPL</v>
      </c>
      <c r="C73" s="106" t="str">
        <f>+VLOOKUP(A73,'IDENTIFICACIÓN DE RIESGOS'!$A$7:$F$104,3,0)</f>
        <v>Conceder u otorgar libertad o trasladar a una PPL sin el debido cumplimiento de los requisitos legales.</v>
      </c>
      <c r="D73" s="67" t="s">
        <v>466</v>
      </c>
      <c r="E73" s="82" t="s">
        <v>478</v>
      </c>
      <c r="F73" s="67" t="s">
        <v>379</v>
      </c>
      <c r="G73" s="67" t="s">
        <v>519</v>
      </c>
      <c r="H73" s="67" t="s">
        <v>469</v>
      </c>
      <c r="I73" s="67" t="s">
        <v>469</v>
      </c>
      <c r="J73" s="74"/>
      <c r="K73" s="74"/>
      <c r="L73" s="74"/>
      <c r="M73" s="74"/>
      <c r="N73" s="74"/>
      <c r="O73" s="74"/>
      <c r="P73" s="74"/>
      <c r="Q73" s="74"/>
      <c r="R73" s="74"/>
      <c r="S73" s="74"/>
      <c r="T73" s="74"/>
      <c r="U73" s="74"/>
      <c r="V73" s="74"/>
      <c r="W73" s="74"/>
      <c r="X73" s="74"/>
      <c r="Y73" s="74"/>
      <c r="Z73" s="74"/>
      <c r="AA73" s="74"/>
    </row>
    <row r="74" spans="1:27" s="63" customFormat="1" ht="60.75" customHeight="1" x14ac:dyDescent="0.25">
      <c r="A74" s="82">
        <v>65</v>
      </c>
      <c r="B74" s="67" t="str">
        <f>+VLOOKUP(A74,'IDENTIFICACIÓN DE RIESGOS'!$A$7:$F$104,2,0)</f>
        <v>CD-Tramite Jurídico para PPL</v>
      </c>
      <c r="C74" s="106" t="str">
        <f>+VLOOKUP(A74,'IDENTIFICACIÓN DE RIESGOS'!$A$7:$F$104,3,0)</f>
        <v xml:space="preserve">Privación ilegal de la libertad </v>
      </c>
      <c r="D74" s="67" t="s">
        <v>466</v>
      </c>
      <c r="E74" s="82" t="s">
        <v>478</v>
      </c>
      <c r="F74" s="67" t="s">
        <v>379</v>
      </c>
      <c r="G74" s="67" t="s">
        <v>523</v>
      </c>
      <c r="H74" s="67" t="s">
        <v>469</v>
      </c>
      <c r="I74" s="67" t="s">
        <v>469</v>
      </c>
      <c r="J74" s="74"/>
      <c r="K74" s="74"/>
      <c r="L74" s="74"/>
      <c r="M74" s="74"/>
      <c r="N74" s="74"/>
      <c r="O74" s="74"/>
      <c r="P74" s="74"/>
      <c r="Q74" s="74"/>
      <c r="R74" s="74"/>
      <c r="S74" s="74"/>
      <c r="T74" s="74"/>
      <c r="U74" s="74"/>
      <c r="V74" s="74"/>
      <c r="W74" s="74"/>
      <c r="X74" s="74"/>
      <c r="Y74" s="74"/>
      <c r="Z74" s="74"/>
      <c r="AA74" s="74"/>
    </row>
    <row r="75" spans="1:27" s="63" customFormat="1" ht="60.75" customHeight="1" x14ac:dyDescent="0.25">
      <c r="A75" s="67">
        <v>66</v>
      </c>
      <c r="B75" s="67" t="str">
        <f>+VLOOKUP(A75,'IDENTIFICACIÓN DE RIESGOS'!$A$7:$F$104,2,0)</f>
        <v>Direccionamiento Sectorial e Institucional</v>
      </c>
      <c r="C75" s="135" t="str">
        <f>+VLOOKUP(A75,'IDENTIFICACIÓN DE RIESGOS'!$A$7:$F$104,3,0)</f>
        <v>Inadecuada disposición de los residuos (Aceite vegetal y Aceite usado)</v>
      </c>
      <c r="D75" s="67" t="s">
        <v>466</v>
      </c>
      <c r="E75" s="67" t="s">
        <v>478</v>
      </c>
      <c r="F75" s="67" t="s">
        <v>469</v>
      </c>
      <c r="G75" s="67" t="s">
        <v>837</v>
      </c>
      <c r="H75" s="67" t="s">
        <v>469</v>
      </c>
      <c r="I75" s="67" t="s">
        <v>469</v>
      </c>
      <c r="J75" s="74"/>
      <c r="K75" s="74"/>
      <c r="L75" s="74"/>
      <c r="M75" s="74"/>
      <c r="N75" s="74"/>
      <c r="O75" s="74"/>
      <c r="P75" s="74"/>
      <c r="Q75" s="74"/>
      <c r="R75" s="74"/>
      <c r="S75" s="74"/>
      <c r="T75" s="74"/>
      <c r="U75" s="74"/>
      <c r="V75" s="74"/>
      <c r="W75" s="74"/>
      <c r="X75" s="74"/>
      <c r="Y75" s="74"/>
      <c r="Z75" s="74"/>
      <c r="AA75" s="74"/>
    </row>
    <row r="76" spans="1:27" s="63" customFormat="1" ht="81.75" customHeight="1" x14ac:dyDescent="0.25">
      <c r="A76" s="82">
        <v>67</v>
      </c>
      <c r="B76" s="67" t="str">
        <f>+VLOOKUP(A76,'IDENTIFICACIÓN DE RIESGOS'!$A$7:$F$104,2,0)</f>
        <v>Direccionamiento Sectorial e Institucional</v>
      </c>
      <c r="C76" s="135" t="str">
        <f>+VLOOKUP(A76,'IDENTIFICACIÓN DE RIESGOS'!$A$7:$F$104,3,0)</f>
        <v>Inadecuada disposición de los residuos peligrosos administrativos de la entidad</v>
      </c>
      <c r="D76" s="67" t="s">
        <v>466</v>
      </c>
      <c r="E76" s="67" t="s">
        <v>478</v>
      </c>
      <c r="F76" s="67" t="s">
        <v>469</v>
      </c>
      <c r="G76" s="67" t="s">
        <v>838</v>
      </c>
      <c r="H76" s="67" t="s">
        <v>469</v>
      </c>
      <c r="I76" s="67" t="s">
        <v>469</v>
      </c>
      <c r="J76" s="74"/>
      <c r="K76" s="74"/>
      <c r="L76" s="74"/>
      <c r="M76" s="74"/>
      <c r="N76" s="74"/>
      <c r="O76" s="74"/>
      <c r="P76" s="74"/>
      <c r="Q76" s="74"/>
      <c r="R76" s="74"/>
      <c r="S76" s="74"/>
      <c r="T76" s="74"/>
      <c r="U76" s="74"/>
      <c r="V76" s="74"/>
      <c r="W76" s="74"/>
      <c r="X76" s="74"/>
      <c r="Y76" s="74"/>
      <c r="Z76" s="74"/>
      <c r="AA76" s="74"/>
    </row>
    <row r="77" spans="1:27" s="63" customFormat="1" ht="60.75" customHeight="1" x14ac:dyDescent="0.25">
      <c r="A77" s="67">
        <v>68</v>
      </c>
      <c r="B77" s="67" t="str">
        <f>+VLOOKUP(A77,'IDENTIFICACIÓN DE RIESGOS'!$A$7:$F$104,2,0)</f>
        <v>Fortalecimiento de Capacidades Operativas para la S, C y AJ</v>
      </c>
      <c r="C77" s="135" t="str">
        <f>+VLOOKUP(A77,'IDENTIFICACIÓN DE RIESGOS'!$A$7:$F$104,3,0)</f>
        <v>Inadecuada disposición de los residuos peligrosos (Talleres)</v>
      </c>
      <c r="D77" s="67" t="s">
        <v>466</v>
      </c>
      <c r="E77" s="67" t="s">
        <v>478</v>
      </c>
      <c r="F77" s="67" t="s">
        <v>469</v>
      </c>
      <c r="G77" s="67" t="s">
        <v>839</v>
      </c>
      <c r="H77" s="67" t="s">
        <v>469</v>
      </c>
      <c r="I77" s="67" t="s">
        <v>469</v>
      </c>
      <c r="J77" s="74"/>
      <c r="K77" s="74"/>
      <c r="L77" s="74"/>
      <c r="M77" s="74"/>
      <c r="N77" s="74"/>
      <c r="O77" s="74"/>
      <c r="P77" s="74"/>
      <c r="Q77" s="74"/>
      <c r="R77" s="74"/>
      <c r="S77" s="74"/>
      <c r="T77" s="74"/>
      <c r="U77" s="74"/>
      <c r="V77" s="74"/>
      <c r="W77" s="74"/>
      <c r="X77" s="74"/>
      <c r="Y77" s="74"/>
      <c r="Z77" s="74"/>
      <c r="AA77" s="74"/>
    </row>
    <row r="78" spans="1:27" s="63" customFormat="1" ht="60.75" customHeight="1" x14ac:dyDescent="0.25">
      <c r="A78" s="82">
        <v>69</v>
      </c>
      <c r="B78" s="67" t="str">
        <f>+VLOOKUP(A78,'IDENTIFICACIÓN DE RIESGOS'!$A$7:$F$104,2,0)</f>
        <v>Direccionamiento Sectorial e Institucional</v>
      </c>
      <c r="C78" s="135" t="str">
        <f>+VLOOKUP(A78,'IDENTIFICACIÓN DE RIESGOS'!$A$7:$F$104,3,0)</f>
        <v>Inadecuada disposición de los residuos peligrosos (RAEE)</v>
      </c>
      <c r="D78" s="67" t="s">
        <v>466</v>
      </c>
      <c r="E78" s="67" t="s">
        <v>478</v>
      </c>
      <c r="F78" s="67" t="s">
        <v>469</v>
      </c>
      <c r="G78" s="67" t="s">
        <v>840</v>
      </c>
      <c r="H78" s="67" t="s">
        <v>469</v>
      </c>
      <c r="I78" s="67" t="s">
        <v>469</v>
      </c>
      <c r="J78" s="74"/>
      <c r="K78" s="74"/>
      <c r="L78" s="74"/>
      <c r="M78" s="74"/>
      <c r="N78" s="74"/>
      <c r="O78" s="74"/>
      <c r="P78" s="74"/>
      <c r="Q78" s="74"/>
      <c r="R78" s="74"/>
      <c r="S78" s="74"/>
      <c r="T78" s="74"/>
      <c r="U78" s="74"/>
      <c r="V78" s="74"/>
      <c r="W78" s="74"/>
      <c r="X78" s="74"/>
      <c r="Y78" s="74"/>
      <c r="Z78" s="74"/>
      <c r="AA78" s="74"/>
    </row>
    <row r="79" spans="1:27" s="63" customFormat="1" ht="60.75" customHeight="1" x14ac:dyDescent="0.25">
      <c r="A79" s="67">
        <v>70</v>
      </c>
      <c r="B79" s="67" t="str">
        <f>+VLOOKUP(A79,'IDENTIFICACIÓN DE RIESGOS'!$A$7:$F$104,2,0)</f>
        <v>Direccionamiento Sectorial e Institucional</v>
      </c>
      <c r="C79" s="135" t="str">
        <f>+VLOOKUP(A79,'IDENTIFICACIÓN DE RIESGOS'!$A$7:$F$104,3,0)</f>
        <v>Inadecuada Disposición de los Residuos Aprovechables</v>
      </c>
      <c r="D79" s="67" t="s">
        <v>466</v>
      </c>
      <c r="E79" s="67" t="s">
        <v>478</v>
      </c>
      <c r="F79" s="67" t="s">
        <v>469</v>
      </c>
      <c r="G79" s="67" t="s">
        <v>841</v>
      </c>
      <c r="H79" s="67" t="s">
        <v>469</v>
      </c>
      <c r="I79" s="67" t="s">
        <v>469</v>
      </c>
      <c r="J79" s="74"/>
      <c r="K79" s="74"/>
      <c r="L79" s="74"/>
      <c r="M79" s="74"/>
      <c r="N79" s="74"/>
      <c r="O79" s="74"/>
      <c r="P79" s="74"/>
      <c r="Q79" s="74"/>
      <c r="R79" s="74"/>
      <c r="S79" s="74"/>
      <c r="T79" s="74"/>
      <c r="U79" s="74"/>
      <c r="V79" s="74"/>
      <c r="W79" s="74"/>
      <c r="X79" s="74"/>
      <c r="Y79" s="74"/>
      <c r="Z79" s="74"/>
      <c r="AA79" s="74"/>
    </row>
    <row r="80" spans="1:27" s="63" customFormat="1" ht="60.75" customHeight="1" x14ac:dyDescent="0.25">
      <c r="A80" s="82">
        <v>71</v>
      </c>
      <c r="B80" s="67" t="str">
        <f>+VLOOKUP(A80,'IDENTIFICACIÓN DE RIESGOS'!$A$7:$F$104,2,0)</f>
        <v>Direccionamiento Sectorial e Institucional</v>
      </c>
      <c r="C80" s="135" t="str">
        <f>+VLOOKUP(A80,'IDENTIFICACIÓN DE RIESGOS'!$A$7:$F$104,3,0)</f>
        <v>Inadecuado tratamiento Residuos</v>
      </c>
      <c r="D80" s="67" t="s">
        <v>466</v>
      </c>
      <c r="E80" s="67" t="s">
        <v>478</v>
      </c>
      <c r="F80" s="67" t="s">
        <v>469</v>
      </c>
      <c r="G80" s="67" t="s">
        <v>842</v>
      </c>
      <c r="H80" s="67" t="s">
        <v>469</v>
      </c>
      <c r="I80" s="67" t="s">
        <v>469</v>
      </c>
      <c r="J80" s="74"/>
      <c r="K80" s="74"/>
      <c r="L80" s="74"/>
      <c r="M80" s="74"/>
      <c r="N80" s="74"/>
      <c r="O80" s="74"/>
      <c r="P80" s="74"/>
      <c r="Q80" s="74"/>
      <c r="R80" s="74"/>
      <c r="S80" s="74"/>
      <c r="T80" s="74"/>
      <c r="U80" s="74"/>
      <c r="V80" s="74"/>
      <c r="W80" s="74"/>
      <c r="X80" s="74"/>
      <c r="Y80" s="74"/>
      <c r="Z80" s="74"/>
      <c r="AA80" s="74"/>
    </row>
    <row r="81" spans="1:27" s="63" customFormat="1" ht="76.5" customHeight="1" x14ac:dyDescent="0.25">
      <c r="A81" s="67">
        <v>72</v>
      </c>
      <c r="B81" s="67" t="str">
        <f>+VLOOKUP(A81,'IDENTIFICACIÓN DE RIESGOS'!$A$7:$F$104,2,0)</f>
        <v>Direccionamiento Sectorial e Institucional</v>
      </c>
      <c r="C81" s="135" t="str">
        <f>+VLOOKUP(A81,'IDENTIFICACIÓN DE RIESGOS'!$A$7:$F$104,3,0)</f>
        <v>Inadecuada Disposición de los Residuos de Construcción y Demolición (RCD)</v>
      </c>
      <c r="D81" s="67" t="s">
        <v>466</v>
      </c>
      <c r="E81" s="67" t="s">
        <v>478</v>
      </c>
      <c r="F81" s="67" t="s">
        <v>469</v>
      </c>
      <c r="G81" s="67" t="s">
        <v>840</v>
      </c>
      <c r="H81" s="67" t="s">
        <v>469</v>
      </c>
      <c r="I81" s="67" t="s">
        <v>469</v>
      </c>
      <c r="J81" s="74"/>
      <c r="K81" s="74"/>
      <c r="L81" s="74"/>
      <c r="M81" s="74"/>
      <c r="N81" s="74"/>
      <c r="O81" s="74"/>
      <c r="P81" s="74"/>
      <c r="Q81" s="74"/>
      <c r="R81" s="74"/>
      <c r="S81" s="74"/>
      <c r="T81" s="74"/>
      <c r="U81" s="74"/>
      <c r="V81" s="74"/>
      <c r="W81" s="74"/>
      <c r="X81" s="74"/>
      <c r="Y81" s="74"/>
      <c r="Z81" s="74"/>
      <c r="AA81" s="74"/>
    </row>
    <row r="82" spans="1:27" s="63" customFormat="1" ht="60.75" customHeight="1" x14ac:dyDescent="0.25">
      <c r="A82" s="82">
        <v>73</v>
      </c>
      <c r="B82" s="67" t="str">
        <f>+VLOOKUP(A82,'IDENTIFICACIÓN DE RIESGOS'!$A$7:$F$104,2,0)</f>
        <v>Direccionamiento Sectorial e Institucional</v>
      </c>
      <c r="C82" s="135" t="str">
        <f>+VLOOKUP(A82,'IDENTIFICACIÓN DE RIESGOS'!$A$7:$F$104,3,0)</f>
        <v>Consumo inadecuado Agua y Energía</v>
      </c>
      <c r="D82" s="67" t="s">
        <v>466</v>
      </c>
      <c r="E82" s="67" t="s">
        <v>478</v>
      </c>
      <c r="F82" s="67" t="s">
        <v>469</v>
      </c>
      <c r="G82" s="67" t="s">
        <v>840</v>
      </c>
      <c r="H82" s="67" t="s">
        <v>469</v>
      </c>
      <c r="I82" s="67" t="s">
        <v>469</v>
      </c>
      <c r="J82" s="74"/>
      <c r="K82" s="74"/>
      <c r="L82" s="74"/>
      <c r="M82" s="74"/>
      <c r="N82" s="74"/>
      <c r="O82" s="74"/>
      <c r="P82" s="74"/>
      <c r="Q82" s="74"/>
      <c r="R82" s="74"/>
      <c r="S82" s="74"/>
      <c r="T82" s="74"/>
      <c r="U82" s="74"/>
      <c r="V82" s="74"/>
      <c r="W82" s="74"/>
      <c r="X82" s="74"/>
      <c r="Y82" s="74"/>
      <c r="Z82" s="74"/>
      <c r="AA82" s="74"/>
    </row>
    <row r="83" spans="1:27" s="63" customFormat="1" ht="60.75" customHeight="1" x14ac:dyDescent="0.25">
      <c r="A83" s="67">
        <v>74</v>
      </c>
      <c r="B83" s="67" t="str">
        <f>+VLOOKUP(A83,'IDENTIFICACIÓN DE RIESGOS'!$A$7:$F$104,2,0)</f>
        <v>Direccionamiento Sectorial e Institucional</v>
      </c>
      <c r="C83" s="135" t="str">
        <f>+VLOOKUP(A83,'IDENTIFICACIÓN DE RIESGOS'!$A$7:$F$104,3,0)</f>
        <v>Incumplimiento normativo de Publicidad exterior visual</v>
      </c>
      <c r="D83" s="67" t="s">
        <v>466</v>
      </c>
      <c r="E83" s="67" t="s">
        <v>478</v>
      </c>
      <c r="F83" s="67" t="s">
        <v>469</v>
      </c>
      <c r="G83" s="67" t="s">
        <v>840</v>
      </c>
      <c r="H83" s="67" t="s">
        <v>469</v>
      </c>
      <c r="I83" s="67" t="s">
        <v>469</v>
      </c>
      <c r="J83" s="74"/>
      <c r="K83" s="74"/>
      <c r="L83" s="74"/>
      <c r="M83" s="74"/>
      <c r="N83" s="74"/>
      <c r="O83" s="74"/>
      <c r="P83" s="74"/>
      <c r="Q83" s="74"/>
      <c r="R83" s="74"/>
      <c r="S83" s="74"/>
      <c r="T83" s="74"/>
      <c r="U83" s="74"/>
      <c r="V83" s="74"/>
      <c r="W83" s="74"/>
      <c r="X83" s="74"/>
      <c r="Y83" s="74"/>
      <c r="Z83" s="74"/>
      <c r="AA83" s="74"/>
    </row>
    <row r="84" spans="1:27" s="63" customFormat="1" ht="100.5" customHeight="1" x14ac:dyDescent="0.25">
      <c r="A84" s="82">
        <v>75</v>
      </c>
      <c r="B84" s="67" t="str">
        <f>+VLOOKUP(A84,'IDENTIFICACIÓN DE RIESGOS'!$A$7:$F$104,2,0)</f>
        <v>Direccionamiento Sectorial e Institucional</v>
      </c>
      <c r="C84" s="135" t="str">
        <f>+VLOOKUP(A84,'IDENTIFICACIÓN DE RIESGOS'!$A$7:$F$104,3,0)</f>
        <v>Emisiones Atmosféricas (Emisiones Atmosféricas y Emisiones de Gases)</v>
      </c>
      <c r="D84" s="67" t="s">
        <v>466</v>
      </c>
      <c r="E84" s="67" t="s">
        <v>478</v>
      </c>
      <c r="F84" s="67" t="s">
        <v>469</v>
      </c>
      <c r="G84" s="67" t="s">
        <v>840</v>
      </c>
      <c r="H84" s="67" t="s">
        <v>469</v>
      </c>
      <c r="I84" s="67" t="s">
        <v>469</v>
      </c>
      <c r="J84" s="74"/>
      <c r="K84" s="74"/>
      <c r="L84" s="74"/>
      <c r="M84" s="74"/>
      <c r="N84" s="74"/>
      <c r="O84" s="74"/>
      <c r="P84" s="74"/>
      <c r="Q84" s="74"/>
      <c r="R84" s="74"/>
      <c r="S84" s="74"/>
      <c r="T84" s="74"/>
      <c r="U84" s="74"/>
      <c r="V84" s="74"/>
      <c r="W84" s="74"/>
      <c r="X84" s="74"/>
      <c r="Y84" s="74"/>
      <c r="Z84" s="74"/>
      <c r="AA84" s="74"/>
    </row>
    <row r="85" spans="1:27" x14ac:dyDescent="0.2">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spans="1:27" x14ac:dyDescent="0.2">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spans="1:27" x14ac:dyDescent="0.2">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spans="1:27" x14ac:dyDescent="0.2">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spans="1:27" x14ac:dyDescent="0.2">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spans="1:27" x14ac:dyDescent="0.2">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spans="1:27" x14ac:dyDescent="0.2">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spans="1:27" x14ac:dyDescent="0.2">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spans="1:27" x14ac:dyDescent="0.2">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spans="1:27" x14ac:dyDescent="0.2">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spans="1:27" x14ac:dyDescent="0.2">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spans="1:27" x14ac:dyDescent="0.2">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spans="1:27" x14ac:dyDescent="0.2">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spans="1:27" x14ac:dyDescent="0.2">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spans="1:27" x14ac:dyDescent="0.2">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spans="1:27" x14ac:dyDescent="0.2">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spans="1:27" x14ac:dyDescent="0.2">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spans="1:27" x14ac:dyDescent="0.2">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spans="1:27" x14ac:dyDescent="0.2">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spans="1:27" x14ac:dyDescent="0.2">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spans="1:27" x14ac:dyDescent="0.2">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spans="1:27" x14ac:dyDescent="0.2">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spans="1:27" x14ac:dyDescent="0.2">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spans="1:27" x14ac:dyDescent="0.2">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spans="1:27" x14ac:dyDescent="0.2">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spans="1:27" x14ac:dyDescent="0.2">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spans="1:27" x14ac:dyDescent="0.2">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spans="1:27" x14ac:dyDescent="0.2">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spans="1:27" x14ac:dyDescent="0.2">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spans="1:27" x14ac:dyDescent="0.2">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spans="1:27" x14ac:dyDescent="0.2">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spans="1:27" x14ac:dyDescent="0.2">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spans="1:27" x14ac:dyDescent="0.2">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spans="1:27" x14ac:dyDescent="0.2">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spans="1:27" x14ac:dyDescent="0.2">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spans="1:27" x14ac:dyDescent="0.2">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spans="1:27" x14ac:dyDescent="0.2">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spans="1:27" x14ac:dyDescent="0.2">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spans="1:27" x14ac:dyDescent="0.2">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spans="1:27" x14ac:dyDescent="0.2">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spans="1:27" x14ac:dyDescent="0.2">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spans="1:27" x14ac:dyDescent="0.2">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spans="1:27" x14ac:dyDescent="0.2">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spans="1:27" x14ac:dyDescent="0.2">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spans="1:27" x14ac:dyDescent="0.2">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spans="1:27" x14ac:dyDescent="0.2">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spans="1:27" x14ac:dyDescent="0.2">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spans="1:27" x14ac:dyDescent="0.2">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spans="1:27" x14ac:dyDescent="0.2">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spans="1:27" x14ac:dyDescent="0.2">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spans="1:27" x14ac:dyDescent="0.2">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spans="1:27" x14ac:dyDescent="0.2">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spans="1:27" x14ac:dyDescent="0.2">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spans="1:27" x14ac:dyDescent="0.2">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spans="1:27" x14ac:dyDescent="0.2">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spans="1:27" x14ac:dyDescent="0.2">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spans="1:27" x14ac:dyDescent="0.2">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spans="1:27" x14ac:dyDescent="0.2">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spans="1:27" x14ac:dyDescent="0.2">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spans="1:27" x14ac:dyDescent="0.2">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spans="1:27" x14ac:dyDescent="0.2">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spans="1:27" x14ac:dyDescent="0.2">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spans="1:27" x14ac:dyDescent="0.2">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spans="1:27" x14ac:dyDescent="0.2">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spans="1:27" x14ac:dyDescent="0.2">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spans="1:27" x14ac:dyDescent="0.2">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spans="1:27" x14ac:dyDescent="0.2">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spans="1:27" x14ac:dyDescent="0.2">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spans="1:27" x14ac:dyDescent="0.2">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spans="1:27" x14ac:dyDescent="0.2">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spans="1:27" x14ac:dyDescent="0.2">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spans="1:27" x14ac:dyDescent="0.2">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spans="1:27" x14ac:dyDescent="0.2">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spans="1:27" x14ac:dyDescent="0.2">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spans="1:27" x14ac:dyDescent="0.2">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spans="1:27" x14ac:dyDescent="0.2">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spans="1:27" x14ac:dyDescent="0.2">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spans="1:27" x14ac:dyDescent="0.2">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spans="1:27" x14ac:dyDescent="0.2">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spans="1:27" x14ac:dyDescent="0.2">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spans="1:27" x14ac:dyDescent="0.2">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spans="1:27" x14ac:dyDescent="0.2">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spans="1:27" x14ac:dyDescent="0.2">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spans="1:27" x14ac:dyDescent="0.2">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spans="1:27" x14ac:dyDescent="0.2">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spans="1:27" x14ac:dyDescent="0.2">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spans="1:27" x14ac:dyDescent="0.2">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spans="1:27" x14ac:dyDescent="0.2">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spans="1:27" x14ac:dyDescent="0.2">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spans="1:27" x14ac:dyDescent="0.2">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spans="1:27" x14ac:dyDescent="0.2">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spans="1:27" x14ac:dyDescent="0.2">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spans="1:27" x14ac:dyDescent="0.2">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spans="1:27" x14ac:dyDescent="0.2">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spans="1:27" x14ac:dyDescent="0.2">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spans="1:27" x14ac:dyDescent="0.2">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spans="1:27" x14ac:dyDescent="0.2">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spans="1:27" x14ac:dyDescent="0.2">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spans="1:27" x14ac:dyDescent="0.2">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spans="1:27" x14ac:dyDescent="0.2">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spans="1:27" x14ac:dyDescent="0.2">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spans="1:27" x14ac:dyDescent="0.2">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spans="1:27" x14ac:dyDescent="0.2">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spans="1:27" x14ac:dyDescent="0.2">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spans="1:27" x14ac:dyDescent="0.2">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spans="1:27" x14ac:dyDescent="0.2">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spans="1:27" x14ac:dyDescent="0.2">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spans="1:27" x14ac:dyDescent="0.2">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spans="1:27" x14ac:dyDescent="0.2">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spans="1:27" x14ac:dyDescent="0.2">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spans="1:27" x14ac:dyDescent="0.2">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spans="1:27" x14ac:dyDescent="0.2">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spans="1:27" x14ac:dyDescent="0.2">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spans="1:27" x14ac:dyDescent="0.2">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spans="1:27" x14ac:dyDescent="0.2">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spans="1:27" x14ac:dyDescent="0.2">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spans="1:27" x14ac:dyDescent="0.2">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spans="1:27" x14ac:dyDescent="0.2">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spans="1:27" x14ac:dyDescent="0.2">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spans="1:27" x14ac:dyDescent="0.2">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spans="1:27" x14ac:dyDescent="0.2">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spans="1:27" x14ac:dyDescent="0.2">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spans="1:27" x14ac:dyDescent="0.2">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spans="1:27" x14ac:dyDescent="0.2">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spans="1:27" x14ac:dyDescent="0.2">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spans="1:27" x14ac:dyDescent="0.2">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spans="1:27" x14ac:dyDescent="0.2">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spans="1:27" x14ac:dyDescent="0.2">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spans="1:27" x14ac:dyDescent="0.2">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spans="1:27" x14ac:dyDescent="0.2">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spans="1:27" x14ac:dyDescent="0.2">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spans="1:27" x14ac:dyDescent="0.2">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spans="1:27" x14ac:dyDescent="0.2">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spans="1:27" x14ac:dyDescent="0.2">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spans="1:27" x14ac:dyDescent="0.2">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spans="1:27" x14ac:dyDescent="0.2">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spans="1:27" x14ac:dyDescent="0.2">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row>
    <row r="222" spans="1:27" x14ac:dyDescent="0.2">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row>
    <row r="223" spans="1:27" x14ac:dyDescent="0.2">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row>
    <row r="224" spans="1:27" x14ac:dyDescent="0.2">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row>
    <row r="225" spans="1:27" x14ac:dyDescent="0.2">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row>
    <row r="226" spans="1:27" x14ac:dyDescent="0.2">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row>
    <row r="227" spans="1:27" x14ac:dyDescent="0.2">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row>
    <row r="228" spans="1:27" x14ac:dyDescent="0.2">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row>
    <row r="229" spans="1:27" x14ac:dyDescent="0.2">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row>
    <row r="230" spans="1:27" x14ac:dyDescent="0.2">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row>
    <row r="231" spans="1:27" x14ac:dyDescent="0.2">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row>
    <row r="232" spans="1:27" x14ac:dyDescent="0.2">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row>
    <row r="233" spans="1:27" x14ac:dyDescent="0.2">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row>
    <row r="234" spans="1:27" x14ac:dyDescent="0.2">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row>
    <row r="235" spans="1:27" x14ac:dyDescent="0.2">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row>
    <row r="236" spans="1:27" x14ac:dyDescent="0.2">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row>
    <row r="237" spans="1:27" x14ac:dyDescent="0.2">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row>
    <row r="238" spans="1:27" x14ac:dyDescent="0.2">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row>
    <row r="239" spans="1:27" x14ac:dyDescent="0.2">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row>
    <row r="240" spans="1:27" x14ac:dyDescent="0.2">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row>
    <row r="241" spans="1:27" x14ac:dyDescent="0.2">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row>
    <row r="242" spans="1:27" x14ac:dyDescent="0.2">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row>
    <row r="243" spans="1:27" x14ac:dyDescent="0.2">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row>
    <row r="244" spans="1:27" x14ac:dyDescent="0.2">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row>
    <row r="245" spans="1:27" x14ac:dyDescent="0.2">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row>
    <row r="246" spans="1:27" x14ac:dyDescent="0.2">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row>
    <row r="247" spans="1:27" x14ac:dyDescent="0.2">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row>
    <row r="248" spans="1:27" x14ac:dyDescent="0.2">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row>
    <row r="249" spans="1:27" x14ac:dyDescent="0.2">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row>
    <row r="250" spans="1:27" x14ac:dyDescent="0.2">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row>
    <row r="251" spans="1:27" x14ac:dyDescent="0.2">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row>
    <row r="252" spans="1:27" x14ac:dyDescent="0.2">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row>
    <row r="253" spans="1:27" x14ac:dyDescent="0.2">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row>
    <row r="254" spans="1:27" x14ac:dyDescent="0.2">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row>
    <row r="255" spans="1:27" x14ac:dyDescent="0.2">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row>
    <row r="256" spans="1:27" x14ac:dyDescent="0.2">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row>
    <row r="257" spans="1:27" x14ac:dyDescent="0.2">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row>
    <row r="258" spans="1:27" x14ac:dyDescent="0.2">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row>
    <row r="259" spans="1:27" x14ac:dyDescent="0.2">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row>
    <row r="260" spans="1:27" x14ac:dyDescent="0.2">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row>
    <row r="261" spans="1:27" x14ac:dyDescent="0.2">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row>
    <row r="262" spans="1:27" x14ac:dyDescent="0.2">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row>
    <row r="263" spans="1:27" x14ac:dyDescent="0.2">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row>
    <row r="264" spans="1:27" x14ac:dyDescent="0.2">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row>
    <row r="265" spans="1:27" x14ac:dyDescent="0.2">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row>
    <row r="266" spans="1:27" x14ac:dyDescent="0.2">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row>
    <row r="267" spans="1:27" x14ac:dyDescent="0.2">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row>
    <row r="268" spans="1:27" x14ac:dyDescent="0.2">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row>
    <row r="269" spans="1:27" x14ac:dyDescent="0.2">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row>
    <row r="270" spans="1:27" x14ac:dyDescent="0.2">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row>
    <row r="271" spans="1:27" x14ac:dyDescent="0.2">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row>
    <row r="272" spans="1:27" x14ac:dyDescent="0.2">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row>
    <row r="273" spans="1:27" x14ac:dyDescent="0.2">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row>
    <row r="274" spans="1:27" x14ac:dyDescent="0.2">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row>
    <row r="275" spans="1:27" x14ac:dyDescent="0.2">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row>
    <row r="276" spans="1:27" x14ac:dyDescent="0.2">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row>
    <row r="277" spans="1:27" x14ac:dyDescent="0.2">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row>
    <row r="278" spans="1:27" x14ac:dyDescent="0.2">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row>
    <row r="279" spans="1:27" x14ac:dyDescent="0.2">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row>
    <row r="280" spans="1:27" x14ac:dyDescent="0.2">
      <c r="J280" s="75"/>
      <c r="K280" s="75"/>
      <c r="L280" s="75"/>
      <c r="M280" s="75"/>
      <c r="N280" s="75"/>
      <c r="O280" s="75"/>
      <c r="P280" s="75"/>
      <c r="Q280" s="75"/>
      <c r="R280" s="75"/>
      <c r="S280" s="75"/>
      <c r="T280" s="75"/>
      <c r="U280" s="75"/>
      <c r="V280" s="75"/>
      <c r="W280" s="75"/>
      <c r="X280" s="75"/>
      <c r="Y280" s="75"/>
      <c r="Z280" s="75"/>
      <c r="AA280" s="75"/>
    </row>
    <row r="281" spans="1:27" x14ac:dyDescent="0.2">
      <c r="J281" s="75"/>
      <c r="K281" s="75"/>
      <c r="L281" s="75"/>
      <c r="M281" s="75"/>
      <c r="N281" s="75"/>
      <c r="O281" s="75"/>
      <c r="P281" s="75"/>
      <c r="Q281" s="75"/>
      <c r="R281" s="75"/>
      <c r="S281" s="75"/>
      <c r="T281" s="75"/>
      <c r="U281" s="75"/>
      <c r="V281" s="75"/>
      <c r="W281" s="75"/>
      <c r="X281" s="75"/>
      <c r="Y281" s="75"/>
      <c r="Z281" s="75"/>
      <c r="AA281" s="75"/>
    </row>
    <row r="282" spans="1:27" x14ac:dyDescent="0.2">
      <c r="J282" s="75"/>
      <c r="K282" s="75"/>
      <c r="L282" s="75"/>
      <c r="M282" s="75"/>
      <c r="N282" s="75"/>
      <c r="O282" s="75"/>
      <c r="P282" s="75"/>
      <c r="Q282" s="75"/>
      <c r="R282" s="75"/>
      <c r="S282" s="75"/>
      <c r="T282" s="75"/>
      <c r="U282" s="75"/>
      <c r="V282" s="75"/>
      <c r="W282" s="75"/>
      <c r="X282" s="75"/>
      <c r="Y282" s="75"/>
      <c r="Z282" s="75"/>
      <c r="AA282" s="75"/>
    </row>
    <row r="283" spans="1:27" x14ac:dyDescent="0.2">
      <c r="J283" s="75"/>
      <c r="K283" s="75"/>
      <c r="L283" s="75"/>
      <c r="M283" s="75"/>
      <c r="N283" s="75"/>
      <c r="O283" s="75"/>
      <c r="P283" s="75"/>
      <c r="Q283" s="75"/>
      <c r="R283" s="75"/>
      <c r="S283" s="75"/>
      <c r="T283" s="75"/>
      <c r="U283" s="75"/>
      <c r="V283" s="75"/>
      <c r="W283" s="75"/>
      <c r="X283" s="75"/>
      <c r="Y283" s="75"/>
      <c r="Z283" s="75"/>
      <c r="AA283" s="75"/>
    </row>
    <row r="284" spans="1:27" x14ac:dyDescent="0.2">
      <c r="J284" s="75"/>
      <c r="K284" s="75"/>
      <c r="L284" s="75"/>
      <c r="M284" s="75"/>
      <c r="N284" s="75"/>
      <c r="O284" s="75"/>
      <c r="P284" s="75"/>
      <c r="Q284" s="75"/>
      <c r="R284" s="75"/>
      <c r="S284" s="75"/>
      <c r="T284" s="75"/>
      <c r="U284" s="75"/>
      <c r="V284" s="75"/>
      <c r="W284" s="75"/>
      <c r="X284" s="75"/>
      <c r="Y284" s="75"/>
      <c r="Z284" s="75"/>
      <c r="AA284" s="75"/>
    </row>
    <row r="285" spans="1:27" x14ac:dyDescent="0.2">
      <c r="J285" s="75"/>
      <c r="K285" s="75"/>
      <c r="L285" s="75"/>
      <c r="M285" s="75"/>
      <c r="N285" s="75"/>
      <c r="O285" s="75"/>
      <c r="P285" s="75"/>
      <c r="Q285" s="75"/>
      <c r="R285" s="75"/>
      <c r="S285" s="75"/>
      <c r="T285" s="75"/>
      <c r="U285" s="75"/>
      <c r="V285" s="75"/>
      <c r="W285" s="75"/>
      <c r="X285" s="75"/>
      <c r="Y285" s="75"/>
      <c r="Z285" s="75"/>
      <c r="AA285" s="75"/>
    </row>
  </sheetData>
  <autoFilter ref="A9:I84" xr:uid="{BFD2189B-3DF7-4C76-A818-DD169E85DFED}"/>
  <mergeCells count="15">
    <mergeCell ref="B6:I7"/>
    <mergeCell ref="H8:I8"/>
    <mergeCell ref="I4:I5"/>
    <mergeCell ref="B1:E3"/>
    <mergeCell ref="F1:G3"/>
    <mergeCell ref="B4:E5"/>
    <mergeCell ref="F4:G5"/>
    <mergeCell ref="H4:H5"/>
    <mergeCell ref="F8:F9"/>
    <mergeCell ref="G8:G9"/>
    <mergeCell ref="A8:A9"/>
    <mergeCell ref="B8:B9"/>
    <mergeCell ref="C8:C9"/>
    <mergeCell ref="D8:D9"/>
    <mergeCell ref="E8:E9"/>
  </mergeCells>
  <pageMargins left="0.23622047244094491" right="0.23622047244094491" top="0.74803149606299213" bottom="0.74803149606299213" header="0.31496062992125984" footer="0.31496062992125984"/>
  <pageSetup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D10:D84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DE14"/>
    <pageSetUpPr fitToPage="1"/>
  </sheetPr>
  <dimension ref="A1:F21"/>
  <sheetViews>
    <sheetView view="pageBreakPreview" zoomScale="90" zoomScaleNormal="100" zoomScaleSheetLayoutView="90" workbookViewId="0"/>
  </sheetViews>
  <sheetFormatPr baseColWidth="10" defaultColWidth="11.42578125" defaultRowHeight="12.75" x14ac:dyDescent="0.2"/>
  <cols>
    <col min="1" max="6" width="25.7109375" style="76" customWidth="1"/>
    <col min="7" max="16384" width="11.42578125" style="76"/>
  </cols>
  <sheetData>
    <row r="1" spans="1:6" ht="13.5" thickBot="1" x14ac:dyDescent="0.25">
      <c r="A1" s="75"/>
      <c r="B1" s="162" t="s">
        <v>0</v>
      </c>
      <c r="C1" s="227" t="s">
        <v>1</v>
      </c>
      <c r="D1" s="228"/>
      <c r="E1" s="119" t="s">
        <v>2</v>
      </c>
      <c r="F1" s="70" t="s">
        <v>3</v>
      </c>
    </row>
    <row r="2" spans="1:6" ht="13.5" thickBot="1" x14ac:dyDescent="0.25">
      <c r="A2" s="75"/>
      <c r="B2" s="165"/>
      <c r="C2" s="229"/>
      <c r="D2" s="230"/>
      <c r="E2" s="119" t="s">
        <v>4</v>
      </c>
      <c r="F2" s="72">
        <v>22</v>
      </c>
    </row>
    <row r="3" spans="1:6" ht="15" customHeight="1" thickBot="1" x14ac:dyDescent="0.25">
      <c r="A3" s="75"/>
      <c r="B3" s="163"/>
      <c r="C3" s="231"/>
      <c r="D3" s="232"/>
      <c r="E3" s="120" t="s">
        <v>5</v>
      </c>
      <c r="F3" s="73">
        <v>42745</v>
      </c>
    </row>
    <row r="4" spans="1:6" ht="15.75" customHeight="1" x14ac:dyDescent="0.2">
      <c r="A4" s="75"/>
      <c r="B4" s="189" t="s">
        <v>6</v>
      </c>
      <c r="C4" s="201" t="s">
        <v>7</v>
      </c>
      <c r="D4" s="202"/>
      <c r="E4" s="162" t="s">
        <v>1017</v>
      </c>
      <c r="F4" s="160" t="s">
        <v>524</v>
      </c>
    </row>
    <row r="5" spans="1:6" ht="19.5" customHeight="1" thickBot="1" x14ac:dyDescent="0.25">
      <c r="A5" s="75"/>
      <c r="B5" s="191"/>
      <c r="C5" s="205"/>
      <c r="D5" s="206"/>
      <c r="E5" s="163"/>
      <c r="F5" s="164"/>
    </row>
    <row r="6" spans="1:6" ht="19.5" customHeight="1" thickBot="1" x14ac:dyDescent="0.25">
      <c r="A6" s="274" t="s">
        <v>525</v>
      </c>
      <c r="B6" s="275"/>
      <c r="C6" s="275"/>
      <c r="D6" s="275"/>
      <c r="E6" s="275"/>
      <c r="F6" s="276"/>
    </row>
    <row r="7" spans="1:6" ht="13.5" thickBot="1" x14ac:dyDescent="0.25">
      <c r="A7" s="128" t="s">
        <v>0</v>
      </c>
      <c r="B7" s="271" t="s">
        <v>526</v>
      </c>
      <c r="C7" s="272"/>
      <c r="D7" s="272"/>
      <c r="E7" s="272"/>
      <c r="F7" s="273"/>
    </row>
    <row r="8" spans="1:6" ht="13.5" thickBot="1" x14ac:dyDescent="0.25">
      <c r="A8" s="128" t="s">
        <v>527</v>
      </c>
      <c r="B8" s="271" t="s">
        <v>526</v>
      </c>
      <c r="C8" s="272"/>
      <c r="D8" s="272"/>
      <c r="E8" s="272"/>
      <c r="F8" s="273"/>
    </row>
    <row r="9" spans="1:6" ht="13.5" thickBot="1" x14ac:dyDescent="0.25">
      <c r="A9" s="274" t="s">
        <v>528</v>
      </c>
      <c r="B9" s="276"/>
      <c r="C9" s="274" t="s">
        <v>107</v>
      </c>
      <c r="D9" s="276"/>
      <c r="E9" s="274" t="s">
        <v>18</v>
      </c>
      <c r="F9" s="276"/>
    </row>
    <row r="10" spans="1:6" ht="13.5" thickBot="1" x14ac:dyDescent="0.25">
      <c r="A10" s="278" t="s">
        <v>529</v>
      </c>
      <c r="B10" s="279"/>
      <c r="C10" s="278" t="s">
        <v>530</v>
      </c>
      <c r="D10" s="279"/>
      <c r="E10" s="278" t="s">
        <v>531</v>
      </c>
      <c r="F10" s="279"/>
    </row>
    <row r="11" spans="1:6" ht="81" customHeight="1" x14ac:dyDescent="0.2">
      <c r="A11" s="277" t="s">
        <v>526</v>
      </c>
      <c r="B11" s="277"/>
      <c r="C11" s="277" t="s">
        <v>526</v>
      </c>
      <c r="D11" s="277"/>
      <c r="E11" s="277" t="s">
        <v>526</v>
      </c>
      <c r="F11" s="277"/>
    </row>
    <row r="12" spans="1:6" ht="81" customHeight="1" x14ac:dyDescent="0.2">
      <c r="A12" s="277" t="s">
        <v>526</v>
      </c>
      <c r="B12" s="277"/>
      <c r="C12" s="277" t="s">
        <v>526</v>
      </c>
      <c r="D12" s="277"/>
      <c r="E12" s="277" t="s">
        <v>526</v>
      </c>
      <c r="F12" s="277"/>
    </row>
    <row r="13" spans="1:6" ht="81" customHeight="1" x14ac:dyDescent="0.2">
      <c r="A13" s="277" t="s">
        <v>526</v>
      </c>
      <c r="B13" s="277"/>
      <c r="C13" s="277" t="s">
        <v>526</v>
      </c>
      <c r="D13" s="277"/>
      <c r="E13" s="277" t="s">
        <v>526</v>
      </c>
      <c r="F13" s="277"/>
    </row>
    <row r="14" spans="1:6" ht="81" customHeight="1" x14ac:dyDescent="0.2">
      <c r="A14" s="277" t="s">
        <v>526</v>
      </c>
      <c r="B14" s="277"/>
      <c r="C14" s="277" t="s">
        <v>526</v>
      </c>
      <c r="D14" s="277"/>
      <c r="E14" s="277" t="s">
        <v>526</v>
      </c>
      <c r="F14" s="277"/>
    </row>
    <row r="15" spans="1:6" ht="81" customHeight="1" x14ac:dyDescent="0.2">
      <c r="A15" s="277" t="s">
        <v>526</v>
      </c>
      <c r="B15" s="277"/>
      <c r="C15" s="277" t="s">
        <v>526</v>
      </c>
      <c r="D15" s="277"/>
      <c r="E15" s="277" t="s">
        <v>526</v>
      </c>
      <c r="F15" s="277"/>
    </row>
    <row r="16" spans="1:6" ht="81" customHeight="1" x14ac:dyDescent="0.2">
      <c r="A16" s="277" t="s">
        <v>526</v>
      </c>
      <c r="B16" s="277"/>
      <c r="C16" s="277" t="s">
        <v>526</v>
      </c>
      <c r="D16" s="277"/>
      <c r="E16" s="277" t="s">
        <v>526</v>
      </c>
      <c r="F16" s="277"/>
    </row>
    <row r="17" spans="1:6" ht="81" customHeight="1" x14ac:dyDescent="0.2">
      <c r="A17" s="277" t="s">
        <v>526</v>
      </c>
      <c r="B17" s="277"/>
      <c r="C17" s="277" t="s">
        <v>526</v>
      </c>
      <c r="D17" s="277"/>
      <c r="E17" s="277" t="s">
        <v>526</v>
      </c>
      <c r="F17" s="277"/>
    </row>
    <row r="18" spans="1:6" ht="81" customHeight="1" x14ac:dyDescent="0.2">
      <c r="A18" s="277" t="s">
        <v>526</v>
      </c>
      <c r="B18" s="277"/>
      <c r="C18" s="277" t="s">
        <v>526</v>
      </c>
      <c r="D18" s="277"/>
      <c r="E18" s="277" t="s">
        <v>526</v>
      </c>
      <c r="F18" s="277"/>
    </row>
    <row r="19" spans="1:6" ht="81" customHeight="1" x14ac:dyDescent="0.2">
      <c r="A19" s="277" t="s">
        <v>526</v>
      </c>
      <c r="B19" s="277"/>
      <c r="C19" s="277" t="s">
        <v>526</v>
      </c>
      <c r="D19" s="277"/>
      <c r="E19" s="277" t="s">
        <v>526</v>
      </c>
      <c r="F19" s="277"/>
    </row>
    <row r="20" spans="1:6" ht="81" customHeight="1" x14ac:dyDescent="0.2">
      <c r="A20" s="277" t="s">
        <v>526</v>
      </c>
      <c r="B20" s="277"/>
      <c r="C20" s="277" t="s">
        <v>526</v>
      </c>
      <c r="D20" s="277"/>
      <c r="E20" s="277" t="s">
        <v>526</v>
      </c>
      <c r="F20" s="277"/>
    </row>
    <row r="21" spans="1:6" ht="81" customHeight="1" x14ac:dyDescent="0.2">
      <c r="A21" s="277" t="s">
        <v>526</v>
      </c>
      <c r="B21" s="277"/>
      <c r="C21" s="277" t="s">
        <v>526</v>
      </c>
      <c r="D21" s="277"/>
      <c r="E21" s="277" t="s">
        <v>526</v>
      </c>
      <c r="F21" s="277"/>
    </row>
  </sheetData>
  <mergeCells count="48">
    <mergeCell ref="F4:F5"/>
    <mergeCell ref="B1:B3"/>
    <mergeCell ref="C1:D3"/>
    <mergeCell ref="B4:B5"/>
    <mergeCell ref="C4:D5"/>
    <mergeCell ref="E4:E5"/>
    <mergeCell ref="A15:B15"/>
    <mergeCell ref="A16:B16"/>
    <mergeCell ref="A17:B17"/>
    <mergeCell ref="A20:B20"/>
    <mergeCell ref="A19:B19"/>
    <mergeCell ref="A18:B18"/>
    <mergeCell ref="E18:F18"/>
    <mergeCell ref="E17:F17"/>
    <mergeCell ref="E16:F16"/>
    <mergeCell ref="E15:F15"/>
    <mergeCell ref="C20:D20"/>
    <mergeCell ref="C19:D19"/>
    <mergeCell ref="C18:D18"/>
    <mergeCell ref="C17:D17"/>
    <mergeCell ref="C16:D16"/>
    <mergeCell ref="C15:D15"/>
    <mergeCell ref="A21:B21"/>
    <mergeCell ref="C21:D21"/>
    <mergeCell ref="E21:F21"/>
    <mergeCell ref="E20:F20"/>
    <mergeCell ref="E19:F19"/>
    <mergeCell ref="E13:F13"/>
    <mergeCell ref="C13:D13"/>
    <mergeCell ref="A13:B13"/>
    <mergeCell ref="A14:B14"/>
    <mergeCell ref="C14:D14"/>
    <mergeCell ref="E14:F14"/>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700-000000000000}">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DE14"/>
    <pageSetUpPr fitToPage="1"/>
  </sheetPr>
  <dimension ref="A1:F14"/>
  <sheetViews>
    <sheetView view="pageBreakPreview" zoomScale="90" zoomScaleNormal="100" zoomScaleSheetLayoutView="90" workbookViewId="0"/>
  </sheetViews>
  <sheetFormatPr baseColWidth="10" defaultColWidth="11.42578125" defaultRowHeight="12.75" x14ac:dyDescent="0.2"/>
  <cols>
    <col min="1" max="1" width="33.5703125" style="76" customWidth="1"/>
    <col min="2" max="2" width="69.7109375" style="76" customWidth="1"/>
    <col min="3" max="4" width="11.42578125" style="76"/>
    <col min="5" max="5" width="20.28515625" style="76" bestFit="1" customWidth="1"/>
    <col min="6" max="6" width="13.140625" style="76" bestFit="1" customWidth="1"/>
    <col min="7" max="16384" width="11.42578125" style="76"/>
  </cols>
  <sheetData>
    <row r="1" spans="1:6" ht="13.5" thickBot="1" x14ac:dyDescent="0.25">
      <c r="A1" s="75"/>
      <c r="B1" s="162" t="s">
        <v>0</v>
      </c>
      <c r="C1" s="227" t="s">
        <v>1</v>
      </c>
      <c r="D1" s="228"/>
      <c r="E1" s="119" t="s">
        <v>2</v>
      </c>
      <c r="F1" s="70" t="s">
        <v>3</v>
      </c>
    </row>
    <row r="2" spans="1:6" ht="13.5" thickBot="1" x14ac:dyDescent="0.25">
      <c r="A2" s="75"/>
      <c r="B2" s="165"/>
      <c r="C2" s="229"/>
      <c r="D2" s="230"/>
      <c r="E2" s="119" t="s">
        <v>4</v>
      </c>
      <c r="F2" s="72">
        <v>22</v>
      </c>
    </row>
    <row r="3" spans="1:6" ht="15" customHeight="1" thickBot="1" x14ac:dyDescent="0.25">
      <c r="A3" s="75"/>
      <c r="B3" s="163"/>
      <c r="C3" s="231"/>
      <c r="D3" s="232"/>
      <c r="E3" s="120" t="s">
        <v>5</v>
      </c>
      <c r="F3" s="73">
        <v>42745</v>
      </c>
    </row>
    <row r="4" spans="1:6" ht="15.75" customHeight="1" x14ac:dyDescent="0.2">
      <c r="A4" s="75"/>
      <c r="B4" s="189" t="s">
        <v>6</v>
      </c>
      <c r="C4" s="201" t="s">
        <v>7</v>
      </c>
      <c r="D4" s="202"/>
      <c r="E4" s="162" t="s">
        <v>1017</v>
      </c>
      <c r="F4" s="160" t="s">
        <v>532</v>
      </c>
    </row>
    <row r="5" spans="1:6" ht="15.75" customHeight="1" thickBot="1" x14ac:dyDescent="0.25">
      <c r="A5" s="75"/>
      <c r="B5" s="191"/>
      <c r="C5" s="205"/>
      <c r="D5" s="206"/>
      <c r="E5" s="163"/>
      <c r="F5" s="164"/>
    </row>
    <row r="6" spans="1:6" ht="13.5" thickBot="1" x14ac:dyDescent="0.25">
      <c r="A6" s="193" t="s">
        <v>525</v>
      </c>
      <c r="B6" s="280"/>
      <c r="C6" s="280"/>
      <c r="D6" s="280"/>
      <c r="E6" s="280"/>
      <c r="F6" s="280"/>
    </row>
    <row r="7" spans="1:6" ht="13.5" thickBot="1" x14ac:dyDescent="0.25">
      <c r="A7" s="129" t="s">
        <v>0</v>
      </c>
      <c r="B7" s="271"/>
      <c r="C7" s="272"/>
      <c r="D7" s="272"/>
      <c r="E7" s="272"/>
      <c r="F7" s="273"/>
    </row>
    <row r="8" spans="1:6" ht="13.5" thickBot="1" x14ac:dyDescent="0.25">
      <c r="A8" s="129" t="s">
        <v>527</v>
      </c>
      <c r="B8" s="271"/>
      <c r="C8" s="272"/>
      <c r="D8" s="272"/>
      <c r="E8" s="272"/>
      <c r="F8" s="273"/>
    </row>
    <row r="9" spans="1:6" ht="75" customHeight="1" thickBot="1" x14ac:dyDescent="0.25">
      <c r="A9" s="129" t="s">
        <v>533</v>
      </c>
      <c r="B9" s="271"/>
      <c r="C9" s="272"/>
      <c r="D9" s="272"/>
      <c r="E9" s="272"/>
      <c r="F9" s="273"/>
    </row>
    <row r="10" spans="1:6" ht="26.25" thickBot="1" x14ac:dyDescent="0.25">
      <c r="A10" s="129" t="s">
        <v>534</v>
      </c>
      <c r="B10" s="271"/>
      <c r="C10" s="272"/>
      <c r="D10" s="272"/>
      <c r="E10" s="272"/>
      <c r="F10" s="273"/>
    </row>
    <row r="11" spans="1:6" ht="26.25" thickBot="1" x14ac:dyDescent="0.25">
      <c r="A11" s="129" t="s">
        <v>535</v>
      </c>
      <c r="B11" s="271"/>
      <c r="C11" s="272"/>
      <c r="D11" s="272"/>
      <c r="E11" s="272"/>
      <c r="F11" s="273"/>
    </row>
    <row r="12" spans="1:6" ht="39" thickBot="1" x14ac:dyDescent="0.25">
      <c r="A12" s="129" t="s">
        <v>536</v>
      </c>
      <c r="B12" s="271"/>
      <c r="C12" s="272"/>
      <c r="D12" s="272"/>
      <c r="E12" s="272"/>
      <c r="F12" s="273"/>
    </row>
    <row r="13" spans="1:6" ht="26.25" thickBot="1" x14ac:dyDescent="0.25">
      <c r="A13" s="129" t="s">
        <v>537</v>
      </c>
      <c r="B13" s="271"/>
      <c r="C13" s="272"/>
      <c r="D13" s="272"/>
      <c r="E13" s="272"/>
      <c r="F13" s="273"/>
    </row>
    <row r="14" spans="1:6" ht="13.5" thickBot="1" x14ac:dyDescent="0.25">
      <c r="A14" s="129" t="s">
        <v>538</v>
      </c>
      <c r="B14" s="271"/>
      <c r="C14" s="272"/>
      <c r="D14" s="272"/>
      <c r="E14" s="272"/>
      <c r="F14" s="273"/>
    </row>
  </sheetData>
  <mergeCells count="15">
    <mergeCell ref="F4:F5"/>
    <mergeCell ref="B1:B3"/>
    <mergeCell ref="C1:D3"/>
    <mergeCell ref="B4:B5"/>
    <mergeCell ref="C4:D5"/>
    <mergeCell ref="E4:E5"/>
    <mergeCell ref="B13:F13"/>
    <mergeCell ref="B14:F14"/>
    <mergeCell ref="A6:F6"/>
    <mergeCell ref="B7:F7"/>
    <mergeCell ref="B8:F8"/>
    <mergeCell ref="B9:F9"/>
    <mergeCell ref="B10:F10"/>
    <mergeCell ref="B11:F11"/>
    <mergeCell ref="B12:F12"/>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800-000000000000}">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2021-06-25T20:44:04Z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