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updateLinks="never" codeName="ThisWorkbook"/>
  <mc:AlternateContent xmlns:mc="http://schemas.openxmlformats.org/markup-compatibility/2006">
    <mc:Choice Requires="x15">
      <x15ac:absPath xmlns:x15ac="http://schemas.microsoft.com/office/spreadsheetml/2010/11/ac" url="C:\Users\pablo.molano\OneDrive - Secretaría Distrital de Seguridad, Convivencia y Justicia\riesgos\Proceso\"/>
    </mc:Choice>
  </mc:AlternateContent>
  <bookViews>
    <workbookView xWindow="0" yWindow="0" windowWidth="21600" windowHeight="9135" activeTab="1"/>
  </bookViews>
  <sheets>
    <sheet name="SDSCJ" sheetId="10" r:id="rId1"/>
    <sheet name="HOJA RESUMEN" sheetId="8" r:id="rId2"/>
    <sheet name="IDENTIFICACIÓN DE RIESGOS" sheetId="3" r:id="rId3"/>
    <sheet name="ANALISIS DE RIESGOS" sheetId="4" r:id="rId4"/>
    <sheet name="VALORACIÓN DE CONTROL DE RIESGO" sheetId="5" r:id="rId5"/>
    <sheet name="VALORACIÓN CON CONTROLES" sheetId="6" r:id="rId6"/>
    <sheet name="TRATAMIENTO DE RIESGO RESIDUAL " sheetId="9" r:id="rId7"/>
    <sheet name="VALIDACION DE RIESGOS" sheetId="12" r:id="rId8"/>
    <sheet name="VALIDACION DE CONTROLES" sheetId="13" r:id="rId9"/>
    <sheet name="TABLAS DE INFORMACIÓN" sheetId="1" state="hidden" r:id="rId10"/>
  </sheets>
  <definedNames>
    <definedName name="_xlnm._FilterDatabase" localSheetId="4" hidden="1">'VALORACIÓN DE CONTROL DE RIESGO'!$A$9:$Y$9</definedName>
    <definedName name="_xlnm.Print_Area" localSheetId="3">'ANALISIS DE RIESGOS'!$A$1:$K$77</definedName>
    <definedName name="_xlnm.Print_Area" localSheetId="1">'HOJA RESUMEN'!$A$1:$N$102</definedName>
    <definedName name="_xlnm.Print_Area" localSheetId="2">'IDENTIFICACIÓN DE RIESGOS'!$A$1:$F$75</definedName>
    <definedName name="_xlnm.Print_Area" localSheetId="6">'TRATAMIENTO DE RIESGO RESIDUAL '!$A$1:$I$77</definedName>
    <definedName name="_xlnm.Print_Area" localSheetId="5">'VALORACIÓN CON CONTROLES'!$A$1:$J$77</definedName>
    <definedName name="_xlnm.Print_Area" localSheetId="4">'VALORACIÓN DE CONTROL DE RIESGO'!$A$1:$Y$103</definedName>
    <definedName name="_xlnm.Print_Titles" localSheetId="3">'ANALISIS DE RIESGOS'!$1:$9</definedName>
    <definedName name="_xlnm.Print_Titles" localSheetId="2">'IDENTIFICACIÓN DE RIESGOS'!$1:$7</definedName>
    <definedName name="_xlnm.Print_Titles" localSheetId="6">'TRATAMIENTO DE RIESGO RESIDUAL '!$1:$9</definedName>
    <definedName name="_xlnm.Print_Titles" localSheetId="5">'VALORACIÓN CON CONTROLES'!$1:$9</definedName>
    <definedName name="_xlnm.Print_Titles" localSheetId="4">'VALORACIÓN DE CONTROL DE RIESGO'!$1:$9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9" i="8" l="1"/>
  <c r="N80" i="8"/>
  <c r="N81" i="8"/>
  <c r="N82" i="8"/>
  <c r="N83" i="8"/>
  <c r="N84" i="8"/>
  <c r="N85" i="8"/>
  <c r="N86" i="8"/>
  <c r="N87" i="8"/>
  <c r="N88" i="8"/>
  <c r="N89" i="8"/>
  <c r="N90" i="8"/>
  <c r="N91" i="8"/>
  <c r="N92" i="8"/>
  <c r="N93" i="8"/>
  <c r="N94" i="8"/>
  <c r="N95" i="8"/>
  <c r="N96" i="8"/>
  <c r="N97" i="8"/>
  <c r="N98" i="8"/>
  <c r="N99" i="8"/>
  <c r="N100" i="8"/>
  <c r="N101" i="8"/>
  <c r="N102" i="8"/>
  <c r="G79" i="8"/>
  <c r="H79" i="8"/>
  <c r="G80" i="8"/>
  <c r="H80" i="8"/>
  <c r="G81" i="8"/>
  <c r="H81" i="8"/>
  <c r="G82" i="8"/>
  <c r="H82" i="8"/>
  <c r="G83" i="8"/>
  <c r="H83" i="8"/>
  <c r="G84" i="8"/>
  <c r="H84" i="8"/>
  <c r="G85" i="8"/>
  <c r="H85" i="8"/>
  <c r="G86" i="8"/>
  <c r="H86" i="8"/>
  <c r="G87" i="8"/>
  <c r="H87" i="8"/>
  <c r="G88" i="8"/>
  <c r="H88" i="8"/>
  <c r="G89" i="8"/>
  <c r="H89" i="8"/>
  <c r="G90" i="8"/>
  <c r="H90" i="8"/>
  <c r="G91" i="8"/>
  <c r="H91" i="8"/>
  <c r="G92" i="8"/>
  <c r="H92" i="8"/>
  <c r="G93" i="8"/>
  <c r="H93" i="8"/>
  <c r="G94" i="8"/>
  <c r="H94" i="8"/>
  <c r="G95" i="8"/>
  <c r="H95" i="8"/>
  <c r="G96" i="8"/>
  <c r="H96" i="8"/>
  <c r="G97" i="8"/>
  <c r="H97" i="8"/>
  <c r="G98" i="8"/>
  <c r="H98" i="8"/>
  <c r="G99" i="8"/>
  <c r="H99" i="8"/>
  <c r="G100" i="8"/>
  <c r="H100" i="8"/>
  <c r="G101" i="8"/>
  <c r="H101" i="8"/>
  <c r="G102" i="8"/>
  <c r="H102" i="8"/>
  <c r="H78" i="8"/>
  <c r="G78" i="8"/>
  <c r="H58" i="8" l="1"/>
  <c r="H59" i="8"/>
  <c r="H60" i="8"/>
  <c r="H61" i="8"/>
  <c r="H62" i="8"/>
  <c r="H63" i="8"/>
  <c r="H64" i="8"/>
  <c r="H65" i="8"/>
  <c r="H66" i="8"/>
  <c r="H67" i="8"/>
  <c r="H68" i="8"/>
  <c r="H69" i="8"/>
  <c r="H70" i="8"/>
  <c r="H71" i="8"/>
  <c r="H72" i="8"/>
  <c r="H73" i="8"/>
  <c r="H74" i="8"/>
  <c r="H75" i="8"/>
  <c r="H76" i="8"/>
  <c r="H77" i="8"/>
  <c r="G77"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G58" i="8"/>
  <c r="G59" i="8"/>
  <c r="G60" i="8"/>
  <c r="G61" i="8"/>
  <c r="G62" i="8"/>
  <c r="G63" i="8"/>
  <c r="G64" i="8"/>
  <c r="G65" i="8"/>
  <c r="G66" i="8"/>
  <c r="G67" i="8"/>
  <c r="G68" i="8"/>
  <c r="G69" i="8"/>
  <c r="G70" i="8"/>
  <c r="G71" i="8"/>
  <c r="G72" i="8"/>
  <c r="G73" i="8"/>
  <c r="G74" i="8"/>
  <c r="G75" i="8"/>
  <c r="G76"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F82" i="8"/>
  <c r="F83" i="8"/>
  <c r="F84" i="8"/>
  <c r="F85" i="8"/>
  <c r="F86" i="8"/>
  <c r="F87" i="8"/>
  <c r="F88" i="8"/>
  <c r="F89" i="8"/>
  <c r="F90" i="8"/>
  <c r="F91" i="8"/>
  <c r="F92" i="8"/>
  <c r="F93" i="8"/>
  <c r="F94" i="8"/>
  <c r="F95" i="8"/>
  <c r="F96" i="8"/>
  <c r="F97" i="8"/>
  <c r="F99" i="8"/>
  <c r="F100" i="8"/>
  <c r="F101" i="8"/>
  <c r="F12" i="8"/>
  <c r="F15" i="8"/>
  <c r="F17" i="8"/>
  <c r="F19" i="8"/>
  <c r="F21" i="8"/>
  <c r="F23" i="8"/>
  <c r="F24" i="8"/>
  <c r="F25" i="8"/>
  <c r="F27" i="8"/>
  <c r="F28" i="8"/>
  <c r="F29" i="8"/>
  <c r="F30" i="8"/>
  <c r="F31" i="8"/>
  <c r="F32" i="8"/>
  <c r="F33" i="8"/>
  <c r="F34" i="8"/>
  <c r="F36" i="8"/>
  <c r="F37" i="8"/>
  <c r="F41" i="8"/>
  <c r="F42" i="8"/>
  <c r="F47" i="8"/>
  <c r="F51" i="8"/>
  <c r="F55" i="8"/>
  <c r="F57" i="8"/>
  <c r="F58" i="8"/>
  <c r="F59" i="8"/>
  <c r="F60" i="8"/>
  <c r="F61" i="8"/>
  <c r="F62" i="8"/>
  <c r="F63" i="8"/>
  <c r="F64" i="8"/>
  <c r="F65" i="8"/>
  <c r="F66" i="8"/>
  <c r="F67" i="8"/>
  <c r="F68" i="8"/>
  <c r="F69" i="8"/>
  <c r="F70" i="8"/>
  <c r="F71" i="8"/>
  <c r="F72" i="8"/>
  <c r="F73" i="8"/>
  <c r="F74" i="8"/>
  <c r="F75" i="8"/>
  <c r="F76" i="8"/>
  <c r="F77" i="8"/>
  <c r="F78" i="8"/>
  <c r="F79" i="8"/>
  <c r="F80" i="8"/>
  <c r="F81" i="8"/>
  <c r="E82" i="8"/>
  <c r="E83" i="8"/>
  <c r="E84" i="8"/>
  <c r="E85" i="8"/>
  <c r="E86" i="8"/>
  <c r="E87" i="8"/>
  <c r="E88" i="8"/>
  <c r="E89" i="8"/>
  <c r="E90" i="8"/>
  <c r="E91" i="8"/>
  <c r="E92" i="8"/>
  <c r="E93" i="8"/>
  <c r="E94" i="8"/>
  <c r="E95" i="8"/>
  <c r="E96" i="8"/>
  <c r="E97" i="8"/>
  <c r="E99" i="8"/>
  <c r="E100" i="8"/>
  <c r="E101" i="8"/>
  <c r="E12" i="8"/>
  <c r="E15" i="8"/>
  <c r="E17" i="8"/>
  <c r="E19" i="8"/>
  <c r="E21" i="8"/>
  <c r="E23" i="8"/>
  <c r="E24" i="8"/>
  <c r="E25" i="8"/>
  <c r="E27" i="8"/>
  <c r="E28" i="8"/>
  <c r="E29" i="8"/>
  <c r="E30" i="8"/>
  <c r="E31" i="8"/>
  <c r="E32" i="8"/>
  <c r="E33" i="8"/>
  <c r="E34" i="8"/>
  <c r="E36" i="8"/>
  <c r="E37" i="8"/>
  <c r="E41" i="8"/>
  <c r="E42" i="8"/>
  <c r="E47" i="8"/>
  <c r="E51" i="8"/>
  <c r="E55" i="8"/>
  <c r="E57" i="8"/>
  <c r="E58" i="8"/>
  <c r="E59" i="8"/>
  <c r="E60" i="8"/>
  <c r="E61" i="8"/>
  <c r="E62" i="8"/>
  <c r="E63" i="8"/>
  <c r="E64" i="8"/>
  <c r="E65" i="8"/>
  <c r="E66" i="8"/>
  <c r="E67" i="8"/>
  <c r="E68" i="8"/>
  <c r="E69" i="8"/>
  <c r="E70" i="8"/>
  <c r="E71" i="8"/>
  <c r="E72" i="8"/>
  <c r="E73" i="8"/>
  <c r="E74" i="8"/>
  <c r="E75" i="8"/>
  <c r="E76" i="8"/>
  <c r="E77" i="8"/>
  <c r="E78" i="8"/>
  <c r="E79" i="8"/>
  <c r="E80" i="8"/>
  <c r="E81" i="8"/>
  <c r="D82" i="8"/>
  <c r="D83" i="8"/>
  <c r="D84" i="8"/>
  <c r="D85" i="8"/>
  <c r="D86" i="8"/>
  <c r="D87" i="8"/>
  <c r="D88" i="8"/>
  <c r="D89" i="8"/>
  <c r="D90" i="8"/>
  <c r="D91" i="8"/>
  <c r="D92" i="8"/>
  <c r="D93" i="8"/>
  <c r="D94" i="8"/>
  <c r="D95" i="8"/>
  <c r="D96" i="8"/>
  <c r="D97" i="8"/>
  <c r="D99" i="8"/>
  <c r="D100" i="8"/>
  <c r="D101" i="8"/>
  <c r="D12" i="8"/>
  <c r="D15" i="8"/>
  <c r="D17" i="8"/>
  <c r="D19" i="8"/>
  <c r="D21" i="8"/>
  <c r="D23" i="8"/>
  <c r="D24" i="8"/>
  <c r="D25" i="8"/>
  <c r="D27" i="8"/>
  <c r="D28" i="8"/>
  <c r="D29" i="8"/>
  <c r="D30" i="8"/>
  <c r="D31" i="8"/>
  <c r="D32" i="8"/>
  <c r="D33" i="8"/>
  <c r="D34" i="8"/>
  <c r="D36" i="8"/>
  <c r="D37" i="8"/>
  <c r="D41" i="8"/>
  <c r="D42" i="8"/>
  <c r="D47" i="8"/>
  <c r="D51" i="8"/>
  <c r="D55" i="8"/>
  <c r="D57" i="8"/>
  <c r="D58" i="8"/>
  <c r="D59" i="8"/>
  <c r="D60" i="8"/>
  <c r="D61" i="8"/>
  <c r="D62" i="8"/>
  <c r="D63" i="8"/>
  <c r="D64" i="8"/>
  <c r="D65" i="8"/>
  <c r="D66" i="8"/>
  <c r="D67" i="8"/>
  <c r="D68" i="8"/>
  <c r="D69" i="8"/>
  <c r="D70" i="8"/>
  <c r="D71" i="8"/>
  <c r="D72" i="8"/>
  <c r="D73" i="8"/>
  <c r="D74" i="8"/>
  <c r="D75" i="8"/>
  <c r="D76" i="8"/>
  <c r="D77" i="8"/>
  <c r="D78" i="8"/>
  <c r="D79" i="8"/>
  <c r="D80" i="8"/>
  <c r="D81" i="8"/>
  <c r="C82" i="8"/>
  <c r="C83" i="8"/>
  <c r="C84" i="8"/>
  <c r="C85" i="8"/>
  <c r="C86" i="8"/>
  <c r="C87" i="8"/>
  <c r="C88" i="8"/>
  <c r="C89" i="8"/>
  <c r="C90" i="8"/>
  <c r="C91" i="8"/>
  <c r="C92" i="8"/>
  <c r="C93" i="8"/>
  <c r="C94" i="8"/>
  <c r="C95" i="8"/>
  <c r="C96" i="8"/>
  <c r="C97" i="8"/>
  <c r="C99" i="8"/>
  <c r="C100" i="8"/>
  <c r="C101" i="8"/>
  <c r="B82" i="8"/>
  <c r="B83" i="8"/>
  <c r="B84" i="8"/>
  <c r="B85" i="8"/>
  <c r="B86" i="8"/>
  <c r="B87" i="8"/>
  <c r="B88" i="8"/>
  <c r="B89" i="8"/>
  <c r="B90" i="8"/>
  <c r="B91" i="8"/>
  <c r="B92" i="8"/>
  <c r="B93" i="8"/>
  <c r="B94" i="8"/>
  <c r="B95" i="8"/>
  <c r="B96" i="8"/>
  <c r="B97" i="8"/>
  <c r="B99" i="8"/>
  <c r="B100" i="8"/>
  <c r="B101" i="8"/>
  <c r="A82" i="8"/>
  <c r="A83" i="8"/>
  <c r="A84" i="8"/>
  <c r="A85" i="8"/>
  <c r="A86" i="8"/>
  <c r="A87" i="8"/>
  <c r="A88" i="8"/>
  <c r="A89" i="8"/>
  <c r="A90" i="8"/>
  <c r="A91" i="8"/>
  <c r="A92" i="8"/>
  <c r="A93" i="8"/>
  <c r="A94" i="8"/>
  <c r="A95" i="8"/>
  <c r="A96" i="8"/>
  <c r="A97" i="8"/>
  <c r="A99" i="8"/>
  <c r="A100" i="8"/>
  <c r="A101" i="8"/>
  <c r="A81" i="8"/>
  <c r="C12" i="8"/>
  <c r="C15" i="8"/>
  <c r="C17" i="8"/>
  <c r="C19" i="8"/>
  <c r="C21" i="8"/>
  <c r="C23" i="8"/>
  <c r="C24" i="8"/>
  <c r="C25" i="8"/>
  <c r="C27" i="8"/>
  <c r="C28" i="8"/>
  <c r="C29" i="8"/>
  <c r="C30" i="8"/>
  <c r="C31" i="8"/>
  <c r="C32" i="8"/>
  <c r="C33" i="8"/>
  <c r="C34" i="8"/>
  <c r="C36" i="8"/>
  <c r="C37" i="8"/>
  <c r="C41" i="8"/>
  <c r="C42" i="8"/>
  <c r="C47" i="8"/>
  <c r="C51" i="8"/>
  <c r="C55" i="8"/>
  <c r="C57" i="8"/>
  <c r="C58" i="8"/>
  <c r="C59" i="8"/>
  <c r="C60" i="8"/>
  <c r="C61" i="8"/>
  <c r="C62" i="8"/>
  <c r="C63" i="8"/>
  <c r="C64" i="8"/>
  <c r="C65" i="8"/>
  <c r="C66" i="8"/>
  <c r="C67" i="8"/>
  <c r="C68" i="8"/>
  <c r="C69" i="8"/>
  <c r="C70" i="8"/>
  <c r="C71" i="8"/>
  <c r="C72" i="8"/>
  <c r="C73" i="8"/>
  <c r="C74" i="8"/>
  <c r="C75" i="8"/>
  <c r="C76" i="8"/>
  <c r="C77" i="8"/>
  <c r="C78" i="8"/>
  <c r="C79" i="8"/>
  <c r="C80" i="8"/>
  <c r="C81" i="8"/>
  <c r="C9" i="8"/>
  <c r="B12" i="8"/>
  <c r="B15" i="8"/>
  <c r="B17" i="8"/>
  <c r="B19" i="8"/>
  <c r="B21" i="8"/>
  <c r="B23" i="8"/>
  <c r="B24" i="8"/>
  <c r="B25" i="8"/>
  <c r="B27" i="8"/>
  <c r="B28" i="8"/>
  <c r="B29" i="8"/>
  <c r="B30" i="8"/>
  <c r="B31" i="8"/>
  <c r="B32" i="8"/>
  <c r="B33" i="8"/>
  <c r="B34" i="8"/>
  <c r="B36" i="8"/>
  <c r="B37" i="8"/>
  <c r="B41" i="8"/>
  <c r="B42" i="8"/>
  <c r="B47" i="8"/>
  <c r="B51" i="8"/>
  <c r="B55" i="8"/>
  <c r="B57" i="8"/>
  <c r="B58" i="8"/>
  <c r="B59" i="8"/>
  <c r="B60" i="8"/>
  <c r="B61" i="8"/>
  <c r="B62" i="8"/>
  <c r="B63" i="8"/>
  <c r="B64" i="8"/>
  <c r="B65" i="8"/>
  <c r="B66" i="8"/>
  <c r="B67" i="8"/>
  <c r="B68" i="8"/>
  <c r="B69" i="8"/>
  <c r="B70" i="8"/>
  <c r="B71" i="8"/>
  <c r="B72" i="8"/>
  <c r="B73" i="8"/>
  <c r="B74" i="8"/>
  <c r="B75" i="8"/>
  <c r="B76" i="8"/>
  <c r="B77" i="8"/>
  <c r="B78" i="8"/>
  <c r="B79" i="8"/>
  <c r="B80" i="8"/>
  <c r="B81" i="8"/>
  <c r="A12" i="8"/>
  <c r="A15" i="8"/>
  <c r="A17" i="8"/>
  <c r="A19" i="8"/>
  <c r="A21" i="8"/>
  <c r="A23" i="8"/>
  <c r="A24" i="8"/>
  <c r="A25" i="8"/>
  <c r="A27" i="8"/>
  <c r="A28" i="8"/>
  <c r="A29" i="8"/>
  <c r="A30" i="8"/>
  <c r="A31" i="8"/>
  <c r="A32" i="8"/>
  <c r="A33" i="8"/>
  <c r="A34" i="8"/>
  <c r="A36" i="8"/>
  <c r="A37" i="8"/>
  <c r="A41" i="8"/>
  <c r="A42" i="8"/>
  <c r="A47" i="8"/>
  <c r="A51" i="8"/>
  <c r="A55" i="8"/>
  <c r="A57" i="8"/>
  <c r="A58" i="8"/>
  <c r="A59" i="8"/>
  <c r="A60" i="8"/>
  <c r="A61" i="8"/>
  <c r="A62" i="8"/>
  <c r="A63" i="8"/>
  <c r="A64" i="8"/>
  <c r="A65" i="8"/>
  <c r="A66" i="8"/>
  <c r="A67" i="8"/>
  <c r="A68" i="8"/>
  <c r="A69" i="8"/>
  <c r="A70" i="8"/>
  <c r="A71" i="8"/>
  <c r="A72" i="8"/>
  <c r="A73" i="8"/>
  <c r="A74" i="8"/>
  <c r="A75" i="8"/>
  <c r="A76" i="8"/>
  <c r="A77" i="8"/>
  <c r="A78" i="8"/>
  <c r="A79" i="8"/>
  <c r="A80" i="8"/>
  <c r="Q83" i="1" l="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C77" i="9" l="1"/>
  <c r="B77" i="9"/>
  <c r="C77" i="6"/>
  <c r="B77" i="6"/>
  <c r="U103" i="5"/>
  <c r="W103" i="5" s="1"/>
  <c r="X103" i="5" s="1"/>
  <c r="E103" i="5"/>
  <c r="F77" i="6" l="1"/>
  <c r="G77" i="6" l="1"/>
  <c r="I77" i="6" s="1"/>
  <c r="L101" i="8"/>
  <c r="H77" i="6" l="1"/>
  <c r="C76" i="9"/>
  <c r="B76" i="9"/>
  <c r="C75" i="9"/>
  <c r="B75" i="9"/>
  <c r="C74" i="9"/>
  <c r="B74" i="9"/>
  <c r="C73" i="9"/>
  <c r="B73" i="9"/>
  <c r="C72" i="9"/>
  <c r="B72" i="9"/>
  <c r="C71" i="9"/>
  <c r="B71" i="9"/>
  <c r="C76" i="6"/>
  <c r="B76" i="6"/>
  <c r="C75" i="6"/>
  <c r="B75" i="6"/>
  <c r="C74" i="6"/>
  <c r="B74" i="6"/>
  <c r="C73" i="6"/>
  <c r="B73" i="6"/>
  <c r="C72" i="6"/>
  <c r="B72" i="6"/>
  <c r="C71" i="6"/>
  <c r="B71" i="6"/>
  <c r="U102" i="5"/>
  <c r="W102" i="5" s="1"/>
  <c r="X102" i="5" s="1"/>
  <c r="U101" i="5"/>
  <c r="W101" i="5" s="1"/>
  <c r="X101" i="5" s="1"/>
  <c r="E101" i="5"/>
  <c r="E102" i="5"/>
  <c r="E95" i="5"/>
  <c r="E96" i="5"/>
  <c r="E97" i="5"/>
  <c r="E98" i="5"/>
  <c r="E99" i="5"/>
  <c r="E100" i="5"/>
  <c r="U100" i="5"/>
  <c r="W100" i="5" s="1"/>
  <c r="X100" i="5" s="1"/>
  <c r="U99" i="5"/>
  <c r="W99" i="5" s="1"/>
  <c r="X99" i="5" s="1"/>
  <c r="U98" i="5"/>
  <c r="W98" i="5" s="1"/>
  <c r="X98" i="5" s="1"/>
  <c r="U97" i="5"/>
  <c r="W97" i="5" s="1"/>
  <c r="X97" i="5" s="1"/>
  <c r="U96" i="5"/>
  <c r="W96" i="5" s="1"/>
  <c r="X96" i="5" s="1"/>
  <c r="F71" i="6"/>
  <c r="O82" i="1" l="1"/>
  <c r="Q82" i="1"/>
  <c r="N82" i="1"/>
  <c r="P82" i="1"/>
  <c r="G71" i="6"/>
  <c r="L94" i="8"/>
  <c r="F74" i="6"/>
  <c r="U95" i="5"/>
  <c r="W95" i="5" s="1"/>
  <c r="X95" i="5" s="1"/>
  <c r="F73" i="6"/>
  <c r="F72" i="6"/>
  <c r="F76" i="6"/>
  <c r="F75" i="6"/>
  <c r="I71" i="6"/>
  <c r="H71" i="6"/>
  <c r="J77" i="6" l="1"/>
  <c r="M101" i="8" s="1"/>
  <c r="G76" i="6"/>
  <c r="I76" i="6" s="1"/>
  <c r="L100" i="8"/>
  <c r="G72" i="6"/>
  <c r="I72" i="6" s="1"/>
  <c r="L95" i="8"/>
  <c r="G73" i="6"/>
  <c r="I73" i="6" s="1"/>
  <c r="L96" i="8"/>
  <c r="G75" i="6"/>
  <c r="H75" i="6" s="1"/>
  <c r="L99" i="8"/>
  <c r="G74" i="6"/>
  <c r="I74" i="6" s="1"/>
  <c r="L97" i="8"/>
  <c r="Q76" i="1"/>
  <c r="P76" i="1"/>
  <c r="N76" i="1"/>
  <c r="O76" i="1"/>
  <c r="C70" i="9"/>
  <c r="B70" i="9"/>
  <c r="C69" i="9"/>
  <c r="B69" i="9"/>
  <c r="C68" i="9"/>
  <c r="B68" i="9"/>
  <c r="C70" i="6"/>
  <c r="B70" i="6"/>
  <c r="C69" i="6"/>
  <c r="B69" i="6"/>
  <c r="C68" i="6"/>
  <c r="B68" i="6"/>
  <c r="U94" i="5"/>
  <c r="W94" i="5" s="1"/>
  <c r="X94" i="5" s="1"/>
  <c r="E94" i="5"/>
  <c r="U93" i="5"/>
  <c r="W93" i="5" s="1"/>
  <c r="X93" i="5" s="1"/>
  <c r="E93" i="5"/>
  <c r="U92" i="5"/>
  <c r="W92" i="5" s="1"/>
  <c r="X92" i="5" s="1"/>
  <c r="E92" i="5"/>
  <c r="H73" i="6" l="1"/>
  <c r="Q78" i="1" s="1"/>
  <c r="H74" i="6"/>
  <c r="Q79" i="1" s="1"/>
  <c r="J71" i="6"/>
  <c r="M94" i="8" s="1"/>
  <c r="H76" i="6"/>
  <c r="Q81" i="1" s="1"/>
  <c r="O78" i="1"/>
  <c r="H72" i="6"/>
  <c r="I75" i="6"/>
  <c r="Q80" i="1" s="1"/>
  <c r="F68" i="6"/>
  <c r="F70" i="6"/>
  <c r="F69" i="6"/>
  <c r="N78" i="1" l="1"/>
  <c r="P78" i="1"/>
  <c r="P79" i="1"/>
  <c r="O79" i="1"/>
  <c r="N79" i="1"/>
  <c r="P81" i="1"/>
  <c r="O81" i="1"/>
  <c r="N81" i="1"/>
  <c r="O80" i="1"/>
  <c r="G68" i="6"/>
  <c r="H68" i="6" s="1"/>
  <c r="L91" i="8"/>
  <c r="G69" i="6"/>
  <c r="I69" i="6" s="1"/>
  <c r="L92" i="8"/>
  <c r="G70" i="6"/>
  <c r="I70" i="6" s="1"/>
  <c r="L93" i="8"/>
  <c r="N80" i="1"/>
  <c r="J73" i="6"/>
  <c r="M96" i="8" s="1"/>
  <c r="P80" i="1"/>
  <c r="Q77" i="1"/>
  <c r="P77" i="1"/>
  <c r="O77" i="1"/>
  <c r="N77" i="1"/>
  <c r="H69" i="6"/>
  <c r="C67" i="9"/>
  <c r="B67" i="9"/>
  <c r="C66" i="9"/>
  <c r="B66" i="9"/>
  <c r="C65" i="9"/>
  <c r="B65" i="9"/>
  <c r="C64" i="9"/>
  <c r="B64" i="9"/>
  <c r="C63" i="9"/>
  <c r="B63" i="9"/>
  <c r="C67" i="6"/>
  <c r="B67" i="6"/>
  <c r="C66" i="6"/>
  <c r="B66" i="6"/>
  <c r="C65" i="6"/>
  <c r="B65" i="6"/>
  <c r="C64" i="6"/>
  <c r="B64" i="6"/>
  <c r="C63" i="6"/>
  <c r="B63" i="6"/>
  <c r="U91" i="5"/>
  <c r="W91" i="5" s="1"/>
  <c r="X91" i="5" s="1"/>
  <c r="E91" i="5"/>
  <c r="U90" i="5"/>
  <c r="W90" i="5" s="1"/>
  <c r="X90" i="5" s="1"/>
  <c r="E90" i="5"/>
  <c r="U89" i="5"/>
  <c r="W89" i="5" s="1"/>
  <c r="X89" i="5" s="1"/>
  <c r="E89" i="5"/>
  <c r="U88" i="5"/>
  <c r="W88" i="5" s="1"/>
  <c r="X88" i="5" s="1"/>
  <c r="E88" i="5"/>
  <c r="U87" i="5"/>
  <c r="W87" i="5" s="1"/>
  <c r="X87" i="5" s="1"/>
  <c r="E87" i="5"/>
  <c r="J76" i="6" l="1"/>
  <c r="M100" i="8" s="1"/>
  <c r="J74" i="6"/>
  <c r="M97" i="8" s="1"/>
  <c r="J75" i="6"/>
  <c r="M99" i="8" s="1"/>
  <c r="J72" i="6"/>
  <c r="M95" i="8" s="1"/>
  <c r="O74" i="1"/>
  <c r="P74" i="1"/>
  <c r="N74" i="1"/>
  <c r="Q74" i="1"/>
  <c r="H70" i="6"/>
  <c r="I68" i="6"/>
  <c r="Q73" i="1" s="1"/>
  <c r="F67" i="6"/>
  <c r="F66" i="6"/>
  <c r="F63" i="6"/>
  <c r="F65" i="6"/>
  <c r="F64" i="6"/>
  <c r="O73" i="1" l="1"/>
  <c r="P73" i="1"/>
  <c r="N73" i="1"/>
  <c r="G67" i="6"/>
  <c r="I67" i="6" s="1"/>
  <c r="L90" i="8"/>
  <c r="J69" i="6"/>
  <c r="M92" i="8" s="1"/>
  <c r="G65" i="6"/>
  <c r="I65" i="6" s="1"/>
  <c r="L88" i="8"/>
  <c r="G66" i="6"/>
  <c r="I66" i="6" s="1"/>
  <c r="L89" i="8"/>
  <c r="G64" i="6"/>
  <c r="I64" i="6" s="1"/>
  <c r="L87" i="8"/>
  <c r="G63" i="6"/>
  <c r="I63" i="6" s="1"/>
  <c r="L86" i="8"/>
  <c r="J68" i="6"/>
  <c r="M91" i="8" s="1"/>
  <c r="N75" i="1"/>
  <c r="O75" i="1"/>
  <c r="Q75" i="1"/>
  <c r="P75" i="1"/>
  <c r="H67" i="6"/>
  <c r="H66" i="6"/>
  <c r="H63" i="6"/>
  <c r="H65" i="6"/>
  <c r="C62" i="9"/>
  <c r="B62" i="9"/>
  <c r="C61" i="9"/>
  <c r="B61" i="9"/>
  <c r="C60" i="9"/>
  <c r="B60" i="9"/>
  <c r="C59" i="9"/>
  <c r="B59" i="9"/>
  <c r="C58" i="9"/>
  <c r="B58" i="9"/>
  <c r="C62" i="6"/>
  <c r="B62" i="6"/>
  <c r="C61" i="6"/>
  <c r="B61" i="6"/>
  <c r="C60" i="6"/>
  <c r="B60" i="6"/>
  <c r="C59" i="6"/>
  <c r="B59" i="6"/>
  <c r="C58" i="6"/>
  <c r="B58" i="6"/>
  <c r="E82" i="5"/>
  <c r="E83" i="5"/>
  <c r="E84" i="5"/>
  <c r="E85" i="5"/>
  <c r="E86" i="5"/>
  <c r="U86" i="5"/>
  <c r="W86" i="5" s="1"/>
  <c r="X86" i="5" s="1"/>
  <c r="U85" i="5"/>
  <c r="W85" i="5" s="1"/>
  <c r="X85" i="5" s="1"/>
  <c r="U84" i="5"/>
  <c r="W84" i="5" s="1"/>
  <c r="X84" i="5" s="1"/>
  <c r="U83" i="5"/>
  <c r="W83" i="5" s="1"/>
  <c r="X83" i="5" s="1"/>
  <c r="U82" i="5"/>
  <c r="W82" i="5" s="1"/>
  <c r="X82" i="5" s="1"/>
  <c r="O70" i="1" l="1"/>
  <c r="Q70" i="1"/>
  <c r="N70" i="1"/>
  <c r="P70" i="1"/>
  <c r="Q68" i="1"/>
  <c r="P68" i="1"/>
  <c r="N68" i="1"/>
  <c r="O68" i="1"/>
  <c r="N71" i="1"/>
  <c r="O71" i="1"/>
  <c r="Q71" i="1"/>
  <c r="P71" i="1"/>
  <c r="H64" i="6"/>
  <c r="Q72" i="1"/>
  <c r="P72" i="1"/>
  <c r="O72" i="1"/>
  <c r="N72" i="1"/>
  <c r="J70" i="6"/>
  <c r="M93" i="8" s="1"/>
  <c r="F62" i="6"/>
  <c r="F61" i="6"/>
  <c r="F58" i="6"/>
  <c r="F60" i="6"/>
  <c r="F59" i="6"/>
  <c r="C57" i="9"/>
  <c r="B57" i="9"/>
  <c r="C56" i="9"/>
  <c r="B56" i="9"/>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10" i="6"/>
  <c r="U81" i="5"/>
  <c r="W81" i="5" s="1"/>
  <c r="X81" i="5" s="1"/>
  <c r="E81" i="5"/>
  <c r="U80" i="5"/>
  <c r="W80" i="5" s="1"/>
  <c r="X80" i="5" s="1"/>
  <c r="E80" i="5"/>
  <c r="U79" i="5"/>
  <c r="W79" i="5" s="1"/>
  <c r="X79" i="5" s="1"/>
  <c r="E79" i="5"/>
  <c r="U78" i="5"/>
  <c r="W78" i="5" s="1"/>
  <c r="X78" i="5" s="1"/>
  <c r="E78" i="5"/>
  <c r="U77" i="5"/>
  <c r="W77" i="5" s="1"/>
  <c r="X77" i="5" s="1"/>
  <c r="E77"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10" i="5"/>
  <c r="D11" i="4"/>
  <c r="D12" i="4"/>
  <c r="D13" i="4"/>
  <c r="D14" i="4"/>
  <c r="D15" i="4"/>
  <c r="D16" i="4"/>
  <c r="D17" i="4"/>
  <c r="D18" i="4"/>
  <c r="D19" i="4"/>
  <c r="D20" i="4"/>
  <c r="D21" i="4"/>
  <c r="D22" i="4"/>
  <c r="D10" i="4"/>
  <c r="G61" i="6" l="1"/>
  <c r="H61" i="6" s="1"/>
  <c r="L84" i="8"/>
  <c r="G59" i="6"/>
  <c r="I59" i="6" s="1"/>
  <c r="L82" i="8"/>
  <c r="G62" i="6"/>
  <c r="I62" i="6" s="1"/>
  <c r="L85" i="8"/>
  <c r="J65" i="6"/>
  <c r="M88" i="8" s="1"/>
  <c r="G60" i="6"/>
  <c r="H60" i="6" s="1"/>
  <c r="L83" i="8"/>
  <c r="J67" i="6"/>
  <c r="M90" i="8" s="1"/>
  <c r="G58" i="6"/>
  <c r="H58" i="6" s="1"/>
  <c r="L81" i="8"/>
  <c r="Q69" i="1"/>
  <c r="P69" i="1"/>
  <c r="O69" i="1"/>
  <c r="N69" i="1"/>
  <c r="J66" i="6"/>
  <c r="M89" i="8" s="1"/>
  <c r="J63" i="6"/>
  <c r="M86" i="8" s="1"/>
  <c r="F57" i="6"/>
  <c r="I61" i="6"/>
  <c r="I60" i="6"/>
  <c r="F55" i="6"/>
  <c r="F56" i="6"/>
  <c r="U76" i="5"/>
  <c r="W76" i="5" s="1"/>
  <c r="X76" i="5" s="1"/>
  <c r="U75" i="5"/>
  <c r="W75" i="5" s="1"/>
  <c r="X75" i="5" s="1"/>
  <c r="U74" i="5"/>
  <c r="W74" i="5" s="1"/>
  <c r="X74" i="5" s="1"/>
  <c r="U73" i="5"/>
  <c r="W73" i="5" s="1"/>
  <c r="X73" i="5" s="1"/>
  <c r="U72" i="5"/>
  <c r="W72" i="5" s="1"/>
  <c r="X72" i="5" s="1"/>
  <c r="U71" i="5"/>
  <c r="W71" i="5" s="1"/>
  <c r="X71" i="5" s="1"/>
  <c r="U70" i="5"/>
  <c r="W70" i="5" s="1"/>
  <c r="X70" i="5" s="1"/>
  <c r="U69" i="5"/>
  <c r="W69" i="5" s="1"/>
  <c r="X69" i="5" s="1"/>
  <c r="U68" i="5"/>
  <c r="W68" i="5" s="1"/>
  <c r="X68" i="5" s="1"/>
  <c r="U67" i="5"/>
  <c r="W67" i="5" s="1"/>
  <c r="X67" i="5" s="1"/>
  <c r="U66" i="5"/>
  <c r="W66" i="5" s="1"/>
  <c r="X66" i="5" s="1"/>
  <c r="U65" i="5"/>
  <c r="W65" i="5" s="1"/>
  <c r="X65" i="5" s="1"/>
  <c r="H59" i="6" l="1"/>
  <c r="Q64" i="1" s="1"/>
  <c r="G55" i="6"/>
  <c r="I55" i="6" s="1"/>
  <c r="L78" i="8"/>
  <c r="I58" i="6"/>
  <c r="N63" i="1" s="1"/>
  <c r="O66" i="1"/>
  <c r="Q66" i="1"/>
  <c r="N66" i="1"/>
  <c r="P66" i="1"/>
  <c r="H62" i="6"/>
  <c r="J64" i="6"/>
  <c r="M87" i="8" s="1"/>
  <c r="Q65" i="1"/>
  <c r="P65" i="1"/>
  <c r="O65" i="1"/>
  <c r="N65" i="1"/>
  <c r="G57" i="6"/>
  <c r="I57" i="6" s="1"/>
  <c r="L80" i="8"/>
  <c r="Q63" i="1"/>
  <c r="G56" i="6"/>
  <c r="I56" i="6" s="1"/>
  <c r="L79" i="8"/>
  <c r="F41" i="6"/>
  <c r="F42" i="6"/>
  <c r="F43" i="6"/>
  <c r="F44" i="6"/>
  <c r="F45" i="6"/>
  <c r="F46" i="6"/>
  <c r="F47" i="6"/>
  <c r="F48" i="6"/>
  <c r="F49" i="6"/>
  <c r="F50" i="6"/>
  <c r="F51" i="6"/>
  <c r="F52" i="6"/>
  <c r="F53" i="6"/>
  <c r="F54" i="6"/>
  <c r="U63" i="5"/>
  <c r="W63" i="5" s="1"/>
  <c r="X63" i="5" s="1"/>
  <c r="U64" i="5"/>
  <c r="W64" i="5" s="1"/>
  <c r="X64" i="5" s="1"/>
  <c r="P63" i="1" l="1"/>
  <c r="H56" i="6"/>
  <c r="O63" i="1"/>
  <c r="N64" i="1"/>
  <c r="P64" i="1"/>
  <c r="J58" i="6"/>
  <c r="M81" i="8" s="1"/>
  <c r="O64" i="1"/>
  <c r="J59" i="6" s="1"/>
  <c r="M82" i="8" s="1"/>
  <c r="H57" i="6"/>
  <c r="J60" i="6"/>
  <c r="M83" i="8" s="1"/>
  <c r="G50" i="6"/>
  <c r="L73" i="8"/>
  <c r="G49" i="6"/>
  <c r="L72" i="8"/>
  <c r="G41" i="6"/>
  <c r="L64" i="8"/>
  <c r="G52" i="6"/>
  <c r="L75" i="8"/>
  <c r="G48" i="6"/>
  <c r="L71" i="8"/>
  <c r="G44" i="6"/>
  <c r="L67" i="8"/>
  <c r="H55" i="6"/>
  <c r="N67" i="1"/>
  <c r="O67" i="1"/>
  <c r="Q67" i="1"/>
  <c r="P67" i="1"/>
  <c r="G51" i="6"/>
  <c r="L74" i="8"/>
  <c r="G47" i="6"/>
  <c r="L70" i="8"/>
  <c r="G43" i="6"/>
  <c r="L66" i="8"/>
  <c r="Q61" i="1"/>
  <c r="P61" i="1"/>
  <c r="O61" i="1"/>
  <c r="N61" i="1"/>
  <c r="G46" i="6"/>
  <c r="L69" i="8"/>
  <c r="G42" i="6"/>
  <c r="L65" i="8"/>
  <c r="O62" i="1"/>
  <c r="P62" i="1"/>
  <c r="Q62" i="1"/>
  <c r="N62" i="1"/>
  <c r="J61" i="6"/>
  <c r="M84" i="8" s="1"/>
  <c r="G54" i="6"/>
  <c r="L77" i="8"/>
  <c r="G53" i="6"/>
  <c r="L76" i="8"/>
  <c r="G45" i="6"/>
  <c r="L68" i="8"/>
  <c r="F40" i="6"/>
  <c r="F39" i="6"/>
  <c r="L62" i="8" s="1"/>
  <c r="J56" i="6" l="1"/>
  <c r="M79" i="8" s="1"/>
  <c r="Q60" i="1"/>
  <c r="P60" i="1"/>
  <c r="N60" i="1"/>
  <c r="O60" i="1"/>
  <c r="G40" i="6"/>
  <c r="L63" i="8"/>
  <c r="J57" i="6"/>
  <c r="M80" i="8" s="1"/>
  <c r="J62" i="6"/>
  <c r="M85" i="8" s="1"/>
  <c r="U62" i="5"/>
  <c r="W62" i="5" s="1"/>
  <c r="X62" i="5" s="1"/>
  <c r="F38" i="6"/>
  <c r="L61" i="8" s="1"/>
  <c r="J55" i="6" l="1"/>
  <c r="M78" i="8" s="1"/>
  <c r="U60" i="5"/>
  <c r="W60" i="5" s="1"/>
  <c r="X60" i="5" s="1"/>
  <c r="F36" i="6"/>
  <c r="L59" i="8" s="1"/>
  <c r="U59" i="5"/>
  <c r="W59" i="5" s="1"/>
  <c r="X59" i="5" s="1"/>
  <c r="F35" i="6"/>
  <c r="L58" i="8" s="1"/>
  <c r="U61" i="5"/>
  <c r="W61" i="5" s="1"/>
  <c r="X61" i="5" s="1"/>
  <c r="F37" i="6"/>
  <c r="L60" i="8" s="1"/>
  <c r="H22" i="4" l="1"/>
  <c r="H21" i="4"/>
  <c r="H20" i="4"/>
  <c r="H19" i="4"/>
  <c r="H18" i="4"/>
  <c r="H17" i="4"/>
  <c r="H16" i="4"/>
  <c r="H15" i="4" l="1"/>
  <c r="H14" i="4"/>
  <c r="H13" i="4"/>
  <c r="H12" i="4"/>
  <c r="H11" i="4"/>
  <c r="H10" i="4"/>
  <c r="K3" i="4" l="1"/>
  <c r="K1" i="4"/>
  <c r="F3" i="3"/>
  <c r="F1" i="3"/>
  <c r="N3" i="8"/>
  <c r="E9" i="8" l="1"/>
  <c r="T31" i="5" l="1"/>
  <c r="U31" i="5" l="1"/>
  <c r="W31" i="5" s="1"/>
  <c r="X31" i="5" s="1"/>
  <c r="F22" i="6"/>
  <c r="L30" i="8" s="1"/>
  <c r="I53" i="6" l="1"/>
  <c r="H53" i="6" l="1"/>
  <c r="O58" i="1" l="1"/>
  <c r="Q58" i="1"/>
  <c r="P58" i="1"/>
  <c r="N58" i="1"/>
  <c r="H54" i="6"/>
  <c r="I54" i="6"/>
  <c r="H52" i="6"/>
  <c r="I52" i="6"/>
  <c r="F34" i="6"/>
  <c r="L57" i="8" s="1"/>
  <c r="F33" i="6"/>
  <c r="L55" i="8" s="1"/>
  <c r="H9" i="8"/>
  <c r="F32" i="6"/>
  <c r="L51" i="8" s="1"/>
  <c r="T10" i="5"/>
  <c r="T11" i="5"/>
  <c r="U11" i="5" s="1"/>
  <c r="W11" i="5" s="1"/>
  <c r="X11" i="5" s="1"/>
  <c r="T12" i="5"/>
  <c r="T13" i="5"/>
  <c r="T14" i="5"/>
  <c r="U14" i="5" s="1"/>
  <c r="W14" i="5" s="1"/>
  <c r="X14" i="5" s="1"/>
  <c r="T15" i="5"/>
  <c r="U15" i="5" s="1"/>
  <c r="W15" i="5" s="1"/>
  <c r="X15" i="5" s="1"/>
  <c r="T16" i="5"/>
  <c r="T17" i="5"/>
  <c r="T18" i="5"/>
  <c r="T19" i="5"/>
  <c r="U19" i="5" s="1"/>
  <c r="W19" i="5" s="1"/>
  <c r="X19" i="5" s="1"/>
  <c r="T20" i="5"/>
  <c r="T21" i="5"/>
  <c r="T22" i="5"/>
  <c r="T23" i="5"/>
  <c r="U23" i="5" s="1"/>
  <c r="W23" i="5" s="1"/>
  <c r="X23" i="5" s="1"/>
  <c r="T24" i="5"/>
  <c r="F16" i="6" s="1"/>
  <c r="L23" i="8" s="1"/>
  <c r="T25" i="5"/>
  <c r="F17" i="6" s="1"/>
  <c r="L24" i="8" s="1"/>
  <c r="T26" i="5"/>
  <c r="T27" i="5"/>
  <c r="T28" i="5"/>
  <c r="F19" i="6" s="1"/>
  <c r="L27" i="8" s="1"/>
  <c r="T29" i="5"/>
  <c r="F20" i="6" s="1"/>
  <c r="L28" i="8" s="1"/>
  <c r="F23" i="6"/>
  <c r="L31" i="8" s="1"/>
  <c r="F26" i="6"/>
  <c r="L34" i="8" s="1"/>
  <c r="F28" i="6"/>
  <c r="L37" i="8" s="1"/>
  <c r="T30" i="5"/>
  <c r="I22" i="4"/>
  <c r="I20" i="4"/>
  <c r="I21" i="4"/>
  <c r="I17" i="4"/>
  <c r="I18" i="4"/>
  <c r="I19" i="4"/>
  <c r="G9" i="8"/>
  <c r="A9" i="8"/>
  <c r="D9" i="8"/>
  <c r="B9" i="8"/>
  <c r="I16" i="4"/>
  <c r="I15" i="4"/>
  <c r="I14" i="4"/>
  <c r="I13" i="4"/>
  <c r="I12" i="4"/>
  <c r="I11" i="4"/>
  <c r="I10" i="4"/>
  <c r="F9" i="8" s="1"/>
  <c r="S11" i="1"/>
  <c r="R11" i="1"/>
  <c r="Q11" i="1"/>
  <c r="P11" i="1"/>
  <c r="O11" i="1"/>
  <c r="S10" i="1"/>
  <c r="R10" i="1"/>
  <c r="Q10" i="1"/>
  <c r="P10" i="1"/>
  <c r="O10" i="1"/>
  <c r="S9" i="1"/>
  <c r="R9" i="1"/>
  <c r="Q9" i="1"/>
  <c r="P9" i="1"/>
  <c r="O9" i="1"/>
  <c r="S8" i="1"/>
  <c r="R8" i="1"/>
  <c r="Q8" i="1"/>
  <c r="P8" i="1"/>
  <c r="O8" i="1"/>
  <c r="S7" i="1"/>
  <c r="R7" i="1"/>
  <c r="Q7" i="1"/>
  <c r="P7" i="1"/>
  <c r="O7" i="1"/>
  <c r="J53" i="6" l="1"/>
  <c r="M76" i="8" s="1"/>
  <c r="Q57" i="1"/>
  <c r="P57" i="1"/>
  <c r="O57" i="1"/>
  <c r="N57" i="1"/>
  <c r="N59" i="1"/>
  <c r="O59" i="1"/>
  <c r="Q59" i="1"/>
  <c r="P59" i="1"/>
  <c r="F31" i="6"/>
  <c r="F30" i="6"/>
  <c r="L42" i="8" s="1"/>
  <c r="U20" i="5"/>
  <c r="W20" i="5" s="1"/>
  <c r="X20" i="5" s="1"/>
  <c r="F14" i="6"/>
  <c r="U16" i="5"/>
  <c r="W16" i="5" s="1"/>
  <c r="X16" i="5" s="1"/>
  <c r="F12" i="6"/>
  <c r="L15" i="8" s="1"/>
  <c r="U30" i="5"/>
  <c r="W30" i="5" s="1"/>
  <c r="X30" i="5" s="1"/>
  <c r="F21" i="6"/>
  <c r="F29" i="6"/>
  <c r="L41" i="8" s="1"/>
  <c r="F25" i="6"/>
  <c r="L33" i="8" s="1"/>
  <c r="F10" i="6"/>
  <c r="G10" i="6" s="1"/>
  <c r="I10" i="6" s="1"/>
  <c r="F27" i="6"/>
  <c r="F24" i="6"/>
  <c r="U26" i="5"/>
  <c r="W26" i="5" s="1"/>
  <c r="X26" i="5" s="1"/>
  <c r="F18" i="6"/>
  <c r="L25" i="8" s="1"/>
  <c r="F15" i="6"/>
  <c r="U18" i="5"/>
  <c r="W18" i="5" s="1"/>
  <c r="X18" i="5" s="1"/>
  <c r="F13" i="6"/>
  <c r="L17" i="8" s="1"/>
  <c r="U13" i="5"/>
  <c r="W13" i="5" s="1"/>
  <c r="X13" i="5" s="1"/>
  <c r="F11" i="6"/>
  <c r="G20" i="6"/>
  <c r="U27" i="5"/>
  <c r="W27" i="5" s="1"/>
  <c r="X27" i="5" s="1"/>
  <c r="G16" i="6"/>
  <c r="H16" i="6" s="1"/>
  <c r="U37" i="5"/>
  <c r="W37" i="5" s="1"/>
  <c r="X37" i="5" s="1"/>
  <c r="U33" i="5"/>
  <c r="W33" i="5" s="1"/>
  <c r="X33" i="5" s="1"/>
  <c r="U21" i="5"/>
  <c r="W21" i="5" s="1"/>
  <c r="X21" i="5" s="1"/>
  <c r="U41" i="5"/>
  <c r="W41" i="5" s="1"/>
  <c r="X41" i="5" s="1"/>
  <c r="U49" i="5"/>
  <c r="W49" i="5" s="1"/>
  <c r="X49" i="5" s="1"/>
  <c r="U45" i="5"/>
  <c r="W45" i="5" s="1"/>
  <c r="X45" i="5" s="1"/>
  <c r="U50" i="5"/>
  <c r="W50" i="5" s="1"/>
  <c r="X50" i="5" s="1"/>
  <c r="H41" i="6"/>
  <c r="G37" i="6"/>
  <c r="U42" i="5"/>
  <c r="W42" i="5" s="1"/>
  <c r="X42" i="5" s="1"/>
  <c r="U34" i="5"/>
  <c r="W34" i="5" s="1"/>
  <c r="X34" i="5" s="1"/>
  <c r="U12" i="5"/>
  <c r="W12" i="5" s="1"/>
  <c r="X12" i="5" s="1"/>
  <c r="U58" i="5"/>
  <c r="W58" i="5" s="1"/>
  <c r="X58" i="5" s="1"/>
  <c r="U54" i="5"/>
  <c r="W54" i="5" s="1"/>
  <c r="X54" i="5" s="1"/>
  <c r="U56" i="5"/>
  <c r="W56" i="5" s="1"/>
  <c r="X56" i="5" s="1"/>
  <c r="H47" i="6"/>
  <c r="U52" i="5"/>
  <c r="W52" i="5" s="1"/>
  <c r="X52" i="5" s="1"/>
  <c r="G39" i="6"/>
  <c r="U44" i="5"/>
  <c r="W44" i="5" s="1"/>
  <c r="X44" i="5" s="1"/>
  <c r="U40" i="5"/>
  <c r="W40" i="5" s="1"/>
  <c r="X40" i="5" s="1"/>
  <c r="U36" i="5"/>
  <c r="W36" i="5" s="1"/>
  <c r="X36" i="5" s="1"/>
  <c r="U32" i="5"/>
  <c r="W32" i="5" s="1"/>
  <c r="X32" i="5" s="1"/>
  <c r="G23" i="6"/>
  <c r="G22" i="6"/>
  <c r="U25" i="5"/>
  <c r="W25" i="5" s="1"/>
  <c r="X25" i="5" s="1"/>
  <c r="U22" i="5"/>
  <c r="W22" i="5" s="1"/>
  <c r="X22" i="5" s="1"/>
  <c r="U10" i="5"/>
  <c r="W10" i="5" s="1"/>
  <c r="X10" i="5" s="1"/>
  <c r="G38" i="6"/>
  <c r="G34" i="6"/>
  <c r="U57" i="5"/>
  <c r="W57" i="5" s="1"/>
  <c r="X57" i="5" s="1"/>
  <c r="I51" i="6"/>
  <c r="U29" i="5"/>
  <c r="W29" i="5" s="1"/>
  <c r="X29" i="5" s="1"/>
  <c r="U48" i="5"/>
  <c r="W48" i="5" s="1"/>
  <c r="X48" i="5" s="1"/>
  <c r="U53" i="5"/>
  <c r="W53" i="5" s="1"/>
  <c r="X53" i="5" s="1"/>
  <c r="U38" i="5"/>
  <c r="W38" i="5" s="1"/>
  <c r="X38" i="5" s="1"/>
  <c r="U46" i="5"/>
  <c r="W46" i="5" s="1"/>
  <c r="X46" i="5" s="1"/>
  <c r="U55" i="5"/>
  <c r="W55" i="5" s="1"/>
  <c r="X55" i="5" s="1"/>
  <c r="U39" i="5"/>
  <c r="W39" i="5" s="1"/>
  <c r="X39" i="5" s="1"/>
  <c r="U43" i="5"/>
  <c r="W43" i="5" s="1"/>
  <c r="X43" i="5" s="1"/>
  <c r="U17" i="5"/>
  <c r="W17" i="5" s="1"/>
  <c r="X17" i="5" s="1"/>
  <c r="U47" i="5"/>
  <c r="W47" i="5" s="1"/>
  <c r="X47" i="5" s="1"/>
  <c r="U35" i="5"/>
  <c r="W35" i="5" s="1"/>
  <c r="X35" i="5" s="1"/>
  <c r="U51" i="5"/>
  <c r="W51" i="5" s="1"/>
  <c r="X51" i="5" s="1"/>
  <c r="I42" i="6"/>
  <c r="U24" i="5"/>
  <c r="W24" i="5" s="1"/>
  <c r="X24" i="5" s="1"/>
  <c r="U28" i="5"/>
  <c r="W28" i="5" s="1"/>
  <c r="X28" i="5" s="1"/>
  <c r="H40" i="6"/>
  <c r="G36" i="6"/>
  <c r="H36" i="6" s="1"/>
  <c r="G32" i="6"/>
  <c r="G26" i="6"/>
  <c r="J52" i="6" l="1"/>
  <c r="M75" i="8" s="1"/>
  <c r="G24" i="6"/>
  <c r="L32" i="8"/>
  <c r="G31" i="6"/>
  <c r="H31" i="6" s="1"/>
  <c r="L47" i="8"/>
  <c r="J54" i="6"/>
  <c r="M77" i="8" s="1"/>
  <c r="G11" i="6"/>
  <c r="H11" i="6" s="1"/>
  <c r="L12" i="8"/>
  <c r="G15" i="6"/>
  <c r="L21" i="8"/>
  <c r="G27" i="6"/>
  <c r="H27" i="6" s="1"/>
  <c r="L36" i="8"/>
  <c r="G21" i="6"/>
  <c r="L29" i="8"/>
  <c r="G14" i="6"/>
  <c r="I14" i="6" s="1"/>
  <c r="L19" i="8"/>
  <c r="G13" i="6"/>
  <c r="I13" i="6" s="1"/>
  <c r="H24" i="6"/>
  <c r="I24" i="6"/>
  <c r="I16" i="6"/>
  <c r="O21" i="1" s="1"/>
  <c r="G28" i="6"/>
  <c r="I28" i="6" s="1"/>
  <c r="G33" i="6"/>
  <c r="I33" i="6" s="1"/>
  <c r="G18" i="6"/>
  <c r="H18" i="6" s="1"/>
  <c r="I41" i="6"/>
  <c r="O46" i="1" s="1"/>
  <c r="G12" i="6"/>
  <c r="H12" i="6" s="1"/>
  <c r="G29" i="6"/>
  <c r="I29" i="6" s="1"/>
  <c r="G35" i="6"/>
  <c r="I35" i="6" s="1"/>
  <c r="I47" i="6"/>
  <c r="N52" i="1" s="1"/>
  <c r="G19" i="6"/>
  <c r="H19" i="6" s="1"/>
  <c r="G25" i="6"/>
  <c r="H25" i="6" s="1"/>
  <c r="H50" i="6"/>
  <c r="G30" i="6"/>
  <c r="H30" i="6" s="1"/>
  <c r="I38" i="6"/>
  <c r="H38" i="6"/>
  <c r="I46" i="6"/>
  <c r="H46" i="6"/>
  <c r="H39" i="6"/>
  <c r="I39" i="6"/>
  <c r="I37" i="6"/>
  <c r="H37" i="6"/>
  <c r="I44" i="6"/>
  <c r="H44" i="6"/>
  <c r="H21" i="6"/>
  <c r="I21" i="6"/>
  <c r="H22" i="6"/>
  <c r="Q27" i="1" s="1"/>
  <c r="I22" i="6"/>
  <c r="I34" i="6"/>
  <c r="H34" i="6"/>
  <c r="I45" i="6"/>
  <c r="H45" i="6"/>
  <c r="I15" i="6"/>
  <c r="H15" i="6"/>
  <c r="I43" i="6"/>
  <c r="I27" i="6"/>
  <c r="I31" i="6"/>
  <c r="G17" i="6"/>
  <c r="H17" i="6" s="1"/>
  <c r="H51" i="6"/>
  <c r="I11" i="6"/>
  <c r="Q16" i="1" s="1"/>
  <c r="I40" i="6"/>
  <c r="N45" i="1" s="1"/>
  <c r="H14" i="6"/>
  <c r="Q19" i="1" s="1"/>
  <c r="L9" i="8"/>
  <c r="H10" i="6"/>
  <c r="N15" i="1" s="1"/>
  <c r="H42" i="6"/>
  <c r="I36" i="6"/>
  <c r="Q41" i="1" s="1"/>
  <c r="I26" i="6"/>
  <c r="H26" i="6"/>
  <c r="I49" i="6"/>
  <c r="H49" i="6"/>
  <c r="I23" i="6"/>
  <c r="H23" i="6"/>
  <c r="H20" i="6"/>
  <c r="I20" i="6"/>
  <c r="I32" i="6"/>
  <c r="H32" i="6"/>
  <c r="Q25" i="1" l="1"/>
  <c r="Q26" i="1"/>
  <c r="O54" i="1"/>
  <c r="Q54" i="1"/>
  <c r="N54" i="1"/>
  <c r="P54" i="1"/>
  <c r="Q20" i="1"/>
  <c r="N39" i="1"/>
  <c r="O39" i="1"/>
  <c r="Q39" i="1"/>
  <c r="P39" i="1"/>
  <c r="O42" i="1"/>
  <c r="Q42" i="1"/>
  <c r="N42" i="1"/>
  <c r="P42" i="1"/>
  <c r="N51" i="1"/>
  <c r="O51" i="1"/>
  <c r="Q51" i="1"/>
  <c r="P51" i="1"/>
  <c r="N36" i="1"/>
  <c r="Q36" i="1"/>
  <c r="P36" i="1"/>
  <c r="O36" i="1"/>
  <c r="O45" i="1"/>
  <c r="N46" i="1"/>
  <c r="O52" i="1"/>
  <c r="N41" i="1"/>
  <c r="N32" i="1"/>
  <c r="Q32" i="1"/>
  <c r="P32" i="1"/>
  <c r="O32" i="1"/>
  <c r="P45" i="1"/>
  <c r="P46" i="1"/>
  <c r="P52" i="1"/>
  <c r="O41" i="1"/>
  <c r="N47" i="1"/>
  <c r="O47" i="1"/>
  <c r="Q47" i="1"/>
  <c r="P47" i="1"/>
  <c r="Q37" i="1"/>
  <c r="P37" i="1"/>
  <c r="O37" i="1"/>
  <c r="N37" i="1"/>
  <c r="Q28" i="1"/>
  <c r="P28" i="1"/>
  <c r="N28" i="1"/>
  <c r="O28" i="1"/>
  <c r="N31" i="1"/>
  <c r="O31" i="1"/>
  <c r="Q31" i="1"/>
  <c r="P31" i="1"/>
  <c r="O50" i="1"/>
  <c r="P50" i="1"/>
  <c r="Q50" i="1"/>
  <c r="N50" i="1"/>
  <c r="Q49" i="1"/>
  <c r="P49" i="1"/>
  <c r="O49" i="1"/>
  <c r="N49" i="1"/>
  <c r="N43" i="1"/>
  <c r="O43" i="1"/>
  <c r="Q43" i="1"/>
  <c r="P43" i="1"/>
  <c r="Q29" i="1"/>
  <c r="P29" i="1"/>
  <c r="O29" i="1"/>
  <c r="N29" i="1"/>
  <c r="Q45" i="1"/>
  <c r="Q46" i="1"/>
  <c r="Q52" i="1"/>
  <c r="J47" i="6" s="1"/>
  <c r="M70" i="8" s="1"/>
  <c r="P41" i="1"/>
  <c r="Q56" i="1"/>
  <c r="P56" i="1"/>
  <c r="O56" i="1"/>
  <c r="N56" i="1"/>
  <c r="Q44" i="1"/>
  <c r="P44" i="1"/>
  <c r="N44" i="1"/>
  <c r="O44" i="1"/>
  <c r="Q21" i="1"/>
  <c r="H13" i="6"/>
  <c r="Q18" i="1" s="1"/>
  <c r="H28" i="6"/>
  <c r="N21" i="1"/>
  <c r="P21" i="1"/>
  <c r="H33" i="6"/>
  <c r="I18" i="6"/>
  <c r="N23" i="1" s="1"/>
  <c r="I25" i="6"/>
  <c r="P30" i="1" s="1"/>
  <c r="H35" i="6"/>
  <c r="I50" i="6"/>
  <c r="O55" i="1" s="1"/>
  <c r="I12" i="6"/>
  <c r="P17" i="1" s="1"/>
  <c r="H29" i="6"/>
  <c r="I19" i="6"/>
  <c r="Q24" i="1" s="1"/>
  <c r="O20" i="1"/>
  <c r="I30" i="6"/>
  <c r="O35" i="1" s="1"/>
  <c r="O27" i="1"/>
  <c r="P27" i="1"/>
  <c r="N20" i="1"/>
  <c r="N27" i="1"/>
  <c r="I17" i="6"/>
  <c r="O22" i="1" s="1"/>
  <c r="N26" i="1"/>
  <c r="P26" i="1"/>
  <c r="H43" i="6"/>
  <c r="O26" i="1"/>
  <c r="P20" i="1"/>
  <c r="N19" i="1"/>
  <c r="N16" i="1"/>
  <c r="Q15" i="1"/>
  <c r="P19" i="1"/>
  <c r="O19" i="1"/>
  <c r="O16" i="1"/>
  <c r="P16" i="1"/>
  <c r="O15" i="1"/>
  <c r="P15" i="1"/>
  <c r="H48" i="6"/>
  <c r="I48" i="6"/>
  <c r="O25" i="1"/>
  <c r="N25" i="1"/>
  <c r="P25" i="1"/>
  <c r="O30" i="1" l="1"/>
  <c r="J36" i="6"/>
  <c r="M59" i="8" s="1"/>
  <c r="P35" i="1"/>
  <c r="Q30" i="1"/>
  <c r="P55" i="1"/>
  <c r="J40" i="6"/>
  <c r="M63" i="8" s="1"/>
  <c r="Q53" i="1"/>
  <c r="P53" i="1"/>
  <c r="O53" i="1"/>
  <c r="N53" i="1"/>
  <c r="Q33" i="1"/>
  <c r="P33" i="1"/>
  <c r="O33" i="1"/>
  <c r="N33" i="1"/>
  <c r="J51" i="6"/>
  <c r="M74" i="8" s="1"/>
  <c r="O38" i="1"/>
  <c r="P38" i="1"/>
  <c r="Q38" i="1"/>
  <c r="N38" i="1"/>
  <c r="J24" i="6"/>
  <c r="M32" i="8" s="1"/>
  <c r="N30" i="1"/>
  <c r="J44" i="6"/>
  <c r="M67" i="8" s="1"/>
  <c r="J45" i="6"/>
  <c r="M68" i="8" s="1"/>
  <c r="J32" i="6"/>
  <c r="M51" i="8" s="1"/>
  <c r="Q23" i="1"/>
  <c r="N55" i="1"/>
  <c r="N35" i="1"/>
  <c r="J46" i="6"/>
  <c r="M69" i="8" s="1"/>
  <c r="J34" i="6"/>
  <c r="M57" i="8" s="1"/>
  <c r="J49" i="6"/>
  <c r="M72" i="8" s="1"/>
  <c r="O34" i="1"/>
  <c r="Q34" i="1"/>
  <c r="N34" i="1"/>
  <c r="P34" i="1"/>
  <c r="Q17" i="1"/>
  <c r="J27" i="6"/>
  <c r="M36" i="8" s="1"/>
  <c r="Q55" i="1"/>
  <c r="Q35" i="1"/>
  <c r="J37" i="6"/>
  <c r="M60" i="8" s="1"/>
  <c r="Q22" i="1"/>
  <c r="N40" i="1"/>
  <c r="Q40" i="1"/>
  <c r="P40" i="1"/>
  <c r="O40" i="1"/>
  <c r="N48" i="1"/>
  <c r="Q48" i="1"/>
  <c r="P48" i="1"/>
  <c r="O48" i="1"/>
  <c r="J39" i="6"/>
  <c r="M62" i="8" s="1"/>
  <c r="J38" i="6"/>
  <c r="M61" i="8" s="1"/>
  <c r="J26" i="6"/>
  <c r="M34" i="8" s="1"/>
  <c r="J23" i="6"/>
  <c r="M31" i="8" s="1"/>
  <c r="J42" i="6"/>
  <c r="M65" i="8" s="1"/>
  <c r="J41" i="6"/>
  <c r="M64" i="8" s="1"/>
  <c r="J31" i="6"/>
  <c r="M47" i="8" s="1"/>
  <c r="N18" i="1"/>
  <c r="P18" i="1"/>
  <c r="O18" i="1"/>
  <c r="J16" i="6"/>
  <c r="M23" i="8" s="1"/>
  <c r="P23" i="1"/>
  <c r="O23" i="1"/>
  <c r="N24" i="1"/>
  <c r="J22" i="6"/>
  <c r="M30" i="8" s="1"/>
  <c r="N17" i="1"/>
  <c r="O17" i="1"/>
  <c r="N22" i="1"/>
  <c r="P24" i="1"/>
  <c r="O24" i="1"/>
  <c r="P22" i="1"/>
  <c r="J15" i="6"/>
  <c r="M21" i="8" s="1"/>
  <c r="J21" i="6"/>
  <c r="M29" i="8" s="1"/>
  <c r="J11" i="6"/>
  <c r="M12" i="8" s="1"/>
  <c r="J14" i="6"/>
  <c r="M19" i="8" s="1"/>
  <c r="J10" i="6"/>
  <c r="M9" i="8" s="1"/>
  <c r="J20" i="6"/>
  <c r="M28" i="8" s="1"/>
  <c r="J25" i="6" l="1"/>
  <c r="M33" i="8" s="1"/>
  <c r="J29" i="6"/>
  <c r="M41" i="8" s="1"/>
  <c r="J43" i="6"/>
  <c r="M66" i="8" s="1"/>
  <c r="J35" i="6"/>
  <c r="M58" i="8" s="1"/>
  <c r="J50" i="6"/>
  <c r="M73" i="8" s="1"/>
  <c r="J28" i="6"/>
  <c r="M37" i="8" s="1"/>
  <c r="J48" i="6"/>
  <c r="M71" i="8" s="1"/>
  <c r="J30" i="6"/>
  <c r="M42" i="8" s="1"/>
  <c r="J33" i="6"/>
  <c r="M55" i="8" s="1"/>
  <c r="J13" i="6"/>
  <c r="M17" i="8" s="1"/>
  <c r="J18" i="6"/>
  <c r="M25" i="8" s="1"/>
  <c r="J12" i="6"/>
  <c r="M15" i="8" s="1"/>
  <c r="J19" i="6"/>
  <c r="M27" i="8" s="1"/>
  <c r="J17" i="6"/>
  <c r="M24" i="8" s="1"/>
</calcChain>
</file>

<file path=xl/comments1.xml><?xml version="1.0" encoding="utf-8"?>
<comments xmlns="http://schemas.openxmlformats.org/spreadsheetml/2006/main">
  <authors>
    <author>tc={C4F26BEF-4E28-4350-B416-CAFB1FE3A8B6}</author>
  </authors>
  <commentList>
    <comment ref="H8" authorId="0" shapeId="0">
      <text>
        <r>
          <rPr>
            <sz val="11"/>
            <color theme="1"/>
            <rFont val="Calibri"/>
            <family val="2"/>
            <scheme val="minor"/>
          </rPr>
          <t>Comentario:
    DEBE CONTENER:
- RESPONSABLE
- OBJETIVO DEL CONTROL
- PERIODICIDAD DE LA IMPLEMENTACION
- IMPLEMENTACION
- QUE SE HACE CON LAS DESVIACIONES
- EVIDENCIA DE LAS IMPLEMENTACIONES</t>
        </r>
      </text>
    </comment>
  </commentList>
</comments>
</file>

<file path=xl/comments2.xml><?xml version="1.0" encoding="utf-8"?>
<comments xmlns="http://schemas.openxmlformats.org/spreadsheetml/2006/main">
  <authors>
    <author>Francisco Pizarro</author>
    <author>Laura Fernanda Suarez Rincon</author>
  </authors>
  <commentList>
    <comment ref="C7" authorId="0" shapeId="0">
      <text>
        <r>
          <rPr>
            <b/>
            <sz val="9"/>
            <color indexed="81"/>
            <rFont val="Tahoma"/>
            <family val="2"/>
          </rPr>
          <t xml:space="preserve">Describa el evento de riesgo </t>
        </r>
      </text>
    </comment>
    <comment ref="D7" authorId="1" shapeId="0">
      <text>
        <r>
          <rPr>
            <b/>
            <sz val="9"/>
            <color indexed="81"/>
            <rFont val="Tahoma"/>
            <family val="2"/>
          </rPr>
          <t>Marque con una X si el riesgo es interno</t>
        </r>
      </text>
    </comment>
    <comment ref="E7" authorId="0" shapeId="0">
      <text>
        <r>
          <rPr>
            <b/>
            <sz val="9"/>
            <color indexed="81"/>
            <rFont val="Tahoma"/>
            <family val="2"/>
          </rPr>
          <t>Marque con una X si el riesgo es externo</t>
        </r>
      </text>
    </comment>
    <comment ref="F7" authorId="0" shapeId="0">
      <text>
        <r>
          <rPr>
            <b/>
            <sz val="9"/>
            <color indexed="81"/>
            <rFont val="Tahoma"/>
            <family val="2"/>
          </rPr>
          <t xml:space="preserve">Describa el procedimiento al cual esta asociado el riesgo
</t>
        </r>
      </text>
    </comment>
  </commentList>
</comments>
</file>

<file path=xl/comments3.xml><?xml version="1.0" encoding="utf-8"?>
<comments xmlns="http://schemas.openxmlformats.org/spreadsheetml/2006/main">
  <authors>
    <author>Francisco Pizarro</author>
    <author>Pablo Leonardo Molano Parra</author>
  </authors>
  <commentList>
    <comment ref="C9" authorId="0" shapeId="0">
      <text>
        <r>
          <rPr>
            <b/>
            <sz val="9"/>
            <color indexed="81"/>
            <rFont val="Tahoma"/>
            <family val="2"/>
          </rPr>
          <t>Ingrese en cada fila las debilidades y amenazas encontradas en la matriz DOFA en la pestaña "Contexto Estrategico" relacionadas con el respectivo riesgo</t>
        </r>
      </text>
    </comment>
    <comment ref="E9" authorId="0" shapeId="0">
      <text>
        <r>
          <rPr>
            <b/>
            <sz val="9"/>
            <color indexed="81"/>
            <rFont val="Tahoma"/>
            <family val="2"/>
          </rPr>
          <t>Describa las posibles concecuencias de la materialización del evento de riesgo</t>
        </r>
      </text>
    </comment>
    <comment ref="J9" authorId="1" shapeId="0">
      <text>
        <r>
          <rPr>
            <b/>
            <sz val="9"/>
            <color indexed="81"/>
            <rFont val="Tahoma"/>
            <family val="2"/>
          </rPr>
          <t>SUSTENTACION DE ORIGEN DE VALORACION DE LA PROBABILIDAD (EVIDENCIA)</t>
        </r>
        <r>
          <rPr>
            <sz val="9"/>
            <color indexed="81"/>
            <rFont val="Tahoma"/>
            <family val="2"/>
          </rPr>
          <t xml:space="preserve">
</t>
        </r>
      </text>
    </comment>
    <comment ref="K9" authorId="1" shapeId="0">
      <text>
        <r>
          <rPr>
            <b/>
            <sz val="9"/>
            <color indexed="81"/>
            <rFont val="Tahoma"/>
            <family val="2"/>
          </rPr>
          <t>SUSTENTACION DE ORIGEN DE VALORACION DEL IMPACTO (EVIDENCIA)</t>
        </r>
      </text>
    </comment>
  </commentList>
</comments>
</file>

<file path=xl/comments4.xml><?xml version="1.0" encoding="utf-8"?>
<comments xmlns="http://schemas.openxmlformats.org/spreadsheetml/2006/main">
  <authors>
    <author>Francisco Pizarro</author>
    <author>Usuario de Microsoft Office</author>
  </authors>
  <commentList>
    <comment ref="H9" authorId="0" shapeId="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M9" authorId="0" shapeId="0">
      <text>
        <r>
          <rPr>
            <b/>
            <sz val="9"/>
            <color indexed="81"/>
            <rFont val="Tahoma"/>
            <family val="2"/>
          </rPr>
          <t xml:space="preserve">Describa al responsable de la implementación del control
</t>
        </r>
      </text>
    </comment>
    <comment ref="O9" authorId="0" shapeId="0">
      <text>
        <r>
          <rPr>
            <b/>
            <sz val="9"/>
            <color rgb="FF000000"/>
            <rFont val="Tahoma"/>
            <family val="2"/>
          </rPr>
          <t>1 si no existe evidencia, 10 si existe evidencia contundente</t>
        </r>
      </text>
    </comment>
    <comment ref="Q9" authorId="0" shapeId="0">
      <text>
        <r>
          <rPr>
            <b/>
            <sz val="9"/>
            <color rgb="FF000000"/>
            <rFont val="Tahoma"/>
            <family val="2"/>
          </rPr>
          <t xml:space="preserve">Seleccione la frecuencia de la implementación del control
</t>
        </r>
      </text>
    </comment>
    <comment ref="H48" authorId="1" shapeId="0">
      <text>
        <r>
          <rPr>
            <b/>
            <sz val="10"/>
            <color indexed="8"/>
            <rFont val="Tahoma"/>
            <family val="2"/>
          </rPr>
          <t>Usuario de Microsoft Office:</t>
        </r>
        <r>
          <rPr>
            <sz val="10"/>
            <color indexed="8"/>
            <rFont val="Tahoma"/>
            <family val="2"/>
          </rPr>
          <t xml:space="preserve">
</t>
        </r>
        <r>
          <rPr>
            <sz val="10"/>
            <color indexed="8"/>
            <rFont val="Tahoma"/>
            <family val="2"/>
          </rPr>
          <t>y a las demás entidades involucradas</t>
        </r>
      </text>
    </comment>
  </commentList>
</comments>
</file>

<file path=xl/comments5.xml><?xml version="1.0" encoding="utf-8"?>
<comments xmlns="http://schemas.openxmlformats.org/spreadsheetml/2006/main">
  <authors>
    <author>Francisco Pizarro</author>
  </authors>
  <commentList>
    <comment ref="D9" authorId="0" shapeId="0">
      <text>
        <r>
          <rPr>
            <b/>
            <sz val="9"/>
            <color indexed="81"/>
            <rFont val="Tahoma"/>
            <family val="2"/>
          </rPr>
          <t xml:space="preserve">Seleccione si Sí o No el control afecta la probabilidad de que el riesgo se materialice
</t>
        </r>
      </text>
    </comment>
    <comment ref="E9" authorId="0" shapeId="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authors>
    <author>Francisco Pizarro</author>
  </authors>
  <commentList>
    <comment ref="D9" authorId="0" shapeId="0">
      <text>
        <r>
          <rPr>
            <b/>
            <sz val="9"/>
            <color indexed="81"/>
            <rFont val="Tahoma"/>
            <family val="2"/>
          </rPr>
          <t xml:space="preserve">seleccione el tipo de acción que se tomara sobre el riesgo residual
</t>
        </r>
      </text>
    </comment>
    <comment ref="E9" authorId="0" shapeId="0">
      <text>
        <r>
          <rPr>
            <b/>
            <sz val="9"/>
            <color indexed="81"/>
            <rFont val="Tahoma"/>
            <family val="2"/>
          </rPr>
          <t>Describa la acción que se tomara sobre el riesgo residual</t>
        </r>
      </text>
    </comment>
    <comment ref="F9" authorId="0" shapeId="0">
      <text>
        <r>
          <rPr>
            <b/>
            <sz val="9"/>
            <color indexed="81"/>
            <rFont val="Tahoma"/>
            <family val="2"/>
          </rPr>
          <t xml:space="preserve">Describa si hay o no un indicador relacionado a la implementación del control
</t>
        </r>
      </text>
    </comment>
    <comment ref="G9" authorId="0" shapeId="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<sst xmlns="http://schemas.openxmlformats.org/spreadsheetml/2006/main" count="3418" uniqueCount="930">
  <si>
    <t>CODIGO</t>
  </si>
  <si>
    <t>VERSIÓN</t>
  </si>
  <si>
    <t>DOCUMENTO</t>
  </si>
  <si>
    <t>FECHA APROBACIÓN</t>
  </si>
  <si>
    <t xml:space="preserve">PLAN DE TRATAMIENTO DEL RIESGO </t>
  </si>
  <si>
    <t>Riesgo #</t>
  </si>
  <si>
    <t>Riesgo</t>
  </si>
  <si>
    <t>Proceso</t>
  </si>
  <si>
    <t>Riesgo Inherente</t>
  </si>
  <si>
    <t>Causa</t>
  </si>
  <si>
    <t>Tipo de tratamiento de riesgo</t>
  </si>
  <si>
    <t>Control</t>
  </si>
  <si>
    <t>Soporte</t>
  </si>
  <si>
    <t>Responsable</t>
  </si>
  <si>
    <t>Periodicidad</t>
  </si>
  <si>
    <t>Riesgo Residual</t>
  </si>
  <si>
    <t>Indicador</t>
  </si>
  <si>
    <t>IDENTIFICACIÓN DE RIESGOS</t>
  </si>
  <si>
    <t>RIESGO #</t>
  </si>
  <si>
    <t>PROCESO</t>
  </si>
  <si>
    <t>INTERNO</t>
  </si>
  <si>
    <t>EXTERNO</t>
  </si>
  <si>
    <t>PROCEDIMIENTO ASOCIADO AL RIESGO</t>
  </si>
  <si>
    <t>Control Interno Disciplinario</t>
  </si>
  <si>
    <t>Gestión de Recursos Físicos y Documental</t>
  </si>
  <si>
    <t>Gestión Humana</t>
  </si>
  <si>
    <t>Direccionamiento Sectorial e Institucional</t>
  </si>
  <si>
    <t>Gestión y Análisis de Información de S, C y AJ</t>
  </si>
  <si>
    <t>Gestión de Tecnología de Información</t>
  </si>
  <si>
    <t>Atención y Servicio al Ciudadano</t>
  </si>
  <si>
    <t>CD-Custodia y vigilacia para la seguridad</t>
  </si>
  <si>
    <t>Gestión Financiera</t>
  </si>
  <si>
    <t>Gestión de Seguridad y Convivencia</t>
  </si>
  <si>
    <t>CD-Tramite Juridico para PPL</t>
  </si>
  <si>
    <t>CD-Atención Integral para PPL</t>
  </si>
  <si>
    <t>Gestión de Comunicaciones</t>
  </si>
  <si>
    <t>Seguimiento y Monitoreo al Sistema de Control Interno</t>
  </si>
  <si>
    <t xml:space="preserve">Acceso y Fortalecimiento a la Justicia </t>
  </si>
  <si>
    <t>Gestión Jurídica y Contractual</t>
  </si>
  <si>
    <t>ANALISIS DE RIESGOS</t>
  </si>
  <si>
    <t>TIPO DE RIESGO</t>
  </si>
  <si>
    <t>CAUSAS</t>
  </si>
  <si>
    <t>CONSECUENCIAS</t>
  </si>
  <si>
    <t>PROBABILIDAD DE OCURRENCIA</t>
  </si>
  <si>
    <t>IMPACTO SIN CONTROLES</t>
  </si>
  <si>
    <t>NIVEL DE RIESGO INHERENTE</t>
  </si>
  <si>
    <t>ZONA DE RIESGO INHERENTE</t>
  </si>
  <si>
    <t>Cumplimiento</t>
  </si>
  <si>
    <t>Operativo</t>
  </si>
  <si>
    <t>Tecnológico</t>
  </si>
  <si>
    <t>De imagen</t>
  </si>
  <si>
    <t>VALORACIÓN DEL RIESGO</t>
  </si>
  <si>
    <t>DILIGENCIAMIENTO POR PARTE DEL LIDER OPERATIVO DEL PROCESO</t>
  </si>
  <si>
    <t>DILIGENCIAMIENTO POR PARTE DEL ADMINISTRADOR DEL RIESGO OAP</t>
  </si>
  <si>
    <t>CONTROL #</t>
  </si>
  <si>
    <t>TIPO DE ACCIÓN</t>
  </si>
  <si>
    <t>NOMBRE DEL CONTROL</t>
  </si>
  <si>
    <t>RESPONSABLE DEL CONTROL</t>
  </si>
  <si>
    <t>¿EL RESPONSABLE DE LA IMPLEMENTACIÓN ES EL ADECUADO?</t>
  </si>
  <si>
    <t>EVIDENCIA DE LA EJECUCIÓN DEL CONTROL</t>
  </si>
  <si>
    <t>¿LAS DEVIACIONES, OBSERVACIONES O DIFERENCIAS SON INVESTIGADAS Y RESUELTAS DE MANERA OPORTUNA?</t>
  </si>
  <si>
    <t>¿LA PERIODICIDAD DE LA APLICACIÓN DEL CONTROL ES LA ADECUADA?</t>
  </si>
  <si>
    <t>INDICADOR</t>
  </si>
  <si>
    <t>CALIFICACIÓN DEL DISEÑO DEL CONTROL</t>
  </si>
  <si>
    <t>CALIFICACIÓN DE LA IMPLEMENTACIÓN</t>
  </si>
  <si>
    <t>SOLIDEZ INDIVIDUAL DEL CONTROL</t>
  </si>
  <si>
    <t>¿APLICA PLAN DE ACCIÓN PARA FORTALECER EL CONTROL?</t>
  </si>
  <si>
    <t>OBSERVACIONES</t>
  </si>
  <si>
    <t>Reducir el riesgo</t>
  </si>
  <si>
    <t>Preventivo</t>
  </si>
  <si>
    <t>Asignado</t>
  </si>
  <si>
    <t>Adecuada</t>
  </si>
  <si>
    <t>Completa</t>
  </si>
  <si>
    <t>SI</t>
  </si>
  <si>
    <t>Se investigan y se resuelven oportunamente</t>
  </si>
  <si>
    <t>Fuerte</t>
  </si>
  <si>
    <t>Incompleta</t>
  </si>
  <si>
    <t>Moderado</t>
  </si>
  <si>
    <t>Detectivo</t>
  </si>
  <si>
    <t>Inadecuada</t>
  </si>
  <si>
    <t>¿DISMINUYE?</t>
  </si>
  <si>
    <t>SOLIDEZ DEL CONJUNTO DE LOS CONTROLES</t>
  </si>
  <si>
    <t>PROBABILIDAD DE OCURRENCIA CON CONTROLES</t>
  </si>
  <si>
    <t>IMPACTO DEL RIESGO CON CONTROLES</t>
  </si>
  <si>
    <t>ZONA DEL RIESGO RESIDUAL</t>
  </si>
  <si>
    <t>PROBABILIDAD</t>
  </si>
  <si>
    <t>IMPACTO</t>
  </si>
  <si>
    <t>Directamente</t>
  </si>
  <si>
    <t>DIRECCIONAMIENTO SECTORIAL E INSTITUCIONAL</t>
  </si>
  <si>
    <t>PLAN DE TRATAMIENTO DEL RIESGO RESIDUAL</t>
  </si>
  <si>
    <t xml:space="preserve">FECHA DE IMPLEMENTACIÓN </t>
  </si>
  <si>
    <t>DESCRIPCIÓN DE LA ACCIÓN</t>
  </si>
  <si>
    <t>RESPONSABLE</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</si>
  <si>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</si>
  <si>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</si>
  <si>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</si>
  <si>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</si>
  <si>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</si>
  <si>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</si>
  <si>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</si>
  <si>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</si>
  <si>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</si>
  <si>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</si>
  <si>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</si>
  <si>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</si>
  <si>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</si>
  <si>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</si>
  <si>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</si>
  <si>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</si>
  <si>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</si>
  <si>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</si>
  <si>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</si>
  <si>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</si>
  <si>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</si>
  <si>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</si>
  <si>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</si>
  <si>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</si>
  <si>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</si>
  <si>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</si>
  <si>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</si>
  <si>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</si>
  <si>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</si>
  <si>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</si>
  <si>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</si>
  <si>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</si>
  <si>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</si>
  <si>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</si>
  <si>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No se investigan y se resuelven oportunamente</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</si>
  <si>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</si>
  <si>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</si>
  <si>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</si>
  <si>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</si>
  <si>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</si>
  <si>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</si>
  <si>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</si>
  <si>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</si>
  <si>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</si>
  <si>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</si>
  <si>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</si>
  <si>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</si>
  <si>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</si>
  <si>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</si>
  <si>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</si>
  <si>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</si>
  <si>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</si>
  <si>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</si>
  <si>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</si>
  <si>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</si>
  <si>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</si>
  <si>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</si>
  <si>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</si>
  <si>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</si>
  <si>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</si>
  <si>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 xml:space="preserve">posibilidad de ocurrencia de eventos que  afecten la totalidad o parte de la infraestructura tecnológica (hardware, software, redes, etc.) de una entidad.
</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</si>
  <si>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</si>
  <si>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</si>
  <si>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</si>
  <si>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</si>
  <si>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</si>
  <si>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</si>
  <si>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</si>
  <si>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</si>
  <si>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Subsecretaría de Acceso a la Justicia</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</si>
  <si>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</si>
  <si>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</si>
  <si>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</si>
  <si>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</si>
  <si>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</si>
  <si>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</si>
  <si>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</si>
  <si>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</si>
  <si>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</si>
  <si>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</si>
  <si>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</si>
  <si>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</si>
  <si>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</si>
  <si>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</si>
  <si>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</si>
  <si>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Fortalecimiento de Capacidades Operativas para la S, C y AJ</t>
  </si>
  <si>
    <t>Subsecretaría de Inversiones y Fortalecimiento de Capacidades Operativas</t>
  </si>
  <si>
    <t>Oficina Asesora de Comunicaciones</t>
  </si>
  <si>
    <t>Gestión de Emergencias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</si>
  <si>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</si>
  <si>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</si>
  <si>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</si>
  <si>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</si>
  <si>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</si>
  <si>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</si>
  <si>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</si>
  <si>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</si>
  <si>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</si>
  <si>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</si>
  <si>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•Diseñar e implementar acciones que permitan controlar y prevenir el delito, mejorar la convivencia en Bogotá, aumentar la confianza en las autoridades y generar una mayor corresponsabilidad ciudadana en la gestión de la seguridad y la convivencia.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
•Integrar física y tecnológicamente las entidades del Sistema de Emergencias distrital para dar una eficiente respuesta a la ciudadanía.
•Mejorar la coordinación con las entidades nacionales, regionales y distritales para el óptimo desarrollo de la política de Seguridad, Convivencia y Acceso a la Justicia.
•Fortalecer la capacidad Institucional y la gestión administrativa que permita el cumplimiento de la misión institucional.</t>
  </si>
  <si>
    <t>Mision</t>
  </si>
  <si>
    <t>Vision</t>
  </si>
  <si>
    <t>Objetivos estrategicos</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</si>
  <si>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</si>
  <si>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2020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</si>
  <si>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FUENTE DE INFORMACIÓN QUE SE UTILIZA EN EL DESARROLLO DEL CONTROL ES CONFIABLE?</t>
  </si>
  <si>
    <t>PROMEDIO DE LA EVALUACION DE LOS CONTROLES</t>
  </si>
  <si>
    <t>EVALUACION DEL CONTROL</t>
  </si>
  <si>
    <t>Evaluacion global de los controles (sobre 100)</t>
  </si>
  <si>
    <t>N/A</t>
  </si>
  <si>
    <t>OBJETIVO</t>
  </si>
  <si>
    <t>CAUSA</t>
  </si>
  <si>
    <t>CONSECUENCIA</t>
  </si>
  <si>
    <t>RIESGO</t>
  </si>
  <si>
    <t>"DEBIDO A…"</t>
  </si>
  <si>
    <t>"LO QUE GENERARIA"</t>
  </si>
  <si>
    <t>CONTROL</t>
  </si>
  <si>
    <t>EN QUE PROCEDIMIENTO SE VE REFLEJADO?</t>
  </si>
  <si>
    <t>SI NO HAY, EN CUAL DEBERIA ESTAR?</t>
  </si>
  <si>
    <t>EN QUE ACTIVIDADES SE DESARROLLA?</t>
  </si>
  <si>
    <t>CONCLUSION</t>
  </si>
  <si>
    <t>DENTRO DEL PROCEDIMIENTO, CUENTA CON UNA POLITICA DE OPERACIÓN?</t>
  </si>
  <si>
    <t>TIPO DE CONTROL DE CONSECUENCIA</t>
  </si>
  <si>
    <t>TIPO DE CONTROL DE CAUSA</t>
  </si>
  <si>
    <t>CAUSAS MITIGADAS</t>
  </si>
  <si>
    <t>CONSECUENCIA MITIGADAS</t>
  </si>
  <si>
    <t>CONSECUENCIAS MITIGADAS</t>
  </si>
  <si>
    <t>FECHA INICIO (DD/MM/AAAA)</t>
  </si>
  <si>
    <t>FECHA FIN 
(DD/MM/AAAA)</t>
  </si>
  <si>
    <t>"PUEDE OCURRIR…"</t>
  </si>
  <si>
    <t>FUENTE DE PROBABILIDAD</t>
  </si>
  <si>
    <t>FUENTE DE IMPACTO</t>
  </si>
  <si>
    <t>VALIDACION DE CONTROLES</t>
  </si>
  <si>
    <t>PROCEDIMIENTO</t>
  </si>
  <si>
    <t>FECHA VIGENCIA
28/08/2019</t>
  </si>
  <si>
    <t>Matriz General de Riesgos por Proceso</t>
  </si>
  <si>
    <t>F-DS-575</t>
  </si>
  <si>
    <t>HOJA 1 DE 9</t>
  </si>
  <si>
    <t>HOJA 2 DE 9</t>
  </si>
  <si>
    <t>HOJA 3 DE 9</t>
  </si>
  <si>
    <t>HOJA 4 DE 9</t>
  </si>
  <si>
    <t>HOJA 5 DE 9</t>
  </si>
  <si>
    <t>HOJA 6 DE 9</t>
  </si>
  <si>
    <t>HOJA 7 DE 9</t>
  </si>
  <si>
    <t>HOJA 8 DE 9</t>
  </si>
  <si>
    <t>HOJA 9 DE 9</t>
  </si>
  <si>
    <t>Inadecuada orientación a los usuarios en casas de justicia</t>
  </si>
  <si>
    <t>Desvinculación de entidades operadoras al programa de casas de justicia</t>
  </si>
  <si>
    <t>Interrupción o retraso en la prestación de los serivicios de recepción, información y orientación de los ciudadanos en las casas de justicia de Bogotá</t>
  </si>
  <si>
    <t>Interrupción o retraso en la prestación de los servicios por parte de las entidades operadoras de las casas de justicia de Bogotá</t>
  </si>
  <si>
    <t>Afectación psicosocial de los funcionarios y contratistas del CTP</t>
  </si>
  <si>
    <t>Inadecuada implementación del medio "Traslado por protección"</t>
  </si>
  <si>
    <t>X</t>
  </si>
  <si>
    <t>1. Falta de capacitación del equipo de CRI.
2. Falta de claridad de las rutas de aceso a la justicia.</t>
  </si>
  <si>
    <t>1. Falta de claridad en rutas de acceso a la justicia.
2. Deficientes servicios de los equipamientos de CJ.</t>
  </si>
  <si>
    <t xml:space="preserve">Falta de recurso humano para atender los Centros de Recepción e Información (CRI) de las casas de justicia.
</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</si>
  <si>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</si>
  <si>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Carga emocional que los traslados trasmiten al personal del CTP.</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</si>
  <si>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</si>
  <si>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1. Peticiones, quejas y reclamos por parte de los usuarios.
2. Afectación de la imagen del programa de casas de justicia.</t>
  </si>
  <si>
    <t>1. Disminución de la oferta de servicios en las CJ.
2. Afectación negativa de la imagen institucional de las casas de justicia.</t>
  </si>
  <si>
    <t>1. Peticiones, quejas y reclamos de los ciudadanos.
2. Afectación negativa de la imagen institucional de las casas de justicia.</t>
  </si>
  <si>
    <t>1. Peticiones, quejas y reclamos de los ciudadanos.
2. Servicios de justicia de baja calidad.</t>
  </si>
  <si>
    <t>Posible afectación Psicosocial en los funcionarios, estrés, o enfermedades relacionados con éste.</t>
  </si>
  <si>
    <t>1. Transgresión derechos humanos personas trasladadas. 
2. Privación injusta de la libertad 
3. Privación ilegal de la libertad</t>
  </si>
  <si>
    <t>Peticiones, quejas y reclamos de los ciudadanos. Archivo de Acceso a la Justicia.</t>
  </si>
  <si>
    <t>Comunicaciones de los profesionales especializados de Casas de Justicia a la Dirección de Acceso a la Jussticia. Archivo de Acceso a la Justicia.</t>
  </si>
  <si>
    <t>Comunicaciones de los funcionarios y contratistas del CTP. Archivo del Centro de Traslado por Protección.</t>
  </si>
  <si>
    <t>Apoyo psicológico brindado a los funcionarios. Constancias que reposan en el Archivo del Centro de Traslado por Protección.</t>
  </si>
  <si>
    <t>Cámaras de seguridad, informes del personal a cargo del medio de traslado por protección.</t>
  </si>
  <si>
    <t>Sistema de registro de seguimiento y formato físico de seguimiento.</t>
  </si>
  <si>
    <t>1. Falta de capacitación del equipo de CRI.</t>
  </si>
  <si>
    <t>Falta de claridad de las rutas de aceso a la justicia.</t>
  </si>
  <si>
    <t>Deficientes servicios de los equipamientos de casas de justicia.</t>
  </si>
  <si>
    <t>Falta de recurso humano para atender los Centros de Recepción e Información (CRI) de las casas de justicia.</t>
  </si>
  <si>
    <t>Peticiones, quejas y reclamos de los ciudadanos.
2. Afectación negativa de la imagen institucional de las casas de justicia.</t>
  </si>
  <si>
    <t>Continuar con los procesos de capacitación de los funcionarios y la aclaración de las rutas de acceso a la justicia.</t>
  </si>
  <si>
    <t>Profesional</t>
  </si>
  <si>
    <t>Invitar a nuevas entidades a hacer parte del programa de casas de justicia.</t>
  </si>
  <si>
    <t>mantener el flujo de atención de los usuarios para que todo aquel que asiste a las casas de justica reciba orientación y atención a su necesidad de justicia.</t>
  </si>
  <si>
    <t>Informar a la ciudadanía con anticipación a través de avisos fijados en las carteleras de las casas de justicia, las posibles interrupciones de las entidades operadoras.</t>
  </si>
  <si>
    <t>Continuar con la identificación de las posibles afectaciones psicosociales de los funcionarios del Centro de Traslado por Protección.</t>
  </si>
  <si>
    <t>Continuar con la identificación de los eventos en los que se presenta inadecuada implementación del medio "Traslado por Protección"</t>
  </si>
  <si>
    <t>Responder extemporáneamente las Peticiones, Quejas, Reclamos o Sugerencias que ingresen a la Secretaría Distrital de Seguridad, Convivencia y Justicia.</t>
  </si>
  <si>
    <t>Publicar extemporaneamente los Informes de PQRS en la página web de la entidad.</t>
  </si>
  <si>
    <t>Peticiones, Quejas, Reclamos y Sugerencias - PQRS Código - PD-AS-1</t>
  </si>
  <si>
    <t>Seguimiento inadecuado de las peticiones, quejas, reclamos y sugerencias por parte del equipo de atención y servicio al ciudadano de la SDSCJ.</t>
  </si>
  <si>
    <t>Falta de seguimiento para la publicación de los Informes de PQRS en la página web de la entidad.</t>
  </si>
  <si>
    <t>Sanción disciplinaria, perdida legitimidad, mala percepción de la imagen, proceso legal.</t>
  </si>
  <si>
    <t>La probabilidad de ocurrencia se toma de los Informes mensuales de PQRS y del Indicador de Porcentaje de oportunidad en las respuestas a las Peticiones, Quejas, Reclamos y Sugerencias - PQRS.</t>
  </si>
  <si>
    <t xml:space="preserve">La fuente de impacto es mayor dado que las PQRS tienen establecidos unos tiempos de ley y el no cumplimiento a las mismas genera sanciones y mala percepción de imagen por parte de la ciudadanía. </t>
  </si>
  <si>
    <t>La probabilidad de ocurrencia se toma de la oportunidad en la publicación de los Informes de PQRS en la página web de la entidad.</t>
  </si>
  <si>
    <t>La fuente de impacto es medio dado que la no publicación de los informes de PQRS en la página web, da incumplimiento a la Ley 1712 de 2014 “Por medio de la cual se crea la Ley de Transparencia y del Derecho de Acceso a la Información Pública Nacional y se dictan otras disposiciones”</t>
  </si>
  <si>
    <t>PQRs gestionados por Atención y Servicio al Ciudadano</t>
  </si>
  <si>
    <t>Ejecucion del control actual</t>
  </si>
  <si>
    <t>N/A.</t>
  </si>
  <si>
    <t xml:space="preserve">Lider de grupo de Ateción y Servicio al Ciudadano </t>
  </si>
  <si>
    <t>Procesos disciplinarios desarrollados  y fallados sin cumplir con los parametros de ley.</t>
  </si>
  <si>
    <t>*Limitación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t>
  </si>
  <si>
    <t>El incumplimiento de los fines de la actuación disciplinaria que deriva en impunidad frente las actuaciones irregulares de los servidores públicos de la entidad</t>
  </si>
  <si>
    <t>Con la verificacion (Barrido Expedientes) como control establecido a través de mesas de trabajo mensuales, en las que se lleva a cabo el seguimiento y estado de los expedientes, se reduce drásticamente el riesgo - 2 nulidades en 3 años</t>
  </si>
  <si>
    <t>Nulidad de la Actuación</t>
  </si>
  <si>
    <t>1*Limitación en la obtención del acervo probatorio y debilidad en la argumentación de las decisiones en desarrollo del proceso disciplinario en primera instacia
2*Falta de capacitación en levantamiento de pruebas en los servidores publicos designados en los procesos</t>
  </si>
  <si>
    <t>Mala notificación al indagado</t>
  </si>
  <si>
    <t>Procesos fallados sin cumplir con los parametros de ley/procesos fallados</t>
  </si>
  <si>
    <t>Jefe de la Oficina de Control Interno</t>
  </si>
  <si>
    <t xml:space="preserve">Imcumplimiento normativo ambiental por parte de la Secretaria Distrital de Seguridad, Convivencia y Justicia </t>
  </si>
  <si>
    <t>Identificación de Requisitos Legales Ambientales PD–DS–2</t>
  </si>
  <si>
    <t>Identificación y Evaluación de Aspectos e Impactos Ambientales PD–DS–1</t>
  </si>
  <si>
    <t>Aprovechamiento de Residuos Solidos PD–DS–4</t>
  </si>
  <si>
    <t>Viabilidad Presupuestal - PD-DS-3</t>
  </si>
  <si>
    <t xml:space="preserve">Deficiencia en el manejo ambiental de los aspectos e impactos ambientales. </t>
  </si>
  <si>
    <t>Incumplimiento normativo ambiental y proliferación de vectores.</t>
  </si>
  <si>
    <t xml:space="preserve">Actualización en la matriz normativa debido a que las diferentes entidades ambientales (Ministerio de Ambiente, Secretaria Distrital de Ambiente o Corporación Autonoma Regional), expidan o modifenquen el marco legal a nivel nacional o distrital. </t>
  </si>
  <si>
    <t>Generacion e identificación de aspectos e impactos ambientales.</t>
  </si>
  <si>
    <t>Generación de residuos solidos aprovechables, peligrosos y especiales.</t>
  </si>
  <si>
    <t>Errores en la revisión de los requisitos documentales de  estudios previos, relacionados con el objeto contractual, la meta, el presupuesto requerido, entre otros, para la expedición de las viabilidades por parte de la Oficina Asesora de Planeación</t>
  </si>
  <si>
    <t xml:space="preserve">Sanciones asociadas a multas ambientales (Tasas retributiva ambientales) o requerimientos. </t>
  </si>
  <si>
    <t xml:space="preserve">Afectaciones e impactos en los recursos naturales </t>
  </si>
  <si>
    <t>Afectaciones e impactos en los recursos naturales y sanciones ambientales</t>
  </si>
  <si>
    <t>*Posible apertura de proceso disciplinario o demanda penal al funcionario encargado de la revisión, dependiendo de la gravedad del error en los estudios previos que fue pasado por alto</t>
  </si>
  <si>
    <t>Expedición de normatividad ambiental por los entes de control.</t>
  </si>
  <si>
    <t>Posible sellamiento de sedes.
Multas Ambientales
Requerimientos tecnicos y ambientales.</t>
  </si>
  <si>
    <t>Actividades de construcción y/o adecuación de instalaciones, manejo de residuos especiales y peligrosos.</t>
  </si>
  <si>
    <t xml:space="preserve">Actividades de construcción y/o adecuación de instalaciones, manejo de residuos especiales, peligrosos y apovechables </t>
  </si>
  <si>
    <t>La probabilidad de cocurrencia es baja dado que ya existe un punto de contro l que ha sido efectivo a la fecha.</t>
  </si>
  <si>
    <t>El impacto sin controles sería alto, dado que tiene  concsecuencias disciplinarias y penales.</t>
  </si>
  <si>
    <t>Nivel de aprendizaje de funcionarios capacitados en temas ambientales</t>
  </si>
  <si>
    <t>Numero de solicitudes rechazas/Número de solicitudes recibidas</t>
  </si>
  <si>
    <t xml:space="preserve">Gestor Ambiental </t>
  </si>
  <si>
    <t>Jefe oficina Asesora de Planeacion/Análistas de los proyectos de inversión</t>
  </si>
  <si>
    <t xml:space="preserve">Privación ilegal de la libertad </t>
  </si>
  <si>
    <t>Dar el visto bueno a estudios previos  que no cumplen con la información requerida de:
• Número del estudio previo en SISCO
• Proyecto de inversión
• Objeto
• Valor
• Meta plan de desarrollo y meta proyecto de inversión</t>
  </si>
  <si>
    <t xml:space="preserve">Remitir correo electrónico de alertas tempranas de vencimiento de las PQRS a los directores de las dependencias y a los funcionarios que tengan designado la petición. </t>
  </si>
  <si>
    <t>NA</t>
  </si>
  <si>
    <t>Profesional de Atención al ciudadano</t>
  </si>
  <si>
    <t>Publicar información no autorizada que genere desinformación en la opinión pública</t>
  </si>
  <si>
    <t>x</t>
  </si>
  <si>
    <t>No divulgar o divulgar inoportunamente la información de la SSCJ</t>
  </si>
  <si>
    <t>Publicación indebida de contenidos digitales (RRSS y página web ) de la Secretaría de Seguridad, Convivencia y Justicia</t>
  </si>
  <si>
    <t>Comunicación Externa (PD- GC-10)</t>
  </si>
  <si>
    <t>Publicacion de contenidos digitales (PD-GC-9)
Comunicación Externa (PD- GC-10)</t>
  </si>
  <si>
    <t>Indagación Preliminar PD-CID-1
Investigación Disciplinaria PD-CID-2
Proceso Verbal PD-CID-3</t>
  </si>
  <si>
    <t xml:space="preserve">Falta de aplicación de los procedimientos y formatos de la OAC para la ejecución de los productos de comunicación.  
Posibles casos de corrupción dentro de la Secretaría de Seguridad Convivencia y Justicia.
Fallas en los sistemas de información que impidan a la Secretaría de Seguridad, Convivencia y Justicia la divulgación de la información.  
Falta de rigurosidad de algunos periodistas que cubren los temas propios de la Secretaría de Seguridad, Convivencia y Justicia.  </t>
  </si>
  <si>
    <t xml:space="preserve">Entrega inoportuna de información insumo para construir los contenidos de comunicación interna. 
Las diferentes áreas de la SCJ no informan a la OAC sobre los derehos de petición que contestan, con gran posibilidad de convertirse en noticia.   
Información imprecisa por parte de la Oficina Asesora de Comunicaciones. 
Falta de rigurosidad de algunos periodistas que cubren los temas propios de la Secretaría de Seguridad, Convivencia y Justicia.  
Fallas en los sistemas de información que impidan a la Secretaría de Seguridad, Convivencia y Justicia la divulgación de la información 
Crisis de imagen de la SCJ a raíz de una acción terrorista o de violencia. 
Posibles casos de corrupción dentro de la Secretaría de Seguridad Convivencia y Justicia
Críticas a la gestión de la Secretaría de Seguridad, convivencia y Justicia por parte de los líderes de Opinión. </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</si>
  <si>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t>
  </si>
  <si>
    <t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medíatica para fortalecer la imagen de la SSCJ </t>
  </si>
  <si>
    <t xml:space="preserve">Pérdida de oportunidad mediática para fortalecer la imagen de la SSCJ 
Pérdida de la relevancia de la información divulgada 
Afectación de la imagen de la Secretaría de Seguridad Convivencia y Justicia 
No informar al público en general sobre temas que fortalecen la imagen de la SSCJ. </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</si>
  <si>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</si>
  <si>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Existe la posibilidad de emitir informacion sin visto bueno del jefe de la oficina, ya sea por que él no se encuentre o porque los sistemas de información no fluyan como debe ser.</t>
  </si>
  <si>
    <t xml:space="preserve">Se puede perder credibilidad frente a las partes interesadas y los grupos de valor de la SSCJ  debido a la desinformación </t>
  </si>
  <si>
    <t>La materialización del riesgo implicaría afectación de la imagen institucional por la pérdida de oportunidad de informar a la ciudadanía sobre los servicios y los avances en la política de Seguridad, Convivencia y Justicia lo cual se ha presentado almenos una vez en los ultimos 2 años</t>
  </si>
  <si>
    <t>El impacto podría generar el reproceso de actividades, generando la pérdida de oportunidad de imagen institucional de la SSCJ.</t>
  </si>
  <si>
    <t>Dadas las eventualidades técnicas o errores humanos que los contenidos generados a través de la web o las RRSS salgan con algún error que afecta la imagen de la institución lo cual se ha presentado almenos una vez en el ultimo año.</t>
  </si>
  <si>
    <t>La imagen institucional  y la falta de credibilidad podría verse afectada  por los errores ortográficos , gramaticales y de imagen y de esta manera perder audiencia dentro de nuestros grupos de valor.</t>
  </si>
  <si>
    <t>Entrega inoportuna de la información y los insumos requeridos para comunicar  por por parte  de las subsecretarias  y /o las Oficinas técnicas de la SSCJ                                                                                                   Falta de aplicación de los procedimientos y formatos de la OAC para la ejecución de los productos de comunicación</t>
  </si>
  <si>
    <t xml:space="preserve">Desinformación para los públicos de interés de la Secretaría de Seguridad, Convivencia y Justicia </t>
  </si>
  <si>
    <t>Las evidencias se registran en  los correos electrónicos, de forma fisica en papel de información y en las conversaciones del grupo de whatsapp de la Oficina de Comunicaciones del a SSCJ</t>
  </si>
  <si>
    <t>Porcentaje de crecimiento digital de las audiencias a través de los canales oficiales de la SSCJ(redes sociales + visitntes sección de noticias)  Porcentaje  crecimiento audiencias a través del canal de intranet de la SSCJ</t>
  </si>
  <si>
    <t>Porcentaje de crecimiento digital de las audiencias a través de los canales oficiales de la SSCJ(redes sociales + visitntes ección de noticias)</t>
  </si>
  <si>
    <t xml:space="preserve">Porcentaje de crecimiento digital de las audiencias a través de los canales oficiales de la SSCJ(redes sociales + visitntes sección de noticias) </t>
  </si>
  <si>
    <t xml:space="preserve">jefe de la OAC </t>
  </si>
  <si>
    <t>Porcentaje  crecimiento audiencias a través del canal de intranet de la SSCJ</t>
  </si>
  <si>
    <t>Falla parcial en el servicio de atención de la línea de Seguridad y Emergencias 123.</t>
  </si>
  <si>
    <t>Continuidad  del servicio  PD-GE-3
Operacion de la S.U.R. PD-GE-1
Seguimiento de incidentes de alto impacto PD-GE-2</t>
  </si>
  <si>
    <t>Uso de informacion confidencial o de uso interno por personal no autorizado.</t>
  </si>
  <si>
    <t>Cadena de custodia o elememto de material probatorio  PD-GE-4</t>
  </si>
  <si>
    <t>Afectación de personas, bienes o recursos por servicio o atención inadecuada de incidentes desde el NUSE 123</t>
  </si>
  <si>
    <t>Operación de la S.U.R. PD-GE-1
Seguimiento de incidentes de alto impacto PD-GE-2</t>
  </si>
  <si>
    <t>•	Falla e Indisponibilidad de la Infraestructura Tecnológica asociada al NUSE 123.
•	Incremento de llamadas que superan la capacidad de respuesta del NUSE 123.
•	Eventos antrópicos o naturales que afecten la infraestructura física y tecnológica del Centro de Comando, Control, Comunicaciones y Computo.
•	Falta de personal para operar la Sala Unificada de Recepción.</t>
  </si>
  <si>
    <t>• Indisponibilidad, manipulación, perdida o mal uso de la información por parte del personal del C4 y Operadores externos.</t>
  </si>
  <si>
    <t>•	Incumplimiento de los procedimientos por parte de la sala Unificada de Recepción.
•	Procedimientos de operación desactualizados de acuerdo a la normatividad vigente.
•	Funcionalidad limitada del sistema CAD para la gestión de datos, información y procesos para la atención de Seguridad y Emergencias.</t>
  </si>
  <si>
    <t>• Servicios de seguridad y emergencias sin atención  a través la línea NUSE 123.
• Carencia de Información sobre la ocurrencia de  eventos de seguridad y emergencia   para la activación de  planes de atención y toma de decisiones por parte de la Administración Distrital.</t>
  </si>
  <si>
    <t>•	Fuga y mal manejo de la información. 
•	Posibles pérdidas de documentos o información pública. 
•	Posibles daños a la imagen de la entidad frente a la ciudadanía. 
•	Divulgación de información clasificada o reservada de la entidad. 
•	Sanciones a la entidad por inadecuada protección de datos personales o información de soporte legal como las cadenas de custodia.</t>
  </si>
  <si>
    <t>•	Afectación a la Vida, al Medio Ambiente o a los Bienes del territorio del Distrito Capital.
•	Consecuencias legales y jurídicas por afectación a la Vida, al Medio Ambiente o a los Bienes del territorio del Distrito Capital.
•	Mala utilización de los recursos para la atención a Seguridad y Emergencias del Distrito Capital.</t>
  </si>
  <si>
    <t>Informes de gestion periodicos por el operador tecnologico y los supervisores de la SUR</t>
  </si>
  <si>
    <t>Quejas por los usuarios al no tener alcance del servicio de manera oportuna</t>
  </si>
  <si>
    <t>Seguimiento a los operadores y personal que ingrese al C4 con dispositivos como camaras y grabadoras sin la debida autorizacion</t>
  </si>
  <si>
    <t>Daños en la imagen del C4 y la SDSCJ, quejas de los usuarios al no tener su informacion controlada</t>
  </si>
  <si>
    <t>Se registra en el sistema de información CAD con la clasificacion o tipificacion correspondiente</t>
  </si>
  <si>
    <t>Recursos y quejas realizados por los ciudadnos afectados por una mala atención</t>
  </si>
  <si>
    <t>El jefe del C4</t>
  </si>
  <si>
    <t>Perdida o extravió documental por parte de un servidor que, aprovechando su posición frente a un recurso público, privilegia a un tercero con información para su beneficio.</t>
  </si>
  <si>
    <t>Perdida y/o desaparición de los bienes al servicio de la Entidad parte de un servidor que, aprovechando su posición frente a un recurso público, sustrae bienes de la Entidad para su beneficio personal o un tercero.</t>
  </si>
  <si>
    <t>*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t>
  </si>
  <si>
    <t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</si>
  <si>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</si>
  <si>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Fallas en la oportunidad en la respuesta a los ciudadanos. 
* Indisponibilidad en la información. 
* Errores en información entregada a la ciudadanía. 
* Vulnerar el derecho a la privacidad de la información. 
* Fraudes, Acciones ilícitas.</t>
  </si>
  <si>
    <t>* Afectación en la prestación del servicio.
* Detrimento patrimonial.
* Investigaciones disciplinarias.
* Generación de hallazgos por parte de Entes de Control.</t>
  </si>
  <si>
    <t>Se sustenta en las ocurrencias presentadas desde la creación de la Entidad a la fecha.</t>
  </si>
  <si>
    <t>Se sustenta en la norma vigente el impacto del riesgo.</t>
  </si>
  <si>
    <t>Director de Recursos Fisicos y Gestión Documental</t>
  </si>
  <si>
    <t>Encargado del apoyo a la supervisión del contrato de vigilancia</t>
  </si>
  <si>
    <t>Interrupcón de los servicios  TIC</t>
  </si>
  <si>
    <t>Procedimiento Atencion de servicios de tecnologia PD-GT-1 PD-GT-1
Procedimiento Gestión de incidentes de TIC PD-GT-6
Procedimiento Gestión de cambios de TIC PD-GT-2</t>
  </si>
  <si>
    <t>Incumplimiento de las funcionalidades para los cuales fueron diseñados los sistemas de información.</t>
  </si>
  <si>
    <t>Ejecucion de Proyectos de Tecnologia TIC PD-GT-14 (en construccion)
Ciclo de vida de desarrollo de software PD-GT-15 (en construcción)</t>
  </si>
  <si>
    <t>*Falta de formalización de los procedimientos de TI
*Incidentes físicos o lógicos sobre la infraestructura de tecnológica de la entidad.
*Falta de mantenimiento preventivo y/o correctivo de la infraestructura tecnológica y de telecomunicaciones de la entidad.</t>
  </si>
  <si>
    <t>*Cambios en los requerimientos definidos para el sistema de información.
*Ausencia de procedimientos para el Desarrollo y Mantenimiento de Sistemas de Información.</t>
  </si>
  <si>
    <t xml:space="preserve">Afectación en los servicios que presta la entidad a los ciudadanos
Afectación del cumplimiento de la misión de la entidad.
Afectación de los servicios TIC de la entidad.
</t>
  </si>
  <si>
    <t>Reprocesos al interior de la entidad. 
Afectación de la prestación de servicios TIC en la entidad.</t>
  </si>
  <si>
    <t>Herramienta tecnologica de Mesa de Servicio</t>
  </si>
  <si>
    <t>Encuesta de Satisfacción 
Matriz de seguimiento Gestión de Cambios - Bitacora</t>
  </si>
  <si>
    <t>Cronogramas de alcance de proyectos</t>
  </si>
  <si>
    <t xml:space="preserve">*Falta de formalización de los procedimientos de TI
</t>
  </si>
  <si>
    <t>Metodo inadecuado de realizar las actividadesen la Gestión de servicios TIC</t>
  </si>
  <si>
    <t>Procedimientos aprobados, formalizados e implementados</t>
  </si>
  <si>
    <t xml:space="preserve">*Incidentes físicos o lógicos sobre la infraestructura de tecnológica de la entidad.
</t>
  </si>
  <si>
    <t>Afectación de los servicios TIC de la entidad.</t>
  </si>
  <si>
    <t>Porcentaje de incidentes cerrados por la Dirección de Tecnologías y Sistemas de la Información</t>
  </si>
  <si>
    <t xml:space="preserve">*Cambios en los  sistemas de información en producción
</t>
  </si>
  <si>
    <t>Porcentaje de cambios en los sistemas de informacion que interrumpen la prestacion del servicio</t>
  </si>
  <si>
    <t>*Falta de mantenimiento preventivo y/o correctivo de la infraestructura tecnológica  y de telecomunicaciones de la entidad.</t>
  </si>
  <si>
    <t>Porcentaje de Mantenimiento preventivo, reactivo o correctivo realizados en la nube</t>
  </si>
  <si>
    <t xml:space="preserve">*Cambios en los requerimientos definidos para el sistema de información en desarrollo
</t>
  </si>
  <si>
    <t xml:space="preserve">Reprocesos al interior de la entidad. </t>
  </si>
  <si>
    <t>Porcentaje de requerimientos que afectaron el alcance del  cronograma de avance de proyecto de sistemas de información</t>
  </si>
  <si>
    <t>*Ausencia de procedimientos para el Desarrollo y Mantenimiento de Sistemas de Información.</t>
  </si>
  <si>
    <t>Afectación de la prestación de servicios TIC en la entidad.</t>
  </si>
  <si>
    <t>Número de incidentes de interrupción de servicios controlados apropiadamente</t>
  </si>
  <si>
    <t>Responsables de los servicios</t>
  </si>
  <si>
    <t>Lideres de desarrollo</t>
  </si>
  <si>
    <t>Deficiente ejecución del PAC</t>
  </si>
  <si>
    <t>Procedimiento de Presupuesto (PD-GF-XXX)</t>
  </si>
  <si>
    <t>Se identifica, clasifica y se registra información contable en rubros y cuntías que no correspondan</t>
  </si>
  <si>
    <t>Procedimiento Gestión Contable (PD-GF-XXX)</t>
  </si>
  <si>
    <t>Falta de planeación a la hora de realizar la debida programación del Plan Anualizado de Caja - PAC</t>
  </si>
  <si>
    <t>Error en el reporte de informaciónn de las áreas de gestión</t>
  </si>
  <si>
    <t>*Multas y sanciones  *Proceso Disciplinario</t>
  </si>
  <si>
    <t>*Generación de hallazgos con incidencia de carácter administrativo, fiscal y disciplinario.         *Afectación a la calificación del desempeño de la Entidad en el Distrito.</t>
  </si>
  <si>
    <t>Un porcentaje por debajo del inicador óptimo, puede llegar a repercutir en el presupuesto asignado para la siguiente vigencia</t>
  </si>
  <si>
    <t>Una vez sean detectadas, son susceptibles de corregir y ajustar</t>
  </si>
  <si>
    <t>Son susceptibles de corregir y ajustar una vez se identifiquen los errores</t>
  </si>
  <si>
    <t>PORCENTAJE DE SEGUIMIENTOS A LA EJECUCIÓN DE PAC</t>
  </si>
  <si>
    <t>Error en el reporte de informaciónn de las áreas de gestión.</t>
  </si>
  <si>
    <t>Porcentaje de Conciliaciones Contables Realizadas</t>
  </si>
  <si>
    <t>Profesional universitario/contratista encargado</t>
  </si>
  <si>
    <t xml:space="preserve">Porcentaje de Conciliaciones Contables Realizadas									</t>
  </si>
  <si>
    <t>Se ha estado dentro del margen de ejecución del 3%, que la Secretaría Distrital de Hacienda considera como óptimo/se sustenta con los seguimientos a la programación ejecución del PAC</t>
  </si>
  <si>
    <t>Atención de Usuarios en las Casas de Justicia de Bogotá PD-AJ-10</t>
  </si>
  <si>
    <t>Operación de las Casas de Justicia de Bogotá PD-AJ-12</t>
  </si>
  <si>
    <t>Acciones de Protección, Atención Social, Preventivas y Pedagógicas en el CTP PD-AJ-4</t>
  </si>
  <si>
    <t>1, Aplicación del medio de policía por causales distintas a las legales (falta de documentos, cuotas de efectividad de la policía, colados, mascotas, otros)
2, Superar el término de duración del medio de policía.
3, Materialización de nuevos riesgos durante la estadía en el CTP (lesiones)</t>
  </si>
  <si>
    <t>Documentos incompletos para la elaboración de un contrato</t>
  </si>
  <si>
    <t>Contratación Servicios Profesionales y Apoyo a la Gestión PD-JC-2</t>
  </si>
  <si>
    <t>Documentos incompletos para la legalización de un contrato</t>
  </si>
  <si>
    <t>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t>
  </si>
  <si>
    <t>Liquidación extemporanea de los contratos fuera de los plazos acordados en el contrato o los establecidos por la ley</t>
  </si>
  <si>
    <t>Deficiencia en la verificación de documentos que componen los contratos de prestacion de servicios</t>
  </si>
  <si>
    <t>Deficiencia en el cumplimiento de requisitos para la ejecución del contrato</t>
  </si>
  <si>
    <t>Deficiente seguimiento de los contratos pendientes de liquidar</t>
  </si>
  <si>
    <t>Proceso Disciplinario - Proceso Penal</t>
  </si>
  <si>
    <t>Perdida de competencia
Inicio de acciones disciplinarias
Generación de reservas y pasivos exigibles</t>
  </si>
  <si>
    <t>La probabilidad que ocurra fue calificada con 1, toda vez que para la elaboración de un contrato de prestacion de servicios, los documentos soportes estan contemplados en una lista de chequeo que es revisada por el Area solicitante, por el abogado encargado de adelantar la contratación y por la lider del proceso.</t>
  </si>
  <si>
    <t xml:space="preserve">El impacto que se genera si se materializan los riesgos, tienen consecuencias muy delicadas para los intervinientes, que pueden generar en destitucion y pena privativa de libertad asi como sanciones pecuniarias </t>
  </si>
  <si>
    <t>La probabilidad que ocurra fue calificada con 1, pues los controles de solicitud de los documentos de legalización del contrato, se encuentran establecidos en los procedimientos y en los mismos formatos, pues no se puede aprobar una póliza si no ha sido expedido el registro preupuestal y esta afiliado a ARL.</t>
  </si>
  <si>
    <t>La Dirección jurídica y Contractual, ha enviado circulares, memorandos, solicitando la liquidacion de los contratos, de acuerdo con la informacion que reposa en nuestra base de datos</t>
  </si>
  <si>
    <t>El impacto que se genera si se materializan los riesgos, tienen consecuencias muy delicadas para los intervinientes, que pueden generar en destitucion y pena privativa de libertad asi como sanciones pecuniarias, así como procesos fiscales.</t>
  </si>
  <si>
    <t>Base de datos Control</t>
  </si>
  <si>
    <t>base de datos y Memorandos</t>
  </si>
  <si>
    <t>Memorandos</t>
  </si>
  <si>
    <t>Reducir el riesgo manteniendo el control</t>
  </si>
  <si>
    <t>Profesional direccion Juridica y Contraactual</t>
  </si>
  <si>
    <t xml:space="preserve"> PD-GI-1: Análisis de Información y Elaboración de documentos.
PD-G1-2: Gestión de respuesta a los requerimientos de información  </t>
  </si>
  <si>
    <t>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Fallas en los sistemas de información.
Suspensión de servicios informáticos por actualizaciones de los proveedores.
No gestionar oportunamente la renovación del licenciamiento.
Ataques informáticos.
Falta de metodología rigurosa.</t>
  </si>
  <si>
    <t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t>
  </si>
  <si>
    <t>En el año 2015 se vieron afectadas negativamente las relaciones entre la Policia y la Administración Distrital, lo cual generó interrupciones en el suminsitro de la información</t>
  </si>
  <si>
    <t>El registro del impacto generado reposa en el archivo de la Secretaría Distrital de Gobierno</t>
  </si>
  <si>
    <t>(Número de requerimientos respondidos en los tiempos establecidos/Número de requerimientos recibidos por el proceso C-G1-1 Gestión y Análisis de Información de S, C y AJ)*100</t>
  </si>
  <si>
    <t>Jefe de la Oficina</t>
  </si>
  <si>
    <t>Inoportunidad en la presentacion de informes de ley</t>
  </si>
  <si>
    <t>Auditoría Interna PD-SM-1</t>
  </si>
  <si>
    <t>Presentar informes de Auditoria o seguimiento con resultados  sesgados,  erroneos, poco fiable o inconcluyentes.</t>
  </si>
  <si>
    <t>• Fallas en la Planeación  del PAA que originan extemporaneidad en la entrega de los informes de ley.</t>
  </si>
  <si>
    <t>• Sanciones por parte de entes de Control.
• Perdida de oportunidad en la formulación de acciones de mejora.</t>
  </si>
  <si>
    <t>• Sanciones por parte de entes de Control
• Perdida de oportunidad en la formulación de acciones de mejora.</t>
  </si>
  <si>
    <t>No se han presentado, investigaciones, acciones legales o sanciones a causa de incumplimientos en la presentacion de informes de ley generados desde el proceso.</t>
  </si>
  <si>
    <t>el impacto puede verse reflejado en las sanciones de orden administrativas o disciplinarias a consecuencia de la entrega inoportuna de los informes de ley, por parte de organismos de control.</t>
  </si>
  <si>
    <t>A la fecha no se han generado situaciones de informes con resultados sesgados o poco fiables desde el proceso, que hayan generado perdidad de credibilidad a la alta dirección.</t>
  </si>
  <si>
    <t>El impacto podria verse reflejado enlas sanciones por parte de entes de control, debido a  la emision de reportes o informes  por parte de la alta direccion que sean investigados o cuestionados frente a la calidad y veracidad de la información.</t>
  </si>
  <si>
    <t>Fallas en la Planeación  que originan extemporaneidad en la entrega de los informes de ley</t>
  </si>
  <si>
    <t>Actas de Comité</t>
  </si>
  <si>
    <t>Falta de experticia en la utilizacion de los medios y herramientas destinados a la operación del proceso.
Selección de perfiles profesionales inadecuados para el desarrollo del ejercicio auditor.</t>
  </si>
  <si>
    <t>• Sanciones por parte de entes de Control.
• Perdida de oportunidad en la formulación de acciones de mejora.
• Toma de decisiones por parte de la alta dirección  basadas en información deficiente derivadas de informes de auditoría o seguimiento.</t>
  </si>
  <si>
    <t>Revision de Aunditorias y Papeles de trabajo</t>
  </si>
  <si>
    <t>Mejorar el control</t>
  </si>
  <si>
    <t>Jefe Oficina Control Interno</t>
  </si>
  <si>
    <t>Lider Auditor</t>
  </si>
  <si>
    <r>
      <t xml:space="preserve">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 </t>
    </r>
    <r>
      <rPr>
        <b/>
        <u/>
        <sz val="10"/>
        <rFont val="Arial"/>
        <family val="2"/>
      </rPr>
      <t>El cargue de las evidencias se hará trimestralmente.</t>
    </r>
  </si>
  <si>
    <r>
      <t xml:space="preserve">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t>
    </r>
    <r>
      <rPr>
        <b/>
        <u/>
        <sz val="10"/>
        <rFont val="Arial"/>
        <family val="2"/>
      </rPr>
      <t>El cargue de las evidencias se hará trimestralmente.</t>
    </r>
  </si>
  <si>
    <r>
      <t xml:space="preserve">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t>
    </r>
    <r>
      <rPr>
        <b/>
        <u/>
        <sz val="10"/>
        <rFont val="Arial"/>
        <family val="2"/>
      </rPr>
      <t>El cargue de las evidencias se hará 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</si>
  <si>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0"/>
        <rFont val="Arial"/>
        <family val="2"/>
      </rPr>
      <t>El cargue de las evidencias se hará trimestralmente.</t>
    </r>
  </si>
  <si>
    <r>
      <t>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r>
    <r>
      <rPr>
        <b/>
        <u/>
        <sz val="10"/>
        <rFont val="Arial"/>
        <family val="2"/>
      </rPr>
      <t>El cargue de las evidencias se hará trimestralmente.</t>
    </r>
  </si>
  <si>
    <r>
      <t xml:space="preserve">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t>
    </r>
    <r>
      <rPr>
        <b/>
        <u/>
        <sz val="10"/>
        <rFont val="Arial"/>
        <family val="2"/>
      </rPr>
      <t>El cargue de las evidencias se hará 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</si>
  <si>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0"/>
        <rFont val="Arial"/>
        <family val="2"/>
      </rPr>
      <t>El cargue de las evidencias se hará trimestralmente.</t>
    </r>
  </si>
  <si>
    <r>
      <t xml:space="preserve">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0"/>
        <rFont val="Arial"/>
        <family val="2"/>
      </rPr>
      <t>El cargue de las evidencias se hará trimestralmente.</t>
    </r>
  </si>
  <si>
    <r>
      <t xml:space="preserve">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t>
    </r>
    <r>
      <rPr>
        <b/>
        <u/>
        <sz val="10"/>
        <rFont val="Arial"/>
        <family val="2"/>
      </rPr>
      <t>El cargue de las evidencias se hará trimestralmente.</t>
    </r>
  </si>
  <si>
    <r>
      <t xml:space="preserve">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t>
    </r>
    <r>
      <rPr>
        <b/>
        <u/>
        <sz val="10"/>
        <rFont val="Arial"/>
        <family val="2"/>
      </rPr>
      <t>El cargue de las evidencias se hará trimestralmente.</t>
    </r>
  </si>
  <si>
    <r>
      <t xml:space="preserve">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y como evidencia de la implementación quedan los informes de calificación que reposan en archivo. </t>
    </r>
    <r>
      <rPr>
        <b/>
        <u/>
        <sz val="10"/>
        <rFont val="Arial"/>
        <family val="2"/>
      </rPr>
      <t>El cargue de las evidencias se hará trimestralmente.</t>
    </r>
  </si>
  <si>
    <r>
      <t>El Jefe del C4 con el área de monitoreo debe realizar seguimiento al uso del procedimiento de monitoreo y a su vez recomendar la capacitación o reentrenamiento a los funcionarios o contratistas de acuerdo al ejercicio de evaluación sobre la aplicación del mismo; donde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realizara la implementación de buenas prácticas en configuración y aplicación de seguridad informática a la infraestructura tecnológica; como evidencia queda la implementación de Informes de evaluación en las HV y actas de retroalimentación. </t>
    </r>
    <r>
      <rPr>
        <b/>
        <u/>
        <sz val="10"/>
        <rFont val="Arial"/>
        <family val="2"/>
      </rPr>
      <t>El cargue de las evidencias se hará trimestralmente.</t>
    </r>
  </si>
  <si>
    <r>
      <t>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t>
    </r>
    <r>
      <rPr>
        <b/>
        <u/>
        <sz val="10"/>
        <rFont val="Arial"/>
        <family val="2"/>
      </rPr>
      <t>El cargue de las evidencias se hará trimestralmente.</t>
    </r>
  </si>
  <si>
    <r>
      <t>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una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los archivos físicos y digitales de las áreas. </t>
    </r>
    <r>
      <rPr>
        <b/>
        <u/>
        <sz val="10"/>
        <rFont val="Arial"/>
        <family val="2"/>
      </rPr>
      <t>El cargue de las evidencias se hará trimestralmente.</t>
    </r>
  </si>
  <si>
    <r>
      <t xml:space="preserve">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t>
    </r>
    <r>
      <rPr>
        <b/>
        <u/>
        <sz val="10"/>
        <rFont val="Arial"/>
        <family val="2"/>
      </rPr>
      <t>El cargue de las evidencias se hará trimestralmente.</t>
    </r>
  </si>
  <si>
    <r>
      <t>El jefe del C4 para prevenir y atender las fallas en la plataforma tecnológica debe delegar en el operador tecnológico implementar y usar soluciones integrales redundantes y de alta disponibilidad, en los datacenter principal y alterno, además en el edificio donde opera el C4 se debe usar soluciones de alta disponibilidad en UPS, plantas eléctricas, equipos activos y en la SUR y el CAD donde se encuentran los operadores de turno, se cuenta con espacio disponible para ubicar más personal  para cubrir necesidades esporádicas; estas actividades se registran en los informes de gestión del operador tecnológico los cuales son recibidos de manera mensual evidenciando la operación de la plataforma tecnológica la cual está controlada por ANS que en caso de estar por debajo del umbral definido se penaliza económicamente el servicio correspondiente, documentos que quedan en el repositorio y en el archivo contractual. </t>
    </r>
    <r>
      <rPr>
        <b/>
        <u/>
        <sz val="10"/>
        <rFont val="Arial"/>
        <family val="2"/>
      </rPr>
      <t>El cargue de las evidencias se hará trimestralmente.</t>
    </r>
  </si>
  <si>
    <r>
      <t xml:space="preserve">La Dirección de Acceso a la Justicia verifica mensualmente la implementación del medio "Traslado por Protección" y en el caso de hallar alguna anomalía en el procedimiento, deja constancia e informa a la instancia competente (POLICIA-PERSONERIA).
Una vez hecha la verificación del procedimiento de traslado se deja constancia de las anomalías y cualquier desviación se investiga y se deja la constancia correspondiente la cual reposa en el archivo del Centro de Traslado por Protección. </t>
    </r>
    <r>
      <rPr>
        <b/>
        <u/>
        <sz val="10"/>
        <rFont val="Arial"/>
        <family val="2"/>
      </rPr>
      <t>El cargue de las evidencias se hará trimestralmente.</t>
    </r>
  </si>
  <si>
    <r>
      <t xml:space="preserve">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t>
    </r>
    <r>
      <rPr>
        <b/>
        <u/>
        <sz val="10"/>
        <rFont val="Arial"/>
        <family val="2"/>
      </rPr>
      <t>El cargue de las evidencias se hará trimestralmente.</t>
    </r>
  </si>
  <si>
    <r>
      <t xml:space="preserve">La Dirección de Acceso a la Justicia verifica bimestralmente con cada entidad operadora el cumplimiento de las obligaciones establecidas en los convenios interadministrativos, a través de reuniones de seguimiento al cumplimiento de las obligaciones establecidas en los convenios. Las dificultades que se presentan en el seguimiento se identifican y se solucionan con la participación de las instancias del nivel directivo. Las actas de reunión de seguimiento a la ejecución de los convenios reposan en el archivo de la Dirección de Acceso a la Justicia.
*Donde reposa el soporte de la ejecución: En el archivo de la Dirección de Acceso a la Justicia. </t>
    </r>
    <r>
      <rPr>
        <b/>
        <u/>
        <sz val="10"/>
        <rFont val="Arial"/>
        <family val="2"/>
      </rPr>
      <t>El cargue de las evidencias se hará trimestralmente.</t>
    </r>
  </si>
  <si>
    <r>
      <t xml:space="preserve">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t>
    </r>
    <r>
      <rPr>
        <b/>
        <u/>
        <sz val="10"/>
        <rFont val="Arial"/>
        <family val="2"/>
      </rPr>
      <t>El cargue de las evidencias se hará trimestralmente.</t>
    </r>
  </si>
  <si>
    <r>
      <t xml:space="preserve">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t>
    </r>
    <r>
      <rPr>
        <b/>
        <u/>
        <sz val="10"/>
        <rFont val="Arial"/>
        <family val="2"/>
      </rPr>
      <t>El cargue de las evidencias se hará trimestralmente.</t>
    </r>
  </si>
  <si>
    <r>
      <t xml:space="preserve">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t>
    </r>
    <r>
      <rPr>
        <b/>
        <u/>
        <sz val="10"/>
        <rFont val="Arial"/>
        <family val="2"/>
      </rPr>
      <t>El cargue de las evidencias se hará trimestralmente.</t>
    </r>
  </si>
  <si>
    <r>
      <t xml:space="preserve">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capacitacion, se identifican y se abordan en una capacitacion especifica o se incluyen dentro de los temas de la siguiente capacitación.
Como soporte de las capacitaciones se tienen las listas de asistencia a capacitaciones que reposan en el archivo de la Dirección de Acceso a la Justicia. </t>
    </r>
    <r>
      <rPr>
        <b/>
        <u/>
        <sz val="10"/>
        <rFont val="Arial"/>
        <family val="2"/>
      </rPr>
      <t>El cargue de las evidencias se hará trimestralmente.</t>
    </r>
  </si>
  <si>
    <t>Suspensión de los servicios de seguridad social (Salud, ARL, Pensión, Cesantías, Caja de Compensación) para los servidores públicos de la Entidad</t>
  </si>
  <si>
    <t>Procedimiento Gestión de Situaciones Administrativas 
(PD-GH-4)</t>
  </si>
  <si>
    <t>Probabilidad de exposición a riesgos por  desconocimiento de la normatividad vigente para el Sistema de Gestión de la Seguridad y Salud en el Trabajo</t>
  </si>
  <si>
    <t>Identificación, actualización, cumplimiento y comunicación de los Req Legales en Seguridad y Salud en el trabajo PD-GH-1</t>
  </si>
  <si>
    <t xml:space="preserve">Liquidación de la nómina sin el oportuno reporte de las novedades que se generan mensualmente. </t>
  </si>
  <si>
    <t>Nombrar, encargar o posesionar a un servidor que no cumpla con los requisitos establecidos en el Manual de Funciones de la SCJ</t>
  </si>
  <si>
    <t>Selección y Vinculación de Personal PD-GH-12</t>
  </si>
  <si>
    <t>Sustracción de información de las historias laborales</t>
  </si>
  <si>
    <t>Selección y Vinculación de Personal PD-GH-12 (ajuste)</t>
  </si>
  <si>
    <t>Emitir conceptos jurídicos no ajustados a la ley.</t>
  </si>
  <si>
    <t>Procedimiento Gestión de Situaciones Administrativas
(PD-GH-4)</t>
  </si>
  <si>
    <t>Alteración de las evaluaciones de desempeño laboral de servidores con nombramiento provisional durante el proceso de revisión.</t>
  </si>
  <si>
    <t>Error en la revisión técnica de las ofertas presentadas por los proponentes, incumpliendo los requisitos establecidos en la etapa precontractual (estudios previos)</t>
  </si>
  <si>
    <t>Probabilidad de Incremento en la ocurrencia de accidentes y enfermedades laborales</t>
  </si>
  <si>
    <t>Reporte e Investigación de Incidentes y Accidentes de Trabajo 
(PD-GH-3)</t>
  </si>
  <si>
    <t>Probabilidad de Incremento de reporte de casos asociados a riesgo psicosocial en la SCJ</t>
  </si>
  <si>
    <t>Indebida ejecución del programa de bienestar de la entidad</t>
  </si>
  <si>
    <t>Procedimiento de Bienestar (PD-GH-16)</t>
  </si>
  <si>
    <t>Diagnóstico de capacitación no ajustado a las necesidades reales de la SCJ.</t>
  </si>
  <si>
    <t>* Falta de oportunidad en el reporte de novedades tanto por parte de los servidores públicos como por parte de la Secretaría (Nómina).</t>
  </si>
  <si>
    <t>*  Desconocimiento de la normatividad 
* Falta de recursos para dar cumplimiento a la normatividad</t>
  </si>
  <si>
    <t>* La no aportunidad en la entrega de las novedades en las fechas establecidas</t>
  </si>
  <si>
    <t>* Incumplimiento de la normatividad que regula el tema</t>
  </si>
  <si>
    <t xml:space="preserve">* Inadecuado manejo de controles de seguridad de la información </t>
  </si>
  <si>
    <t>* Desconocimiento de las normas laborales, la constitución , la ley y regulación sobre el tema laboral</t>
  </si>
  <si>
    <t>* Manipulación de la información en la consolidación de los archivos de evaluaciones de desempeño laboral</t>
  </si>
  <si>
    <t>1. Desconocimiento tecnico que impide la elaboracion del documento y la adecuada verificacion previa para el cumplimiento de los requisitos legales exigidos.</t>
  </si>
  <si>
    <t>1. Desconocimiento por parte del servidor o contratista, sobre las medidas preventivas asociadas a su actividad</t>
  </si>
  <si>
    <t>1. Desconocimiento de las patologías asociadas a riesgo psicosocial
2. No realizar seguimiento oportuno a las patologias que están identificadas</t>
  </si>
  <si>
    <t>1. Incumplimiento de las obligaciones establecidas en el contrato suscrito para realizar las actividades de bienestar</t>
  </si>
  <si>
    <t>1. Falta de participación de los funcionarios y líderes de cada área en el diagnóstico
2. Error en el diseño y divulgación de los instrumentos de diagnóstico</t>
  </si>
  <si>
    <t>* Suspensión temporal de los servicios de seguridad social a los servidores públicos
* Sanciones a la Entidad por parte de la Unidad de Gestión Pensional y Parafiscales - UGPP</t>
  </si>
  <si>
    <t>* Sanciones a la Entidad
* Exposición a riesgos asociados a la Seguridad y Salud en el Trabajo</t>
  </si>
  <si>
    <t>* La afectación del pago de la nomina al servidor.
* No aprobación de la libranza para el servidor.
* Sanciones disciplinarias para la entidad, para el servidor que ingresa las novedades y el jefe del area</t>
  </si>
  <si>
    <t>Sanciones disciplinarias o administrativas a los funcionarios implicados en el proceso</t>
  </si>
  <si>
    <t>Sanciones disciplinarias a los funcionarios implicados en el inadecuado manejo de la información y pérdida de la información</t>
  </si>
  <si>
    <t>* Acciones jurídicas o demandas laborales en contra de la SCJ, que podrían generar indeminzacones laborales, reintegros, salarios, liquidación de prestaciones sociales</t>
  </si>
  <si>
    <t>* Acceso indebido a los beneficios de programas de bienestar e incentivos y encargos.
* Sanciones disciplinarias y penales a los funcionarios implicados.</t>
  </si>
  <si>
    <t>* Contratación de personal, servicios o bienes no idóneo para la prestación del servicio para el cumplimiento de la misionalidad de la entidad.  
* Selección inadecuada de un proveedor.</t>
  </si>
  <si>
    <t>* Mayor ausentismo en la entidad
* Incremento en el pago de incapacidades por parte de las aseguradoras y la entidad</t>
  </si>
  <si>
    <t>* Mayor ausentismo para la entidad
* Incremento en el pago de incapacidades</t>
  </si>
  <si>
    <t>* Alto nivel de inconformismo por parte de los funcionarios 
* Posibilidad de investigaciones por parte de entes de control</t>
  </si>
  <si>
    <t>* No se de la cobertura a las necesidades reales de la entidad.
* Las personas que se inscriban, no son realente las que necesitan fortalecer las competencias.</t>
  </si>
  <si>
    <t>No se ha presentado ningun evento asociado en la entidad</t>
  </si>
  <si>
    <t>No hay interrupción de las operaciones de la entidad.
- No se generan sanciones económicas o administrativas.
- No se afecta la imagen institucional de forma significativa.
No se ha presentado ningun evento asociado en la entidad, por consiguiente seguimos lo establecido por el DAFP  en su guia para la administracion de Riesgos de Gestión (Tabla 3. Criterios para calificar el impacto – riesgos de gestión pag.40,41)</t>
  </si>
  <si>
    <t>Interrupción de las operaciones de la entidad
por algunas horas.
- Reclamaciones o quejas de los usuarios, que
implican investigaciones internas disciplinarias.
- Imagen institucional afectada localmente por
retrasos en la prestación del servicio a los
usuarios o ciudadanos.
No se ha presentado ningun evento asociado en la entidad, por consiguiente seguimos lo establecido por el DAFP  en su guia para la administracion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</si>
  <si>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ningun evento asociado en la entidad, por consiguiente seguimos lo establecido por el DAFP  en su guia para la administracion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</si>
  <si>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ningun evento asociado en la entidad, por consiguiente seguimos lo establecido por el DAFP  en su guia para la administracion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</si>
  <si>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ningun evento asociado en la entidad, por consiguiente seguimos lo establecido por el DAFP  en su guia para la administracion de Riesgos de Gestión (Tabla 3. Criterios para calificar el impacto – riesgos de gestión pag.40,41)</t>
  </si>
  <si>
    <t>Falta de oportunidad en el reporte de novedades tanto por parte de los servidores públicos como por parte de la Secretaría (Nómina).</t>
  </si>
  <si>
    <t>* Suspensión temporal de los servicios de seguridad social a los servidores públicos_x000D_
* Sanciones a la Entidad por parte de la Unidad de Gestión Pensional y Parafiscales - UGPP</t>
  </si>
  <si>
    <t xml:space="preserve">*  Desconocimiento de la normatividad _x000D_
* Falta de recursos para dar cumplimiento a la normatividad
</t>
  </si>
  <si>
    <t>* Sanciones a la Entidad_x000D_
* Exposición a riesgos asociados a la Seguridad y Salud en el Trabajo</t>
  </si>
  <si>
    <t>La no aportunidad en la entrega de las novedades en las fechas establecidas</t>
  </si>
  <si>
    <t>* La afectación del pago de la nomina al servidor._x000D_
* No aprobación de la libranza para el servidor._x000D_
* Sanciones disciplinarias para la entidad, para el servidor que ingresa las novedades y el jefe del area</t>
  </si>
  <si>
    <t>Incumplimiento de la normatividad que regula el tema</t>
  </si>
  <si>
    <t xml:space="preserve">Inadecuado manejo de controles de seguridad de la información </t>
  </si>
  <si>
    <t>Desconocimiento de las normas laborales, la constitución , la ley y regulación sobre el tema laboral</t>
  </si>
  <si>
    <t>Acciones jurídicas o demandas laborales en contra de la SCJ, que podrían generar indeminzacones laborales, reintegros, salarios, liquidación de prestaciones sociales</t>
  </si>
  <si>
    <t>Manipulación de la información en la consolidación de los archivos de evaluaciones de desempeño laboral</t>
  </si>
  <si>
    <t>* Acceso indebido a los beneficios de programas de bienestar e incentivos y encargos._x000D_
* Sanciones disciplinarias y penales a los funcionarios implicados.</t>
  </si>
  <si>
    <t>* Contratación de personal, servicios o bienes no idóneo para la prestación del servicio para el cumplimiento de la misionalidad de la entidad.  _x000D_
* Selección inadecuada de un proveedor.</t>
  </si>
  <si>
    <t>* Mayor ausentismo en la entidad_x000D_
* Incremento en el pago de incapacidades por parte de las aseguradoras y la entidad</t>
  </si>
  <si>
    <t>* Mayor ausentismo para la entidad_x000D_
* Incremento en el pago de incapacidades</t>
  </si>
  <si>
    <t>* Alto nivel de inconformismo por parte de los funcionarios _x000D_
* Posibilidad de investigaciones por parte de entes de control</t>
  </si>
  <si>
    <t>* No se de la cobertura a las necesidades reales de la entidad._x000D_
* Las personas que se inscriban, no son realente las que necesitan fortalecer las competencias.</t>
  </si>
  <si>
    <t>Oportunidad entrega nomina</t>
  </si>
  <si>
    <t>Inconsistencias nomina</t>
  </si>
  <si>
    <t>Tiempo provision Vacantes encargos</t>
  </si>
  <si>
    <t>Cobertura actividades SGSST</t>
  </si>
  <si>
    <t>Cumplimiento Plan SGSST</t>
  </si>
  <si>
    <t>Cobertura actividades de Bienestar</t>
  </si>
  <si>
    <t>Cobertura actividades de Capacitación</t>
  </si>
  <si>
    <t>Auxiliar administrativo nomina</t>
  </si>
  <si>
    <t>Auxiliar administrativo encargado del normograma</t>
  </si>
  <si>
    <t>Equipo de novedades</t>
  </si>
  <si>
    <t>Responsable de encargos</t>
  </si>
  <si>
    <t>Responsable de custodia de archivos</t>
  </si>
  <si>
    <t>Abogados de apoyo jurídico de GH</t>
  </si>
  <si>
    <t>Encargado del proceso de evaluación y desempeño</t>
  </si>
  <si>
    <t>Desviación o incumplimiento de las metas programadas de los indicadores relacionados con el proceso</t>
  </si>
  <si>
    <t xml:space="preserve">Perdida o distorsión de información critica para el proceso </t>
  </si>
  <si>
    <t>Ejecución ineficaz o ineficiente de las actividades programadas en los diferentes procedimientos</t>
  </si>
  <si>
    <t>Atención deficiente de los usuarios de los diferentes procedimientos</t>
  </si>
  <si>
    <t>Acompañamiento inadecuado o con resultados adversos de manifestaciones, movilizaciones, eventos o aglomeraciones</t>
  </si>
  <si>
    <t xml:space="preserve">Procedimiento Intervención a entornos priorizados PD-GS-1; Procedimiento P. Convivencia, A, MS y A PD-GS-2;Procedimiento Implementacion Progrma F. a EntSeg PD-GS-3; Procedimiento Participacion Ciudadana PD-GS-4; Procedimiento Población en Alto Riesgo PD-GS-5; </t>
  </si>
  <si>
    <t>Procedimiento Intervención a entornos priorizados PD-GS-1;</t>
  </si>
  <si>
    <t xml:space="preserve">Procedimiento Implementacion Progrma F. a EntSeg PD-GS-3; Procedimiento Participacion Ciudadana PD-GS-4; Procedimiento Población en Alto Riesgo PD-GS-5; </t>
  </si>
  <si>
    <t>Procedimiento P. Convivencia, A, MS y A PD-GS-2</t>
  </si>
  <si>
    <t>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
5. Falta de entrenamiento de los colaboradores en diferentes temas relacionados con el proceso</t>
  </si>
  <si>
    <t>1. Desorden en la gestión de archivo. 
2. Mal uso de formatos establecidos para el proceso. 
3. Desconocimiento de los procesos de Gestión Documental, gestión contractual, gestión financiera, planeación</t>
  </si>
  <si>
    <t>1. Personal sin entrenamiento especifico o sin las requeridas capacidades para el desarrollo de tareas especificas
2. Errores en la ejecución de los procedimientos. 
3. Falta de supervisión al trabajo que se adelanta en los territorios o con las comunidades.</t>
  </si>
  <si>
    <t xml:space="preserve">1. Personal inadecuado o sin las requeridas capacidades para el desarrollo de tareas especificas.
2. Errores en la ejecución de los procedimientos. 
</t>
  </si>
  <si>
    <t>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t>
  </si>
  <si>
    <t>1. Incumplimiento de los objetivos del proceso. 
2. Apertura de procesos administrativos o disciplinarios. 
3. Mala imagen de la institución. 
4. Detrimento de las relaciones con la comunidad. 
5. Detrimento de las relaciones con otras entidades</t>
  </si>
  <si>
    <t>1. Mala toma de decisiones. 
2. Incumplimiento de obligaciones legales o exigencias de los procesos y procedimientos de la entidad. 
3. Riesgo de manipulación de información por terceros. 
4. Deterioro de la Imagen Institucional</t>
  </si>
  <si>
    <t>1. Incumplimiento de las metas de los indicadores vinculados al proceso.
2. Incumplimiento de los compromisos adquiridos con terceras partes interesadas</t>
  </si>
  <si>
    <t>1. Incumplimiento de las metas de los indicadores vinculados al proceso. 
2. Daños en la integridad física o moral de las personas.
3. Deterioro de la imagen institucional por percepción de mala calidad del servicio prestado</t>
  </si>
  <si>
    <t>1. Daños en la integridad física o moral de las personas
2. Afectación de la propiedad de la entidad o de terceros
3. Determinación de responsabilidad civil extracontractual para la entidad
4. Deterioro de la imagen institucional</t>
  </si>
  <si>
    <t>Nivel de cumplimiento de los indicadores monitoreados en el POA y en el Plan de Accion de la Secretaría</t>
  </si>
  <si>
    <t>No han ocurrido eventos criticos que puedan dar una linea base del impacto</t>
  </si>
  <si>
    <t>No han ocurrido eventos criticos que puedan dar una linea base de la probabilidad</t>
  </si>
  <si>
    <t>Nivel de cumplimiento de los cronogramas de los procedimientos y las estrategias vinculadas, registrado en progressus</t>
  </si>
  <si>
    <t>Porcentaje de cumplimiento de las metas de PDD, metas de inversión y POA con un cumplimiento superior al 90%</t>
  </si>
  <si>
    <t>Numero de capacitaciones adelantadas en archivo y temas adminsitrativos</t>
  </si>
  <si>
    <t>Porcentaje de cumplimiento de las metas progrmadas por estrategia en Progressus</t>
  </si>
  <si>
    <t>Plan de acción para las metas que no alcancen el cumplimiento mínimo del 80%</t>
  </si>
  <si>
    <t>Profesional Gestion de seguridad y convivencia</t>
  </si>
  <si>
    <t>Plan de acción en el caso de presentarse un evento critico de perdida de información</t>
  </si>
  <si>
    <t>Plan de acción para las intervenciones que tengas resultados adversos a los esperados</t>
  </si>
  <si>
    <t>Los boletines, estudios estratégicos, recomendaciones, respuestas a solicitudes de información y demás documentos requeridos no se generan en los términos de oportunidad y pertinencia de acuerdo con la caracterización del proceso.</t>
  </si>
  <si>
    <t>Uso de los bienes en comodato con un fin diferente a lo pactado en los contratos interadministrativos de comodato</t>
  </si>
  <si>
    <t xml:space="preserve"> Contrato de Comodato PD-FC-2
Incumplimiento Contractual PD-JC-10
Asesoría Verbal PD-JC-14
 Liquidación del Contrato o Convenio PD-JC-12</t>
  </si>
  <si>
    <t>Detrimento patrimonial por la no reclamación de siniestros durante el tiempo legalmente establecido para que no opere la prescripción</t>
  </si>
  <si>
    <t xml:space="preserve"> Reclamación de seguros PD-FC-3</t>
  </si>
  <si>
    <t>Fallas técnicas en los puntos instalados  del sistema de Video vigilancia de la ciudad</t>
  </si>
  <si>
    <t xml:space="preserve"> Adquisición, instalación y puesta en funcionamiento del sistema de video vigilancia PD-FC-5</t>
  </si>
  <si>
    <t>No suministrar los bienes y servicios de manera oportuna</t>
  </si>
  <si>
    <t xml:space="preserve"> Etapa Precontracual para la Adquisicion de Bienes y/o Servicios para los Organismos de SDJ PD-FC-7</t>
  </si>
  <si>
    <t>Proyectos no ejecutados de acuerdo a lo proyectado en la vigencia anterior, Proyectos inconclusos en su ejecución (Obras de infraestructura sin terminar), Obras sin el cumplimiento de requisitos para su adecuado funcionamiento</t>
  </si>
  <si>
    <t>Etapa Precontracual para la Adquisicion de Bienes y/o Servicios para los Organismos de SDJ PD-FC-7
 Etapa Precontracual para el Arrendamiento de Bienes Inmuebels,Gestionado por la Subsecretaria de Inversiones y FCO PD-FC-8.</t>
  </si>
  <si>
    <t xml:space="preserve">Deficiencias en la supervisión por la cantidad de los bienes entregados en comodato </t>
  </si>
  <si>
    <t>Deficiencias en el seguimiento a los tiempos de prescripción</t>
  </si>
  <si>
    <t>Deficiencias en el canal de datos de ETB
Deficiencias en el suministro electrico que brinda CODENSA
Falta de mantenimiento preventivo y/o correctivo al punto de videovigilancia.</t>
  </si>
  <si>
    <t>Incumplir el calendario precontractual, contractual.</t>
  </si>
  <si>
    <t>Falta de planeación, revisión,  control y viabilidad  sobre los proyectos a desarrollar en la siguiente vigencia</t>
  </si>
  <si>
    <t>Detrimento patrimonial
Sanciones disciplinarias, fiscales, entre otros.</t>
  </si>
  <si>
    <t>Sanciones disciplinarias, fiscales, entre otros.</t>
  </si>
  <si>
    <t>Aumento de la inoperancia porcentual del sistema de videovigilancia.</t>
  </si>
  <si>
    <t>insatisfacción de las necesidades de seguridad, convivencia y justicia identificadas
Constitición de reservas presupuestales.</t>
  </si>
  <si>
    <t>insatisfacción de las necesidades de seguridad, convivencia y justicia identificadas, detrimento patrimonial, castigos presupuestales.
Constitición de reservas presupuestales.
Constitición de pasivos Exigibles.</t>
  </si>
  <si>
    <t>La probabilidad de uso de los bienes entregados en comodato a las agencias , con un fin diferente a lo establecido en el contrato de comodato se podra evidenciar en la carpeta contractual.</t>
  </si>
  <si>
    <t>Incumplimientos, Sanciones y
Mal imagen Institucional, entre otros.</t>
  </si>
  <si>
    <t>Se podra evidenciar en la carpeta contractual del contrato de seguros y del corredor de seguros.</t>
  </si>
  <si>
    <t>Se podra evidenciar en la carpeta contractual del contrato de mantenimiento de videovigilancia y de su respectiva interventoría, contrato de suministro eléctrico y en el contrato de conectividad.</t>
  </si>
  <si>
    <t>Seguimiento plan anual de adquisiciones</t>
  </si>
  <si>
    <t>Incumplimiento Plan Anual de Adquisiciones , ejecución presupuestal</t>
  </si>
  <si>
    <t>Formatos Diligenciados</t>
  </si>
  <si>
    <t>Diligenciamiento del formato</t>
  </si>
  <si>
    <t xml:space="preserve">Soportes de los mecanismos de difusión utilizados </t>
  </si>
  <si>
    <t>Supervisor Comodatos</t>
  </si>
  <si>
    <t>Siniestros reclamados</t>
  </si>
  <si>
    <t>Funcionario responsable del tramite del siniestro</t>
  </si>
  <si>
    <t>Puntos de videovigilancia inoperantes</t>
  </si>
  <si>
    <t>Interventor o Supervisor</t>
  </si>
  <si>
    <t>Estudios Previos realizados/ Estudios previos programados</t>
  </si>
  <si>
    <t>Sub-secretario de Inversiones para el Fortalecimiento de las Capacidades Operatvas - Director Tecnico, Operaciones y Bienes</t>
  </si>
  <si>
    <t>EN CADA PROCESO</t>
  </si>
  <si>
    <t>Incumplimiento en la prestacion del servicio</t>
  </si>
  <si>
    <t>Disminución de las actividades válidas para la redención de pena, vulneración de derechos a PPL</t>
  </si>
  <si>
    <t>Junta de Evaluacion de Trabajo Estudio y Enseñanza PD-AIB-2</t>
  </si>
  <si>
    <t>Pérdida de la confidencialidad de la información</t>
  </si>
  <si>
    <t>Fuga o Rescate de PPL</t>
  </si>
  <si>
    <t>Remisiones Judiciales PD-TJ-5</t>
  </si>
  <si>
    <t>Cuarentena, ETA (enfermedad transmitida por alimento) y cierre del servicio de alimentos</t>
  </si>
  <si>
    <t xml:space="preserve"> Suministro de Alimentación a las Personas Privadas de la Libertad 
PD-AIB-3</t>
  </si>
  <si>
    <t xml:space="preserve">*Insuficiencia de recurso humano para desarrollar procesos de capacitación y para brindar atención e intervención a las Personas Privadas de la Libertad. </t>
  </si>
  <si>
    <t xml:space="preserve">*Insuficiencia de materiales e insumos, equipos, maquinaria, herramienta y mantenimiento de los mismos, para la ejecución de los talleres de capacitación y ocupación. </t>
  </si>
  <si>
    <t xml:space="preserve">*Pérdida o fuga de información y documentación relacionada con la atención psicosocial a las Personas Privadas de la Libertad. </t>
  </si>
  <si>
    <t xml:space="preserve">*Falsedad en la documentación médica allegada al establecimiento carcelario </t>
  </si>
  <si>
    <t xml:space="preserve">*Intoxicación masiva y contaminación cruzada </t>
  </si>
  <si>
    <t>PQR´s, Tutelas</t>
  </si>
  <si>
    <t>Sanción Penal</t>
  </si>
  <si>
    <t xml:space="preserve">Sanción Penal y disciplinario </t>
  </si>
  <si>
    <t>No se ha presentado</t>
  </si>
  <si>
    <t>Sancion Disciplinarias</t>
  </si>
  <si>
    <t>Registrado en Control de actividades válidas para redención de pena</t>
  </si>
  <si>
    <t>Sancion Disciplinarias y Penal</t>
  </si>
  <si>
    <t>Registrado en las actas de Seguimiento de la Secretaría de Salud</t>
  </si>
  <si>
    <t>Direccion de Carcel</t>
  </si>
  <si>
    <t>Profesional Asignado JETEE</t>
  </si>
  <si>
    <t>Auxiliares de Juridica</t>
  </si>
  <si>
    <t>Profesional Referente de Salud</t>
  </si>
  <si>
    <t>Profesional Universitario de alimentos</t>
  </si>
  <si>
    <t>Incumplimiento en la cobertura de los puestos de servicio y las actividades programadas</t>
  </si>
  <si>
    <t>Inseguridad y tiempos de reacción a los eventos que atenten contra la seguridad de las PPL/Funcionarios/Guardia.</t>
  </si>
  <si>
    <t>Fuga/rescates o inseguridad dentro del sistema penitenciario</t>
  </si>
  <si>
    <t>Falta de personal.</t>
  </si>
  <si>
    <t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t>
  </si>
  <si>
    <t xml:space="preserve">Mantenimiento de Equipamientos de Seguridad. </t>
  </si>
  <si>
    <t xml:space="preserve">sanción Disciplinaria y penal. </t>
  </si>
  <si>
    <t>En la Orden de servicio</t>
  </si>
  <si>
    <t>Sanciones penales y disciplinarias</t>
  </si>
  <si>
    <t>Minuta de comandante de compañía</t>
  </si>
  <si>
    <t>Profesional universitario</t>
  </si>
  <si>
    <t>Guardían asignado a reseña y Profesional universitario</t>
  </si>
  <si>
    <t xml:space="preserve">Vencimiento de trámites Jurídicos. </t>
  </si>
  <si>
    <t xml:space="preserve">Ingreso de la Persona Privada de la Libertad PD-TJ-1
Egreso de la Persona Privada de la Libertad 
PD-TJ-7
Remisiones de las Personas Privadas de la Libertad
PD-TJ-5
Disciplinario de la Persona Privada de la Libertad 
PD-TJ-6
</t>
  </si>
  <si>
    <t xml:space="preserve">Prescripción de trámites Jurídicos. </t>
  </si>
  <si>
    <t>Prolongación Ilícita de la libertad</t>
  </si>
  <si>
    <t>Hoja de vida incompleta, desactualizada o imprecisa (Física o en el aplicativo SISIPEC WEB)</t>
  </si>
  <si>
    <t>Conceder u otorgar libertad o trasladar a una PPL sin el debido cumplimiento de los requisitos legales.</t>
  </si>
  <si>
    <t>*Insuficiencia de recurso humano para atender solicitudes de Personas Privadas de la Libertad y de Autoridades Judiciales</t>
  </si>
  <si>
    <t>Pérdida o fuga de información y documentación relacionada con las Personas Privadas de la Libertad</t>
  </si>
  <si>
    <t>*Documentos alterados recibidos para adelantar trámites jurídicos</t>
  </si>
  <si>
    <t>Disciplinarios</t>
  </si>
  <si>
    <t>Disciplinarias y Penal</t>
  </si>
  <si>
    <t xml:space="preserve">Evidenciado en el Aplicativo ORFEO </t>
  </si>
  <si>
    <t xml:space="preserve">Sanciones disciplinarias de parte de Entes de Control </t>
  </si>
  <si>
    <t>Evidenciado en la Minuta de radicacion de expedientes y actas del Consejo de Disciplina</t>
  </si>
  <si>
    <t>Sanciones disciplinarias y penales</t>
  </si>
  <si>
    <t>Evidenciado en los expedientes de las PPL</t>
  </si>
  <si>
    <t>Sanciones disciplinarias internas</t>
  </si>
  <si>
    <t>Porcentaje de requerimientos vencidos en el mes</t>
  </si>
  <si>
    <t>Profesional especializado</t>
  </si>
  <si>
    <t>La oficina de radicacion y atencion al ciudadano</t>
  </si>
  <si>
    <t>Profesional universitario/Guardian</t>
  </si>
  <si>
    <t>Inadecuado suministro/entrega de Productos y/o servicios dentro del SIG que permitan la satisfacción de los usuarios y partes interesadas en los procesos misionales de la entidad</t>
  </si>
  <si>
    <t>Sostenibilidad MIPG-SIG PD-DS-7</t>
  </si>
  <si>
    <t>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t>
  </si>
  <si>
    <t>Insatisfacción de los usuarios
Reprocesos
quejas y reclamos
afectación a la imagen institucional
sanciones</t>
  </si>
  <si>
    <t>PQR´s o requerimientos  dirigidos al SIG</t>
  </si>
  <si>
    <t>Profesional Encargado del SIG</t>
  </si>
  <si>
    <t>Control de PPL PD-CVS-XXX
Control de Visitas PD-CVS-4</t>
  </si>
  <si>
    <t>Control de PPL PD-AIB-XXX</t>
  </si>
  <si>
    <t>Atención Básica a  las Personas Privadas de la Libertad PD-AIB-XXX</t>
  </si>
  <si>
    <t>Capacitación, Formación y Entrenamiento (PD-GH-8)</t>
  </si>
  <si>
    <t>Gestion del Desempeño PD-GH-XX</t>
  </si>
  <si>
    <t>Nomina PD-GH-XX</t>
  </si>
  <si>
    <t>• Falta de experticia en la utilización de los medios y herramientas destinados a la operación del proceso.
• Selección de perfiles profesionales inadecuados para el desarrollo del ejercicio auditor.</t>
  </si>
  <si>
    <r>
      <t>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excell y el diligenciamiento del Formato F-AS-424 “Matriz de seguimiento y control a las respuestas de PQRS ciudadanos o entres de control”. </t>
    </r>
    <r>
      <rPr>
        <b/>
        <u/>
        <sz val="10"/>
        <rFont val="Arial"/>
        <family val="2"/>
      </rPr>
      <t>El cargue de las evidencias se hará trimestralmente.</t>
    </r>
  </si>
  <si>
    <r>
      <t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t>
    </r>
    <r>
      <rPr>
        <b/>
        <u/>
        <sz val="10"/>
        <rFont val="Arial"/>
        <family val="2"/>
      </rPr>
      <t>El cargue de las evidencias se hará trimestralmente.</t>
    </r>
  </si>
  <si>
    <r>
      <t xml:space="preserve">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 </t>
    </r>
    <r>
      <rPr>
        <b/>
        <u/>
        <sz val="10"/>
        <rFont val="Arial"/>
        <family val="2"/>
      </rPr>
      <t>El cargue de las evidencias se hará trimestralmente.</t>
    </r>
  </si>
  <si>
    <r>
      <t xml:space="preserve">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 </t>
    </r>
    <r>
      <rPr>
        <b/>
        <u/>
        <sz val="10"/>
        <rFont val="Arial"/>
        <family val="2"/>
      </rPr>
      <t>El cargue de las evidencias se hará trimestralmente.</t>
    </r>
  </si>
  <si>
    <r>
      <t xml:space="preserve">El Gestor Ambiental y el grupo de trabajo (OAP), deberan verificar el cumplimiento normativo ambiental de la entidad mensualmente, momento en que se debe validar ante la SDA, revisando la expedición o modificacion de las normas ambientales en el ultimo mes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t>
    </r>
    <r>
      <rPr>
        <b/>
        <u/>
        <sz val="10"/>
        <rFont val="Arial"/>
        <family val="2"/>
      </rPr>
      <t>El cargue de las evidencias se hará trimestralmente.</t>
    </r>
  </si>
  <si>
    <r>
      <t xml:space="preserve">El Gestor Ambiental y el grupo de trabajo (OAP), deberan verificar los impactos y aspectos ambientales de la entidad semestralmente, momento en que se debe validar ante la SDA, revisando las diferentes actividades socio-ambientales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t>
    </r>
    <r>
      <rPr>
        <b/>
        <u/>
        <sz val="10"/>
        <rFont val="Arial"/>
        <family val="2"/>
      </rPr>
      <t>El cargue de las evidencias se hará trimestralmente.</t>
    </r>
  </si>
  <si>
    <r>
      <t xml:space="preserve">El Gestor Ambiental y el grupo de trabajo (OAP), deberan verificar la genereación de residuos aprovechables, peligrosos y especiales de la entidad mensualmente, momento en que se debe validar ante la SDA  y la UAESP, revisando la gestión en cuanto la dispoisicón final de los residuos generados. Sin embargo, al momento de presentarse una mala segregación y/o disposición de estos, se debe realizar la respectiva gestión y dar cumplimiento a los estipulado en la normatividad ambiental aplicable y los difernetes planes de gestión de residuos de la entidad. Los soportes de disposición seran entregados por parte del gestor de los mismos. </t>
    </r>
    <r>
      <rPr>
        <b/>
        <u/>
        <sz val="10"/>
        <rFont val="Arial"/>
        <family val="2"/>
      </rPr>
      <t>El cargue de las evidencias se hará trimestralmente.</t>
    </r>
  </si>
  <si>
    <r>
      <t xml:space="preserve">El análista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planeacion mediante su firma dara aprobacion para la expidicion de la viabilidad quedando registro en el documento fisico.
Para los estudios previos que no cumplan con estos items se procedera con el registro de la novedad  en el formato "Control de Validación" F-DS-79 y se informara al area remitente las razones por las cuales se devuelven los estudios previos. Como soporte queda el formato diligenciado. </t>
    </r>
    <r>
      <rPr>
        <b/>
        <u/>
        <sz val="10"/>
        <rFont val="Arial"/>
        <family val="2"/>
      </rPr>
      <t>El cargue de las evidencias se hará trimestralmente.</t>
    </r>
  </si>
  <si>
    <r>
      <t xml:space="preserve">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 SSCJ. </t>
    </r>
    <r>
      <rPr>
        <b/>
        <u/>
        <sz val="10"/>
        <rFont val="Arial"/>
        <family val="2"/>
      </rPr>
      <t>El cargue de las evidencias se hará trimestralmente.</t>
    </r>
  </si>
  <si>
    <r>
      <t xml:space="preserve">Los periodistas recibiran la informacion para realizar las piezas de comunicacion de parte de las dependencias de la SSCJ quienes deberan entregar el Formato de solicitud y evaluacion de productos de comunicacion F-GC-571 oportunamente con la información y los insumos requeridos cada vez que se deban comunicar y divulgar los servicios de la política en Seguridad, Convivencia y Justicia. Se procedera con el desarrollo de la preproduccion o invertigacion de acuerdo a lo establecido en los procedimientos de gestión de comunicación interna PD-GC-6 y gestión de comunicación externa PD-GC-10. Para los casos en los que el Formato de solicitud y evaluacion de productos de comunicacion F-GC-571 no sea consistente, no se procedera con la Preproduccion o investigacion y se devuelve para que se realicen los ajustes necesarios. Para los casos en los que se la informacion publicada se encuentre errada se envíara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</si>
  <si>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</si>
  <si>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t>
    </r>
    <r>
      <rPr>
        <b/>
        <u/>
        <sz val="10"/>
        <rFont val="Arial"/>
        <family val="2"/>
      </rPr>
      <t>El cargue de las evidencias se hará trimestralmente.</t>
    </r>
  </si>
  <si>
    <r>
      <t xml:space="preserve">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t>
    </r>
    <r>
      <rPr>
        <b/>
        <u/>
        <sz val="10"/>
        <rFont val="Arial"/>
        <family val="2"/>
      </rPr>
      <t>El cargue de las evidencias se hará 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</si>
  <si>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0"/>
        <rFont val="Arial"/>
        <family val="2"/>
      </rPr>
      <t>El cargue de las evidencias se hará trimestralmente.</t>
    </r>
  </si>
  <si>
    <r>
      <t xml:space="preserve">El Gestor de Cambios de la Dirección de Tecnologías y Sistemas de Información, mensualmente diligenciará la bitacora de cambios, indicando si los cambios a los sistemas de información en producción aprobados por el comite, afectan o no la prestación del servicio.  En caso de no realizar el registro, se justificará en el acta de comité. Como evidencia de los cambios se deja la bitacora de Gestion de cambios y las actas. </t>
    </r>
    <r>
      <rPr>
        <b/>
        <u/>
        <sz val="10"/>
        <rFont val="Arial"/>
        <family val="2"/>
      </rPr>
      <t>El cargue de las evidencias se hará trimestralmente.</t>
    </r>
  </si>
  <si>
    <r>
      <t xml:space="preserve">El proveedor de  servicios en la nube realizará trimestralmente el  mantenimiento preventivo  reactivo o correctivo a la infraestructura tecnológica de la entidad. En caso de evidenciar que no se realizó mantenimiento a la infraestrcutura, se enviará correo electrónico al proveedor solicitando la justificación de la no ejecución del mantenimiento.  Como evidencia de los mantenimientos se dejará los correos informativos de ventanas de mantenimiento emitidas por el proveedor cuando realiza estas actividades. </t>
    </r>
    <r>
      <rPr>
        <b/>
        <u/>
        <sz val="10"/>
        <rFont val="Arial"/>
        <family val="2"/>
      </rPr>
      <t>El cargue de las evidencias se hará trimestralmente.</t>
    </r>
  </si>
  <si>
    <r>
      <t xml:space="preserve">El Gerente de cada proyecto realizará seguimiento mensual a los entregables de los requerimientos para verficiar que el avance del proyecto esté acorde a lo programado.  En caso que el avance no sea el esperado se reprogramará el calendario de actividades con la aceptación del líder funcional,el área de sistemas e información y la gerencia de proyectos.  Como evidencia de los seguimiento quedarán las actas de seguimiento de los proyectos. </t>
    </r>
    <r>
      <rPr>
        <b/>
        <u/>
        <sz val="10"/>
        <rFont val="Arial"/>
        <family val="2"/>
      </rPr>
      <t>El cargue de las evidencias se hará trimestralmente.</t>
    </r>
  </si>
  <si>
    <r>
      <t xml:space="preserve">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t>
    </r>
    <r>
      <rPr>
        <b/>
        <u/>
        <sz val="10"/>
        <rFont val="Arial"/>
        <family val="2"/>
      </rPr>
      <t>El cargue de las evidencias se hará trimestralmente.</t>
    </r>
  </si>
  <si>
    <r>
      <t xml:space="preserve">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estan las mesas de trabajo realizadas, así mismo la carpeta virtual mes a mes. </t>
    </r>
    <r>
      <rPr>
        <b/>
        <u/>
        <sz val="10"/>
        <rFont val="Arial"/>
        <family val="2"/>
      </rPr>
      <t>El cargue de las evidencias se hará trimestralmente.</t>
    </r>
  </si>
  <si>
    <r>
      <t xml:space="preserve">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eleaborará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t>
    </r>
    <r>
      <rPr>
        <b/>
        <u/>
        <sz val="10"/>
        <rFont val="Arial"/>
        <family val="2"/>
      </rPr>
      <t>El cargue de las evidencias se hará trimestralmente.</t>
    </r>
  </si>
  <si>
    <r>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t>
    </r>
    <r>
      <rPr>
        <b/>
        <u/>
        <sz val="10"/>
        <rFont val="Arial"/>
        <family val="2"/>
      </rPr>
      <t>El cargue de las evidencias se hará trimestralmente.</t>
    </r>
  </si>
  <si>
    <r>
      <t xml:space="preserve">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t>
    </r>
    <r>
      <rPr>
        <b/>
        <u/>
        <sz val="10"/>
        <rFont val="Arial"/>
        <family val="2"/>
      </rPr>
      <t>El cargue de las evidencias se hará trimestralmente.</t>
    </r>
  </si>
  <si>
    <r>
      <t xml:space="preserve">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como soporte quedan los oficios y/o correos enviados durante la primera semana de cada mes. Para los casos en los que la información sea recibida durante la última semana del mes, será gestionada la primera semana del mes siguiente. </t>
    </r>
    <r>
      <rPr>
        <b/>
        <u/>
        <sz val="10"/>
        <rFont val="Arial"/>
        <family val="2"/>
      </rPr>
      <t>El cargue de las evidencias se hará trimestralmente.</t>
    </r>
  </si>
  <si>
    <r>
      <t xml:space="preserve">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registros en el aplicativo SIAP. </t>
    </r>
    <r>
      <rPr>
        <b/>
        <u/>
        <sz val="10"/>
        <rFont val="Arial"/>
        <family val="2"/>
      </rPr>
      <t>El cargue de las evidencias se hará trimestralmente.</t>
    </r>
  </si>
  <si>
    <r>
      <t xml:space="preserve">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t>
    </r>
    <r>
      <rPr>
        <b/>
        <u/>
        <sz val="10"/>
        <rFont val="Arial"/>
        <family val="2"/>
      </rPr>
      <t>El cargue de las evidencias se hará trimestralmente.</t>
    </r>
  </si>
  <si>
    <r>
      <t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t>
    </r>
    <r>
      <rPr>
        <b/>
        <u/>
        <sz val="10"/>
        <rFont val="Arial"/>
        <family val="2"/>
      </rPr>
      <t>El cargue de las evidencias se hará trimestralmente.</t>
    </r>
  </si>
  <si>
    <r>
      <t xml:space="preserve">Los abogados de apoyo jurídico de la Dirección de Gestión Humana, emiten los conceptos jurídicos requeridos cada vez que se requiera. Para esto, verifican la normatividad existente a través del normograma de la Dirección de Gestión Humana (I-GH-13) y tomando en cuenta el procedimiento de situaciones administrativas (PD-GH-4). En caso de ser necesario se elevara la consulta a otro abogado o incluso a la Dirección Jurídica directamente, sin embargo para casos de competencia superior se requerira al ente o entes competentes. Como evidencia de esto, y dependiendo del tipo de actuación o de concepto, algunos pueden quedar soportados en correo electrónico o en medio físico. </t>
    </r>
    <r>
      <rPr>
        <b/>
        <u/>
        <sz val="10"/>
        <rFont val="Arial"/>
        <family val="2"/>
      </rPr>
      <t>El cargue de las evidencias se hará trimestralmente.</t>
    </r>
  </si>
  <si>
    <r>
      <t xml:space="preserve">Los profesionales de la Dirección de Gestión Humana encargados del proceso de Evaluación del Desempeño, verifican cada vez que se requiera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 </t>
    </r>
    <r>
      <rPr>
        <b/>
        <u/>
        <sz val="10"/>
        <rFont val="Arial"/>
        <family val="2"/>
      </rPr>
      <t>El cargue de las evidencias se hará trimestralmente.</t>
    </r>
  </si>
  <si>
    <r>
      <t xml:space="preserve">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 </t>
    </r>
    <r>
      <rPr>
        <b/>
        <u/>
        <sz val="10"/>
        <rFont val="Arial"/>
        <family val="2"/>
      </rPr>
      <t>El cargue de las evidencias se hará trimestralmente.</t>
    </r>
  </si>
  <si>
    <r>
      <t xml:space="preserve">El Responsable del SGSST junto con todo el equipo, realizan actividades de fortalecimiento en las medidas preventivas, a través de capacitaciones y sensibilizaciones, asi como en la inducción y la reinducción, sobre la normatividad relacionada con accidentes y enfermedades laborales de acuerdo al Plan de Seguridad y Salud en el Trabajo. En caso de incumplir el Plan de Seguridad y Salud en el Trabajo se procedera con la reprogramacion de las fechas. Evidencia de esto son las listas de asistencia a dichas actividades y memorias de los temas dados, que pudieran tenerse en determinado momento. </t>
    </r>
    <r>
      <rPr>
        <b/>
        <u/>
        <sz val="10"/>
        <rFont val="Arial"/>
        <family val="2"/>
      </rPr>
      <t>El cargue de las evidencias se hará trimestralmente.</t>
    </r>
  </si>
  <si>
    <r>
      <t xml:space="preserve">El responsable del SGSST junto con el equipo de psicólogos designado, realizan intervenciones a través del Programa de Vigilancia Epidemiológica en Riesgo Psicosocial, haciendo revisión y seguimiento a las patologías identificadas y revisando posibles nuevas patologías de acuerdo al Plan de Seguridad y Salud en el Trabajo. Para los casos en los cuales no se logre dar cumplimiento al Plan de Seguridad y Salud en el Trabajo se procedera con la reprogramacion de las fechas. Evidencia de esto son las listas de asistencia a las actividades y registros de las intervenciones grupales. 
NOTA:  Evidencia de las intervenciones individuales no se entregarán, puesto que son reserva del psicólogo que realiza la intervención. </t>
    </r>
    <r>
      <rPr>
        <b/>
        <u/>
        <sz val="10"/>
        <rFont val="Arial"/>
        <family val="2"/>
      </rPr>
      <t>El cargue de las evidencias se hará trimestralmente.</t>
    </r>
  </si>
  <si>
    <r>
      <t xml:space="preserve">El equipo de profesionales responsable de los temas de bienestar, ejecuta el cronograma de actividades establecido en le programa de Bienestar. Para los casos en los cuales no se logre dar cumplimiento al cronograma se procedera con la reprogramacion de las actividades garantizando que se ejecuten. Evidencia de esto queda en las listas de asistencia a las actividades y en la ejecución de las actividades del cronograma. </t>
    </r>
    <r>
      <rPr>
        <b/>
        <u/>
        <sz val="10"/>
        <rFont val="Arial"/>
        <family val="2"/>
      </rPr>
      <t>El cargue de las evidencias se hará trimestralmente.</t>
    </r>
  </si>
  <si>
    <r>
      <t xml:space="preserve">El equipo responsable de capacitación anualmente utiliza diferentes mecanismos metodologicos para el diagnóstico de las necesidades de capacitación, que incluya tanto a funcionarios como a los líderes de cada área. De esta manera el diagnóstico queda realmente ajustado a las necesidades de la SCJ. Evidencia de esto son los diferentes mecanismos metodologicos que se utilizaron para elaborar el diagnóstico. </t>
    </r>
    <r>
      <rPr>
        <b/>
        <u/>
        <sz val="10"/>
        <rFont val="Arial"/>
        <family val="2"/>
      </rPr>
      <t>El cargue de las evidencias se hará trimestralmente.</t>
    </r>
  </si>
  <si>
    <r>
      <t xml:space="preserve">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t>
    </r>
    <r>
      <rPr>
        <b/>
        <u/>
        <sz val="10"/>
        <rFont val="Arial"/>
        <family val="2"/>
      </rPr>
      <t>El cargue de las evidencias se hará trimestralmente.</t>
    </r>
  </si>
  <si>
    <r>
      <t xml:space="preserve">El lider del proceso programara semestralmente los procesos de capacitación para los colaboradores en temas de archivo y gestión adminsitrativa, para los eventos en los cuales no se logre dar cumplimiento a las capacitaciones deberan reprogramarse, como evidencia de las capacitaciones quedan los reportes en los listados de asistencia de las actividades programadas. </t>
    </r>
    <r>
      <rPr>
        <b/>
        <u/>
        <sz val="10"/>
        <rFont val="Arial"/>
        <family val="2"/>
      </rPr>
      <t>El cargue de las evidencias se hará trimestralmente.</t>
    </r>
  </si>
  <si>
    <r>
      <t xml:space="preserve">Los directores de las Direcciones de Prevención y de Seguridad adelantaran la ejecucion del monitoreo mensual del cumplimiento de los cronogramas de trabajo y las evidencias para revisar la calidad de las tareas adelantadas,  para los casos en los cuales no se logre adelantar la ejecucion del monitoreo mensual se procedera con la reprogramacion de la actividad, los ajustes derivados se registran en progressus. </t>
    </r>
    <r>
      <rPr>
        <b/>
        <u/>
        <sz val="10"/>
        <rFont val="Arial"/>
        <family val="2"/>
      </rPr>
      <t>El cargue de las evidencias se hará trimestralmente.</t>
    </r>
  </si>
  <si>
    <r>
      <t xml:space="preserve">Los directores de las Direcciones de Prevención y de Seguridad programaran semestralmente espacios de sensibilización y entrenamiento para la implementación adecuada de los procesos, procedimientos y guias, para los casos en los cuales no se logre cumplir con los espacios en las fechas establecidas se procedera con la reprogramacion de las actividades, los avances y ejecucion de las actividaes se reporta en listados de asistencia. </t>
    </r>
    <r>
      <rPr>
        <b/>
        <u/>
        <sz val="10"/>
        <rFont val="Arial"/>
        <family val="2"/>
      </rPr>
      <t>El cargue de las evidencias se hará trimestralmente.</t>
    </r>
  </si>
  <si>
    <r>
      <t xml:space="preserve">El/la director/a de la Dirección de Seguridad adelantara anualmente una revisión de las guias de acompañamientos y socializa las mismas a los colaboradores, las revisiones que no se logren realizar deberan reprogramarse, la ejecucion se reportara en listados de asistencia. </t>
    </r>
    <r>
      <rPr>
        <b/>
        <u/>
        <sz val="10"/>
        <rFont val="Arial"/>
        <family val="2"/>
      </rPr>
      <t>El cargue de las evidencias se hará trimestralmente.</t>
    </r>
  </si>
  <si>
    <r>
      <t xml:space="preserve">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procedera con la reprogramacion. </t>
    </r>
    <r>
      <rPr>
        <b/>
        <u/>
        <sz val="10"/>
        <rFont val="Arial"/>
        <family val="2"/>
      </rPr>
      <t>El cargue de las evidencias se hará trimestralmente.</t>
    </r>
  </si>
  <si>
    <r>
      <t xml:space="preserve">La Subsecretaría de Inversiones y Fortalecimiento de Capacidades Operativas solicitará al cliente externo en el anteproyecto el diligenciamiento del formato F-DS-226 "Consolidación Requerimientos Grupo de Interes" anualmente. Se podra evidenciar en la carpeta de anteproyecto que reposa en la subsecretaria de inversiones. Para los casos que no se cuente con el Formato F-DS-226 no se incluira en el anteproyecto de presupuesto. </t>
    </r>
    <r>
      <rPr>
        <b/>
        <u/>
        <sz val="10"/>
        <rFont val="Arial"/>
        <family val="2"/>
      </rPr>
      <t>El cargue de las evidencias se hará trimestralmente.</t>
    </r>
  </si>
  <si>
    <r>
      <t xml:space="preserve">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t>
    </r>
    <r>
      <rPr>
        <b/>
        <u/>
        <sz val="10"/>
        <rFont val="Arial"/>
        <family val="2"/>
      </rPr>
      <t>El cargue de las evidencias se hará trimestralmente.</t>
    </r>
  </si>
  <si>
    <r>
      <t xml:space="preserve">El profesional asignado a la JETEE programa cada vez que sea necesario actividades en sustitucion a las actividades de redención de pena que no se pueden llevar a cabo lo cual queda registrado en Memorando por ORFEO aprobado por la Dirección de la Carcel. Para los casos en los cuales no se cuente con la aprobación de la Dirección de la Cárcel se buscarán otras actividades para sustituir las programadas. Las actividades de sustitución no conceden redención de pena. El registro queda en ORFEO. </t>
    </r>
    <r>
      <rPr>
        <b/>
        <u/>
        <sz val="10"/>
        <rFont val="Arial"/>
        <family val="2"/>
      </rPr>
      <t>El cargue de las evidencias se hará trimestralmente.</t>
    </r>
  </si>
  <si>
    <r>
      <t xml:space="preserve">Los auxiliares de jurídica permitirán el acceso a las hojas de vida de las PPL solamente al personal autorizado mediante el formato de préstamo de documentos. Para los casos en los cuales el personal no autorizado requiera informacion se tramitará mediante autorización de la Direccion de la Cárcel Distrital o en compañia del Profesional Especializado de jurídica.El reporte queda en los formatos de préstamo documental. </t>
    </r>
    <r>
      <rPr>
        <b/>
        <u/>
        <sz val="10"/>
        <rFont val="Arial"/>
        <family val="2"/>
      </rPr>
      <t>El cargue de las evidencias se hará trimestralmente.</t>
    </r>
  </si>
  <si>
    <r>
      <t xml:space="preserve">El profesional universitario Referente de Salud confirma via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t>
    </r>
    <r>
      <rPr>
        <b/>
        <u/>
        <sz val="10"/>
        <rFont val="Arial"/>
        <family val="2"/>
      </rPr>
      <t>El cargue de las evidencias se hará trimestralmente.</t>
    </r>
  </si>
  <si>
    <r>
      <t xml:space="preserve">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t>
    </r>
    <r>
      <rPr>
        <b/>
        <u/>
        <sz val="10"/>
        <rFont val="Arial"/>
        <family val="2"/>
      </rPr>
      <t>El cargue de las evidencias se hará trimestralmente.</t>
    </r>
  </si>
  <si>
    <r>
      <t xml:space="preserve">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t>
    </r>
    <r>
      <rPr>
        <b/>
        <u/>
        <sz val="10"/>
        <rFont val="Arial"/>
        <family val="2"/>
      </rPr>
      <t>El cargue de las evidencias se hará trimestralmente.</t>
    </r>
  </si>
  <si>
    <r>
      <t xml:space="preserve">El Comandante de Compañía programara mensualmente requisas a los PPL con el fin de incautar elementos prohibios lo cual queda reguistrado en la Minuta de radicacion de actividades que se llevan a cabo en cumplimiento del plan de gestion. Para los casos en los cuales no se logre cumplir con la programacion se procedera con la reprogramacion de las requisas.El registro queda en la Minuta de radicacion de actividades que se llevan a cabo en cumplimiento del plan de gestion. </t>
    </r>
    <r>
      <rPr>
        <b/>
        <u/>
        <sz val="10"/>
        <rFont val="Arial"/>
        <family val="2"/>
      </rPr>
      <t>El cargue de las evidencias se hará trimestralmente.</t>
    </r>
  </si>
  <si>
    <r>
      <t xml:space="preserve">El Profesional Especializado de trámite jurídico encargado de la asignacion de radicados ,diariamente direcciona mediante el Aplicativo de Gestion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</si>
  <si>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r>
      <t xml:space="preserve">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asignacion queda reportada en ORFEO. </t>
    </r>
    <r>
      <rPr>
        <b/>
        <u/>
        <sz val="10"/>
        <rFont val="Arial"/>
        <family val="2"/>
      </rPr>
      <t>El cargue de las evidencias se hará trimestralmente.</t>
    </r>
  </si>
  <si>
    <r>
      <t xml:space="preserve">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dias de arresto y la fecha y hora de salida.
Para los casos en los cuales el Profesional Universitario no registre la información en el cuadro de control, deberá remitirse al expediente de la PPL. La evidencia queda en el cuadro de control o en los expedientes de la PPL. </t>
    </r>
    <r>
      <rPr>
        <b/>
        <u/>
        <sz val="10"/>
        <rFont val="Arial"/>
        <family val="2"/>
      </rPr>
      <t>El cargue de las evidencias se hará trimestralmente.</t>
    </r>
  </si>
  <si>
    <r>
      <t xml:space="preserve">La oficina de radicacion y atencion al ciudadano recibe la informacion expedida por las autoridades competentes y las direcciona mediante ORFEO al profesional especializado de tramite juridico quien trasladara a la oficina de sustanciacion para el correspondiente tramite. Para los casos en los cuales no se cuente con ORFEO se procedera con la asignacion de manera fisica con sello de recepcion y se ingresara al sistema una vez este habilitado. El registro de las evidencias quedara en ORFEO. </t>
    </r>
    <r>
      <rPr>
        <b/>
        <u/>
        <sz val="10"/>
        <rFont val="Arial"/>
        <family val="2"/>
      </rPr>
      <t>El cargue de las evidencias se hará trimestralmente.</t>
    </r>
  </si>
  <si>
    <r>
      <t xml:space="preserve">El Guardián asignado a reseña tomará la impresión dactilar sobre la orden escrita y cotejará con las huellas registradas en el acta de derechos del capturado y la fotocédula,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y la oficina jurídica informará la novedad a la autoridad judicial competente mediante oficio. La evidencia se verá reflejada en los oficios remitidos por la oficina Jurídica. </t>
    </r>
    <r>
      <rPr>
        <b/>
        <u/>
        <sz val="10"/>
        <rFont val="Arial"/>
        <family val="2"/>
      </rPr>
      <t>El cargue de las evidencias se hará trimestralmente.</t>
    </r>
  </si>
  <si>
    <r>
      <t xml:space="preserve">El Profesional encargado del SIG remitirá cada vez que sea necesario mediante memorando a todos los procesos que componen la SDSCJ a través de ORFEO a los líderes de Proceso y operativos, la notificación de aplicación de las políticas de calidad y seguimiento a los riesgos e indicadores identificados.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t>
    </r>
    <r>
      <rPr>
        <b/>
        <u/>
        <sz val="10"/>
        <rFont val="Arial"/>
        <family val="2"/>
      </rPr>
      <t>El cargue de las evidencias se hará trimestralmente.</t>
    </r>
  </si>
  <si>
    <r>
      <t xml:space="preserve">La Dirección de Acceso a la Justicia atiende mensualmente la posible afectación emocional del personal que labora en el Centro de Traslado por Protección CTP mediante la realizacion de acciones orientadas al manejo de estrés y pausas activas. Para los casos en los cuales no se pueda cumplir el cronograma se procede con la reprogramacion. Las actas de estas acciones preventivas reposan en el archivo de la Dirección de Acceso a la Justicia. </t>
    </r>
    <r>
      <rPr>
        <b/>
        <u/>
        <sz val="10"/>
        <rFont val="Arial"/>
        <family val="2"/>
      </rPr>
      <t>El cargue de las evidencias se hará trimestralmente.</t>
    </r>
  </si>
  <si>
    <r>
      <t xml:space="preserve">La Dirección de Acceso a la Justicia identifica la posible afectación emocional del personal que labora en el Centro de Traslado por Protección CTP. En caso de presentarse alguna afectación emocional o de enfermedad se remite el caso la direccion de Gestion Humana para que remita al funcionario a las entidades prestadoras de salud a las cuales está afiliado el empleado para su correspondiente tratamiento. Durante la atencion Psicologia del funcionario se realizara una reasignacion de personal para cubrir la prestacion del servicio. La evidencia de estas remisiones reposa en los archivos de la Dirección de Gestión Humana de la SDSCJ. </t>
    </r>
    <r>
      <rPr>
        <b/>
        <u/>
        <sz val="10"/>
        <rFont val="Arial"/>
        <family val="2"/>
      </rPr>
      <t>El cargue de las evidencias se hará trimestralmente.</t>
    </r>
  </si>
  <si>
    <r>
      <t xml:space="preserve">La Dirección de Acceso a la Justicia indaga de si se está presentando algún caso de transgresión de derechos humanos de las personas trasladadas o de privación injusta o ilegal de la libertad, para tomar las medidas adecuadas que corresponderan a la puesta en libertad inmediata y evitar superar la transgresión de los derechos humanos poniendo en libertad a quien ha sido privado injustamente de ella, para lo cual se deja constancia de las situaciones evidenciadas y se informa a la instancia competente.
Cualquier desviación se investiga y se deja la constancia correspondiente la cual reposa en el archivo del Centro de Traslado por Protección. </t>
    </r>
    <r>
      <rPr>
        <b/>
        <u/>
        <sz val="10"/>
        <rFont val="Arial"/>
        <family val="2"/>
      </rPr>
      <t>El cargue de las evidencias se hará trimestralmente.</t>
    </r>
  </si>
  <si>
    <r>
      <t xml:space="preserve">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t>
    </r>
    <r>
      <rPr>
        <b/>
        <u/>
        <sz val="10"/>
        <rFont val="Arial"/>
        <family val="2"/>
      </rPr>
      <t>El cargue de las evidencias se hará trimestralmente.</t>
    </r>
  </si>
  <si>
    <r>
      <t xml:space="preserve">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t>
    </r>
    <r>
      <rPr>
        <b/>
        <u/>
        <sz val="10"/>
        <rFont val="Arial"/>
        <family val="2"/>
      </rPr>
      <t>El cargue de las evidencias se hará trimestralmente.</t>
    </r>
  </si>
  <si>
    <r>
      <t xml:space="preserve">El auxiliar administrativo encargado de la actualización del normograma y el responsable del SGSST, recibe la solicitud de los profesionales de la direccion (Planeacion, Nomina, SGSST, Bienestar, Archivo y Capacitacion) para  actualizar el normograma existente cada vez que se requiera, con el fin de mantenerlo actualizado y evitar situaciones de desconocimiento de la normatividad. Para los meses en los cuales no se reciba solicitud de actulizacion el Auxiliar realizara la confirmacion de la normatividad vigente en las paginas oficiales. Como evidencia queda la actualización del normograma de la Dirección de Gestión Humana, la cual se hace de acuerdo con el instructivo I-GH-13 Actualización y Control del Normograma de Gestión Humana. </t>
    </r>
    <r>
      <rPr>
        <b/>
        <u/>
        <sz val="10"/>
        <rFont val="Arial"/>
        <family val="2"/>
      </rPr>
      <t>El cargue de las evidencias se hará trimestralmente.</t>
    </r>
  </si>
  <si>
    <r>
      <t xml:space="preserve">El servidor de Gestión Humana responsable del proceso de encargos, verifica , cada vez que se deba realizar este proceso, los requisitos establecidos en el Manual de Funciones y la normatividad, y el instructivo establecido para ello, culminando con la publicacion en la intranet del procesos efectuado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 El reporte de las evidencias se realizara trimestralmente. Si no existen procesos de encargo se dejara como evidencia un correo del responsable del proceso informando que no existieron dichos procesos. </t>
    </r>
    <r>
      <rPr>
        <b/>
        <u/>
        <sz val="10"/>
        <rFont val="Arial"/>
        <family val="2"/>
      </rPr>
      <t>El cargue de las evidencias se hará trimestralmente.</t>
    </r>
  </si>
  <si>
    <r>
      <t xml:space="preserve">El Supervisor designado del Comodato realiza controles mensuales a los inmuebles o bienes entregados en comodato a los organismos de Seguridad, donde harà revision minuciosa de los mismos, en caso de encontrar malos manejos o que todo este bien, debe diligenciar el Formato F-FC-349 Seguimiento a Bienes, F-FC-352 Calificaciòn de visitas de inspecciòn y F-FC-353 Control de Visitas para Bienes Inmuebles segùn sea el caso, deben quedar observaciones a tener en cuenta por parte del Comodatario, para que se hagan los ajustes pertinentes y que en una nueva visita se pueda revisar, los mismos deben reposar en las respectivos expedientes. </t>
    </r>
    <r>
      <rPr>
        <b/>
        <u/>
        <sz val="10"/>
        <rFont val="Arial"/>
        <family val="2"/>
      </rPr>
      <t>El cargue de las evidencias se hará trimestralmente.</t>
    </r>
  </si>
  <si>
    <r>
      <t xml:space="preserve">El Funcionario y/o contratista responsable del tramite de la reclamaciòn del siniestro, diligenciara el Formato F-FD-213 y anexara la documentaciòn pertinente, para que la aseguradora acepte dicho tramite y no se niegue a pagar la indemnizaciòn correspondiente cobrando el seguro, Asi se podra cotizar y recuperar el seguro el bien perdido y/o siniestrado, esto se debe efectuar cada vez que ocurra un siniestro. Las evidencias reposan en la respectiva carpeta del expediente. </t>
    </r>
    <r>
      <rPr>
        <b/>
        <u/>
        <sz val="10"/>
        <rFont val="Arial"/>
        <family val="2"/>
      </rPr>
      <t>El cargue de las evidencias se hará trimestralmente.</t>
    </r>
  </si>
  <si>
    <r>
      <t xml:space="preserve">El interventor o el supervisor designado realizará visitas cada tres meses a los puntos de video vigilancia que se encuentre instaladas en la ciudad, se debe tener en cuenta el Procedimiento PD-FC-5 "Adquisiciòn, instalaciòn y puesta en funcionamiento del Sistema de Videovigilancia", se presentaran casos que requierasn visitas no programadas, si existen falencias se hace un informe del mismo y se le avisa al Contratista que  debe hacer los arreglos pertinentes, como tambien quedan actas de las visitas hechas a los puntos, esta informaciòn debe reposar en el expediente con sus respectivo anexos. </t>
    </r>
    <r>
      <rPr>
        <b/>
        <u/>
        <sz val="10"/>
        <rFont val="Arial"/>
        <family val="2"/>
      </rPr>
      <t>El cargue de las evidencias se hará trimestralmente.</t>
    </r>
  </si>
  <si>
    <r>
      <t xml:space="preserve">El Comandande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pública.Como evidencia quedan lo registrado en la Minuta del comandande de remisiones. </t>
    </r>
    <r>
      <rPr>
        <b/>
        <u/>
        <sz val="10"/>
        <rFont val="Arial"/>
        <family val="2"/>
      </rPr>
      <t>El cargue de las evidencias se hará trimestralmente.</t>
    </r>
  </si>
  <si>
    <r>
      <t xml:space="preserve">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reiteracion de la solicitud. Documentos que se anexarán al expediente disciplinario el cual una vez termine reposará en hojas de vida. </t>
    </r>
    <r>
      <rPr>
        <b/>
        <u/>
        <sz val="10"/>
        <rFont val="Arial"/>
        <family val="2"/>
      </rPr>
      <t>El cargue de las evidencias se hará trimestralmente.</t>
    </r>
  </si>
  <si>
    <r>
      <t xml:space="preserve">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t>
    </r>
    <r>
      <rPr>
        <b/>
        <u/>
        <sz val="10"/>
        <rFont val="Arial"/>
        <family val="2"/>
      </rPr>
      <t>El cargue de las evidencias se hará trimestralmente.</t>
    </r>
  </si>
  <si>
    <r>
      <t xml:space="preserve">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valindando el documento con firma y sello. En caso de presentarse un error o que falten documentos o requisitos legales, se informa al comandante de policía para su respectiva corrección. El soporte de la ejecución de esta actividad reposará en el expediente de la Persona Privada de la Libertad. </t>
    </r>
    <r>
      <rPr>
        <b/>
        <u/>
        <sz val="10"/>
        <rFont val="Arial"/>
        <family val="2"/>
      </rPr>
      <t>El cargue de las evidencias se hará trimestralmente.</t>
    </r>
  </si>
  <si>
    <r>
      <t xml:space="preserve">La Dirección de Acceso a la Justicia verifica de manera bimensual, que el equipo humano disponible para atención a los ciudadanos en Casas de Justicia (CRI y Recepción) sea suficiente y cuente con las herramientas técnicas y habilidades necesarias. Para los casos en los cuales no se cuente con la capacidad para dar atencion al Ciudadano, la direccion de Acceso a la Justicia procedera con la reasignacion de personal a los equipamentos con mayor demanda. Como evidencia del seguimiento se tiene la matriz de asignación de recurso humano de Casas de Justicia, la cual reposa en los archivos de la Dirección de Acceso a la Justicia. </t>
    </r>
    <r>
      <rPr>
        <b/>
        <u/>
        <sz val="10"/>
        <rFont val="Arial"/>
        <family val="2"/>
      </rPr>
      <t>El cargue de las evidencias se hará trimestralmente.</t>
    </r>
  </si>
  <si>
    <t>Listas de asistencia</t>
  </si>
  <si>
    <t>Director de acceso a la Justicia</t>
  </si>
  <si>
    <t>Actas de reunion</t>
  </si>
  <si>
    <t>Sistema de gestion documental</t>
  </si>
  <si>
    <t>Cada vez que se requiera</t>
  </si>
  <si>
    <t>Trimestral</t>
  </si>
  <si>
    <t>Una vez al año</t>
  </si>
  <si>
    <t>Formato de requerimiento de Mantenimiento</t>
  </si>
  <si>
    <t>Semestral</t>
  </si>
  <si>
    <t>Bimensual</t>
  </si>
  <si>
    <t>Matriz de asignacion de recurso humano</t>
  </si>
  <si>
    <t>Bimestralmente</t>
  </si>
  <si>
    <t>Mensualmente</t>
  </si>
  <si>
    <t>Remisiones a Gestion Humana</t>
  </si>
  <si>
    <t>Verificacion de las implementaciones</t>
  </si>
  <si>
    <t>Lider de atencion y servicio Ciudadano</t>
  </si>
  <si>
    <t>Semanal</t>
  </si>
  <si>
    <t>Matriz de seguimiento y control a las respuestas</t>
  </si>
  <si>
    <t>Cronograma, correos</t>
  </si>
  <si>
    <t>Jefe de la oficina de Control Interno</t>
  </si>
  <si>
    <t>Base de datos de seguimiento</t>
  </si>
  <si>
    <t>Gestor ambiental y el Grupo de Trabajo</t>
  </si>
  <si>
    <t>SDA</t>
  </si>
  <si>
    <t>Soportes de Disposicion</t>
  </si>
  <si>
    <t>Analista encargado del Proyecto</t>
  </si>
  <si>
    <t>Control de Validacion</t>
  </si>
  <si>
    <t>Registros de ORFEO</t>
  </si>
  <si>
    <t>Profesional encargado del SIG</t>
  </si>
  <si>
    <t>Correos, Papeles de trabajo o Conversaciones de Whatsapp</t>
  </si>
  <si>
    <t>Jefe de la OAC</t>
  </si>
  <si>
    <t>Periodistas</t>
  </si>
  <si>
    <t>Correos</t>
  </si>
  <si>
    <t>Redes sociales, correos o Conversaciones de Whatsapp</t>
  </si>
  <si>
    <t>Pagina Web, correos o Conversaciones de Whatsapp</t>
  </si>
  <si>
    <t>Jefe de C4</t>
  </si>
  <si>
    <t>Informe de gestion del operador tecnologico</t>
  </si>
  <si>
    <t>Libros de seguridad</t>
  </si>
  <si>
    <t>Direccion de Gestion Humana y la Direccion de Tecnologias</t>
  </si>
  <si>
    <t>Informes de las pruebas</t>
  </si>
  <si>
    <t>Informes de evaluacion en las HV</t>
  </si>
  <si>
    <t>Responsable de capacitacion</t>
  </si>
  <si>
    <t>Informes de Calificacion</t>
  </si>
  <si>
    <t>Lider de gestion Documental</t>
  </si>
  <si>
    <t>Listas de asistencia y Cronograma de Trabajo</t>
  </si>
  <si>
    <t>Actas de reunion y Borrador de TRD</t>
  </si>
  <si>
    <t>Actas de Visita</t>
  </si>
  <si>
    <t>Autorizaciones de movimiento</t>
  </si>
  <si>
    <t>Apoyo a la supervicion del contrato de Vigilancia</t>
  </si>
  <si>
    <t>Formatos para prestamo y circulacion</t>
  </si>
  <si>
    <t>Socializaciones realizadas</t>
  </si>
  <si>
    <t>Almacenista general</t>
  </si>
  <si>
    <t>Formatos para toma fisica y cronograma de toma fisica</t>
  </si>
  <si>
    <t>Anualmente</t>
  </si>
  <si>
    <t>Formatos de seguimiento y Actualizacion</t>
  </si>
  <si>
    <t>Lideres de direccion de Tecnologia y Sistemas de informacion</t>
  </si>
  <si>
    <t>Documentos oficializados ante el SIG</t>
  </si>
  <si>
    <t>Profesionales Especializados por componente</t>
  </si>
  <si>
    <t>Informes de monitoreo</t>
  </si>
  <si>
    <t>Gestor de Cambios</t>
  </si>
  <si>
    <t>Bitacora de gestion de cambios</t>
  </si>
  <si>
    <t>Correos informativos de ventanas de mantenimiento</t>
  </si>
  <si>
    <t>Proveedor de servicios</t>
  </si>
  <si>
    <t>Gerente de cada proyecto</t>
  </si>
  <si>
    <t>Actas de seguimiento</t>
  </si>
  <si>
    <t>Lider tecnico y lider de Sistemas</t>
  </si>
  <si>
    <t>Responsable del Manejo del PAC</t>
  </si>
  <si>
    <t>Mesas de trabajo</t>
  </si>
  <si>
    <t>Responsable del area contable</t>
  </si>
  <si>
    <t>Concialiaciones, comprobantes de contabilidad, correos, archivos, PDF</t>
  </si>
  <si>
    <t>Profesional Asignado</t>
  </si>
  <si>
    <t>Base de datos con las rutas</t>
  </si>
  <si>
    <t>Oficios remitiros por la oficina Juridica</t>
  </si>
  <si>
    <t>Guardian asignado</t>
  </si>
  <si>
    <t>Profesional Universitario</t>
  </si>
  <si>
    <t>Expediente de la PPL</t>
  </si>
  <si>
    <t>Profesional Universitario Oficina de Ingresos</t>
  </si>
  <si>
    <t>Orfeo</t>
  </si>
  <si>
    <t>Oficina de radicacion y atencion al ciudadano</t>
  </si>
  <si>
    <t>Cuadro de control o Expedientes de los PPL</t>
  </si>
  <si>
    <t>Diariamente</t>
  </si>
  <si>
    <t>Profesional Especializado de Libertades penales</t>
  </si>
  <si>
    <t>Auto apertura investigacion disciplinaria</t>
  </si>
  <si>
    <t>Profesional Especializado de Tramite juridico</t>
  </si>
  <si>
    <t>Comandante de Compañía</t>
  </si>
  <si>
    <t>Minuta de comandante de remisiones</t>
  </si>
  <si>
    <t>Minuta de radicacion</t>
  </si>
  <si>
    <t>Ordenes de servicios y minutas</t>
  </si>
  <si>
    <t>Dos veces por semana</t>
  </si>
  <si>
    <t>Formato de ingreso de alimentos</t>
  </si>
  <si>
    <t>Profesional Universitario referente de Salud</t>
  </si>
  <si>
    <t>Hojas de vida de los PPL</t>
  </si>
  <si>
    <t>Auxiliares de juridica</t>
  </si>
  <si>
    <t>Formatos de prestamo documental</t>
  </si>
  <si>
    <t>Profesional JETEE</t>
  </si>
  <si>
    <t>Direccion de Carcel Distrital</t>
  </si>
  <si>
    <t>Subsecretaria de inversiones y Fortalecimiento de capacidades operativas</t>
  </si>
  <si>
    <t>Consolidacion requerimientos grupo de interes</t>
  </si>
  <si>
    <t>Informes o actas</t>
  </si>
  <si>
    <t>Actas de visitas</t>
  </si>
  <si>
    <t>Contratista del tramite de reclamacion</t>
  </si>
  <si>
    <t>Reclamacion del siniestro</t>
  </si>
  <si>
    <t>Supervisor del comodato</t>
  </si>
  <si>
    <t>Formatos ubicados en cada expediente</t>
  </si>
  <si>
    <t>Director de la direccion de Seguridad</t>
  </si>
  <si>
    <t>Listados de asistencia</t>
  </si>
  <si>
    <t>Bases de datos con los numeros de radicacion</t>
  </si>
  <si>
    <t>Profesional de la direccion Juridica</t>
  </si>
  <si>
    <t>Correos electronicos y memorandos</t>
  </si>
  <si>
    <t>Jefe de la OAIEE</t>
  </si>
  <si>
    <t xml:space="preserve">Oficios y/o Correos </t>
  </si>
  <si>
    <t>Informes y papeles de trabajo</t>
  </si>
  <si>
    <t>Auditor Lider</t>
  </si>
  <si>
    <t>Auxiliar administrativo de nomina</t>
  </si>
  <si>
    <t>Base de datos actualizada y registros en SIAP</t>
  </si>
  <si>
    <t>Auxiliar administrativo de la actualizacion del Normograma</t>
  </si>
  <si>
    <t>Instructivo y control del normograma</t>
  </si>
  <si>
    <t>Lideres de las direcciones de prevencion y de seguirdad</t>
  </si>
  <si>
    <t>Directores de las direcciones de prevencion y de seguridad</t>
  </si>
  <si>
    <t>Progressus</t>
  </si>
  <si>
    <t>Lider de proceso</t>
  </si>
  <si>
    <t>Equipo responsable de capacitacion</t>
  </si>
  <si>
    <t>Mecanismos metodologicos</t>
  </si>
  <si>
    <t>Equipo profesional de Bienestar</t>
  </si>
  <si>
    <t>Responsable de SGSST</t>
  </si>
  <si>
    <t>Lista de asistencia</t>
  </si>
  <si>
    <t>Servidores encargados del tramite de novedades</t>
  </si>
  <si>
    <t>Reporte de novedades y correos electronicos</t>
  </si>
  <si>
    <t>Servidor de gestion Humana</t>
  </si>
  <si>
    <t>Correo del responsable del proceso o documentacion soportando el tramite</t>
  </si>
  <si>
    <t>Responsable de custodia del Archivo</t>
  </si>
  <si>
    <t>Formatos de consulta y prestamo</t>
  </si>
  <si>
    <t>Los abogados de apoyo Juridico</t>
  </si>
  <si>
    <t>Correo electronico u Oficios</t>
  </si>
  <si>
    <t>Profesionales de Direccion Humana</t>
  </si>
  <si>
    <t>Evaluaciones de desempeño</t>
  </si>
  <si>
    <t>Abogado de gestion Humana</t>
  </si>
  <si>
    <t>Informacion registrada en SECOP</t>
  </si>
  <si>
    <t>Responsable del SGSST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</si>
</sst>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rgb="FF000000"/>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b/>
      <sz val="10"/>
      <color indexed="8"/>
      <name val="Tahoma"/>
      <family val="2"/>
    </font>
    <font>
      <sz val="10"/>
      <color indexed="8"/>
      <name val="Tahoma"/>
      <family val="2"/>
    </font>
    <font>
      <b/>
      <sz val="10"/>
      <name val="Arial"/>
      <family val="2"/>
    </font>
    <font>
      <sz val="9"/>
      <color indexed="81"/>
      <name val="Tahoma"/>
      <family val="2"/>
    </font>
    <font>
      <sz val="10"/>
      <color theme="0"/>
      <name val="Arial"/>
      <family val="2"/>
    </font>
    <font>
      <b/>
      <u/>
      <sz val="10"/>
      <name val="Arial"/>
      <family val="2"/>
    </font>
  </fonts>
  <fills count="15">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0"/>
        <bgColor rgb="FF000000"/>
      </patternFill>
    </fill>
    <fill>
      <patternFill patternType="solid">
        <fgColor rgb="FF0070C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286">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11" fillId="0" borderId="2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9" fillId="8" borderId="5" xfId="0" applyFont="1" applyFill="1" applyBorder="1" applyAlignment="1" applyProtection="1">
      <alignment horizontal="center" vertical="center"/>
    </xf>
    <xf numFmtId="0" fontId="8" fillId="5" borderId="23" xfId="0" applyFont="1" applyFill="1" applyBorder="1" applyAlignment="1" applyProtection="1">
      <alignment horizontal="center" vertical="center"/>
    </xf>
    <xf numFmtId="0" fontId="8" fillId="5" borderId="29" xfId="0" applyFont="1" applyFill="1" applyBorder="1" applyAlignment="1" applyProtection="1">
      <alignment horizontal="center" vertical="center" wrapText="1"/>
    </xf>
    <xf numFmtId="0" fontId="8" fillId="9" borderId="23" xfId="0" applyFont="1" applyFill="1" applyBorder="1" applyAlignment="1" applyProtection="1">
      <alignment horizontal="center" vertical="center" wrapText="1"/>
    </xf>
    <xf numFmtId="0" fontId="8" fillId="5" borderId="27" xfId="0" applyFont="1" applyFill="1" applyBorder="1" applyAlignment="1" applyProtection="1">
      <alignment horizontal="center" vertical="center"/>
    </xf>
    <xf numFmtId="0" fontId="8" fillId="5" borderId="24" xfId="0"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wrapText="1"/>
    </xf>
    <xf numFmtId="0" fontId="11" fillId="5" borderId="23"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0" fillId="5" borderId="6" xfId="0" applyFill="1" applyBorder="1" applyAlignment="1" applyProtection="1">
      <alignment horizontal="center" vertical="center"/>
      <protection hidden="1"/>
    </xf>
    <xf numFmtId="0" fontId="8" fillId="14" borderId="23"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wrapText="1"/>
    </xf>
    <xf numFmtId="49" fontId="8" fillId="0" borderId="23" xfId="0" applyNumberFormat="1" applyFont="1" applyBorder="1" applyAlignment="1" applyProtection="1">
      <alignment horizontal="center" vertical="center" wrapText="1"/>
    </xf>
    <xf numFmtId="14" fontId="8" fillId="5" borderId="2" xfId="0" applyNumberFormat="1"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8" fillId="5" borderId="0" xfId="0" applyFont="1" applyFill="1" applyAlignment="1" applyProtection="1">
      <alignment horizontal="center" vertical="center"/>
    </xf>
    <xf numFmtId="0" fontId="9" fillId="8"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5" borderId="3" xfId="0" applyFont="1" applyFill="1" applyBorder="1" applyAlignment="1" applyProtection="1">
      <alignment horizontal="center" vertical="center"/>
    </xf>
    <xf numFmtId="0" fontId="9" fillId="8" borderId="15" xfId="0" applyFont="1" applyFill="1" applyBorder="1" applyAlignment="1" applyProtection="1">
      <alignment horizontal="center" vertical="center" wrapText="1"/>
    </xf>
    <xf numFmtId="14" fontId="8" fillId="5" borderId="2" xfId="0" applyNumberFormat="1" applyFont="1" applyFill="1" applyBorder="1" applyAlignment="1" applyProtection="1">
      <alignment horizontal="center" vertical="center"/>
    </xf>
    <xf numFmtId="0" fontId="9" fillId="8" borderId="4" xfId="0" applyFont="1" applyFill="1" applyBorder="1" applyAlignment="1" applyProtection="1">
      <alignment horizontal="center" vertical="center"/>
    </xf>
    <xf numFmtId="0" fontId="9" fillId="8" borderId="6" xfId="0" applyFont="1" applyFill="1" applyBorder="1" applyAlignment="1" applyProtection="1">
      <alignment horizontal="center" vertical="center"/>
    </xf>
    <xf numFmtId="0" fontId="8" fillId="5" borderId="0" xfId="0" applyFont="1" applyFill="1" applyAlignment="1" applyProtection="1">
      <alignment horizontal="center" vertical="center" wrapText="1"/>
    </xf>
    <xf numFmtId="0" fontId="9" fillId="10" borderId="23" xfId="0" applyFont="1" applyFill="1" applyBorder="1" applyAlignment="1" applyProtection="1">
      <alignment horizontal="center" vertical="center" wrapText="1"/>
    </xf>
    <xf numFmtId="0" fontId="17" fillId="10" borderId="23" xfId="0"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13" borderId="23" xfId="0"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0" fontId="8" fillId="5" borderId="0" xfId="0" applyFont="1" applyFill="1" applyAlignment="1" applyProtection="1">
      <alignment wrapText="1"/>
    </xf>
    <xf numFmtId="0" fontId="8" fillId="0" borderId="0" xfId="0" applyFont="1" applyProtection="1"/>
    <xf numFmtId="0" fontId="8" fillId="5" borderId="17" xfId="0" applyFont="1" applyFill="1" applyBorder="1" applyAlignment="1" applyProtection="1">
      <alignment horizontal="center" vertical="center"/>
    </xf>
    <xf numFmtId="0" fontId="9" fillId="8" borderId="28" xfId="0" applyFont="1" applyFill="1" applyBorder="1" applyAlignment="1" applyProtection="1">
      <alignment horizontal="center" vertical="center" wrapText="1"/>
    </xf>
    <xf numFmtId="0" fontId="8" fillId="5" borderId="30" xfId="0" applyFont="1" applyFill="1" applyBorder="1" applyAlignment="1" applyProtection="1">
      <alignment horizontal="center" vertical="center"/>
    </xf>
    <xf numFmtId="0" fontId="8" fillId="5" borderId="0" xfId="0" applyFont="1" applyFill="1" applyProtection="1"/>
    <xf numFmtId="0" fontId="10" fillId="11" borderId="40" xfId="0" applyFont="1" applyFill="1" applyBorder="1" applyAlignment="1" applyProtection="1">
      <alignment horizontal="center" vertical="center"/>
    </xf>
    <xf numFmtId="0" fontId="8" fillId="0" borderId="0" xfId="0" applyFont="1" applyAlignment="1" applyProtection="1">
      <alignment wrapText="1"/>
    </xf>
    <xf numFmtId="0" fontId="8" fillId="0" borderId="0" xfId="0" applyFont="1" applyBorder="1" applyProtection="1"/>
    <xf numFmtId="0" fontId="8" fillId="5" borderId="12" xfId="0" applyFont="1" applyFill="1" applyBorder="1" applyAlignment="1" applyProtection="1">
      <alignment wrapText="1"/>
    </xf>
    <xf numFmtId="0" fontId="10" fillId="11" borderId="1" xfId="0" applyFont="1" applyFill="1" applyBorder="1" applyAlignment="1" applyProtection="1">
      <alignment horizontal="center" vertical="center" wrapText="1"/>
    </xf>
    <xf numFmtId="0" fontId="10" fillId="11" borderId="6" xfId="0" applyFont="1" applyFill="1" applyBorder="1" applyAlignment="1" applyProtection="1">
      <alignment horizontal="center" vertical="center" wrapText="1"/>
    </xf>
    <xf numFmtId="0" fontId="8" fillId="5" borderId="28" xfId="0" applyFont="1" applyFill="1" applyBorder="1" applyAlignment="1" applyProtection="1">
      <alignment horizontal="center" vertical="center" wrapText="1"/>
    </xf>
    <xf numFmtId="0" fontId="8" fillId="0" borderId="0" xfId="0" applyFont="1"/>
    <xf numFmtId="49" fontId="9" fillId="8" borderId="4" xfId="0" applyNumberFormat="1" applyFont="1" applyFill="1" applyBorder="1" applyAlignment="1">
      <alignment horizontal="center" vertical="center" wrapText="1"/>
    </xf>
    <xf numFmtId="0" fontId="9" fillId="8" borderId="4" xfId="0" applyFont="1" applyFill="1" applyBorder="1" applyAlignment="1" applyProtection="1">
      <alignment horizontal="left" vertical="center" wrapText="1"/>
    </xf>
    <xf numFmtId="0" fontId="8" fillId="0" borderId="23" xfId="0" applyFont="1" applyBorder="1" applyAlignment="1" applyProtection="1">
      <alignment horizontal="center" vertical="center" wrapText="1"/>
    </xf>
    <xf numFmtId="0" fontId="9" fillId="8" borderId="5" xfId="0" applyFont="1" applyFill="1" applyBorder="1" applyAlignment="1" applyProtection="1">
      <alignment horizontal="center" vertical="center" wrapText="1"/>
    </xf>
    <xf numFmtId="0" fontId="9" fillId="8" borderId="5" xfId="0" applyFont="1" applyFill="1" applyBorder="1" applyAlignment="1" applyProtection="1">
      <alignment horizontal="center" vertical="center" wrapText="1"/>
    </xf>
    <xf numFmtId="0" fontId="0" fillId="0" borderId="23" xfId="0" applyFill="1" applyBorder="1" applyAlignment="1" applyProtection="1">
      <alignment horizontal="center" vertical="center" wrapText="1"/>
    </xf>
    <xf numFmtId="0" fontId="11" fillId="0" borderId="0" xfId="0" applyFont="1" applyAlignment="1" applyProtection="1">
      <alignment horizontal="center" vertical="center" wrapText="1"/>
    </xf>
    <xf numFmtId="49" fontId="11" fillId="0" borderId="0" xfId="0" applyNumberFormat="1" applyFont="1" applyAlignment="1" applyProtection="1">
      <alignment horizontal="center" vertical="center" wrapText="1"/>
    </xf>
    <xf numFmtId="14" fontId="8" fillId="5" borderId="23" xfId="0" applyNumberFormat="1"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5" borderId="23" xfId="0" applyFont="1" applyFill="1" applyBorder="1" applyAlignment="1" applyProtection="1">
      <alignment horizontal="center" vertical="center"/>
    </xf>
    <xf numFmtId="0" fontId="8" fillId="0" borderId="23" xfId="0" applyFont="1" applyBorder="1" applyAlignment="1" applyProtection="1">
      <alignment horizontal="center" vertical="center" wrapText="1"/>
    </xf>
    <xf numFmtId="0" fontId="8" fillId="5" borderId="23" xfId="0" applyFont="1" applyFill="1" applyBorder="1" applyAlignment="1" applyProtection="1">
      <alignment horizontal="center" vertical="center"/>
    </xf>
    <xf numFmtId="0" fontId="8" fillId="0" borderId="23"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14" fontId="8" fillId="0" borderId="23" xfId="0" applyNumberFormat="1"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49" fontId="10" fillId="11" borderId="1" xfId="0" applyNumberFormat="1"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49" fontId="10" fillId="12" borderId="1" xfId="0" applyNumberFormat="1"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xf numFmtId="0" fontId="11" fillId="0" borderId="23" xfId="0" applyFont="1" applyFill="1" applyBorder="1" applyAlignment="1" applyProtection="1">
      <alignment horizontal="center" vertical="center" wrapText="1"/>
      <protection locked="0"/>
    </xf>
    <xf numFmtId="49" fontId="11" fillId="0" borderId="23" xfId="0" applyNumberFormat="1" applyFont="1" applyFill="1" applyBorder="1" applyAlignment="1" applyProtection="1">
      <alignment horizontal="center" vertical="center" wrapText="1"/>
    </xf>
    <xf numFmtId="49" fontId="11" fillId="0" borderId="23" xfId="0" applyNumberFormat="1" applyFont="1" applyFill="1" applyBorder="1" applyAlignment="1" applyProtection="1">
      <alignment vertical="center" wrapText="1"/>
    </xf>
    <xf numFmtId="0" fontId="11" fillId="0" borderId="23" xfId="0" applyFont="1" applyFill="1" applyBorder="1" applyAlignment="1" applyProtection="1">
      <alignment vertical="center" wrapText="1"/>
    </xf>
    <xf numFmtId="0" fontId="8" fillId="0" borderId="23" xfId="0" applyFont="1" applyBorder="1" applyAlignment="1" applyProtection="1">
      <alignment horizontal="center" vertical="center" wrapText="1"/>
    </xf>
    <xf numFmtId="0" fontId="8" fillId="5" borderId="37" xfId="0" applyFont="1" applyFill="1" applyBorder="1" applyAlignment="1" applyProtection="1">
      <alignment horizontal="left" vertical="center" wrapText="1" readingOrder="1"/>
    </xf>
    <xf numFmtId="0" fontId="8" fillId="5" borderId="42" xfId="0" applyFont="1" applyFill="1" applyBorder="1" applyAlignment="1" applyProtection="1">
      <alignment horizontal="left" vertical="center" wrapText="1" readingOrder="1"/>
    </xf>
    <xf numFmtId="0" fontId="8" fillId="5" borderId="38" xfId="0" applyFont="1" applyFill="1" applyBorder="1" applyAlignment="1" applyProtection="1">
      <alignment horizontal="left" vertical="center" wrapText="1" readingOrder="1"/>
    </xf>
    <xf numFmtId="0" fontId="9" fillId="8" borderId="33" xfId="0" applyFont="1" applyFill="1" applyBorder="1" applyAlignment="1" applyProtection="1">
      <alignment horizontal="center" vertical="center"/>
    </xf>
    <xf numFmtId="0" fontId="9" fillId="8" borderId="32" xfId="0" applyFont="1" applyFill="1" applyBorder="1" applyAlignment="1" applyProtection="1">
      <alignment horizontal="center" vertical="center"/>
    </xf>
    <xf numFmtId="0" fontId="9" fillId="8" borderId="34" xfId="0" applyFont="1" applyFill="1" applyBorder="1" applyAlignment="1" applyProtection="1">
      <alignment horizontal="center" vertical="center"/>
    </xf>
    <xf numFmtId="0" fontId="8" fillId="0" borderId="35"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9" fillId="8" borderId="2" xfId="0" applyFont="1" applyFill="1" applyBorder="1" applyAlignment="1" applyProtection="1">
      <alignment horizontal="center" vertical="center"/>
    </xf>
    <xf numFmtId="0" fontId="9" fillId="8" borderId="3" xfId="0" applyFont="1" applyFill="1" applyBorder="1" applyAlignment="1" applyProtection="1">
      <alignment horizontal="center" vertical="center"/>
    </xf>
    <xf numFmtId="0" fontId="8" fillId="5" borderId="2"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wrapText="1"/>
    </xf>
    <xf numFmtId="0" fontId="9" fillId="8" borderId="2" xfId="0" applyFont="1" applyFill="1" applyBorder="1" applyAlignment="1" applyProtection="1">
      <alignment horizontal="center" vertical="center" wrapText="1"/>
    </xf>
    <xf numFmtId="0" fontId="9" fillId="8" borderId="3"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9" fillId="8" borderId="18" xfId="0" applyFont="1" applyFill="1" applyBorder="1" applyAlignment="1" applyProtection="1">
      <alignment horizontal="center" vertical="center" wrapText="1"/>
    </xf>
    <xf numFmtId="0" fontId="9" fillId="8" borderId="10"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10" fillId="5" borderId="0" xfId="0" applyFont="1" applyFill="1" applyAlignment="1" applyProtection="1">
      <alignment horizontal="center" vertical="center" wrapText="1"/>
    </xf>
    <xf numFmtId="0" fontId="10" fillId="5" borderId="13"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8" fillId="5" borderId="12" xfId="0" applyFont="1" applyFill="1" applyBorder="1" applyAlignment="1" applyProtection="1">
      <alignment horizontal="center" vertical="center" wrapText="1"/>
    </xf>
    <xf numFmtId="0" fontId="8" fillId="5" borderId="13"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xf>
    <xf numFmtId="0" fontId="9" fillId="8" borderId="6" xfId="0" applyFont="1" applyFill="1" applyBorder="1" applyAlignment="1" applyProtection="1">
      <alignment horizontal="center" vertical="center"/>
    </xf>
    <xf numFmtId="0" fontId="9" fillId="8" borderId="12" xfId="0" applyFont="1" applyFill="1" applyBorder="1" applyAlignment="1" applyProtection="1">
      <alignment horizontal="center" vertical="center"/>
    </xf>
    <xf numFmtId="0" fontId="9" fillId="8" borderId="13" xfId="0" applyFont="1" applyFill="1" applyBorder="1" applyAlignment="1" applyProtection="1">
      <alignment horizontal="center" vertical="center"/>
    </xf>
    <xf numFmtId="0" fontId="9" fillId="8" borderId="16" xfId="0" applyFont="1" applyFill="1" applyBorder="1" applyAlignment="1" applyProtection="1">
      <alignment horizontal="center" vertical="center"/>
    </xf>
    <xf numFmtId="0" fontId="9" fillId="8" borderId="17" xfId="0" applyFont="1" applyFill="1" applyBorder="1" applyAlignment="1" applyProtection="1">
      <alignment horizontal="center" vertical="center"/>
    </xf>
    <xf numFmtId="0" fontId="9" fillId="8" borderId="18" xfId="0" applyFont="1" applyFill="1" applyBorder="1" applyAlignment="1" applyProtection="1">
      <alignment horizontal="center" vertical="center"/>
    </xf>
    <xf numFmtId="0" fontId="9" fillId="8" borderId="10" xfId="0" applyFont="1" applyFill="1" applyBorder="1" applyAlignment="1" applyProtection="1">
      <alignment horizontal="center" vertical="center"/>
    </xf>
    <xf numFmtId="0" fontId="9" fillId="8" borderId="11" xfId="0" applyFont="1" applyFill="1" applyBorder="1" applyAlignment="1" applyProtection="1">
      <alignment horizontal="center" vertical="center"/>
    </xf>
    <xf numFmtId="0" fontId="9" fillId="8" borderId="14" xfId="0" applyFont="1" applyFill="1" applyBorder="1" applyAlignment="1" applyProtection="1">
      <alignment horizontal="center" vertical="center"/>
    </xf>
    <xf numFmtId="0" fontId="8" fillId="5" borderId="17" xfId="0" applyFont="1" applyFill="1" applyBorder="1" applyAlignment="1" applyProtection="1">
      <alignment horizontal="center" vertical="center" wrapText="1"/>
    </xf>
    <xf numFmtId="0" fontId="8" fillId="5" borderId="11" xfId="0" applyFont="1" applyFill="1" applyBorder="1" applyAlignment="1" applyProtection="1">
      <alignment horizontal="center" vertical="center" wrapText="1"/>
    </xf>
    <xf numFmtId="0" fontId="9" fillId="8" borderId="12" xfId="0" applyFont="1" applyFill="1" applyBorder="1" applyAlignment="1" applyProtection="1">
      <alignment horizontal="center" vertical="center" wrapText="1"/>
    </xf>
    <xf numFmtId="0" fontId="9" fillId="8" borderId="0" xfId="0" applyFont="1" applyFill="1" applyBorder="1" applyAlignment="1" applyProtection="1">
      <alignment horizontal="center" vertical="center" wrapText="1"/>
    </xf>
    <xf numFmtId="0" fontId="9" fillId="8" borderId="13" xfId="0" applyFont="1" applyFill="1" applyBorder="1" applyAlignment="1" applyProtection="1">
      <alignment horizontal="center" vertical="center" wrapText="1"/>
    </xf>
    <xf numFmtId="0" fontId="9" fillId="8" borderId="11"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xf>
    <xf numFmtId="0" fontId="15" fillId="5" borderId="5" xfId="0" applyFont="1" applyFill="1" applyBorder="1" applyAlignment="1" applyProtection="1">
      <alignment horizontal="center" vertical="center"/>
    </xf>
    <xf numFmtId="0" fontId="15" fillId="5" borderId="6" xfId="0" applyFont="1" applyFill="1" applyBorder="1" applyAlignment="1" applyProtection="1">
      <alignment horizontal="center" vertical="center"/>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5" fillId="5" borderId="16" xfId="0" applyFont="1" applyFill="1" applyBorder="1" applyAlignment="1" applyProtection="1">
      <alignment horizontal="center" vertical="center" wrapText="1"/>
    </xf>
    <xf numFmtId="0" fontId="15" fillId="5" borderId="17" xfId="0" applyFont="1" applyFill="1" applyBorder="1" applyAlignment="1" applyProtection="1">
      <alignment horizontal="center" vertical="center" wrapText="1"/>
    </xf>
    <xf numFmtId="0" fontId="15" fillId="5" borderId="18" xfId="0" applyFont="1" applyFill="1" applyBorder="1" applyAlignment="1" applyProtection="1">
      <alignment horizontal="center" vertical="center" wrapText="1"/>
    </xf>
    <xf numFmtId="0" fontId="15" fillId="5" borderId="12"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9" fillId="8" borderId="17"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wrapText="1"/>
    </xf>
    <xf numFmtId="0" fontId="9" fillId="8" borderId="6" xfId="0" applyFont="1" applyFill="1" applyBorder="1" applyAlignment="1" applyProtection="1">
      <alignment horizontal="center" vertical="center" wrapText="1"/>
    </xf>
    <xf numFmtId="0" fontId="9" fillId="8" borderId="45" xfId="0" applyFont="1" applyFill="1" applyBorder="1" applyAlignment="1" applyProtection="1">
      <alignment horizontal="center" vertical="center" wrapText="1"/>
    </xf>
    <xf numFmtId="0" fontId="9" fillId="8" borderId="43" xfId="0" applyFont="1" applyFill="1" applyBorder="1" applyAlignment="1" applyProtection="1">
      <alignment horizontal="center" vertical="center" wrapText="1"/>
    </xf>
    <xf numFmtId="0" fontId="9" fillId="8" borderId="46" xfId="0" applyFont="1" applyFill="1" applyBorder="1" applyAlignment="1" applyProtection="1">
      <alignment horizontal="center" vertical="center" wrapText="1"/>
    </xf>
    <xf numFmtId="0" fontId="15" fillId="4" borderId="16" xfId="0" applyFont="1" applyFill="1" applyBorder="1" applyAlignment="1" applyProtection="1">
      <alignment horizontal="center" vertical="center" wrapText="1"/>
    </xf>
    <xf numFmtId="0" fontId="15" fillId="4" borderId="17" xfId="0" applyFont="1" applyFill="1" applyBorder="1" applyAlignment="1" applyProtection="1">
      <alignment horizontal="center" vertical="center" wrapText="1"/>
    </xf>
    <xf numFmtId="0" fontId="15" fillId="4" borderId="18" xfId="0" applyFont="1" applyFill="1" applyBorder="1" applyAlignment="1" applyProtection="1">
      <alignment horizontal="center" vertical="center" wrapText="1"/>
    </xf>
    <xf numFmtId="0" fontId="10" fillId="5" borderId="35" xfId="0"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0" fontId="10" fillId="5" borderId="31" xfId="0"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11" xfId="0" applyFont="1" applyFill="1" applyBorder="1" applyAlignment="1" applyProtection="1">
      <alignment horizontal="center" vertical="center"/>
    </xf>
    <xf numFmtId="0" fontId="10" fillId="5" borderId="32" xfId="0" applyFont="1" applyFill="1" applyBorder="1" applyAlignment="1" applyProtection="1">
      <alignment horizontal="center" vertical="center"/>
    </xf>
    <xf numFmtId="0" fontId="9" fillId="8" borderId="27" xfId="0" applyFont="1" applyFill="1" applyBorder="1" applyAlignment="1" applyProtection="1">
      <alignment horizontal="center" vertical="center"/>
    </xf>
    <xf numFmtId="0" fontId="9" fillId="8" borderId="40" xfId="0" applyFont="1" applyFill="1" applyBorder="1" applyAlignment="1" applyProtection="1">
      <alignment horizontal="center" vertical="center"/>
    </xf>
    <xf numFmtId="0" fontId="9" fillId="8" borderId="25" xfId="0" applyFont="1" applyFill="1" applyBorder="1" applyAlignment="1" applyProtection="1">
      <alignment horizontal="center" vertical="center"/>
    </xf>
    <xf numFmtId="0" fontId="9" fillId="8" borderId="41" xfId="0" applyFont="1" applyFill="1" applyBorder="1" applyAlignment="1" applyProtection="1">
      <alignment horizontal="center" vertical="center"/>
    </xf>
    <xf numFmtId="0" fontId="9" fillId="8" borderId="26" xfId="0" applyFont="1" applyFill="1" applyBorder="1" applyAlignment="1" applyProtection="1">
      <alignment horizontal="center" vertical="center"/>
    </xf>
    <xf numFmtId="0" fontId="9" fillId="8" borderId="39" xfId="0" applyFont="1" applyFill="1" applyBorder="1" applyAlignment="1" applyProtection="1">
      <alignment horizontal="center" vertical="center"/>
    </xf>
    <xf numFmtId="0" fontId="9" fillId="8" borderId="27" xfId="0" applyFont="1" applyFill="1" applyBorder="1" applyAlignment="1" applyProtection="1">
      <alignment horizontal="center" vertical="center" wrapText="1"/>
    </xf>
    <xf numFmtId="0" fontId="9" fillId="8" borderId="40" xfId="0" applyFont="1" applyFill="1" applyBorder="1" applyAlignment="1" applyProtection="1">
      <alignment horizontal="center" vertical="center" wrapText="1"/>
    </xf>
    <xf numFmtId="0" fontId="9" fillId="8" borderId="43" xfId="0" applyFont="1" applyFill="1" applyBorder="1" applyAlignment="1" applyProtection="1">
      <alignment horizontal="center" vertical="center"/>
    </xf>
    <xf numFmtId="0" fontId="9" fillId="8" borderId="44" xfId="0" applyFont="1" applyFill="1" applyBorder="1" applyAlignment="1" applyProtection="1">
      <alignment horizontal="center" vertical="center"/>
    </xf>
    <xf numFmtId="0" fontId="9" fillId="8" borderId="44" xfId="0" applyFont="1" applyFill="1" applyBorder="1" applyAlignment="1" applyProtection="1">
      <alignment horizontal="center" vertical="center" wrapText="1"/>
    </xf>
    <xf numFmtId="0" fontId="9" fillId="10" borderId="4" xfId="0" applyFont="1" applyFill="1" applyBorder="1" applyAlignment="1" applyProtection="1">
      <alignment horizontal="center" vertical="center" wrapText="1"/>
    </xf>
    <xf numFmtId="0" fontId="9" fillId="10" borderId="5" xfId="0" applyFont="1" applyFill="1" applyBorder="1" applyAlignment="1" applyProtection="1">
      <alignment horizontal="center" vertical="center" wrapText="1"/>
    </xf>
    <xf numFmtId="0" fontId="9" fillId="10" borderId="6"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14" xfId="0" applyFont="1" applyFill="1" applyBorder="1" applyAlignment="1" applyProtection="1">
      <alignment horizontal="center" vertical="center" wrapText="1"/>
    </xf>
    <xf numFmtId="0" fontId="9" fillId="10" borderId="10" xfId="0" applyFont="1" applyFill="1" applyBorder="1" applyAlignment="1" applyProtection="1">
      <alignment horizontal="center" vertical="center" wrapText="1"/>
    </xf>
    <xf numFmtId="0" fontId="9" fillId="10" borderId="14" xfId="0" applyFont="1" applyFill="1" applyBorder="1" applyAlignment="1" applyProtection="1">
      <alignment horizontal="center" vertical="center" wrapText="1"/>
    </xf>
    <xf numFmtId="0" fontId="8" fillId="0" borderId="28"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8" fillId="0" borderId="6" xfId="0" applyFont="1" applyBorder="1" applyAlignment="1" applyProtection="1">
      <alignment horizontal="center"/>
      <protection locked="0"/>
    </xf>
    <xf numFmtId="49" fontId="9" fillId="8" borderId="4" xfId="0" applyNumberFormat="1" applyFont="1" applyFill="1" applyBorder="1" applyAlignment="1">
      <alignment horizontal="center" vertical="center" wrapText="1"/>
    </xf>
    <xf numFmtId="49" fontId="9" fillId="8" borderId="5" xfId="0" applyNumberFormat="1" applyFont="1" applyFill="1" applyBorder="1" applyAlignment="1">
      <alignment horizontal="center" vertical="center" wrapText="1"/>
    </xf>
    <xf numFmtId="49" fontId="9" fillId="8" borderId="6" xfId="0" applyNumberFormat="1" applyFont="1" applyFill="1" applyBorder="1" applyAlignment="1">
      <alignment horizontal="center" vertical="center" wrapText="1"/>
    </xf>
    <xf numFmtId="0" fontId="8" fillId="0" borderId="4" xfId="0" applyFont="1" applyBorder="1" applyAlignment="1">
      <alignment horizontal="center"/>
    </xf>
    <xf numFmtId="0" fontId="8" fillId="0" borderId="6" xfId="0" applyFont="1" applyBorder="1" applyAlignment="1">
      <alignment horizontal="center"/>
    </xf>
    <xf numFmtId="0" fontId="9" fillId="8" borderId="5" xfId="0" applyFont="1" applyFill="1" applyBorder="1" applyAlignment="1" applyProtection="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xf numFmtId="0" fontId="8" fillId="0" borderId="23" xfId="0" applyFont="1" applyBorder="1" applyAlignment="1" applyProtection="1">
      <alignment horizontal="center" vertical="center" wrapText="1"/>
    </xf>
    <xf numFmtId="0" fontId="8" fillId="13" borderId="23" xfId="0" applyFont="1" applyFill="1" applyBorder="1" applyAlignment="1" applyProtection="1">
      <alignment horizontal="center" vertical="center" wrapText="1"/>
    </xf>
  </cellXfs>
  <cellStyles count="1">
    <cellStyle name="Normal" xfId="0" builtinId="0"/>
  </cellStyles>
  <dxfs count="52">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911094</xdr:colOff>
      <xdr:row>0</xdr:row>
      <xdr:rowOff>0</xdr:rowOff>
    </xdr:from>
    <xdr:to>
      <xdr:col>0</xdr:col>
      <xdr:colOff>2468222</xdr:colOff>
      <xdr:row>4</xdr:row>
      <xdr:rowOff>263347</xdr:rowOff>
    </xdr:to>
    <xdr:pic>
      <xdr:nvPicPr>
        <xdr:cNvPr id="4" name="Imagen 3">
          <a:extLst>
            <a:ext uri="{FF2B5EF4-FFF2-40B4-BE49-F238E27FC236}">
              <a16:creationId xmlns:a16="http://schemas.microsoft.com/office/drawing/2014/main" id="{5E30682B-83A1-4CFB-8DF5-A5BA9D887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094" y="0"/>
          <a:ext cx="1557128" cy="1588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449846</xdr:colOff>
      <xdr:row>0</xdr:row>
      <xdr:rowOff>1</xdr:rowOff>
    </xdr:from>
    <xdr:to>
      <xdr:col>1</xdr:col>
      <xdr:colOff>517074</xdr:colOff>
      <xdr:row>4</xdr:row>
      <xdr:rowOff>166227</xdr:rowOff>
    </xdr:to>
    <xdr:pic>
      <xdr:nvPicPr>
        <xdr:cNvPr id="3" name="Imagen 2">
          <a:extLst>
            <a:ext uri="{FF2B5EF4-FFF2-40B4-BE49-F238E27FC236}">
              <a16:creationId xmlns:a16="http://schemas.microsoft.com/office/drawing/2014/main" id="{EB6319D1-1BD9-405C-9FA3-7EE2994E8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846" y="1"/>
          <a:ext cx="761192" cy="969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424907</xdr:colOff>
      <xdr:row>0</xdr:row>
      <xdr:rowOff>762</xdr:rowOff>
    </xdr:from>
    <xdr:to>
      <xdr:col>0</xdr:col>
      <xdr:colOff>1234112</xdr:colOff>
      <xdr:row>4</xdr:row>
      <xdr:rowOff>198783</xdr:rowOff>
    </xdr:to>
    <xdr:pic>
      <xdr:nvPicPr>
        <xdr:cNvPr id="4" name="Imagen 3">
          <a:extLst>
            <a:ext uri="{FF2B5EF4-FFF2-40B4-BE49-F238E27FC236}">
              <a16:creationId xmlns:a16="http://schemas.microsoft.com/office/drawing/2014/main" id="{BC3ED0FC-64C1-4738-8D54-F1CED8157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907" y="762"/>
          <a:ext cx="809205" cy="935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19548</xdr:colOff>
      <xdr:row>1</xdr:row>
      <xdr:rowOff>116419</xdr:rowOff>
    </xdr:from>
    <xdr:to>
      <xdr:col>0</xdr:col>
      <xdr:colOff>580340</xdr:colOff>
      <xdr:row>4</xdr:row>
      <xdr:rowOff>82552</xdr:rowOff>
    </xdr:to>
    <xdr:pic>
      <xdr:nvPicPr>
        <xdr:cNvPr id="4" name="Imagen 3">
          <a:extLst>
            <a:ext uri="{FF2B5EF4-FFF2-40B4-BE49-F238E27FC236}">
              <a16:creationId xmlns:a16="http://schemas.microsoft.com/office/drawing/2014/main" id="{DE0CC110-1468-48B8-B2FF-B7469CC00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48" y="359836"/>
          <a:ext cx="560792" cy="69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33618</xdr:colOff>
      <xdr:row>1</xdr:row>
      <xdr:rowOff>22415</xdr:rowOff>
    </xdr:from>
    <xdr:to>
      <xdr:col>0</xdr:col>
      <xdr:colOff>646325</xdr:colOff>
      <xdr:row>4</xdr:row>
      <xdr:rowOff>159126</xdr:rowOff>
    </xdr:to>
    <xdr:pic>
      <xdr:nvPicPr>
        <xdr:cNvPr id="3" name="Imagen 2">
          <a:extLst>
            <a:ext uri="{FF2B5EF4-FFF2-40B4-BE49-F238E27FC236}">
              <a16:creationId xmlns:a16="http://schemas.microsoft.com/office/drawing/2014/main" id="{12400D7C-1746-42F6-807E-8130A87C7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270065"/>
          <a:ext cx="612707" cy="708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38099</xdr:rowOff>
    </xdr:from>
    <xdr:to>
      <xdr:col>0</xdr:col>
      <xdr:colOff>1279788</xdr:colOff>
      <xdr:row>5</xdr:row>
      <xdr:rowOff>19050</xdr:rowOff>
    </xdr:to>
    <xdr:pic>
      <xdr:nvPicPr>
        <xdr:cNvPr id="3" name="Imagen 2">
          <a:extLst>
            <a:ext uri="{FF2B5EF4-FFF2-40B4-BE49-F238E27FC236}">
              <a16:creationId xmlns:a16="http://schemas.microsoft.com/office/drawing/2014/main" id="{3B0F5ABC-99DC-4DEC-A712-2BED4D9FB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099"/>
          <a:ext cx="1165488" cy="12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51289</xdr:colOff>
      <xdr:row>0</xdr:row>
      <xdr:rowOff>0</xdr:rowOff>
    </xdr:from>
    <xdr:to>
      <xdr:col>0</xdr:col>
      <xdr:colOff>1300121</xdr:colOff>
      <xdr:row>4</xdr:row>
      <xdr:rowOff>227134</xdr:rowOff>
    </xdr:to>
    <xdr:pic>
      <xdr:nvPicPr>
        <xdr:cNvPr id="2" name="Imagen 1">
          <a:extLst>
            <a:ext uri="{FF2B5EF4-FFF2-40B4-BE49-F238E27FC236}">
              <a16:creationId xmlns:a16="http://schemas.microsoft.com/office/drawing/2014/main" id="{0E2FDE29-DA5B-4374-ADC7-EE6ABCBC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9" y="0"/>
          <a:ext cx="1248832" cy="1223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449411</xdr:colOff>
      <xdr:row>0</xdr:row>
      <xdr:rowOff>16566</xdr:rowOff>
    </xdr:from>
    <xdr:to>
      <xdr:col>0</xdr:col>
      <xdr:colOff>1292090</xdr:colOff>
      <xdr:row>4</xdr:row>
      <xdr:rowOff>198783</xdr:rowOff>
    </xdr:to>
    <xdr:pic>
      <xdr:nvPicPr>
        <xdr:cNvPr id="3" name="Imagen 2">
          <a:extLst>
            <a:ext uri="{FF2B5EF4-FFF2-40B4-BE49-F238E27FC236}">
              <a16:creationId xmlns:a16="http://schemas.microsoft.com/office/drawing/2014/main" id="{49A636C6-518A-482E-9865-3B5C2C08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411" y="16566"/>
          <a:ext cx="842679" cy="919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565364</xdr:colOff>
      <xdr:row>0</xdr:row>
      <xdr:rowOff>14656</xdr:rowOff>
    </xdr:from>
    <xdr:to>
      <xdr:col>0</xdr:col>
      <xdr:colOff>1568557</xdr:colOff>
      <xdr:row>4</xdr:row>
      <xdr:rowOff>173936</xdr:rowOff>
    </xdr:to>
    <xdr:pic>
      <xdr:nvPicPr>
        <xdr:cNvPr id="3" name="Imagen 2">
          <a:extLst>
            <a:ext uri="{FF2B5EF4-FFF2-40B4-BE49-F238E27FC236}">
              <a16:creationId xmlns:a16="http://schemas.microsoft.com/office/drawing/2014/main" id="{42211EA8-A0D2-48EA-8842-6775BD45C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364" y="14656"/>
          <a:ext cx="1003193" cy="896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7"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4.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5.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1"/>
  <sheetViews>
    <sheetView view="pageBreakPreview" zoomScale="80" zoomScaleNormal="80" zoomScaleSheetLayoutView="80" workbookViewId="0">
      <selection activeCell="E4" sqref="E4:E5"/>
    </sheetView>
  </sheetViews>
  <sheetFormatPr baseColWidth="10" defaultColWidth="11.42578125" defaultRowHeight="12.75" x14ac:dyDescent="0.25"/>
  <cols>
    <col min="1" max="1" width="51" style="97" customWidth="1"/>
    <col min="2" max="2" width="57.28515625" style="97" customWidth="1"/>
    <col min="3" max="3" width="57.42578125" style="97" customWidth="1"/>
    <col min="4" max="4" width="21.7109375" style="97" bestFit="1" customWidth="1"/>
    <col min="5" max="5" width="29.42578125" style="97" customWidth="1"/>
    <col min="6" max="16384" width="11.42578125" style="97"/>
  </cols>
  <sheetData>
    <row r="1" spans="1:5" ht="26.25" customHeight="1" thickBot="1" x14ac:dyDescent="0.3">
      <c r="A1" s="94"/>
      <c r="B1" s="176" t="s">
        <v>19</v>
      </c>
      <c r="C1" s="174" t="s">
        <v>26</v>
      </c>
      <c r="D1" s="95" t="s">
        <v>0</v>
      </c>
      <c r="E1" s="96" t="s">
        <v>229</v>
      </c>
    </row>
    <row r="2" spans="1:5" ht="26.25" customHeight="1" thickBot="1" x14ac:dyDescent="0.3">
      <c r="A2" s="94"/>
      <c r="B2" s="179"/>
      <c r="C2" s="175"/>
      <c r="D2" s="95" t="s">
        <v>1</v>
      </c>
      <c r="E2" s="98">
        <v>17</v>
      </c>
    </row>
    <row r="3" spans="1:5" ht="26.25" customHeight="1" thickBot="1" x14ac:dyDescent="0.3">
      <c r="A3" s="94"/>
      <c r="B3" s="179"/>
      <c r="C3" s="178"/>
      <c r="D3" s="99" t="s">
        <v>3</v>
      </c>
      <c r="E3" s="100">
        <v>42745</v>
      </c>
    </row>
    <row r="4" spans="1:5" ht="26.25" customHeight="1" x14ac:dyDescent="0.25">
      <c r="A4" s="94"/>
      <c r="B4" s="172" t="s">
        <v>2</v>
      </c>
      <c r="C4" s="174" t="s">
        <v>228</v>
      </c>
      <c r="D4" s="176" t="s">
        <v>227</v>
      </c>
      <c r="E4" s="174" t="s">
        <v>230</v>
      </c>
    </row>
    <row r="5" spans="1:5" ht="26.25" customHeight="1" thickBot="1" x14ac:dyDescent="0.3">
      <c r="A5" s="94"/>
      <c r="B5" s="173"/>
      <c r="C5" s="175"/>
      <c r="D5" s="177"/>
      <c r="E5" s="178"/>
    </row>
    <row r="6" spans="1:5" ht="14.25" thickTop="1" thickBot="1" x14ac:dyDescent="0.3">
      <c r="A6" s="159" t="s">
        <v>193</v>
      </c>
      <c r="B6" s="160"/>
      <c r="C6" s="159" t="s">
        <v>194</v>
      </c>
      <c r="D6" s="161"/>
      <c r="E6" s="161"/>
    </row>
    <row r="7" spans="1:5" ht="32.25" customHeight="1" x14ac:dyDescent="0.25">
      <c r="A7" s="162" t="s">
        <v>196</v>
      </c>
      <c r="B7" s="163"/>
      <c r="C7" s="166" t="s">
        <v>197</v>
      </c>
      <c r="D7" s="167"/>
      <c r="E7" s="168"/>
    </row>
    <row r="8" spans="1:5" ht="39" customHeight="1" thickBot="1" x14ac:dyDescent="0.3">
      <c r="A8" s="164"/>
      <c r="B8" s="165"/>
      <c r="C8" s="169"/>
      <c r="D8" s="170"/>
      <c r="E8" s="171"/>
    </row>
    <row r="9" spans="1:5" ht="30.75" customHeight="1" thickTop="1" thickBot="1" x14ac:dyDescent="0.3">
      <c r="A9" s="159" t="s">
        <v>195</v>
      </c>
      <c r="B9" s="161"/>
      <c r="C9" s="161"/>
      <c r="D9" s="161"/>
      <c r="E9" s="161"/>
    </row>
    <row r="10" spans="1:5" ht="152.25" customHeight="1" thickBot="1" x14ac:dyDescent="0.3">
      <c r="A10" s="156" t="s">
        <v>192</v>
      </c>
      <c r="B10" s="157"/>
      <c r="C10" s="157"/>
      <c r="D10" s="157"/>
      <c r="E10" s="158"/>
    </row>
    <row r="11" spans="1:5" ht="13.5" thickTop="1" x14ac:dyDescent="0.25"/>
  </sheetData>
  <mergeCells count="12">
    <mergeCell ref="B4:B5"/>
    <mergeCell ref="C4:C5"/>
    <mergeCell ref="D4:D5"/>
    <mergeCell ref="E4:E5"/>
    <mergeCell ref="B1:B3"/>
    <mergeCell ref="C1:C3"/>
    <mergeCell ref="A10:E10"/>
    <mergeCell ref="A6:B6"/>
    <mergeCell ref="C6:E6"/>
    <mergeCell ref="A7:B8"/>
    <mergeCell ref="C7:E8"/>
    <mergeCell ref="A9:E9"/>
  </mergeCells>
  <pageMargins left="0.7" right="0.7" top="0.75" bottom="0.75" header="0.3" footer="0.3"/>
  <pageSetup scale="42"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J232"/>
  <sheetViews>
    <sheetView topLeftCell="C61" zoomScale="57" zoomScaleNormal="57" zoomScaleSheetLayoutView="30" workbookViewId="0">
      <selection activeCell="Q16" sqref="Q16:Q114"/>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280" t="s">
        <v>93</v>
      </c>
      <c r="L2" s="281"/>
      <c r="M2" s="1"/>
      <c r="N2" s="3"/>
      <c r="O2" s="4" t="s">
        <v>94</v>
      </c>
      <c r="P2" s="1"/>
      <c r="Q2" s="280" t="s">
        <v>95</v>
      </c>
      <c r="R2" s="281"/>
      <c r="S2" s="1"/>
      <c r="T2" s="278" t="s">
        <v>96</v>
      </c>
      <c r="U2" s="279"/>
      <c r="V2" s="1"/>
      <c r="W2" s="5" t="s">
        <v>97</v>
      </c>
      <c r="X2" s="1"/>
      <c r="Y2" s="5" t="s">
        <v>97</v>
      </c>
      <c r="Z2" s="1"/>
      <c r="AA2" s="5" t="s">
        <v>97</v>
      </c>
      <c r="AB2" s="1"/>
      <c r="AC2" s="5" t="s">
        <v>97</v>
      </c>
      <c r="AD2" s="1"/>
      <c r="AE2" s="5" t="s">
        <v>97</v>
      </c>
      <c r="AF2" s="1"/>
      <c r="AG2" s="5" t="s">
        <v>97</v>
      </c>
      <c r="AH2" s="1"/>
      <c r="AI2" s="5" t="s">
        <v>97</v>
      </c>
      <c r="AJ2" s="1"/>
      <c r="AK2" s="5" t="s">
        <v>97</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282" t="s">
        <v>98</v>
      </c>
      <c r="C3" s="283"/>
      <c r="D3" s="1"/>
      <c r="E3" s="280" t="s">
        <v>99</v>
      </c>
      <c r="F3" s="281"/>
      <c r="G3" s="1"/>
      <c r="H3" s="278" t="s">
        <v>100</v>
      </c>
      <c r="I3" s="279"/>
      <c r="J3" s="1"/>
      <c r="K3" s="1"/>
      <c r="L3" s="1"/>
      <c r="M3" s="1"/>
      <c r="N3" s="6"/>
      <c r="O3" s="7" t="s">
        <v>101</v>
      </c>
      <c r="P3" s="8"/>
      <c r="Q3" s="9" t="s">
        <v>102</v>
      </c>
      <c r="R3" s="10" t="s">
        <v>103</v>
      </c>
      <c r="S3" s="1"/>
      <c r="T3" s="10" t="s">
        <v>104</v>
      </c>
      <c r="U3" s="10" t="s">
        <v>103</v>
      </c>
      <c r="V3" s="1"/>
      <c r="W3" s="9" t="s">
        <v>105</v>
      </c>
      <c r="X3" s="1"/>
      <c r="Y3" s="9" t="s">
        <v>106</v>
      </c>
      <c r="Z3" s="1"/>
      <c r="AA3" s="9" t="s">
        <v>107</v>
      </c>
      <c r="AB3" s="1"/>
      <c r="AC3" s="9" t="s">
        <v>108</v>
      </c>
      <c r="AD3" s="1"/>
      <c r="AE3" s="9" t="s">
        <v>109</v>
      </c>
      <c r="AF3" s="1"/>
      <c r="AG3" s="9" t="s">
        <v>110</v>
      </c>
      <c r="AH3" s="1"/>
      <c r="AI3" s="9" t="s">
        <v>111</v>
      </c>
      <c r="AJ3" s="1"/>
      <c r="AK3" s="9" t="s">
        <v>111</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112</v>
      </c>
      <c r="C4" s="11" t="s">
        <v>103</v>
      </c>
      <c r="D4" s="1"/>
      <c r="E4" s="9" t="s">
        <v>113</v>
      </c>
      <c r="F4" s="12" t="s">
        <v>103</v>
      </c>
      <c r="G4" s="1"/>
      <c r="H4" s="9" t="s">
        <v>114</v>
      </c>
      <c r="I4" s="12" t="s">
        <v>103</v>
      </c>
      <c r="J4" s="1"/>
      <c r="K4" s="1"/>
      <c r="L4" s="1"/>
      <c r="M4" s="1"/>
      <c r="N4" s="13"/>
      <c r="O4" s="7" t="s">
        <v>115</v>
      </c>
      <c r="P4" s="1"/>
      <c r="Q4" s="14" t="s">
        <v>116</v>
      </c>
      <c r="R4" s="15" t="s">
        <v>117</v>
      </c>
      <c r="S4" s="1"/>
      <c r="T4" s="17" t="s">
        <v>69</v>
      </c>
      <c r="U4" s="62" t="s">
        <v>118</v>
      </c>
      <c r="V4" s="1"/>
      <c r="W4" s="17" t="s">
        <v>70</v>
      </c>
      <c r="X4" s="1"/>
      <c r="Y4" s="17" t="s">
        <v>71</v>
      </c>
      <c r="Z4" s="1"/>
      <c r="AA4" s="62" t="s">
        <v>74</v>
      </c>
      <c r="AB4" s="1"/>
      <c r="AC4" s="62" t="s">
        <v>72</v>
      </c>
      <c r="AD4" s="1"/>
      <c r="AE4" s="17" t="s">
        <v>71</v>
      </c>
      <c r="AF4" s="1"/>
      <c r="AG4" s="17" t="s">
        <v>75</v>
      </c>
      <c r="AH4" s="1"/>
      <c r="AI4" s="17" t="s">
        <v>87</v>
      </c>
      <c r="AJ4" s="1"/>
      <c r="AK4" s="17" t="s">
        <v>87</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47</v>
      </c>
      <c r="C5" s="19" t="s">
        <v>119</v>
      </c>
      <c r="D5" s="1"/>
      <c r="E5" s="16">
        <v>5</v>
      </c>
      <c r="F5" s="20" t="s">
        <v>120</v>
      </c>
      <c r="G5" s="1"/>
      <c r="H5" s="16">
        <v>5</v>
      </c>
      <c r="I5" s="20" t="s">
        <v>121</v>
      </c>
      <c r="J5" s="1"/>
      <c r="K5" s="1"/>
      <c r="L5" s="1"/>
      <c r="M5" s="1"/>
      <c r="N5" s="21"/>
      <c r="O5" s="22" t="s">
        <v>122</v>
      </c>
      <c r="P5" s="1"/>
      <c r="Q5" s="65" t="s">
        <v>123</v>
      </c>
      <c r="R5" s="64" t="s">
        <v>124</v>
      </c>
      <c r="S5" s="1"/>
      <c r="T5" s="14" t="s">
        <v>78</v>
      </c>
      <c r="U5" s="23" t="s">
        <v>125</v>
      </c>
      <c r="V5" s="1"/>
      <c r="W5" s="65" t="s">
        <v>126</v>
      </c>
      <c r="X5" s="1"/>
      <c r="Y5" s="65" t="s">
        <v>79</v>
      </c>
      <c r="Z5" s="1"/>
      <c r="AA5" s="63" t="s">
        <v>127</v>
      </c>
      <c r="AB5" s="1"/>
      <c r="AC5" s="71" t="s">
        <v>76</v>
      </c>
      <c r="AD5" s="1"/>
      <c r="AE5" s="65" t="s">
        <v>79</v>
      </c>
      <c r="AF5" s="1"/>
      <c r="AG5" s="16" t="s">
        <v>77</v>
      </c>
      <c r="AH5" s="1"/>
      <c r="AI5" s="65" t="s">
        <v>128</v>
      </c>
      <c r="AJ5" s="1"/>
      <c r="AK5" s="16" t="s">
        <v>129</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4" t="s">
        <v>130</v>
      </c>
      <c r="C6" s="25" t="s">
        <v>131</v>
      </c>
      <c r="D6" s="1"/>
      <c r="E6" s="16">
        <v>4</v>
      </c>
      <c r="F6" s="20" t="s">
        <v>132</v>
      </c>
      <c r="G6" s="1"/>
      <c r="H6" s="16">
        <v>4</v>
      </c>
      <c r="I6" s="20" t="s">
        <v>133</v>
      </c>
      <c r="J6" s="1"/>
      <c r="K6" s="26" t="s">
        <v>134</v>
      </c>
      <c r="L6" s="1"/>
      <c r="M6" s="1"/>
      <c r="N6" s="1"/>
      <c r="O6" s="1"/>
      <c r="P6" s="1"/>
      <c r="Q6" s="1"/>
      <c r="R6" s="1"/>
      <c r="S6" s="1"/>
      <c r="T6" s="14" t="s">
        <v>202</v>
      </c>
      <c r="U6" s="86"/>
      <c r="V6" s="1"/>
      <c r="W6" s="1"/>
      <c r="X6" s="1"/>
      <c r="Y6" s="1"/>
      <c r="Z6" s="1"/>
      <c r="AA6" s="1"/>
      <c r="AB6" s="1"/>
      <c r="AC6" s="65" t="s">
        <v>135</v>
      </c>
      <c r="AD6" s="1"/>
      <c r="AE6" s="1"/>
      <c r="AF6" s="1"/>
      <c r="AG6" s="65" t="s">
        <v>136</v>
      </c>
      <c r="AH6" s="1"/>
      <c r="AI6" s="1"/>
      <c r="AJ6" s="1"/>
      <c r="AK6" s="65" t="s">
        <v>128</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27" t="s">
        <v>137</v>
      </c>
      <c r="C7" s="28" t="s">
        <v>138</v>
      </c>
      <c r="D7" s="1"/>
      <c r="E7" s="16">
        <v>3</v>
      </c>
      <c r="F7" s="20" t="s">
        <v>139</v>
      </c>
      <c r="G7" s="1"/>
      <c r="H7" s="16">
        <v>3</v>
      </c>
      <c r="I7" s="20" t="s">
        <v>140</v>
      </c>
      <c r="J7" s="1"/>
      <c r="K7" s="16" t="s">
        <v>73</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24" t="s">
        <v>141</v>
      </c>
      <c r="C8" s="25" t="s">
        <v>142</v>
      </c>
      <c r="D8" s="1"/>
      <c r="E8" s="16">
        <v>2</v>
      </c>
      <c r="F8" s="20" t="s">
        <v>143</v>
      </c>
      <c r="G8" s="1"/>
      <c r="H8" s="16">
        <v>2</v>
      </c>
      <c r="I8" s="20" t="s">
        <v>144</v>
      </c>
      <c r="J8" s="1"/>
      <c r="K8" s="65" t="s">
        <v>145</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146</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27" t="s">
        <v>48</v>
      </c>
      <c r="C9" s="28" t="s">
        <v>147</v>
      </c>
      <c r="D9" s="1"/>
      <c r="E9" s="65">
        <v>1</v>
      </c>
      <c r="F9" s="37" t="s">
        <v>148</v>
      </c>
      <c r="G9" s="1"/>
      <c r="H9" s="65">
        <v>1</v>
      </c>
      <c r="I9" s="37" t="s">
        <v>149</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24" t="s">
        <v>150</v>
      </c>
      <c r="C10" s="25" t="s">
        <v>151</v>
      </c>
      <c r="D10" s="1"/>
      <c r="E10" s="1"/>
      <c r="F10" s="1"/>
      <c r="G10" s="1"/>
      <c r="H10" s="1"/>
      <c r="I10" s="1"/>
      <c r="J10" s="1"/>
      <c r="K10" s="26" t="s">
        <v>152</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86.25" thickBot="1" x14ac:dyDescent="0.3">
      <c r="A11" s="1"/>
      <c r="B11" s="27" t="s">
        <v>49</v>
      </c>
      <c r="C11" s="28" t="s">
        <v>153</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24" t="s">
        <v>50</v>
      </c>
      <c r="C12" s="25" t="s">
        <v>154</v>
      </c>
      <c r="D12" s="1"/>
      <c r="E12" s="46" t="s">
        <v>155</v>
      </c>
      <c r="F12" s="12" t="s">
        <v>103</v>
      </c>
      <c r="G12" s="1"/>
      <c r="H12" s="10" t="s">
        <v>156</v>
      </c>
      <c r="I12" s="47" t="s">
        <v>157</v>
      </c>
      <c r="J12" s="1"/>
      <c r="K12" s="16">
        <v>2</v>
      </c>
      <c r="L12" s="1"/>
      <c r="M12" s="1"/>
      <c r="N12" s="1"/>
      <c r="O12" s="73">
        <v>1</v>
      </c>
      <c r="P12" s="48">
        <v>2</v>
      </c>
      <c r="Q12" s="48">
        <v>3</v>
      </c>
      <c r="R12" s="48">
        <v>4</v>
      </c>
      <c r="S12" s="74">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72" thickBot="1" x14ac:dyDescent="0.3">
      <c r="A13" s="1"/>
      <c r="B13" s="49" t="s">
        <v>158</v>
      </c>
      <c r="C13" s="50" t="s">
        <v>159</v>
      </c>
      <c r="D13" s="1"/>
      <c r="E13" s="17" t="s">
        <v>160</v>
      </c>
      <c r="F13" s="62" t="s">
        <v>161</v>
      </c>
      <c r="G13" s="1"/>
      <c r="H13" s="51" t="s">
        <v>37</v>
      </c>
      <c r="I13" s="72" t="s">
        <v>162</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53" t="s">
        <v>170</v>
      </c>
      <c r="C14" s="54" t="s">
        <v>171</v>
      </c>
      <c r="D14" s="1"/>
      <c r="E14" s="16" t="s">
        <v>68</v>
      </c>
      <c r="F14" s="71" t="s">
        <v>163</v>
      </c>
      <c r="G14" s="1"/>
      <c r="H14" s="52" t="s">
        <v>29</v>
      </c>
      <c r="I14" s="69" t="s">
        <v>164</v>
      </c>
      <c r="J14" s="1"/>
      <c r="K14" s="16">
        <v>4</v>
      </c>
      <c r="L14" s="1"/>
      <c r="M14" s="26" t="s">
        <v>165</v>
      </c>
      <c r="N14" s="66" t="s">
        <v>166</v>
      </c>
      <c r="O14" s="66" t="s">
        <v>167</v>
      </c>
      <c r="P14" s="66" t="s">
        <v>168</v>
      </c>
      <c r="Q14" s="67" t="s">
        <v>169</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1"/>
      <c r="C15" s="1"/>
      <c r="D15" s="1"/>
      <c r="E15" s="16" t="s">
        <v>172</v>
      </c>
      <c r="F15" s="71" t="s">
        <v>173</v>
      </c>
      <c r="G15" s="1"/>
      <c r="H15" s="52" t="s">
        <v>23</v>
      </c>
      <c r="I15" s="69" t="s">
        <v>174</v>
      </c>
      <c r="J15" s="1"/>
      <c r="K15" s="16">
        <v>5</v>
      </c>
      <c r="L15" s="1"/>
      <c r="M15" s="59">
        <v>1</v>
      </c>
      <c r="N15" s="55">
        <f>IF(AND('VALORACIÓN CON CONTROLES'!H10=0,'VALORACIÓN CON CONTROLES'!I10=0),'ANALISIS DE RIESGOS'!I10,0)</f>
        <v>0</v>
      </c>
      <c r="O15" s="56">
        <f>IF(AND('VALORACIÓN CON CONTROLES'!H10=0,'VALORACIÓN CON CONTROLES'!I10&gt;0),IF(OR(AND('ANALISIS DE RIESGOS'!F10=1,'VALORACIÓN CON CONTROLES'!I10=1),AND('ANALISIS DE RIESGOS'!F10=2,'VALORACIÓN CON CONTROLES'!I10=1),AND('ANALISIS DE RIESGOS'!F10=3,'VALORACIÓN CON CONTROLES'!I10=1),AND('ANALISIS DE RIESGOS'!F10=1,'VALORACIÓN CON CONTROLES'!I10=2),AND('ANALISIS DE RIESGOS'!F10=2,'VALORACIÓN CON CONTROLES'!I10=2)),"ZONA RIESGO BAJA",IF(OR(AND('ANALISIS DE RIESGOS'!F10=4,'VALORACIÓN CON CONTROLES'!I10=1),AND('ANALISIS DE RIESGOS'!F10=3,'VALORACIÓN CON CONTROLES'!I10=2),AND('ANALISIS DE RIESGOS'!F10=2,'VALORACIÓN CON CONTROLES'!I10=3),AND('ANALISIS DE RIESGOS'!F10=1,'VALORACIÓN CON CONTROLES'!I10=3)),"ZONA RIESGO MODERADO",IF(OR(AND('ANALISIS DE RIESGOS'!F10=5,'VALORACIÓN CON CONTROLES'!I10=1),AND('ANALISIS DE RIESGOS'!F10=5,'VALORACIÓN CON CONTROLES'!I10=2),AND('ANALISIS DE RIESGOS'!F10=4,'VALORACIÓN CON CONTROLES'!I10=2),AND('ANALISIS DE RIESGOS'!F10=4,'VALORACIÓN CON CONTROLES'!I10=3),AND('ANALISIS DE RIESGOS'!F10=3,'VALORACIÓN CON CONTROLES'!I10=3),AND('ANALISIS DE RIESGOS'!F10=2,'VALORACIÓN CON CONTROLES'!I10=4),AND('ANALISIS DE RIESGOS'!F10=1,'VALORACIÓN CON CONTROLES'!I10=4),AND('ANALISIS DE RIESGOS'!F10=1,'VALORACIÓN CON CONTROLES'!I10=5)),"ZONA RIESGO ALTO",IF(OR(AND('ANALISIS DE RIESGOS'!F10=5,'VALORACIÓN CON CONTROLES'!I10=3),AND('ANALISIS DE RIESGOS'!F10=5,'VALORACIÓN CON CONTROLES'!I10=4),AND('ANALISIS DE RIESGOS'!F10=5,'VALORACIÓN CON CONTROLES'!I10=5),AND('ANALISIS DE RIESGOS'!F10=4,'VALORACIÓN CON CONTROLES'!I10=4),AND('ANALISIS DE RIESGOS'!F10=4,'VALORACIÓN CON CONTROLES'!I10=5),AND('ANALISIS DE RIESGOS'!F10=3,'VALORACIÓN CON CONTROLES'!I10=4),AND('ANALISIS DE RIESGOS'!F10=3,'VALORACIÓN CON CONTROLES'!I10=5),AND('ANALISIS DE RIESGOS'!F10=2,'VALORACIÓN CON CONTROLES'!I10=5)),"ZONA RIESGO EXTREMO")))),0)</f>
        <v>0</v>
      </c>
      <c r="P15" s="56">
        <f>IF(AND('VALORACIÓN CON CONTROLES'!H10&gt;0,'VALORACIÓN CON CONTROLES'!I10=0),IF(OR(AND('VALORACIÓN CON CONTROLES'!H10=1,'ANALISIS DE RIESGOS'!G10=1),AND('VALORACIÓN CON CONTROLES'!H10=2,'ANALISIS DE RIESGOS'!G10=1),AND('VALORACIÓN CON CONTROLES'!H10=3,'ANALISIS DE RIESGOS'!G10=1),AND('VALORACIÓN CON CONTROLES'!H10=1,'ANALISIS DE RIESGOS'!G10=2),AND('VALORACIÓN CON CONTROLES'!H10=2,'ANALISIS DE RIESGOS'!G10=2)),"ZONA RIESGO BAJA",IF(OR(AND('VALORACIÓN CON CONTROLES'!H10=4,'ANALISIS DE RIESGOS'!G10=1),AND('VALORACIÓN CON CONTROLES'!H10=3,'ANALISIS DE RIESGOS'!G10=2),AND('VALORACIÓN CON CONTROLES'!H10=2,'ANALISIS DE RIESGOS'!G10=3),AND('VALORACIÓN CON CONTROLES'!H10=1,'ANALISIS DE RIESGOS'!G10=3)),"ZONA RIESGO MODERADO",IF(OR(AND('VALORACIÓN CON CONTROLES'!H10=5,'ANALISIS DE RIESGOS'!G10=1),AND('VALORACIÓN CON CONTROLES'!H10=5,'ANALISIS DE RIESGOS'!G10=2),AND('VALORACIÓN CON CONTROLES'!H10=4,'ANALISIS DE RIESGOS'!G10=2),AND('VALORACIÓN CON CONTROLES'!H10=4,'ANALISIS DE RIESGOS'!G10=3),AND('VALORACIÓN CON CONTROLES'!H10=3,'ANALISIS DE RIESGOS'!G10=3),AND('VALORACIÓN CON CONTROLES'!H10=2,'ANALISIS DE RIESGOS'!G10=4),AND('VALORACIÓN CON CONTROLES'!H10=1,'ANALISIS DE RIESGOS'!G10=4),AND('VALORACIÓN CON CONTROLES'!H10=1,'ANALISIS DE RIESGOS'!G10=5)),"ZONA RIESGO ALTO",IF(OR(AND('VALORACIÓN CON CONTROLES'!H10=5,'ANALISIS DE RIESGOS'!G10=3),AND('VALORACIÓN CON CONTROLES'!H10=5,'ANALISIS DE RIESGOS'!G10=4),AND('VALORACIÓN CON CONTROLES'!H10=5,'ANALISIS DE RIESGOS'!G10=5),AND('VALORACIÓN CON CONTROLES'!H10=4,'ANALISIS DE RIESGOS'!G10=4),AND('VALORACIÓN CON CONTROLES'!H10=4,'ANALISIS DE RIESGOS'!G10=5),AND('VALORACIÓN CON CONTROLES'!H10=3,'ANALISIS DE RIESGOS'!G10=4),AND('VALORACIÓN CON CONTROLES'!H10=3,'ANALISIS DE RIESGOS'!G10=5),AND('VALORACIÓN CON CONTROLES'!H10=2,'ANALISIS DE RIESGOS'!G10=5)),"ZONA RIESGO EXTREMO")))),0)</f>
        <v>0</v>
      </c>
      <c r="Q15" s="57" t="str">
        <f>IF(AND('VALORACIÓN CON CONTROLES'!H10&gt;0,'VALORACIÓN CON CONTROLES'!I10&gt;0),IF(OR(AND('VALORACIÓN CON CONTROLES'!H10=1,'VALORACIÓN CON CONTROLES'!I10=1),AND('VALORACIÓN CON CONTROLES'!H10=2,'VALORACIÓN CON CONTROLES'!I10=1),AND('VALORACIÓN CON CONTROLES'!H10=3,'VALORACIÓN CON CONTROLES'!I10=1),AND('VALORACIÓN CON CONTROLES'!H10=1,'VALORACIÓN CON CONTROLES'!I10=2),AND('VALORACIÓN CON CONTROLES'!H10=2,'VALORACIÓN CON CONTROLES'!I10=2)),"ZONA RIESGO BAJA",IF(OR(AND('VALORACIÓN CON CONTROLES'!H10=4,'VALORACIÓN CON CONTROLES'!I10=1),AND('VALORACIÓN CON CONTROLES'!H10=3,'VALORACIÓN CON CONTROLES'!I10=2),AND('VALORACIÓN CON CONTROLES'!H10=2,'VALORACIÓN CON CONTROLES'!I10=3),AND('VALORACIÓN CON CONTROLES'!H10=1,'VALORACIÓN CON CONTROLES'!I10=3)),"ZONA RIESGO MODERADO",IF(OR(AND('VALORACIÓN CON CONTROLES'!H10=5,'VALORACIÓN CON CONTROLES'!I10=1),AND('VALORACIÓN CON CONTROLES'!H10=5,'VALORACIÓN CON CONTROLES'!I10=2),AND('VALORACIÓN CON CONTROLES'!H10=4,'VALORACIÓN CON CONTROLES'!I10=2),AND('VALORACIÓN CON CONTROLES'!H10=4,'VALORACIÓN CON CONTROLES'!I10=3),AND('VALORACIÓN CON CONTROLES'!H10=3,'VALORACIÓN CON CONTROLES'!I10=3),AND('VALORACIÓN CON CONTROLES'!H10=2,'VALORACIÓN CON CONTROLES'!I10=4),AND('VALORACIÓN CON CONTROLES'!H10=1,'VALORACIÓN CON CONTROLES'!I10=4),AND('VALORACIÓN CON CONTROLES'!H10=1,'VALORACIÓN CON CONTROLES'!I10=5)),"ZONA RIESGO ALTO",IF(OR(AND('VALORACIÓN CON CONTROLES'!H10=5,'VALORACIÓN CON CONTROLES'!I10=3),AND('VALORACIÓN CON CONTROLES'!H10=5,'VALORACIÓN CON CONTROLES'!I10=4),AND('VALORACIÓN CON CONTROLES'!H10=5,'VALORACIÓN CON CONTROLES'!I10=5),AND('VALORACIÓN CON CONTROLES'!H10=4,'VALORACIÓN CON CONTROLES'!I10=4),AND('VALORACIÓN CON CONTROLES'!H10=4,'VALORACIÓN CON CONTROLES'!I10=5),AND('VALORACIÓN CON CONTROLES'!H10=3,'VALORACIÓN CON CONTROLES'!I10=4),AND('VALORACIÓN CON CONTROLES'!H10=3,'VALORACIÓN CON CONTROLES'!I10=5),AND('VALORACIÓN CON CONTROLES'!H10=2,'VALORACIÓN CON CONTROLES'!I10=5)),"ZONA RIESGO EXTREMO")))),0)</f>
        <v>ZONA RIESGO BAJA</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65" t="s">
        <v>175</v>
      </c>
      <c r="F16" s="63" t="s">
        <v>176</v>
      </c>
      <c r="G16" s="1"/>
      <c r="H16" s="52" t="s">
        <v>26</v>
      </c>
      <c r="I16" s="58" t="s">
        <v>177</v>
      </c>
      <c r="J16" s="1"/>
      <c r="K16" s="16">
        <v>6</v>
      </c>
      <c r="L16" s="1"/>
      <c r="M16" s="59">
        <v>2</v>
      </c>
      <c r="N16" s="59">
        <f>IF(AND('VALORACIÓN CON CONTROLES'!H11=0,'VALORACIÓN CON CONTROLES'!I11=0),'ANALISIS DE RIESGOS'!I11,0)</f>
        <v>0</v>
      </c>
      <c r="O16" s="1">
        <f>IF(AND('VALORACIÓN CON CONTROLES'!H11=0,'VALORACIÓN CON CONTROLES'!I11&gt;0),IF(OR(AND('ANALISIS DE RIESGOS'!F11=1,'VALORACIÓN CON CONTROLES'!I11=1),AND('ANALISIS DE RIESGOS'!F11=2,'VALORACIÓN CON CONTROLES'!I11=1),AND('ANALISIS DE RIESGOS'!F11=3,'VALORACIÓN CON CONTROLES'!I11=1),AND('ANALISIS DE RIESGOS'!F11=1,'VALORACIÓN CON CONTROLES'!I11=2),AND('ANALISIS DE RIESGOS'!F11=2,'VALORACIÓN CON CONTROLES'!I11=2)),"ZONA RIESGO BAJA",IF(OR(AND('ANALISIS DE RIESGOS'!F11=4,'VALORACIÓN CON CONTROLES'!I11=1),AND('ANALISIS DE RIESGOS'!F11=3,'VALORACIÓN CON CONTROLES'!I11=2),AND('ANALISIS DE RIESGOS'!F11=2,'VALORACIÓN CON CONTROLES'!I11=3),AND('ANALISIS DE RIESGOS'!F11=1,'VALORACIÓN CON CONTROLES'!I11=3)),"ZONA RIESGO MODERADO",IF(OR(AND('ANALISIS DE RIESGOS'!F11=5,'VALORACIÓN CON CONTROLES'!I11=1),AND('ANALISIS DE RIESGOS'!F11=5,'VALORACIÓN CON CONTROLES'!I11=2),AND('ANALISIS DE RIESGOS'!F11=4,'VALORACIÓN CON CONTROLES'!I11=2),AND('ANALISIS DE RIESGOS'!F11=4,'VALORACIÓN CON CONTROLES'!I11=3),AND('ANALISIS DE RIESGOS'!F11=3,'VALORACIÓN CON CONTROLES'!I11=3),AND('ANALISIS DE RIESGOS'!F11=2,'VALORACIÓN CON CONTROLES'!I11=4),AND('ANALISIS DE RIESGOS'!F11=1,'VALORACIÓN CON CONTROLES'!I11=4),AND('ANALISIS DE RIESGOS'!F11=1,'VALORACIÓN CON CONTROLES'!I11=5)),"ZONA RIESGO ALTO",IF(OR(AND('ANALISIS DE RIESGOS'!F11=5,'VALORACIÓN CON CONTROLES'!I11=3),AND('ANALISIS DE RIESGOS'!F11=5,'VALORACIÓN CON CONTROLES'!I11=4),AND('ANALISIS DE RIESGOS'!F11=5,'VALORACIÓN CON CONTROLES'!I11=5),AND('ANALISIS DE RIESGOS'!F11=4,'VALORACIÓN CON CONTROLES'!I11=4),AND('ANALISIS DE RIESGOS'!F11=4,'VALORACIÓN CON CONTROLES'!I11=5),AND('ANALISIS DE RIESGOS'!F11=3,'VALORACIÓN CON CONTROLES'!I11=4),AND('ANALISIS DE RIESGOS'!F11=3,'VALORACIÓN CON CONTROLES'!I11=5),AND('ANALISIS DE RIESGOS'!F11=2,'VALORACIÓN CON CONTROLES'!I11=5)),"ZONA RIESGO EXTREMO")))),0)</f>
        <v>0</v>
      </c>
      <c r="P16" s="1">
        <f>IF(AND('VALORACIÓN CON CONTROLES'!H11&gt;0,'VALORACIÓN CON CONTROLES'!I11=0),IF(OR(AND('VALORACIÓN CON CONTROLES'!H11=1,'ANALISIS DE RIESGOS'!G11=1),AND('VALORACIÓN CON CONTROLES'!H11=2,'ANALISIS DE RIESGOS'!G11=1),AND('VALORACIÓN CON CONTROLES'!H11=3,'ANALISIS DE RIESGOS'!G11=1),AND('VALORACIÓN CON CONTROLES'!H11=1,'ANALISIS DE RIESGOS'!G11=2),AND('VALORACIÓN CON CONTROLES'!H11=2,'ANALISIS DE RIESGOS'!G11=2)),"ZONA RIESGO BAJA",IF(OR(AND('VALORACIÓN CON CONTROLES'!H11=4,'ANALISIS DE RIESGOS'!G11=1),AND('VALORACIÓN CON CONTROLES'!H11=3,'ANALISIS DE RIESGOS'!G11=2),AND('VALORACIÓN CON CONTROLES'!H11=2,'ANALISIS DE RIESGOS'!G11=3),AND('VALORACIÓN CON CONTROLES'!H11=1,'ANALISIS DE RIESGOS'!G11=3)),"ZONA RIESGO MODERADO",IF(OR(AND('VALORACIÓN CON CONTROLES'!H11=5,'ANALISIS DE RIESGOS'!G11=1),AND('VALORACIÓN CON CONTROLES'!H11=5,'ANALISIS DE RIESGOS'!G11=2),AND('VALORACIÓN CON CONTROLES'!H11=4,'ANALISIS DE RIESGOS'!G11=2),AND('VALORACIÓN CON CONTROLES'!H11=4,'ANALISIS DE RIESGOS'!G11=3),AND('VALORACIÓN CON CONTROLES'!H11=3,'ANALISIS DE RIESGOS'!G11=3),AND('VALORACIÓN CON CONTROLES'!H11=2,'ANALISIS DE RIESGOS'!G11=4),AND('VALORACIÓN CON CONTROLES'!H11=1,'ANALISIS DE RIESGOS'!G11=4),AND('VALORACIÓN CON CONTROLES'!H11=1,'ANALISIS DE RIESGOS'!G11=5)),"ZONA RIESGO ALTO",IF(OR(AND('VALORACIÓN CON CONTROLES'!H11=5,'ANALISIS DE RIESGOS'!G11=3),AND('VALORACIÓN CON CONTROLES'!H11=5,'ANALISIS DE RIESGOS'!G11=4),AND('VALORACIÓN CON CONTROLES'!H11=5,'ANALISIS DE RIESGOS'!G11=5),AND('VALORACIÓN CON CONTROLES'!H11=4,'ANALISIS DE RIESGOS'!G11=4),AND('VALORACIÓN CON CONTROLES'!H11=4,'ANALISIS DE RIESGOS'!G11=5),AND('VALORACIÓN CON CONTROLES'!H11=3,'ANALISIS DE RIESGOS'!G11=4),AND('VALORACIÓN CON CONTROLES'!H11=3,'ANALISIS DE RIESGOS'!G11=5),AND('VALORACIÓN CON CONTROLES'!H11=2,'ANALISIS DE RIESGOS'!G11=5)),"ZONA RIESGO EXTREMO")))),0)</f>
        <v>0</v>
      </c>
      <c r="Q16" s="57" t="str">
        <f>IF(AND('VALORACIÓN CON CONTROLES'!H11&gt;0,'VALORACIÓN CON CONTROLES'!I11&gt;0),IF(OR(AND('VALORACIÓN CON CONTROLES'!H11=1,'VALORACIÓN CON CONTROLES'!I11=1),AND('VALORACIÓN CON CONTROLES'!H11=2,'VALORACIÓN CON CONTROLES'!I11=1),AND('VALORACIÓN CON CONTROLES'!H11=3,'VALORACIÓN CON CONTROLES'!I11=1),AND('VALORACIÓN CON CONTROLES'!H11=1,'VALORACIÓN CON CONTROLES'!I11=2),AND('VALORACIÓN CON CONTROLES'!H11=2,'VALORACIÓN CON CONTROLES'!I11=2)),"ZONA RIESGO BAJA",IF(OR(AND('VALORACIÓN CON CONTROLES'!H11=4,'VALORACIÓN CON CONTROLES'!I11=1),AND('VALORACIÓN CON CONTROLES'!H11=3,'VALORACIÓN CON CONTROLES'!I11=2),AND('VALORACIÓN CON CONTROLES'!H11=2,'VALORACIÓN CON CONTROLES'!I11=3),AND('VALORACIÓN CON CONTROLES'!H11=1,'VALORACIÓN CON CONTROLES'!I11=3)),"ZONA RIESGO MODERADO",IF(OR(AND('VALORACIÓN CON CONTROLES'!H11=5,'VALORACIÓN CON CONTROLES'!I11=1),AND('VALORACIÓN CON CONTROLES'!H11=5,'VALORACIÓN CON CONTROLES'!I11=2),AND('VALORACIÓN CON CONTROLES'!H11=4,'VALORACIÓN CON CONTROLES'!I11=2),AND('VALORACIÓN CON CONTROLES'!H11=4,'VALORACIÓN CON CONTROLES'!I11=3),AND('VALORACIÓN CON CONTROLES'!H11=3,'VALORACIÓN CON CONTROLES'!I11=3),AND('VALORACIÓN CON CONTROLES'!H11=2,'VALORACIÓN CON CONTROLES'!I11=4),AND('VALORACIÓN CON CONTROLES'!H11=1,'VALORACIÓN CON CONTROLES'!I11=4),AND('VALORACIÓN CON CONTROLES'!H11=1,'VALORACIÓN CON CONTROLES'!I11=5)),"ZONA RIESGO ALTO",IF(OR(AND('VALORACIÓN CON CONTROLES'!H11=5,'VALORACIÓN CON CONTROLES'!I11=3),AND('VALORACIÓN CON CONTROLES'!H11=5,'VALORACIÓN CON CONTROLES'!I11=4),AND('VALORACIÓN CON CONTROLES'!H11=5,'VALORACIÓN CON CONTROLES'!I11=5),AND('VALORACIÓN CON CONTROLES'!H11=4,'VALORACIÓN CON CONTROLES'!I11=4),AND('VALORACIÓN CON CONTROLES'!H11=4,'VALORACIÓN CON CONTROLES'!I11=5),AND('VALORACIÓN CON CONTROLES'!H11=3,'VALORACIÓN CON CONTROLES'!I11=4),AND('VALORACIÓN CON CONTROLES'!H11=3,'VALORACIÓN CON CONTROLES'!I11=5),AND('VALORACIÓN CON CONTROLES'!H11=2,'VALORACIÓN CON CONTROLES'!I11=5)),"ZONA RIESGO EXTREMO")))),0)</f>
        <v>ZONA RIESGO BAJA</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2" t="s">
        <v>178</v>
      </c>
      <c r="I17" s="69" t="s">
        <v>179</v>
      </c>
      <c r="J17" s="1"/>
      <c r="K17" s="16">
        <v>7</v>
      </c>
      <c r="L17" s="1"/>
      <c r="M17" s="59">
        <v>3</v>
      </c>
      <c r="N17" s="59">
        <f>IF(AND('VALORACIÓN CON CONTROLES'!H12=0,'VALORACIÓN CON CONTROLES'!I12=0),'ANALISIS DE RIESGOS'!I12,0)</f>
        <v>0</v>
      </c>
      <c r="O17" s="1">
        <f>IF(AND('VALORACIÓN CON CONTROLES'!H12=0,'VALORACIÓN CON CONTROLES'!I12&gt;0),IF(OR(AND('ANALISIS DE RIESGOS'!F12=1,'VALORACIÓN CON CONTROLES'!I12=1),AND('ANALISIS DE RIESGOS'!F12=2,'VALORACIÓN CON CONTROLES'!I12=1),AND('ANALISIS DE RIESGOS'!F12=3,'VALORACIÓN CON CONTROLES'!I12=1),AND('ANALISIS DE RIESGOS'!F12=1,'VALORACIÓN CON CONTROLES'!I12=2),AND('ANALISIS DE RIESGOS'!F12=2,'VALORACIÓN CON CONTROLES'!I12=2)),"ZONA RIESGO BAJA",IF(OR(AND('ANALISIS DE RIESGOS'!F12=4,'VALORACIÓN CON CONTROLES'!I12=1),AND('ANALISIS DE RIESGOS'!F12=3,'VALORACIÓN CON CONTROLES'!I12=2),AND('ANALISIS DE RIESGOS'!F12=2,'VALORACIÓN CON CONTROLES'!I12=3),AND('ANALISIS DE RIESGOS'!F12=1,'VALORACIÓN CON CONTROLES'!I12=3)),"ZONA RIESGO MODERADO",IF(OR(AND('ANALISIS DE RIESGOS'!F12=5,'VALORACIÓN CON CONTROLES'!I12=1),AND('ANALISIS DE RIESGOS'!F12=5,'VALORACIÓN CON CONTROLES'!I12=2),AND('ANALISIS DE RIESGOS'!F12=4,'VALORACIÓN CON CONTROLES'!I12=2),AND('ANALISIS DE RIESGOS'!F12=4,'VALORACIÓN CON CONTROLES'!I12=3),AND('ANALISIS DE RIESGOS'!F12=3,'VALORACIÓN CON CONTROLES'!I12=3),AND('ANALISIS DE RIESGOS'!F12=2,'VALORACIÓN CON CONTROLES'!I12=4),AND('ANALISIS DE RIESGOS'!F12=1,'VALORACIÓN CON CONTROLES'!I12=4),AND('ANALISIS DE RIESGOS'!F12=1,'VALORACIÓN CON CONTROLES'!I12=5)),"ZONA RIESGO ALTO",IF(OR(AND('ANALISIS DE RIESGOS'!F12=5,'VALORACIÓN CON CONTROLES'!I12=3),AND('ANALISIS DE RIESGOS'!F12=5,'VALORACIÓN CON CONTROLES'!I12=4),AND('ANALISIS DE RIESGOS'!F12=5,'VALORACIÓN CON CONTROLES'!I12=5),AND('ANALISIS DE RIESGOS'!F12=4,'VALORACIÓN CON CONTROLES'!I12=4),AND('ANALISIS DE RIESGOS'!F12=4,'VALORACIÓN CON CONTROLES'!I12=5),AND('ANALISIS DE RIESGOS'!F12=3,'VALORACIÓN CON CONTROLES'!I12=4),AND('ANALISIS DE RIESGOS'!F12=3,'VALORACIÓN CON CONTROLES'!I12=5),AND('ANALISIS DE RIESGOS'!F12=2,'VALORACIÓN CON CONTROLES'!I12=5)),"ZONA RIESGO EXTREMO")))),0)</f>
        <v>0</v>
      </c>
      <c r="P17" s="1">
        <f>IF(AND('VALORACIÓN CON CONTROLES'!H12&gt;0,'VALORACIÓN CON CONTROLES'!I12=0),IF(OR(AND('VALORACIÓN CON CONTROLES'!H12=1,'ANALISIS DE RIESGOS'!G12=1),AND('VALORACIÓN CON CONTROLES'!H12=2,'ANALISIS DE RIESGOS'!G12=1),AND('VALORACIÓN CON CONTROLES'!H12=3,'ANALISIS DE RIESGOS'!G12=1),AND('VALORACIÓN CON CONTROLES'!H12=1,'ANALISIS DE RIESGOS'!G12=2),AND('VALORACIÓN CON CONTROLES'!H12=2,'ANALISIS DE RIESGOS'!G12=2)),"ZONA RIESGO BAJA",IF(OR(AND('VALORACIÓN CON CONTROLES'!H12=4,'ANALISIS DE RIESGOS'!G12=1),AND('VALORACIÓN CON CONTROLES'!H12=3,'ANALISIS DE RIESGOS'!G12=2),AND('VALORACIÓN CON CONTROLES'!H12=2,'ANALISIS DE RIESGOS'!G12=3),AND('VALORACIÓN CON CONTROLES'!H12=1,'ANALISIS DE RIESGOS'!G12=3)),"ZONA RIESGO MODERADO",IF(OR(AND('VALORACIÓN CON CONTROLES'!H12=5,'ANALISIS DE RIESGOS'!G12=1),AND('VALORACIÓN CON CONTROLES'!H12=5,'ANALISIS DE RIESGOS'!G12=2),AND('VALORACIÓN CON CONTROLES'!H12=4,'ANALISIS DE RIESGOS'!G12=2),AND('VALORACIÓN CON CONTROLES'!H12=4,'ANALISIS DE RIESGOS'!G12=3),AND('VALORACIÓN CON CONTROLES'!H12=3,'ANALISIS DE RIESGOS'!G12=3),AND('VALORACIÓN CON CONTROLES'!H12=2,'ANALISIS DE RIESGOS'!G12=4),AND('VALORACIÓN CON CONTROLES'!H12=1,'ANALISIS DE RIESGOS'!G12=4),AND('VALORACIÓN CON CONTROLES'!H12=1,'ANALISIS DE RIESGOS'!G12=5)),"ZONA RIESGO ALTO",IF(OR(AND('VALORACIÓN CON CONTROLES'!H12=5,'ANALISIS DE RIESGOS'!G12=3),AND('VALORACIÓN CON CONTROLES'!H12=5,'ANALISIS DE RIESGOS'!G12=4),AND('VALORACIÓN CON CONTROLES'!H12=5,'ANALISIS DE RIESGOS'!G12=5),AND('VALORACIÓN CON CONTROLES'!H12=4,'ANALISIS DE RIESGOS'!G12=4),AND('VALORACIÓN CON CONTROLES'!H12=4,'ANALISIS DE RIESGOS'!G12=5),AND('VALORACIÓN CON CONTROLES'!H12=3,'ANALISIS DE RIESGOS'!G12=4),AND('VALORACIÓN CON CONTROLES'!H12=3,'ANALISIS DE RIESGOS'!G12=5),AND('VALORACIÓN CON CONTROLES'!H12=2,'ANALISIS DE RIESGOS'!G12=5)),"ZONA RIESGO EXTREMO")))),0)</f>
        <v>0</v>
      </c>
      <c r="Q17" s="57" t="str">
        <f>IF(AND('VALORACIÓN CON CONTROLES'!H12&gt;0,'VALORACIÓN CON CONTROLES'!I12&gt;0),IF(OR(AND('VALORACIÓN CON CONTROLES'!H12=1,'VALORACIÓN CON CONTROLES'!I12=1),AND('VALORACIÓN CON CONTROLES'!H12=2,'VALORACIÓN CON CONTROLES'!I12=1),AND('VALORACIÓN CON CONTROLES'!H12=3,'VALORACIÓN CON CONTROLES'!I12=1),AND('VALORACIÓN CON CONTROLES'!H12=1,'VALORACIÓN CON CONTROLES'!I12=2),AND('VALORACIÓN CON CONTROLES'!H12=2,'VALORACIÓN CON CONTROLES'!I12=2)),"ZONA RIESGO BAJA",IF(OR(AND('VALORACIÓN CON CONTROLES'!H12=4,'VALORACIÓN CON CONTROLES'!I12=1),AND('VALORACIÓN CON CONTROLES'!H12=3,'VALORACIÓN CON CONTROLES'!I12=2),AND('VALORACIÓN CON CONTROLES'!H12=2,'VALORACIÓN CON CONTROLES'!I12=3),AND('VALORACIÓN CON CONTROLES'!H12=1,'VALORACIÓN CON CONTROLES'!I12=3)),"ZONA RIESGO MODERADO",IF(OR(AND('VALORACIÓN CON CONTROLES'!H12=5,'VALORACIÓN CON CONTROLES'!I12=1),AND('VALORACIÓN CON CONTROLES'!H12=5,'VALORACIÓN CON CONTROLES'!I12=2),AND('VALORACIÓN CON CONTROLES'!H12=4,'VALORACIÓN CON CONTROLES'!I12=2),AND('VALORACIÓN CON CONTROLES'!H12=4,'VALORACIÓN CON CONTROLES'!I12=3),AND('VALORACIÓN CON CONTROLES'!H12=3,'VALORACIÓN CON CONTROLES'!I12=3),AND('VALORACIÓN CON CONTROLES'!H12=2,'VALORACIÓN CON CONTROLES'!I12=4),AND('VALORACIÓN CON CONTROLES'!H12=1,'VALORACIÓN CON CONTROLES'!I12=4),AND('VALORACIÓN CON CONTROLES'!H12=1,'VALORACIÓN CON CONTROLES'!I12=5)),"ZONA RIESGO ALTO",IF(OR(AND('VALORACIÓN CON CONTROLES'!H12=5,'VALORACIÓN CON CONTROLES'!I12=3),AND('VALORACIÓN CON CONTROLES'!H12=5,'VALORACIÓN CON CONTROLES'!I12=4),AND('VALORACIÓN CON CONTROLES'!H12=5,'VALORACIÓN CON CONTROLES'!I12=5),AND('VALORACIÓN CON CONTROLES'!H12=4,'VALORACIÓN CON CONTROLES'!I12=4),AND('VALORACIÓN CON CONTROLES'!H12=4,'VALORACIÓN CON CONTROLES'!I12=5),AND('VALORACIÓN CON CONTROLES'!H12=3,'VALORACIÓN CON CONTROLES'!I12=4),AND('VALORACIÓN CON CONTROLES'!H12=3,'VALORACIÓN CON CONTROLES'!I12=5),AND('VALORACIÓN CON CONTROLES'!H12=2,'VALORACIÓN CON CONTROLES'!I12=5)),"ZONA RIESGO EXTREMO")))),0)</f>
        <v>ZONA RIESGO BAJA</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2" t="s">
        <v>35</v>
      </c>
      <c r="I18" s="58" t="s">
        <v>180</v>
      </c>
      <c r="J18" s="1"/>
      <c r="K18" s="16">
        <v>8</v>
      </c>
      <c r="L18" s="1"/>
      <c r="M18" s="59">
        <v>4</v>
      </c>
      <c r="N18" s="59">
        <f>IF(AND('VALORACIÓN CON CONTROLES'!H13=0,'VALORACIÓN CON CONTROLES'!I13=0),'ANALISIS DE RIESGOS'!I13,0)</f>
        <v>0</v>
      </c>
      <c r="O18" s="1">
        <f>IF(AND('VALORACIÓN CON CONTROLES'!H13=0,'VALORACIÓN CON CONTROLES'!I13&gt;0),IF(OR(AND('ANALISIS DE RIESGOS'!F13=1,'VALORACIÓN CON CONTROLES'!I13=1),AND('ANALISIS DE RIESGOS'!F13=2,'VALORACIÓN CON CONTROLES'!I13=1),AND('ANALISIS DE RIESGOS'!F13=3,'VALORACIÓN CON CONTROLES'!I13=1),AND('ANALISIS DE RIESGOS'!F13=1,'VALORACIÓN CON CONTROLES'!I13=2),AND('ANALISIS DE RIESGOS'!F13=2,'VALORACIÓN CON CONTROLES'!I13=2)),"ZONA RIESGO BAJA",IF(OR(AND('ANALISIS DE RIESGOS'!F13=4,'VALORACIÓN CON CONTROLES'!I13=1),AND('ANALISIS DE RIESGOS'!F13=3,'VALORACIÓN CON CONTROLES'!I13=2),AND('ANALISIS DE RIESGOS'!F13=2,'VALORACIÓN CON CONTROLES'!I13=3),AND('ANALISIS DE RIESGOS'!F13=1,'VALORACIÓN CON CONTROLES'!I13=3)),"ZONA RIESGO MODERADO",IF(OR(AND('ANALISIS DE RIESGOS'!F13=5,'VALORACIÓN CON CONTROLES'!I13=1),AND('ANALISIS DE RIESGOS'!F13=5,'VALORACIÓN CON CONTROLES'!I13=2),AND('ANALISIS DE RIESGOS'!F13=4,'VALORACIÓN CON CONTROLES'!I13=2),AND('ANALISIS DE RIESGOS'!F13=4,'VALORACIÓN CON CONTROLES'!I13=3),AND('ANALISIS DE RIESGOS'!F13=3,'VALORACIÓN CON CONTROLES'!I13=3),AND('ANALISIS DE RIESGOS'!F13=2,'VALORACIÓN CON CONTROLES'!I13=4),AND('ANALISIS DE RIESGOS'!F13=1,'VALORACIÓN CON CONTROLES'!I13=4),AND('ANALISIS DE RIESGOS'!F13=1,'VALORACIÓN CON CONTROLES'!I13=5)),"ZONA RIESGO ALTO",IF(OR(AND('ANALISIS DE RIESGOS'!F13=5,'VALORACIÓN CON CONTROLES'!I13=3),AND('ANALISIS DE RIESGOS'!F13=5,'VALORACIÓN CON CONTROLES'!I13=4),AND('ANALISIS DE RIESGOS'!F13=5,'VALORACIÓN CON CONTROLES'!I13=5),AND('ANALISIS DE RIESGOS'!F13=4,'VALORACIÓN CON CONTROLES'!I13=4),AND('ANALISIS DE RIESGOS'!F13=4,'VALORACIÓN CON CONTROLES'!I13=5),AND('ANALISIS DE RIESGOS'!F13=3,'VALORACIÓN CON CONTROLES'!I13=4),AND('ANALISIS DE RIESGOS'!F13=3,'VALORACIÓN CON CONTROLES'!I13=5),AND('ANALISIS DE RIESGOS'!F13=2,'VALORACIÓN CON CONTROLES'!I13=5)),"ZONA RIESGO EXTREMO")))),0)</f>
        <v>0</v>
      </c>
      <c r="P18" s="1">
        <f>IF(AND('VALORACIÓN CON CONTROLES'!H13&gt;0,'VALORACIÓN CON CONTROLES'!I13=0),IF(OR(AND('VALORACIÓN CON CONTROLES'!H13=1,'ANALISIS DE RIESGOS'!G13=1),AND('VALORACIÓN CON CONTROLES'!H13=2,'ANALISIS DE RIESGOS'!G13=1),AND('VALORACIÓN CON CONTROLES'!H13=3,'ANALISIS DE RIESGOS'!G13=1),AND('VALORACIÓN CON CONTROLES'!H13=1,'ANALISIS DE RIESGOS'!G13=2),AND('VALORACIÓN CON CONTROLES'!H13=2,'ANALISIS DE RIESGOS'!G13=2)),"ZONA RIESGO BAJA",IF(OR(AND('VALORACIÓN CON CONTROLES'!H13=4,'ANALISIS DE RIESGOS'!G13=1),AND('VALORACIÓN CON CONTROLES'!H13=3,'ANALISIS DE RIESGOS'!G13=2),AND('VALORACIÓN CON CONTROLES'!H13=2,'ANALISIS DE RIESGOS'!G13=3),AND('VALORACIÓN CON CONTROLES'!H13=1,'ANALISIS DE RIESGOS'!G13=3)),"ZONA RIESGO MODERADO",IF(OR(AND('VALORACIÓN CON CONTROLES'!H13=5,'ANALISIS DE RIESGOS'!G13=1),AND('VALORACIÓN CON CONTROLES'!H13=5,'ANALISIS DE RIESGOS'!G13=2),AND('VALORACIÓN CON CONTROLES'!H13=4,'ANALISIS DE RIESGOS'!G13=2),AND('VALORACIÓN CON CONTROLES'!H13=4,'ANALISIS DE RIESGOS'!G13=3),AND('VALORACIÓN CON CONTROLES'!H13=3,'ANALISIS DE RIESGOS'!G13=3),AND('VALORACIÓN CON CONTROLES'!H13=2,'ANALISIS DE RIESGOS'!G13=4),AND('VALORACIÓN CON CONTROLES'!H13=1,'ANALISIS DE RIESGOS'!G13=4),AND('VALORACIÓN CON CONTROLES'!H13=1,'ANALISIS DE RIESGOS'!G13=5)),"ZONA RIESGO ALTO",IF(OR(AND('VALORACIÓN CON CONTROLES'!H13=5,'ANALISIS DE RIESGOS'!G13=3),AND('VALORACIÓN CON CONTROLES'!H13=5,'ANALISIS DE RIESGOS'!G13=4),AND('VALORACIÓN CON CONTROLES'!H13=5,'ANALISIS DE RIESGOS'!G13=5),AND('VALORACIÓN CON CONTROLES'!H13=4,'ANALISIS DE RIESGOS'!G13=4),AND('VALORACIÓN CON CONTROLES'!H13=4,'ANALISIS DE RIESGOS'!G13=5),AND('VALORACIÓN CON CONTROLES'!H13=3,'ANALISIS DE RIESGOS'!G13=4),AND('VALORACIÓN CON CONTROLES'!H13=3,'ANALISIS DE RIESGOS'!G13=5),AND('VALORACIÓN CON CONTROLES'!H13=2,'ANALISIS DE RIESGOS'!G13=5)),"ZONA RIESGO EXTREMO")))),0)</f>
        <v>0</v>
      </c>
      <c r="Q18" s="57" t="str">
        <f>IF(AND('VALORACIÓN CON CONTROLES'!H13&gt;0,'VALORACIÓN CON CONTROLES'!I13&gt;0),IF(OR(AND('VALORACIÓN CON CONTROLES'!H13=1,'VALORACIÓN CON CONTROLES'!I13=1),AND('VALORACIÓN CON CONTROLES'!H13=2,'VALORACIÓN CON CONTROLES'!I13=1),AND('VALORACIÓN CON CONTROLES'!H13=3,'VALORACIÓN CON CONTROLES'!I13=1),AND('VALORACIÓN CON CONTROLES'!H13=1,'VALORACIÓN CON CONTROLES'!I13=2),AND('VALORACIÓN CON CONTROLES'!H13=2,'VALORACIÓN CON CONTROLES'!I13=2)),"ZONA RIESGO BAJA",IF(OR(AND('VALORACIÓN CON CONTROLES'!H13=4,'VALORACIÓN CON CONTROLES'!I13=1),AND('VALORACIÓN CON CONTROLES'!H13=3,'VALORACIÓN CON CONTROLES'!I13=2),AND('VALORACIÓN CON CONTROLES'!H13=2,'VALORACIÓN CON CONTROLES'!I13=3),AND('VALORACIÓN CON CONTROLES'!H13=1,'VALORACIÓN CON CONTROLES'!I13=3)),"ZONA RIESGO MODERADO",IF(OR(AND('VALORACIÓN CON CONTROLES'!H13=5,'VALORACIÓN CON CONTROLES'!I13=1),AND('VALORACIÓN CON CONTROLES'!H13=5,'VALORACIÓN CON CONTROLES'!I13=2),AND('VALORACIÓN CON CONTROLES'!H13=4,'VALORACIÓN CON CONTROLES'!I13=2),AND('VALORACIÓN CON CONTROLES'!H13=4,'VALORACIÓN CON CONTROLES'!I13=3),AND('VALORACIÓN CON CONTROLES'!H13=3,'VALORACIÓN CON CONTROLES'!I13=3),AND('VALORACIÓN CON CONTROLES'!H13=2,'VALORACIÓN CON CONTROLES'!I13=4),AND('VALORACIÓN CON CONTROLES'!H13=1,'VALORACIÓN CON CONTROLES'!I13=4),AND('VALORACIÓN CON CONTROLES'!H13=1,'VALORACIÓN CON CONTROLES'!I13=5)),"ZONA RIESGO ALTO",IF(OR(AND('VALORACIÓN CON CONTROLES'!H13=5,'VALORACIÓN CON CONTROLES'!I13=3),AND('VALORACIÓN CON CONTROLES'!H13=5,'VALORACIÓN CON CONTROLES'!I13=4),AND('VALORACIÓN CON CONTROLES'!H13=5,'VALORACIÓN CON CONTROLES'!I13=5),AND('VALORACIÓN CON CONTROLES'!H13=4,'VALORACIÓN CON CONTROLES'!I13=4),AND('VALORACIÓN CON CONTROLES'!H13=4,'VALORACIÓN CON CONTROLES'!I13=5),AND('VALORACIÓN CON CONTROLES'!H13=3,'VALORACIÓN CON CONTROLES'!I13=4),AND('VALORACIÓN CON CONTROLES'!H13=3,'VALORACIÓN CON CONTROLES'!I13=5),AND('VALORACIÓN CON CONTROLES'!H13=2,'VALORACIÓN CON CONTROLES'!I13=5)),"ZONA RIESGO EXTREMO")))),0)</f>
        <v>ZONA RIESGO BAJA</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2" t="s">
        <v>181</v>
      </c>
      <c r="I19" s="69" t="s">
        <v>182</v>
      </c>
      <c r="J19" s="1"/>
      <c r="K19" s="16">
        <v>9</v>
      </c>
      <c r="L19" s="1"/>
      <c r="M19" s="59">
        <v>5</v>
      </c>
      <c r="N19" s="59">
        <f>IF(AND('VALORACIÓN CON CONTROLES'!H14=0,'VALORACIÓN CON CONTROLES'!I14=0),'ANALISIS DE RIESGOS'!I14,0)</f>
        <v>0</v>
      </c>
      <c r="O19" s="1">
        <f>IF(AND('VALORACIÓN CON CONTROLES'!H14=0,'VALORACIÓN CON CONTROLES'!I14&gt;0),IF(OR(AND('ANALISIS DE RIESGOS'!F14=1,'VALORACIÓN CON CONTROLES'!I14=1),AND('ANALISIS DE RIESGOS'!F14=2,'VALORACIÓN CON CONTROLES'!I14=1),AND('ANALISIS DE RIESGOS'!F14=3,'VALORACIÓN CON CONTROLES'!I14=1),AND('ANALISIS DE RIESGOS'!F14=1,'VALORACIÓN CON CONTROLES'!I14=2),AND('ANALISIS DE RIESGOS'!F14=2,'VALORACIÓN CON CONTROLES'!I14=2)),"ZONA RIESGO BAJA",IF(OR(AND('ANALISIS DE RIESGOS'!F14=4,'VALORACIÓN CON CONTROLES'!I14=1),AND('ANALISIS DE RIESGOS'!F14=3,'VALORACIÓN CON CONTROLES'!I14=2),AND('ANALISIS DE RIESGOS'!F14=2,'VALORACIÓN CON CONTROLES'!I14=3),AND('ANALISIS DE RIESGOS'!F14=1,'VALORACIÓN CON CONTROLES'!I14=3)),"ZONA RIESGO MODERADO",IF(OR(AND('ANALISIS DE RIESGOS'!F14=5,'VALORACIÓN CON CONTROLES'!I14=1),AND('ANALISIS DE RIESGOS'!F14=5,'VALORACIÓN CON CONTROLES'!I14=2),AND('ANALISIS DE RIESGOS'!F14=4,'VALORACIÓN CON CONTROLES'!I14=2),AND('ANALISIS DE RIESGOS'!F14=4,'VALORACIÓN CON CONTROLES'!I14=3),AND('ANALISIS DE RIESGOS'!F14=3,'VALORACIÓN CON CONTROLES'!I14=3),AND('ANALISIS DE RIESGOS'!F14=2,'VALORACIÓN CON CONTROLES'!I14=4),AND('ANALISIS DE RIESGOS'!F14=1,'VALORACIÓN CON CONTROLES'!I14=4),AND('ANALISIS DE RIESGOS'!F14=1,'VALORACIÓN CON CONTROLES'!I14=5)),"ZONA RIESGO ALTO",IF(OR(AND('ANALISIS DE RIESGOS'!F14=5,'VALORACIÓN CON CONTROLES'!I14=3),AND('ANALISIS DE RIESGOS'!F14=5,'VALORACIÓN CON CONTROLES'!I14=4),AND('ANALISIS DE RIESGOS'!F14=5,'VALORACIÓN CON CONTROLES'!I14=5),AND('ANALISIS DE RIESGOS'!F14=4,'VALORACIÓN CON CONTROLES'!I14=4),AND('ANALISIS DE RIESGOS'!F14=4,'VALORACIÓN CON CONTROLES'!I14=5),AND('ANALISIS DE RIESGOS'!F14=3,'VALORACIÓN CON CONTROLES'!I14=4),AND('ANALISIS DE RIESGOS'!F14=3,'VALORACIÓN CON CONTROLES'!I14=5),AND('ANALISIS DE RIESGOS'!F14=2,'VALORACIÓN CON CONTROLES'!I14=5)),"ZONA RIESGO EXTREMO")))),0)</f>
        <v>0</v>
      </c>
      <c r="P19" s="1">
        <f>IF(AND('VALORACIÓN CON CONTROLES'!H14&gt;0,'VALORACIÓN CON CONTROLES'!I14=0),IF(OR(AND('VALORACIÓN CON CONTROLES'!H14=1,'ANALISIS DE RIESGOS'!G14=1),AND('VALORACIÓN CON CONTROLES'!H14=2,'ANALISIS DE RIESGOS'!G14=1),AND('VALORACIÓN CON CONTROLES'!H14=3,'ANALISIS DE RIESGOS'!G14=1),AND('VALORACIÓN CON CONTROLES'!H14=1,'ANALISIS DE RIESGOS'!G14=2),AND('VALORACIÓN CON CONTROLES'!H14=2,'ANALISIS DE RIESGOS'!G14=2)),"ZONA RIESGO BAJA",IF(OR(AND('VALORACIÓN CON CONTROLES'!H14=4,'ANALISIS DE RIESGOS'!G14=1),AND('VALORACIÓN CON CONTROLES'!H14=3,'ANALISIS DE RIESGOS'!G14=2),AND('VALORACIÓN CON CONTROLES'!H14=2,'ANALISIS DE RIESGOS'!G14=3),AND('VALORACIÓN CON CONTROLES'!H14=1,'ANALISIS DE RIESGOS'!G14=3)),"ZONA RIESGO MODERADO",IF(OR(AND('VALORACIÓN CON CONTROLES'!H14=5,'ANALISIS DE RIESGOS'!G14=1),AND('VALORACIÓN CON CONTROLES'!H14=5,'ANALISIS DE RIESGOS'!G14=2),AND('VALORACIÓN CON CONTROLES'!H14=4,'ANALISIS DE RIESGOS'!G14=2),AND('VALORACIÓN CON CONTROLES'!H14=4,'ANALISIS DE RIESGOS'!G14=3),AND('VALORACIÓN CON CONTROLES'!H14=3,'ANALISIS DE RIESGOS'!G14=3),AND('VALORACIÓN CON CONTROLES'!H14=2,'ANALISIS DE RIESGOS'!G14=4),AND('VALORACIÓN CON CONTROLES'!H14=1,'ANALISIS DE RIESGOS'!G14=4),AND('VALORACIÓN CON CONTROLES'!H14=1,'ANALISIS DE RIESGOS'!G14=5)),"ZONA RIESGO ALTO",IF(OR(AND('VALORACIÓN CON CONTROLES'!H14=5,'ANALISIS DE RIESGOS'!G14=3),AND('VALORACIÓN CON CONTROLES'!H14=5,'ANALISIS DE RIESGOS'!G14=4),AND('VALORACIÓN CON CONTROLES'!H14=5,'ANALISIS DE RIESGOS'!G14=5),AND('VALORACIÓN CON CONTROLES'!H14=4,'ANALISIS DE RIESGOS'!G14=4),AND('VALORACIÓN CON CONTROLES'!H14=4,'ANALISIS DE RIESGOS'!G14=5),AND('VALORACIÓN CON CONTROLES'!H14=3,'ANALISIS DE RIESGOS'!G14=4),AND('VALORACIÓN CON CONTROLES'!H14=3,'ANALISIS DE RIESGOS'!G14=5),AND('VALORACIÓN CON CONTROLES'!H14=2,'ANALISIS DE RIESGOS'!G14=5)),"ZONA RIESGO EXTREMO")))),0)</f>
        <v>0</v>
      </c>
      <c r="Q19" s="57" t="str">
        <f>IF(AND('VALORACIÓN CON CONTROLES'!H14&gt;0,'VALORACIÓN CON CONTROLES'!I14&gt;0),IF(OR(AND('VALORACIÓN CON CONTROLES'!H14=1,'VALORACIÓN CON CONTROLES'!I14=1),AND('VALORACIÓN CON CONTROLES'!H14=2,'VALORACIÓN CON CONTROLES'!I14=1),AND('VALORACIÓN CON CONTROLES'!H14=3,'VALORACIÓN CON CONTROLES'!I14=1),AND('VALORACIÓN CON CONTROLES'!H14=1,'VALORACIÓN CON CONTROLES'!I14=2),AND('VALORACIÓN CON CONTROLES'!H14=2,'VALORACIÓN CON CONTROLES'!I14=2)),"ZONA RIESGO BAJA",IF(OR(AND('VALORACIÓN CON CONTROLES'!H14=4,'VALORACIÓN CON CONTROLES'!I14=1),AND('VALORACIÓN CON CONTROLES'!H14=3,'VALORACIÓN CON CONTROLES'!I14=2),AND('VALORACIÓN CON CONTROLES'!H14=2,'VALORACIÓN CON CONTROLES'!I14=3),AND('VALORACIÓN CON CONTROLES'!H14=1,'VALORACIÓN CON CONTROLES'!I14=3)),"ZONA RIESGO MODERADO",IF(OR(AND('VALORACIÓN CON CONTROLES'!H14=5,'VALORACIÓN CON CONTROLES'!I14=1),AND('VALORACIÓN CON CONTROLES'!H14=5,'VALORACIÓN CON CONTROLES'!I14=2),AND('VALORACIÓN CON CONTROLES'!H14=4,'VALORACIÓN CON CONTROLES'!I14=2),AND('VALORACIÓN CON CONTROLES'!H14=4,'VALORACIÓN CON CONTROLES'!I14=3),AND('VALORACIÓN CON CONTROLES'!H14=3,'VALORACIÓN CON CONTROLES'!I14=3),AND('VALORACIÓN CON CONTROLES'!H14=2,'VALORACIÓN CON CONTROLES'!I14=4),AND('VALORACIÓN CON CONTROLES'!H14=1,'VALORACIÓN CON CONTROLES'!I14=4),AND('VALORACIÓN CON CONTROLES'!H14=1,'VALORACIÓN CON CONTROLES'!I14=5)),"ZONA RIESGO ALTO",IF(OR(AND('VALORACIÓN CON CONTROLES'!H14=5,'VALORACIÓN CON CONTROLES'!I14=3),AND('VALORACIÓN CON CONTROLES'!H14=5,'VALORACIÓN CON CONTROLES'!I14=4),AND('VALORACIÓN CON CONTROLES'!H14=5,'VALORACIÓN CON CONTROLES'!I14=5),AND('VALORACIÓN CON CONTROLES'!H14=4,'VALORACIÓN CON CONTROLES'!I14=4),AND('VALORACIÓN CON CONTROLES'!H14=4,'VALORACIÓN CON CONTROLES'!I14=5),AND('VALORACIÓN CON CONTROLES'!H14=3,'VALORACIÓN CON CONTROLES'!I14=4),AND('VALORACIÓN CON CONTROLES'!H14=3,'VALORACIÓN CON CONTROLES'!I14=5),AND('VALORACIÓN CON CONTROLES'!H14=2,'VALORACIÓN CON CONTROLES'!I14=5)),"ZONA RIESGO EXTREMO")))),0)</f>
        <v>ZONA RIESGO BAJA</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2" t="s">
        <v>24</v>
      </c>
      <c r="I20" s="69" t="s">
        <v>183</v>
      </c>
      <c r="J20" s="1"/>
      <c r="K20" s="16">
        <v>10</v>
      </c>
      <c r="L20" s="1"/>
      <c r="M20" s="59">
        <v>6</v>
      </c>
      <c r="N20" s="59">
        <f>IF(AND('VALORACIÓN CON CONTROLES'!H15=0,'VALORACIÓN CON CONTROLES'!I15=0),'ANALISIS DE RIESGOS'!I15,0)</f>
        <v>0</v>
      </c>
      <c r="O20" s="1">
        <f>IF(AND('VALORACIÓN CON CONTROLES'!H15=0,'VALORACIÓN CON CONTROLES'!I15&gt;0),IF(OR(AND('ANALISIS DE RIESGOS'!F15=1,'VALORACIÓN CON CONTROLES'!I15=1),AND('ANALISIS DE RIESGOS'!F15=2,'VALORACIÓN CON CONTROLES'!I15=1),AND('ANALISIS DE RIESGOS'!F15=3,'VALORACIÓN CON CONTROLES'!I15=1),AND('ANALISIS DE RIESGOS'!F15=1,'VALORACIÓN CON CONTROLES'!I15=2),AND('ANALISIS DE RIESGOS'!F15=2,'VALORACIÓN CON CONTROLES'!I15=2)),"ZONA RIESGO BAJA",IF(OR(AND('ANALISIS DE RIESGOS'!F15=4,'VALORACIÓN CON CONTROLES'!I15=1),AND('ANALISIS DE RIESGOS'!F15=3,'VALORACIÓN CON CONTROLES'!I15=2),AND('ANALISIS DE RIESGOS'!F15=2,'VALORACIÓN CON CONTROLES'!I15=3),AND('ANALISIS DE RIESGOS'!F15=1,'VALORACIÓN CON CONTROLES'!I15=3)),"ZONA RIESGO MODERADO",IF(OR(AND('ANALISIS DE RIESGOS'!F15=5,'VALORACIÓN CON CONTROLES'!I15=1),AND('ANALISIS DE RIESGOS'!F15=5,'VALORACIÓN CON CONTROLES'!I15=2),AND('ANALISIS DE RIESGOS'!F15=4,'VALORACIÓN CON CONTROLES'!I15=2),AND('ANALISIS DE RIESGOS'!F15=4,'VALORACIÓN CON CONTROLES'!I15=3),AND('ANALISIS DE RIESGOS'!F15=3,'VALORACIÓN CON CONTROLES'!I15=3),AND('ANALISIS DE RIESGOS'!F15=2,'VALORACIÓN CON CONTROLES'!I15=4),AND('ANALISIS DE RIESGOS'!F15=1,'VALORACIÓN CON CONTROLES'!I15=4),AND('ANALISIS DE RIESGOS'!F15=1,'VALORACIÓN CON CONTROLES'!I15=5)),"ZONA RIESGO ALTO",IF(OR(AND('ANALISIS DE RIESGOS'!F15=5,'VALORACIÓN CON CONTROLES'!I15=3),AND('ANALISIS DE RIESGOS'!F15=5,'VALORACIÓN CON CONTROLES'!I15=4),AND('ANALISIS DE RIESGOS'!F15=5,'VALORACIÓN CON CONTROLES'!I15=5),AND('ANALISIS DE RIESGOS'!F15=4,'VALORACIÓN CON CONTROLES'!I15=4),AND('ANALISIS DE RIESGOS'!F15=4,'VALORACIÓN CON CONTROLES'!I15=5),AND('ANALISIS DE RIESGOS'!F15=3,'VALORACIÓN CON CONTROLES'!I15=4),AND('ANALISIS DE RIESGOS'!F15=3,'VALORACIÓN CON CONTROLES'!I15=5),AND('ANALISIS DE RIESGOS'!F15=2,'VALORACIÓN CON CONTROLES'!I15=5)),"ZONA RIESGO EXTREMO")))),0)</f>
        <v>0</v>
      </c>
      <c r="P20" s="1">
        <f>IF(AND('VALORACIÓN CON CONTROLES'!H15&gt;0,'VALORACIÓN CON CONTROLES'!I15=0),IF(OR(AND('VALORACIÓN CON CONTROLES'!H15=1,'ANALISIS DE RIESGOS'!G15=1),AND('VALORACIÓN CON CONTROLES'!H15=2,'ANALISIS DE RIESGOS'!G15=1),AND('VALORACIÓN CON CONTROLES'!H15=3,'ANALISIS DE RIESGOS'!G15=1),AND('VALORACIÓN CON CONTROLES'!H15=1,'ANALISIS DE RIESGOS'!G15=2),AND('VALORACIÓN CON CONTROLES'!H15=2,'ANALISIS DE RIESGOS'!G15=2)),"ZONA RIESGO BAJA",IF(OR(AND('VALORACIÓN CON CONTROLES'!H15=4,'ANALISIS DE RIESGOS'!G15=1),AND('VALORACIÓN CON CONTROLES'!H15=3,'ANALISIS DE RIESGOS'!G15=2),AND('VALORACIÓN CON CONTROLES'!H15=2,'ANALISIS DE RIESGOS'!G15=3),AND('VALORACIÓN CON CONTROLES'!H15=1,'ANALISIS DE RIESGOS'!G15=3)),"ZONA RIESGO MODERADO",IF(OR(AND('VALORACIÓN CON CONTROLES'!H15=5,'ANALISIS DE RIESGOS'!G15=1),AND('VALORACIÓN CON CONTROLES'!H15=5,'ANALISIS DE RIESGOS'!G15=2),AND('VALORACIÓN CON CONTROLES'!H15=4,'ANALISIS DE RIESGOS'!G15=2),AND('VALORACIÓN CON CONTROLES'!H15=4,'ANALISIS DE RIESGOS'!G15=3),AND('VALORACIÓN CON CONTROLES'!H15=3,'ANALISIS DE RIESGOS'!G15=3),AND('VALORACIÓN CON CONTROLES'!H15=2,'ANALISIS DE RIESGOS'!G15=4),AND('VALORACIÓN CON CONTROLES'!H15=1,'ANALISIS DE RIESGOS'!G15=4),AND('VALORACIÓN CON CONTROLES'!H15=1,'ANALISIS DE RIESGOS'!G15=5)),"ZONA RIESGO ALTO",IF(OR(AND('VALORACIÓN CON CONTROLES'!H15=5,'ANALISIS DE RIESGOS'!G15=3),AND('VALORACIÓN CON CONTROLES'!H15=5,'ANALISIS DE RIESGOS'!G15=4),AND('VALORACIÓN CON CONTROLES'!H15=5,'ANALISIS DE RIESGOS'!G15=5),AND('VALORACIÓN CON CONTROLES'!H15=4,'ANALISIS DE RIESGOS'!G15=4),AND('VALORACIÓN CON CONTROLES'!H15=4,'ANALISIS DE RIESGOS'!G15=5),AND('VALORACIÓN CON CONTROLES'!H15=3,'ANALISIS DE RIESGOS'!G15=4),AND('VALORACIÓN CON CONTROLES'!H15=3,'ANALISIS DE RIESGOS'!G15=5),AND('VALORACIÓN CON CONTROLES'!H15=2,'ANALISIS DE RIESGOS'!G15=5)),"ZONA RIESGO EXTREMO")))),0)</f>
        <v>0</v>
      </c>
      <c r="Q20" s="57" t="str">
        <f>IF(AND('VALORACIÓN CON CONTROLES'!H15&gt;0,'VALORACIÓN CON CONTROLES'!I15&gt;0),IF(OR(AND('VALORACIÓN CON CONTROLES'!H15=1,'VALORACIÓN CON CONTROLES'!I15=1),AND('VALORACIÓN CON CONTROLES'!H15=2,'VALORACIÓN CON CONTROLES'!I15=1),AND('VALORACIÓN CON CONTROLES'!H15=3,'VALORACIÓN CON CONTROLES'!I15=1),AND('VALORACIÓN CON CONTROLES'!H15=1,'VALORACIÓN CON CONTROLES'!I15=2),AND('VALORACIÓN CON CONTROLES'!H15=2,'VALORACIÓN CON CONTROLES'!I15=2)),"ZONA RIESGO BAJA",IF(OR(AND('VALORACIÓN CON CONTROLES'!H15=4,'VALORACIÓN CON CONTROLES'!I15=1),AND('VALORACIÓN CON CONTROLES'!H15=3,'VALORACIÓN CON CONTROLES'!I15=2),AND('VALORACIÓN CON CONTROLES'!H15=2,'VALORACIÓN CON CONTROLES'!I15=3),AND('VALORACIÓN CON CONTROLES'!H15=1,'VALORACIÓN CON CONTROLES'!I15=3)),"ZONA RIESGO MODERADO",IF(OR(AND('VALORACIÓN CON CONTROLES'!H15=5,'VALORACIÓN CON CONTROLES'!I15=1),AND('VALORACIÓN CON CONTROLES'!H15=5,'VALORACIÓN CON CONTROLES'!I15=2),AND('VALORACIÓN CON CONTROLES'!H15=4,'VALORACIÓN CON CONTROLES'!I15=2),AND('VALORACIÓN CON CONTROLES'!H15=4,'VALORACIÓN CON CONTROLES'!I15=3),AND('VALORACIÓN CON CONTROLES'!H15=3,'VALORACIÓN CON CONTROLES'!I15=3),AND('VALORACIÓN CON CONTROLES'!H15=2,'VALORACIÓN CON CONTROLES'!I15=4),AND('VALORACIÓN CON CONTROLES'!H15=1,'VALORACIÓN CON CONTROLES'!I15=4),AND('VALORACIÓN CON CONTROLES'!H15=1,'VALORACIÓN CON CONTROLES'!I15=5)),"ZONA RIESGO ALTO",IF(OR(AND('VALORACIÓN CON CONTROLES'!H15=5,'VALORACIÓN CON CONTROLES'!I15=3),AND('VALORACIÓN CON CONTROLES'!H15=5,'VALORACIÓN CON CONTROLES'!I15=4),AND('VALORACIÓN CON CONTROLES'!H15=5,'VALORACIÓN CON CONTROLES'!I15=5),AND('VALORACIÓN CON CONTROLES'!H15=4,'VALORACIÓN CON CONTROLES'!I15=4),AND('VALORACIÓN CON CONTROLES'!H15=4,'VALORACIÓN CON CONTROLES'!I15=5),AND('VALORACIÓN CON CONTROLES'!H15=3,'VALORACIÓN CON CONTROLES'!I15=4),AND('VALORACIÓN CON CONTROLES'!H15=3,'VALORACIÓN CON CONTROLES'!I15=5),AND('VALORACIÓN CON CONTROLES'!H15=2,'VALORACIÓN CON CONTROLES'!I15=5)),"ZONA RIESGO EXTREMO")))),0)</f>
        <v>ZONA RIESGO BAJA</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2" t="s">
        <v>32</v>
      </c>
      <c r="I21" s="69" t="s">
        <v>184</v>
      </c>
      <c r="J21" s="1"/>
      <c r="K21" s="16">
        <v>11</v>
      </c>
      <c r="L21" s="1"/>
      <c r="M21" s="59">
        <v>7</v>
      </c>
      <c r="N21" s="59">
        <f>IF(AND('VALORACIÓN CON CONTROLES'!H16=0,'VALORACIÓN CON CONTROLES'!I16=0),'ANALISIS DE RIESGOS'!I16,0)</f>
        <v>0</v>
      </c>
      <c r="O21" s="1">
        <f>IF(AND('VALORACIÓN CON CONTROLES'!H16=0,'VALORACIÓN CON CONTROLES'!I16&gt;0),IF(OR(AND('ANALISIS DE RIESGOS'!F16=1,'VALORACIÓN CON CONTROLES'!I16=1),AND('ANALISIS DE RIESGOS'!F16=2,'VALORACIÓN CON CONTROLES'!I16=1),AND('ANALISIS DE RIESGOS'!F16=3,'VALORACIÓN CON CONTROLES'!I16=1),AND('ANALISIS DE RIESGOS'!F16=1,'VALORACIÓN CON CONTROLES'!I16=2),AND('ANALISIS DE RIESGOS'!F16=2,'VALORACIÓN CON CONTROLES'!I16=2)),"ZONA RIESGO BAJA",IF(OR(AND('ANALISIS DE RIESGOS'!F16=4,'VALORACIÓN CON CONTROLES'!I16=1),AND('ANALISIS DE RIESGOS'!F16=3,'VALORACIÓN CON CONTROLES'!I16=2),AND('ANALISIS DE RIESGOS'!F16=2,'VALORACIÓN CON CONTROLES'!I16=3),AND('ANALISIS DE RIESGOS'!F16=1,'VALORACIÓN CON CONTROLES'!I16=3)),"ZONA RIESGO MODERADO",IF(OR(AND('ANALISIS DE RIESGOS'!F16=5,'VALORACIÓN CON CONTROLES'!I16=1),AND('ANALISIS DE RIESGOS'!F16=5,'VALORACIÓN CON CONTROLES'!I16=2),AND('ANALISIS DE RIESGOS'!F16=4,'VALORACIÓN CON CONTROLES'!I16=2),AND('ANALISIS DE RIESGOS'!F16=4,'VALORACIÓN CON CONTROLES'!I16=3),AND('ANALISIS DE RIESGOS'!F16=3,'VALORACIÓN CON CONTROLES'!I16=3),AND('ANALISIS DE RIESGOS'!F16=2,'VALORACIÓN CON CONTROLES'!I16=4),AND('ANALISIS DE RIESGOS'!F16=1,'VALORACIÓN CON CONTROLES'!I16=4),AND('ANALISIS DE RIESGOS'!F16=1,'VALORACIÓN CON CONTROLES'!I16=5)),"ZONA RIESGO ALTO",IF(OR(AND('ANALISIS DE RIESGOS'!F16=5,'VALORACIÓN CON CONTROLES'!I16=3),AND('ANALISIS DE RIESGOS'!F16=5,'VALORACIÓN CON CONTROLES'!I16=4),AND('ANALISIS DE RIESGOS'!F16=5,'VALORACIÓN CON CONTROLES'!I16=5),AND('ANALISIS DE RIESGOS'!F16=4,'VALORACIÓN CON CONTROLES'!I16=4),AND('ANALISIS DE RIESGOS'!F16=4,'VALORACIÓN CON CONTROLES'!I16=5),AND('ANALISIS DE RIESGOS'!F16=3,'VALORACIÓN CON CONTROLES'!I16=4),AND('ANALISIS DE RIESGOS'!F16=3,'VALORACIÓN CON CONTROLES'!I16=5),AND('ANALISIS DE RIESGOS'!F16=2,'VALORACIÓN CON CONTROLES'!I16=5)),"ZONA RIESGO EXTREMO")))),0)</f>
        <v>0</v>
      </c>
      <c r="P21" s="1">
        <f>IF(AND('VALORACIÓN CON CONTROLES'!H16&gt;0,'VALORACIÓN CON CONTROLES'!I16=0),IF(OR(AND('VALORACIÓN CON CONTROLES'!H16=1,'ANALISIS DE RIESGOS'!G16=1),AND('VALORACIÓN CON CONTROLES'!H16=2,'ANALISIS DE RIESGOS'!G16=1),AND('VALORACIÓN CON CONTROLES'!H16=3,'ANALISIS DE RIESGOS'!G16=1),AND('VALORACIÓN CON CONTROLES'!H16=1,'ANALISIS DE RIESGOS'!G16=2),AND('VALORACIÓN CON CONTROLES'!H16=2,'ANALISIS DE RIESGOS'!G16=2)),"ZONA RIESGO BAJA",IF(OR(AND('VALORACIÓN CON CONTROLES'!H16=4,'ANALISIS DE RIESGOS'!G16=1),AND('VALORACIÓN CON CONTROLES'!H16=3,'ANALISIS DE RIESGOS'!G16=2),AND('VALORACIÓN CON CONTROLES'!H16=2,'ANALISIS DE RIESGOS'!G16=3),AND('VALORACIÓN CON CONTROLES'!H16=1,'ANALISIS DE RIESGOS'!G16=3)),"ZONA RIESGO MODERADO",IF(OR(AND('VALORACIÓN CON CONTROLES'!H16=5,'ANALISIS DE RIESGOS'!G16=1),AND('VALORACIÓN CON CONTROLES'!H16=5,'ANALISIS DE RIESGOS'!G16=2),AND('VALORACIÓN CON CONTROLES'!H16=4,'ANALISIS DE RIESGOS'!G16=2),AND('VALORACIÓN CON CONTROLES'!H16=4,'ANALISIS DE RIESGOS'!G16=3),AND('VALORACIÓN CON CONTROLES'!H16=3,'ANALISIS DE RIESGOS'!G16=3),AND('VALORACIÓN CON CONTROLES'!H16=2,'ANALISIS DE RIESGOS'!G16=4),AND('VALORACIÓN CON CONTROLES'!H16=1,'ANALISIS DE RIESGOS'!G16=4),AND('VALORACIÓN CON CONTROLES'!H16=1,'ANALISIS DE RIESGOS'!G16=5)),"ZONA RIESGO ALTO",IF(OR(AND('VALORACIÓN CON CONTROLES'!H16=5,'ANALISIS DE RIESGOS'!G16=3),AND('VALORACIÓN CON CONTROLES'!H16=5,'ANALISIS DE RIESGOS'!G16=4),AND('VALORACIÓN CON CONTROLES'!H16=5,'ANALISIS DE RIESGOS'!G16=5),AND('VALORACIÓN CON CONTROLES'!H16=4,'ANALISIS DE RIESGOS'!G16=4),AND('VALORACIÓN CON CONTROLES'!H16=4,'ANALISIS DE RIESGOS'!G16=5),AND('VALORACIÓN CON CONTROLES'!H16=3,'ANALISIS DE RIESGOS'!G16=4),AND('VALORACIÓN CON CONTROLES'!H16=3,'ANALISIS DE RIESGOS'!G16=5),AND('VALORACIÓN CON CONTROLES'!H16=2,'ANALISIS DE RIESGOS'!G16=5)),"ZONA RIESGO EXTREMO")))),0)</f>
        <v>0</v>
      </c>
      <c r="Q21" s="57" t="str">
        <f>IF(AND('VALORACIÓN CON CONTROLES'!H16&gt;0,'VALORACIÓN CON CONTROLES'!I16&gt;0),IF(OR(AND('VALORACIÓN CON CONTROLES'!H16=1,'VALORACIÓN CON CONTROLES'!I16=1),AND('VALORACIÓN CON CONTROLES'!H16=2,'VALORACIÓN CON CONTROLES'!I16=1),AND('VALORACIÓN CON CONTROLES'!H16=3,'VALORACIÓN CON CONTROLES'!I16=1),AND('VALORACIÓN CON CONTROLES'!H16=1,'VALORACIÓN CON CONTROLES'!I16=2),AND('VALORACIÓN CON CONTROLES'!H16=2,'VALORACIÓN CON CONTROLES'!I16=2)),"ZONA RIESGO BAJA",IF(OR(AND('VALORACIÓN CON CONTROLES'!H16=4,'VALORACIÓN CON CONTROLES'!I16=1),AND('VALORACIÓN CON CONTROLES'!H16=3,'VALORACIÓN CON CONTROLES'!I16=2),AND('VALORACIÓN CON CONTROLES'!H16=2,'VALORACIÓN CON CONTROLES'!I16=3),AND('VALORACIÓN CON CONTROLES'!H16=1,'VALORACIÓN CON CONTROLES'!I16=3)),"ZONA RIESGO MODERADO",IF(OR(AND('VALORACIÓN CON CONTROLES'!H16=5,'VALORACIÓN CON CONTROLES'!I16=1),AND('VALORACIÓN CON CONTROLES'!H16=5,'VALORACIÓN CON CONTROLES'!I16=2),AND('VALORACIÓN CON CONTROLES'!H16=4,'VALORACIÓN CON CONTROLES'!I16=2),AND('VALORACIÓN CON CONTROLES'!H16=4,'VALORACIÓN CON CONTROLES'!I16=3),AND('VALORACIÓN CON CONTROLES'!H16=3,'VALORACIÓN CON CONTROLES'!I16=3),AND('VALORACIÓN CON CONTROLES'!H16=2,'VALORACIÓN CON CONTROLES'!I16=4),AND('VALORACIÓN CON CONTROLES'!H16=1,'VALORACIÓN CON CONTROLES'!I16=4),AND('VALORACIÓN CON CONTROLES'!H16=1,'VALORACIÓN CON CONTROLES'!I16=5)),"ZONA RIESGO ALTO",IF(OR(AND('VALORACIÓN CON CONTROLES'!H16=5,'VALORACIÓN CON CONTROLES'!I16=3),AND('VALORACIÓN CON CONTROLES'!H16=5,'VALORACIÓN CON CONTROLES'!I16=4),AND('VALORACIÓN CON CONTROLES'!H16=5,'VALORACIÓN CON CONTROLES'!I16=5),AND('VALORACIÓN CON CONTROLES'!H16=4,'VALORACIÓN CON CONTROLES'!I16=4),AND('VALORACIÓN CON CONTROLES'!H16=4,'VALORACIÓN CON CONTROLES'!I16=5),AND('VALORACIÓN CON CONTROLES'!H16=3,'VALORACIÓN CON CONTROLES'!I16=4),AND('VALORACIÓN CON CONTROLES'!H16=3,'VALORACIÓN CON CONTROLES'!I16=5),AND('VALORACIÓN CON CONTROLES'!H16=2,'VALORACIÓN CON CONTROLES'!I16=5)),"ZONA RIESGO EXTREMO")))),0)</f>
        <v>ZONA RIESGO MODERADO</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2" t="s">
        <v>28</v>
      </c>
      <c r="I22" s="69" t="s">
        <v>185</v>
      </c>
      <c r="J22" s="1"/>
      <c r="K22" s="16">
        <v>12</v>
      </c>
      <c r="L22" s="1"/>
      <c r="M22" s="59">
        <v>8</v>
      </c>
      <c r="N22" s="59">
        <f>IF(AND('VALORACIÓN CON CONTROLES'!H17=0,'VALORACIÓN CON CONTROLES'!I17=0),'ANALISIS DE RIESGOS'!I17,0)</f>
        <v>0</v>
      </c>
      <c r="O22" s="1">
        <f>IF(AND('VALORACIÓN CON CONTROLES'!H17=0,'VALORACIÓN CON CONTROLES'!I17&gt;0),IF(OR(AND('ANALISIS DE RIESGOS'!F17=1,'VALORACIÓN CON CONTROLES'!I17=1),AND('ANALISIS DE RIESGOS'!F17=2,'VALORACIÓN CON CONTROLES'!I17=1),AND('ANALISIS DE RIESGOS'!F17=3,'VALORACIÓN CON CONTROLES'!I17=1),AND('ANALISIS DE RIESGOS'!F17=1,'VALORACIÓN CON CONTROLES'!I17=2),AND('ANALISIS DE RIESGOS'!F17=2,'VALORACIÓN CON CONTROLES'!I17=2)),"ZONA RIESGO BAJA",IF(OR(AND('ANALISIS DE RIESGOS'!F17=4,'VALORACIÓN CON CONTROLES'!I17=1),AND('ANALISIS DE RIESGOS'!F17=3,'VALORACIÓN CON CONTROLES'!I17=2),AND('ANALISIS DE RIESGOS'!F17=2,'VALORACIÓN CON CONTROLES'!I17=3),AND('ANALISIS DE RIESGOS'!F17=1,'VALORACIÓN CON CONTROLES'!I17=3)),"ZONA RIESGO MODERADO",IF(OR(AND('ANALISIS DE RIESGOS'!F17=5,'VALORACIÓN CON CONTROLES'!I17=1),AND('ANALISIS DE RIESGOS'!F17=5,'VALORACIÓN CON CONTROLES'!I17=2),AND('ANALISIS DE RIESGOS'!F17=4,'VALORACIÓN CON CONTROLES'!I17=2),AND('ANALISIS DE RIESGOS'!F17=4,'VALORACIÓN CON CONTROLES'!I17=3),AND('ANALISIS DE RIESGOS'!F17=3,'VALORACIÓN CON CONTROLES'!I17=3),AND('ANALISIS DE RIESGOS'!F17=2,'VALORACIÓN CON CONTROLES'!I17=4),AND('ANALISIS DE RIESGOS'!F17=1,'VALORACIÓN CON CONTROLES'!I17=4),AND('ANALISIS DE RIESGOS'!F17=1,'VALORACIÓN CON CONTROLES'!I17=5)),"ZONA RIESGO ALTO",IF(OR(AND('ANALISIS DE RIESGOS'!F17=5,'VALORACIÓN CON CONTROLES'!I17=3),AND('ANALISIS DE RIESGOS'!F17=5,'VALORACIÓN CON CONTROLES'!I17=4),AND('ANALISIS DE RIESGOS'!F17=5,'VALORACIÓN CON CONTROLES'!I17=5),AND('ANALISIS DE RIESGOS'!F17=4,'VALORACIÓN CON CONTROLES'!I17=4),AND('ANALISIS DE RIESGOS'!F17=4,'VALORACIÓN CON CONTROLES'!I17=5),AND('ANALISIS DE RIESGOS'!F17=3,'VALORACIÓN CON CONTROLES'!I17=4),AND('ANALISIS DE RIESGOS'!F17=3,'VALORACIÓN CON CONTROLES'!I17=5),AND('ANALISIS DE RIESGOS'!F17=2,'VALORACIÓN CON CONTROLES'!I17=5)),"ZONA RIESGO EXTREMO")))),0)</f>
        <v>0</v>
      </c>
      <c r="P22" s="1">
        <f>IF(AND('VALORACIÓN CON CONTROLES'!H17&gt;0,'VALORACIÓN CON CONTROLES'!I17=0),IF(OR(AND('VALORACIÓN CON CONTROLES'!H17=1,'ANALISIS DE RIESGOS'!G17=1),AND('VALORACIÓN CON CONTROLES'!H17=2,'ANALISIS DE RIESGOS'!G17=1),AND('VALORACIÓN CON CONTROLES'!H17=3,'ANALISIS DE RIESGOS'!G17=1),AND('VALORACIÓN CON CONTROLES'!H17=1,'ANALISIS DE RIESGOS'!G17=2),AND('VALORACIÓN CON CONTROLES'!H17=2,'ANALISIS DE RIESGOS'!G17=2)),"ZONA RIESGO BAJA",IF(OR(AND('VALORACIÓN CON CONTROLES'!H17=4,'ANALISIS DE RIESGOS'!G17=1),AND('VALORACIÓN CON CONTROLES'!H17=3,'ANALISIS DE RIESGOS'!G17=2),AND('VALORACIÓN CON CONTROLES'!H17=2,'ANALISIS DE RIESGOS'!G17=3),AND('VALORACIÓN CON CONTROLES'!H17=1,'ANALISIS DE RIESGOS'!G17=3)),"ZONA RIESGO MODERADO",IF(OR(AND('VALORACIÓN CON CONTROLES'!H17=5,'ANALISIS DE RIESGOS'!G17=1),AND('VALORACIÓN CON CONTROLES'!H17=5,'ANALISIS DE RIESGOS'!G17=2),AND('VALORACIÓN CON CONTROLES'!H17=4,'ANALISIS DE RIESGOS'!G17=2),AND('VALORACIÓN CON CONTROLES'!H17=4,'ANALISIS DE RIESGOS'!G17=3),AND('VALORACIÓN CON CONTROLES'!H17=3,'ANALISIS DE RIESGOS'!G17=3),AND('VALORACIÓN CON CONTROLES'!H17=2,'ANALISIS DE RIESGOS'!G17=4),AND('VALORACIÓN CON CONTROLES'!H17=1,'ANALISIS DE RIESGOS'!G17=4),AND('VALORACIÓN CON CONTROLES'!H17=1,'ANALISIS DE RIESGOS'!G17=5)),"ZONA RIESGO ALTO",IF(OR(AND('VALORACIÓN CON CONTROLES'!H17=5,'ANALISIS DE RIESGOS'!G17=3),AND('VALORACIÓN CON CONTROLES'!H17=5,'ANALISIS DE RIESGOS'!G17=4),AND('VALORACIÓN CON CONTROLES'!H17=5,'ANALISIS DE RIESGOS'!G17=5),AND('VALORACIÓN CON CONTROLES'!H17=4,'ANALISIS DE RIESGOS'!G17=4),AND('VALORACIÓN CON CONTROLES'!H17=4,'ANALISIS DE RIESGOS'!G17=5),AND('VALORACIÓN CON CONTROLES'!H17=3,'ANALISIS DE RIESGOS'!G17=4),AND('VALORACIÓN CON CONTROLES'!H17=3,'ANALISIS DE RIESGOS'!G17=5),AND('VALORACIÓN CON CONTROLES'!H17=2,'ANALISIS DE RIESGOS'!G17=5)),"ZONA RIESGO EXTREMO")))),0)</f>
        <v>0</v>
      </c>
      <c r="Q22" s="57" t="str">
        <f>IF(AND('VALORACIÓN CON CONTROLES'!H17&gt;0,'VALORACIÓN CON CONTROLES'!I17&gt;0),IF(OR(AND('VALORACIÓN CON CONTROLES'!H17=1,'VALORACIÓN CON CONTROLES'!I17=1),AND('VALORACIÓN CON CONTROLES'!H17=2,'VALORACIÓN CON CONTROLES'!I17=1),AND('VALORACIÓN CON CONTROLES'!H17=3,'VALORACIÓN CON CONTROLES'!I17=1),AND('VALORACIÓN CON CONTROLES'!H17=1,'VALORACIÓN CON CONTROLES'!I17=2),AND('VALORACIÓN CON CONTROLES'!H17=2,'VALORACIÓN CON CONTROLES'!I17=2)),"ZONA RIESGO BAJA",IF(OR(AND('VALORACIÓN CON CONTROLES'!H17=4,'VALORACIÓN CON CONTROLES'!I17=1),AND('VALORACIÓN CON CONTROLES'!H17=3,'VALORACIÓN CON CONTROLES'!I17=2),AND('VALORACIÓN CON CONTROLES'!H17=2,'VALORACIÓN CON CONTROLES'!I17=3),AND('VALORACIÓN CON CONTROLES'!H17=1,'VALORACIÓN CON CONTROLES'!I17=3)),"ZONA RIESGO MODERADO",IF(OR(AND('VALORACIÓN CON CONTROLES'!H17=5,'VALORACIÓN CON CONTROLES'!I17=1),AND('VALORACIÓN CON CONTROLES'!H17=5,'VALORACIÓN CON CONTROLES'!I17=2),AND('VALORACIÓN CON CONTROLES'!H17=4,'VALORACIÓN CON CONTROLES'!I17=2),AND('VALORACIÓN CON CONTROLES'!H17=4,'VALORACIÓN CON CONTROLES'!I17=3),AND('VALORACIÓN CON CONTROLES'!H17=3,'VALORACIÓN CON CONTROLES'!I17=3),AND('VALORACIÓN CON CONTROLES'!H17=2,'VALORACIÓN CON CONTROLES'!I17=4),AND('VALORACIÓN CON CONTROLES'!H17=1,'VALORACIÓN CON CONTROLES'!I17=4),AND('VALORACIÓN CON CONTROLES'!H17=1,'VALORACIÓN CON CONTROLES'!I17=5)),"ZONA RIESGO ALTO",IF(OR(AND('VALORACIÓN CON CONTROLES'!H17=5,'VALORACIÓN CON CONTROLES'!I17=3),AND('VALORACIÓN CON CONTROLES'!H17=5,'VALORACIÓN CON CONTROLES'!I17=4),AND('VALORACIÓN CON CONTROLES'!H17=5,'VALORACIÓN CON CONTROLES'!I17=5),AND('VALORACIÓN CON CONTROLES'!H17=4,'VALORACIÓN CON CONTROLES'!I17=4),AND('VALORACIÓN CON CONTROLES'!H17=4,'VALORACIÓN CON CONTROLES'!I17=5),AND('VALORACIÓN CON CONTROLES'!H17=3,'VALORACIÓN CON CONTROLES'!I17=4),AND('VALORACIÓN CON CONTROLES'!H17=3,'VALORACIÓN CON CONTROLES'!I17=5),AND('VALORACIÓN CON CONTROLES'!H17=2,'VALORACIÓN CON CONTROLES'!I17=5)),"ZONA RIESGO EXTREMO")))),0)</f>
        <v>ZONA RIESGO BAJA</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2" t="s">
        <v>31</v>
      </c>
      <c r="I23" s="69" t="s">
        <v>186</v>
      </c>
      <c r="J23" s="1"/>
      <c r="K23" s="16">
        <v>13</v>
      </c>
      <c r="L23" s="1"/>
      <c r="M23" s="59">
        <v>9</v>
      </c>
      <c r="N23" s="59">
        <f>IF(AND('VALORACIÓN CON CONTROLES'!H18=0,'VALORACIÓN CON CONTROLES'!I18=0),'ANALISIS DE RIESGOS'!I18,0)</f>
        <v>0</v>
      </c>
      <c r="O23" s="1">
        <f>IF(AND('VALORACIÓN CON CONTROLES'!H18=0,'VALORACIÓN CON CONTROLES'!I18&gt;0),IF(OR(AND('ANALISIS DE RIESGOS'!F18=1,'VALORACIÓN CON CONTROLES'!I18=1),AND('ANALISIS DE RIESGOS'!F18=2,'VALORACIÓN CON CONTROLES'!I18=1),AND('ANALISIS DE RIESGOS'!F18=3,'VALORACIÓN CON CONTROLES'!I18=1),AND('ANALISIS DE RIESGOS'!F18=1,'VALORACIÓN CON CONTROLES'!I18=2),AND('ANALISIS DE RIESGOS'!F18=2,'VALORACIÓN CON CONTROLES'!I18=2)),"ZONA RIESGO BAJA",IF(OR(AND('ANALISIS DE RIESGOS'!F18=4,'VALORACIÓN CON CONTROLES'!I18=1),AND('ANALISIS DE RIESGOS'!F18=3,'VALORACIÓN CON CONTROLES'!I18=2),AND('ANALISIS DE RIESGOS'!F18=2,'VALORACIÓN CON CONTROLES'!I18=3),AND('ANALISIS DE RIESGOS'!F18=1,'VALORACIÓN CON CONTROLES'!I18=3)),"ZONA RIESGO MODERADO",IF(OR(AND('ANALISIS DE RIESGOS'!F18=5,'VALORACIÓN CON CONTROLES'!I18=1),AND('ANALISIS DE RIESGOS'!F18=5,'VALORACIÓN CON CONTROLES'!I18=2),AND('ANALISIS DE RIESGOS'!F18=4,'VALORACIÓN CON CONTROLES'!I18=2),AND('ANALISIS DE RIESGOS'!F18=4,'VALORACIÓN CON CONTROLES'!I18=3),AND('ANALISIS DE RIESGOS'!F18=3,'VALORACIÓN CON CONTROLES'!I18=3),AND('ANALISIS DE RIESGOS'!F18=2,'VALORACIÓN CON CONTROLES'!I18=4),AND('ANALISIS DE RIESGOS'!F18=1,'VALORACIÓN CON CONTROLES'!I18=4),AND('ANALISIS DE RIESGOS'!F18=1,'VALORACIÓN CON CONTROLES'!I18=5)),"ZONA RIESGO ALTO",IF(OR(AND('ANALISIS DE RIESGOS'!F18=5,'VALORACIÓN CON CONTROLES'!I18=3),AND('ANALISIS DE RIESGOS'!F18=5,'VALORACIÓN CON CONTROLES'!I18=4),AND('ANALISIS DE RIESGOS'!F18=5,'VALORACIÓN CON CONTROLES'!I18=5),AND('ANALISIS DE RIESGOS'!F18=4,'VALORACIÓN CON CONTROLES'!I18=4),AND('ANALISIS DE RIESGOS'!F18=4,'VALORACIÓN CON CONTROLES'!I18=5),AND('ANALISIS DE RIESGOS'!F18=3,'VALORACIÓN CON CONTROLES'!I18=4),AND('ANALISIS DE RIESGOS'!F18=3,'VALORACIÓN CON CONTROLES'!I18=5),AND('ANALISIS DE RIESGOS'!F18=2,'VALORACIÓN CON CONTROLES'!I18=5)),"ZONA RIESGO EXTREMO")))),0)</f>
        <v>0</v>
      </c>
      <c r="P23" s="1">
        <f>IF(AND('VALORACIÓN CON CONTROLES'!H18&gt;0,'VALORACIÓN CON CONTROLES'!I18=0),IF(OR(AND('VALORACIÓN CON CONTROLES'!H18=1,'ANALISIS DE RIESGOS'!G18=1),AND('VALORACIÓN CON CONTROLES'!H18=2,'ANALISIS DE RIESGOS'!G18=1),AND('VALORACIÓN CON CONTROLES'!H18=3,'ANALISIS DE RIESGOS'!G18=1),AND('VALORACIÓN CON CONTROLES'!H18=1,'ANALISIS DE RIESGOS'!G18=2),AND('VALORACIÓN CON CONTROLES'!H18=2,'ANALISIS DE RIESGOS'!G18=2)),"ZONA RIESGO BAJA",IF(OR(AND('VALORACIÓN CON CONTROLES'!H18=4,'ANALISIS DE RIESGOS'!G18=1),AND('VALORACIÓN CON CONTROLES'!H18=3,'ANALISIS DE RIESGOS'!G18=2),AND('VALORACIÓN CON CONTROLES'!H18=2,'ANALISIS DE RIESGOS'!G18=3),AND('VALORACIÓN CON CONTROLES'!H18=1,'ANALISIS DE RIESGOS'!G18=3)),"ZONA RIESGO MODERADO",IF(OR(AND('VALORACIÓN CON CONTROLES'!H18=5,'ANALISIS DE RIESGOS'!G18=1),AND('VALORACIÓN CON CONTROLES'!H18=5,'ANALISIS DE RIESGOS'!G18=2),AND('VALORACIÓN CON CONTROLES'!H18=4,'ANALISIS DE RIESGOS'!G18=2),AND('VALORACIÓN CON CONTROLES'!H18=4,'ANALISIS DE RIESGOS'!G18=3),AND('VALORACIÓN CON CONTROLES'!H18=3,'ANALISIS DE RIESGOS'!G18=3),AND('VALORACIÓN CON CONTROLES'!H18=2,'ANALISIS DE RIESGOS'!G18=4),AND('VALORACIÓN CON CONTROLES'!H18=1,'ANALISIS DE RIESGOS'!G18=4),AND('VALORACIÓN CON CONTROLES'!H18=1,'ANALISIS DE RIESGOS'!G18=5)),"ZONA RIESGO ALTO",IF(OR(AND('VALORACIÓN CON CONTROLES'!H18=5,'ANALISIS DE RIESGOS'!G18=3),AND('VALORACIÓN CON CONTROLES'!H18=5,'ANALISIS DE RIESGOS'!G18=4),AND('VALORACIÓN CON CONTROLES'!H18=5,'ANALISIS DE RIESGOS'!G18=5),AND('VALORACIÓN CON CONTROLES'!H18=4,'ANALISIS DE RIESGOS'!G18=4),AND('VALORACIÓN CON CONTROLES'!H18=4,'ANALISIS DE RIESGOS'!G18=5),AND('VALORACIÓN CON CONTROLES'!H18=3,'ANALISIS DE RIESGOS'!G18=4),AND('VALORACIÓN CON CONTROLES'!H18=3,'ANALISIS DE RIESGOS'!G18=5),AND('VALORACIÓN CON CONTROLES'!H18=2,'ANALISIS DE RIESGOS'!G18=5)),"ZONA RIESGO EXTREMO")))),0)</f>
        <v>0</v>
      </c>
      <c r="Q23" s="57" t="str">
        <f>IF(AND('VALORACIÓN CON CONTROLES'!H18&gt;0,'VALORACIÓN CON CONTROLES'!I18&gt;0),IF(OR(AND('VALORACIÓN CON CONTROLES'!H18=1,'VALORACIÓN CON CONTROLES'!I18=1),AND('VALORACIÓN CON CONTROLES'!H18=2,'VALORACIÓN CON CONTROLES'!I18=1),AND('VALORACIÓN CON CONTROLES'!H18=3,'VALORACIÓN CON CONTROLES'!I18=1),AND('VALORACIÓN CON CONTROLES'!H18=1,'VALORACIÓN CON CONTROLES'!I18=2),AND('VALORACIÓN CON CONTROLES'!H18=2,'VALORACIÓN CON CONTROLES'!I18=2)),"ZONA RIESGO BAJA",IF(OR(AND('VALORACIÓN CON CONTROLES'!H18=4,'VALORACIÓN CON CONTROLES'!I18=1),AND('VALORACIÓN CON CONTROLES'!H18=3,'VALORACIÓN CON CONTROLES'!I18=2),AND('VALORACIÓN CON CONTROLES'!H18=2,'VALORACIÓN CON CONTROLES'!I18=3),AND('VALORACIÓN CON CONTROLES'!H18=1,'VALORACIÓN CON CONTROLES'!I18=3)),"ZONA RIESGO MODERADO",IF(OR(AND('VALORACIÓN CON CONTROLES'!H18=5,'VALORACIÓN CON CONTROLES'!I18=1),AND('VALORACIÓN CON CONTROLES'!H18=5,'VALORACIÓN CON CONTROLES'!I18=2),AND('VALORACIÓN CON CONTROLES'!H18=4,'VALORACIÓN CON CONTROLES'!I18=2),AND('VALORACIÓN CON CONTROLES'!H18=4,'VALORACIÓN CON CONTROLES'!I18=3),AND('VALORACIÓN CON CONTROLES'!H18=3,'VALORACIÓN CON CONTROLES'!I18=3),AND('VALORACIÓN CON CONTROLES'!H18=2,'VALORACIÓN CON CONTROLES'!I18=4),AND('VALORACIÓN CON CONTROLES'!H18=1,'VALORACIÓN CON CONTROLES'!I18=4),AND('VALORACIÓN CON CONTROLES'!H18=1,'VALORACIÓN CON CONTROLES'!I18=5)),"ZONA RIESGO ALTO",IF(OR(AND('VALORACIÓN CON CONTROLES'!H18=5,'VALORACIÓN CON CONTROLES'!I18=3),AND('VALORACIÓN CON CONTROLES'!H18=5,'VALORACIÓN CON CONTROLES'!I18=4),AND('VALORACIÓN CON CONTROLES'!H18=5,'VALORACIÓN CON CONTROLES'!I18=5),AND('VALORACIÓN CON CONTROLES'!H18=4,'VALORACIÓN CON CONTROLES'!I18=4),AND('VALORACIÓN CON CONTROLES'!H18=4,'VALORACIÓN CON CONTROLES'!I18=5),AND('VALORACIÓN CON CONTROLES'!H18=3,'VALORACIÓN CON CONTROLES'!I18=4),AND('VALORACIÓN CON CONTROLES'!H18=3,'VALORACIÓN CON CONTROLES'!I18=5),AND('VALORACIÓN CON CONTROLES'!H18=2,'VALORACIÓN CON CONTROLES'!I18=5)),"ZONA RIESGO EXTREMO")))),0)</f>
        <v>ZONA RIESGO BAJA</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2" t="s">
        <v>25</v>
      </c>
      <c r="I24" s="69" t="s">
        <v>187</v>
      </c>
      <c r="J24" s="1"/>
      <c r="K24" s="16">
        <v>14</v>
      </c>
      <c r="L24" s="1"/>
      <c r="M24" s="59">
        <v>10</v>
      </c>
      <c r="N24" s="59">
        <f>IF(AND('VALORACIÓN CON CONTROLES'!H19=0,'VALORACIÓN CON CONTROLES'!I19=0),'ANALISIS DE RIESGOS'!I19,0)</f>
        <v>0</v>
      </c>
      <c r="O24" s="1">
        <f>IF(AND('VALORACIÓN CON CONTROLES'!H19=0,'VALORACIÓN CON CONTROLES'!I19&gt;0),IF(OR(AND('ANALISIS DE RIESGOS'!F19=1,'VALORACIÓN CON CONTROLES'!I19=1),AND('ANALISIS DE RIESGOS'!F19=2,'VALORACIÓN CON CONTROLES'!I19=1),AND('ANALISIS DE RIESGOS'!F19=3,'VALORACIÓN CON CONTROLES'!I19=1),AND('ANALISIS DE RIESGOS'!F19=1,'VALORACIÓN CON CONTROLES'!I19=2),AND('ANALISIS DE RIESGOS'!F19=2,'VALORACIÓN CON CONTROLES'!I19=2)),"ZONA RIESGO BAJA",IF(OR(AND('ANALISIS DE RIESGOS'!F19=4,'VALORACIÓN CON CONTROLES'!I19=1),AND('ANALISIS DE RIESGOS'!F19=3,'VALORACIÓN CON CONTROLES'!I19=2),AND('ANALISIS DE RIESGOS'!F19=2,'VALORACIÓN CON CONTROLES'!I19=3),AND('ANALISIS DE RIESGOS'!F19=1,'VALORACIÓN CON CONTROLES'!I19=3)),"ZONA RIESGO MODERADO",IF(OR(AND('ANALISIS DE RIESGOS'!F19=5,'VALORACIÓN CON CONTROLES'!I19=1),AND('ANALISIS DE RIESGOS'!F19=5,'VALORACIÓN CON CONTROLES'!I19=2),AND('ANALISIS DE RIESGOS'!F19=4,'VALORACIÓN CON CONTROLES'!I19=2),AND('ANALISIS DE RIESGOS'!F19=4,'VALORACIÓN CON CONTROLES'!I19=3),AND('ANALISIS DE RIESGOS'!F19=3,'VALORACIÓN CON CONTROLES'!I19=3),AND('ANALISIS DE RIESGOS'!F19=2,'VALORACIÓN CON CONTROLES'!I19=4),AND('ANALISIS DE RIESGOS'!F19=1,'VALORACIÓN CON CONTROLES'!I19=4),AND('ANALISIS DE RIESGOS'!F19=1,'VALORACIÓN CON CONTROLES'!I19=5)),"ZONA RIESGO ALTO",IF(OR(AND('ANALISIS DE RIESGOS'!F19=5,'VALORACIÓN CON CONTROLES'!I19=3),AND('ANALISIS DE RIESGOS'!F19=5,'VALORACIÓN CON CONTROLES'!I19=4),AND('ANALISIS DE RIESGOS'!F19=5,'VALORACIÓN CON CONTROLES'!I19=5),AND('ANALISIS DE RIESGOS'!F19=4,'VALORACIÓN CON CONTROLES'!I19=4),AND('ANALISIS DE RIESGOS'!F19=4,'VALORACIÓN CON CONTROLES'!I19=5),AND('ANALISIS DE RIESGOS'!F19=3,'VALORACIÓN CON CONTROLES'!I19=4),AND('ANALISIS DE RIESGOS'!F19=3,'VALORACIÓN CON CONTROLES'!I19=5),AND('ANALISIS DE RIESGOS'!F19=2,'VALORACIÓN CON CONTROLES'!I19=5)),"ZONA RIESGO EXTREMO")))),0)</f>
        <v>0</v>
      </c>
      <c r="P24" s="1">
        <f>IF(AND('VALORACIÓN CON CONTROLES'!H19&gt;0,'VALORACIÓN CON CONTROLES'!I19=0),IF(OR(AND('VALORACIÓN CON CONTROLES'!H19=1,'ANALISIS DE RIESGOS'!G19=1),AND('VALORACIÓN CON CONTROLES'!H19=2,'ANALISIS DE RIESGOS'!G19=1),AND('VALORACIÓN CON CONTROLES'!H19=3,'ANALISIS DE RIESGOS'!G19=1),AND('VALORACIÓN CON CONTROLES'!H19=1,'ANALISIS DE RIESGOS'!G19=2),AND('VALORACIÓN CON CONTROLES'!H19=2,'ANALISIS DE RIESGOS'!G19=2)),"ZONA RIESGO BAJA",IF(OR(AND('VALORACIÓN CON CONTROLES'!H19=4,'ANALISIS DE RIESGOS'!G19=1),AND('VALORACIÓN CON CONTROLES'!H19=3,'ANALISIS DE RIESGOS'!G19=2),AND('VALORACIÓN CON CONTROLES'!H19=2,'ANALISIS DE RIESGOS'!G19=3),AND('VALORACIÓN CON CONTROLES'!H19=1,'ANALISIS DE RIESGOS'!G19=3)),"ZONA RIESGO MODERADO",IF(OR(AND('VALORACIÓN CON CONTROLES'!H19=5,'ANALISIS DE RIESGOS'!G19=1),AND('VALORACIÓN CON CONTROLES'!H19=5,'ANALISIS DE RIESGOS'!G19=2),AND('VALORACIÓN CON CONTROLES'!H19=4,'ANALISIS DE RIESGOS'!G19=2),AND('VALORACIÓN CON CONTROLES'!H19=4,'ANALISIS DE RIESGOS'!G19=3),AND('VALORACIÓN CON CONTROLES'!H19=3,'ANALISIS DE RIESGOS'!G19=3),AND('VALORACIÓN CON CONTROLES'!H19=2,'ANALISIS DE RIESGOS'!G19=4),AND('VALORACIÓN CON CONTROLES'!H19=1,'ANALISIS DE RIESGOS'!G19=4),AND('VALORACIÓN CON CONTROLES'!H19=1,'ANALISIS DE RIESGOS'!G19=5)),"ZONA RIESGO ALTO",IF(OR(AND('VALORACIÓN CON CONTROLES'!H19=5,'ANALISIS DE RIESGOS'!G19=3),AND('VALORACIÓN CON CONTROLES'!H19=5,'ANALISIS DE RIESGOS'!G19=4),AND('VALORACIÓN CON CONTROLES'!H19=5,'ANALISIS DE RIESGOS'!G19=5),AND('VALORACIÓN CON CONTROLES'!H19=4,'ANALISIS DE RIESGOS'!G19=4),AND('VALORACIÓN CON CONTROLES'!H19=4,'ANALISIS DE RIESGOS'!G19=5),AND('VALORACIÓN CON CONTROLES'!H19=3,'ANALISIS DE RIESGOS'!G19=4),AND('VALORACIÓN CON CONTROLES'!H19=3,'ANALISIS DE RIESGOS'!G19=5),AND('VALORACIÓN CON CONTROLES'!H19=2,'ANALISIS DE RIESGOS'!G19=5)),"ZONA RIESGO EXTREMO")))),0)</f>
        <v>0</v>
      </c>
      <c r="Q24" s="57" t="str">
        <f>IF(AND('VALORACIÓN CON CONTROLES'!H19&gt;0,'VALORACIÓN CON CONTROLES'!I19&gt;0),IF(OR(AND('VALORACIÓN CON CONTROLES'!H19=1,'VALORACIÓN CON CONTROLES'!I19=1),AND('VALORACIÓN CON CONTROLES'!H19=2,'VALORACIÓN CON CONTROLES'!I19=1),AND('VALORACIÓN CON CONTROLES'!H19=3,'VALORACIÓN CON CONTROLES'!I19=1),AND('VALORACIÓN CON CONTROLES'!H19=1,'VALORACIÓN CON CONTROLES'!I19=2),AND('VALORACIÓN CON CONTROLES'!H19=2,'VALORACIÓN CON CONTROLES'!I19=2)),"ZONA RIESGO BAJA",IF(OR(AND('VALORACIÓN CON CONTROLES'!H19=4,'VALORACIÓN CON CONTROLES'!I19=1),AND('VALORACIÓN CON CONTROLES'!H19=3,'VALORACIÓN CON CONTROLES'!I19=2),AND('VALORACIÓN CON CONTROLES'!H19=2,'VALORACIÓN CON CONTROLES'!I19=3),AND('VALORACIÓN CON CONTROLES'!H19=1,'VALORACIÓN CON CONTROLES'!I19=3)),"ZONA RIESGO MODERADO",IF(OR(AND('VALORACIÓN CON CONTROLES'!H19=5,'VALORACIÓN CON CONTROLES'!I19=1),AND('VALORACIÓN CON CONTROLES'!H19=5,'VALORACIÓN CON CONTROLES'!I19=2),AND('VALORACIÓN CON CONTROLES'!H19=4,'VALORACIÓN CON CONTROLES'!I19=2),AND('VALORACIÓN CON CONTROLES'!H19=4,'VALORACIÓN CON CONTROLES'!I19=3),AND('VALORACIÓN CON CONTROLES'!H19=3,'VALORACIÓN CON CONTROLES'!I19=3),AND('VALORACIÓN CON CONTROLES'!H19=2,'VALORACIÓN CON CONTROLES'!I19=4),AND('VALORACIÓN CON CONTROLES'!H19=1,'VALORACIÓN CON CONTROLES'!I19=4),AND('VALORACIÓN CON CONTROLES'!H19=1,'VALORACIÓN CON CONTROLES'!I19=5)),"ZONA RIESGO ALTO",IF(OR(AND('VALORACIÓN CON CONTROLES'!H19=5,'VALORACIÓN CON CONTROLES'!I19=3),AND('VALORACIÓN CON CONTROLES'!H19=5,'VALORACIÓN CON CONTROLES'!I19=4),AND('VALORACIÓN CON CONTROLES'!H19=5,'VALORACIÓN CON CONTROLES'!I19=5),AND('VALORACIÓN CON CONTROLES'!H19=4,'VALORACIÓN CON CONTROLES'!I19=4),AND('VALORACIÓN CON CONTROLES'!H19=4,'VALORACIÓN CON CONTROLES'!I19=5),AND('VALORACIÓN CON CONTROLES'!H19=3,'VALORACIÓN CON CONTROLES'!I19=4),AND('VALORACIÓN CON CONTROLES'!H19=3,'VALORACIÓN CON CONTROLES'!I19=5),AND('VALORACIÓN CON CONTROLES'!H19=2,'VALORACIÓN CON CONTROLES'!I19=5)),"ZONA RIESGO EXTREMO")))),0)</f>
        <v>ZONA RIESGO BAJA</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2" t="s">
        <v>38</v>
      </c>
      <c r="I25" s="69" t="s">
        <v>188</v>
      </c>
      <c r="J25" s="1"/>
      <c r="K25" s="16">
        <v>15</v>
      </c>
      <c r="L25" s="1"/>
      <c r="M25" s="59">
        <v>11</v>
      </c>
      <c r="N25" s="59">
        <f>IF(AND('VALORACIÓN CON CONTROLES'!H20=0,'VALORACIÓN CON CONTROLES'!I20=0),'ANALISIS DE RIESGOS'!I20,0)</f>
        <v>0</v>
      </c>
      <c r="O25" s="1">
        <f>IF(AND('VALORACIÓN CON CONTROLES'!H20=0,'VALORACIÓN CON CONTROLES'!I20&gt;0),IF(OR(AND('ANALISIS DE RIESGOS'!F20=1,'VALORACIÓN CON CONTROLES'!I20=1),AND('ANALISIS DE RIESGOS'!F20=2,'VALORACIÓN CON CONTROLES'!I20=1),AND('ANALISIS DE RIESGOS'!F20=3,'VALORACIÓN CON CONTROLES'!I20=1),AND('ANALISIS DE RIESGOS'!F20=1,'VALORACIÓN CON CONTROLES'!I20=2),AND('ANALISIS DE RIESGOS'!F20=2,'VALORACIÓN CON CONTROLES'!I20=2)),"ZONA RIESGO BAJA",IF(OR(AND('ANALISIS DE RIESGOS'!F20=4,'VALORACIÓN CON CONTROLES'!I20=1),AND('ANALISIS DE RIESGOS'!F20=3,'VALORACIÓN CON CONTROLES'!I20=2),AND('ANALISIS DE RIESGOS'!F20=2,'VALORACIÓN CON CONTROLES'!I20=3),AND('ANALISIS DE RIESGOS'!F20=1,'VALORACIÓN CON CONTROLES'!I20=3)),"ZONA RIESGO MODERADO",IF(OR(AND('ANALISIS DE RIESGOS'!F20=5,'VALORACIÓN CON CONTROLES'!I20=1),AND('ANALISIS DE RIESGOS'!F20=5,'VALORACIÓN CON CONTROLES'!I20=2),AND('ANALISIS DE RIESGOS'!F20=4,'VALORACIÓN CON CONTROLES'!I20=2),AND('ANALISIS DE RIESGOS'!F20=4,'VALORACIÓN CON CONTROLES'!I20=3),AND('ANALISIS DE RIESGOS'!F20=3,'VALORACIÓN CON CONTROLES'!I20=3),AND('ANALISIS DE RIESGOS'!F20=2,'VALORACIÓN CON CONTROLES'!I20=4),AND('ANALISIS DE RIESGOS'!F20=1,'VALORACIÓN CON CONTROLES'!I20=4),AND('ANALISIS DE RIESGOS'!F20=1,'VALORACIÓN CON CONTROLES'!I20=5)),"ZONA RIESGO ALTO",IF(OR(AND('ANALISIS DE RIESGOS'!F20=5,'VALORACIÓN CON CONTROLES'!I20=3),AND('ANALISIS DE RIESGOS'!F20=5,'VALORACIÓN CON CONTROLES'!I20=4),AND('ANALISIS DE RIESGOS'!F20=5,'VALORACIÓN CON CONTROLES'!I20=5),AND('ANALISIS DE RIESGOS'!F20=4,'VALORACIÓN CON CONTROLES'!I20=4),AND('ANALISIS DE RIESGOS'!F20=4,'VALORACIÓN CON CONTROLES'!I20=5),AND('ANALISIS DE RIESGOS'!F20=3,'VALORACIÓN CON CONTROLES'!I20=4),AND('ANALISIS DE RIESGOS'!F20=3,'VALORACIÓN CON CONTROLES'!I20=5),AND('ANALISIS DE RIESGOS'!F20=2,'VALORACIÓN CON CONTROLES'!I20=5)),"ZONA RIESGO EXTREMO")))),0)</f>
        <v>0</v>
      </c>
      <c r="P25" s="1">
        <f>IF(AND('VALORACIÓN CON CONTROLES'!H20&gt;0,'VALORACIÓN CON CONTROLES'!I20=0),IF(OR(AND('VALORACIÓN CON CONTROLES'!H20=1,'ANALISIS DE RIESGOS'!G20=1),AND('VALORACIÓN CON CONTROLES'!H20=2,'ANALISIS DE RIESGOS'!G20=1),AND('VALORACIÓN CON CONTROLES'!H20=3,'ANALISIS DE RIESGOS'!G20=1),AND('VALORACIÓN CON CONTROLES'!H20=1,'ANALISIS DE RIESGOS'!G20=2),AND('VALORACIÓN CON CONTROLES'!H20=2,'ANALISIS DE RIESGOS'!G20=2)),"ZONA RIESGO BAJA",IF(OR(AND('VALORACIÓN CON CONTROLES'!H20=4,'ANALISIS DE RIESGOS'!G20=1),AND('VALORACIÓN CON CONTROLES'!H20=3,'ANALISIS DE RIESGOS'!G20=2),AND('VALORACIÓN CON CONTROLES'!H20=2,'ANALISIS DE RIESGOS'!G20=3),AND('VALORACIÓN CON CONTROLES'!H20=1,'ANALISIS DE RIESGOS'!G20=3)),"ZONA RIESGO MODERADO",IF(OR(AND('VALORACIÓN CON CONTROLES'!H20=5,'ANALISIS DE RIESGOS'!G20=1),AND('VALORACIÓN CON CONTROLES'!H20=5,'ANALISIS DE RIESGOS'!G20=2),AND('VALORACIÓN CON CONTROLES'!H20=4,'ANALISIS DE RIESGOS'!G20=2),AND('VALORACIÓN CON CONTROLES'!H20=4,'ANALISIS DE RIESGOS'!G20=3),AND('VALORACIÓN CON CONTROLES'!H20=3,'ANALISIS DE RIESGOS'!G20=3),AND('VALORACIÓN CON CONTROLES'!H20=2,'ANALISIS DE RIESGOS'!G20=4),AND('VALORACIÓN CON CONTROLES'!H20=1,'ANALISIS DE RIESGOS'!G20=4),AND('VALORACIÓN CON CONTROLES'!H20=1,'ANALISIS DE RIESGOS'!G20=5)),"ZONA RIESGO ALTO",IF(OR(AND('VALORACIÓN CON CONTROLES'!H20=5,'ANALISIS DE RIESGOS'!G20=3),AND('VALORACIÓN CON CONTROLES'!H20=5,'ANALISIS DE RIESGOS'!G20=4),AND('VALORACIÓN CON CONTROLES'!H20=5,'ANALISIS DE RIESGOS'!G20=5),AND('VALORACIÓN CON CONTROLES'!H20=4,'ANALISIS DE RIESGOS'!G20=4),AND('VALORACIÓN CON CONTROLES'!H20=4,'ANALISIS DE RIESGOS'!G20=5),AND('VALORACIÓN CON CONTROLES'!H20=3,'ANALISIS DE RIESGOS'!G20=4),AND('VALORACIÓN CON CONTROLES'!H20=3,'ANALISIS DE RIESGOS'!G20=5),AND('VALORACIÓN CON CONTROLES'!H20=2,'ANALISIS DE RIESGOS'!G20=5)),"ZONA RIESGO EXTREMO")))),0)</f>
        <v>0</v>
      </c>
      <c r="Q25" s="57" t="str">
        <f>IF(AND('VALORACIÓN CON CONTROLES'!H20&gt;0,'VALORACIÓN CON CONTROLES'!I20&gt;0),IF(OR(AND('VALORACIÓN CON CONTROLES'!H20=1,'VALORACIÓN CON CONTROLES'!I20=1),AND('VALORACIÓN CON CONTROLES'!H20=2,'VALORACIÓN CON CONTROLES'!I20=1),AND('VALORACIÓN CON CONTROLES'!H20=3,'VALORACIÓN CON CONTROLES'!I20=1),AND('VALORACIÓN CON CONTROLES'!H20=1,'VALORACIÓN CON CONTROLES'!I20=2),AND('VALORACIÓN CON CONTROLES'!H20=2,'VALORACIÓN CON CONTROLES'!I20=2)),"ZONA RIESGO BAJA",IF(OR(AND('VALORACIÓN CON CONTROLES'!H20=4,'VALORACIÓN CON CONTROLES'!I20=1),AND('VALORACIÓN CON CONTROLES'!H20=3,'VALORACIÓN CON CONTROLES'!I20=2),AND('VALORACIÓN CON CONTROLES'!H20=2,'VALORACIÓN CON CONTROLES'!I20=3),AND('VALORACIÓN CON CONTROLES'!H20=1,'VALORACIÓN CON CONTROLES'!I20=3)),"ZONA RIESGO MODERADO",IF(OR(AND('VALORACIÓN CON CONTROLES'!H20=5,'VALORACIÓN CON CONTROLES'!I20=1),AND('VALORACIÓN CON CONTROLES'!H20=5,'VALORACIÓN CON CONTROLES'!I20=2),AND('VALORACIÓN CON CONTROLES'!H20=4,'VALORACIÓN CON CONTROLES'!I20=2),AND('VALORACIÓN CON CONTROLES'!H20=4,'VALORACIÓN CON CONTROLES'!I20=3),AND('VALORACIÓN CON CONTROLES'!H20=3,'VALORACIÓN CON CONTROLES'!I20=3),AND('VALORACIÓN CON CONTROLES'!H20=2,'VALORACIÓN CON CONTROLES'!I20=4),AND('VALORACIÓN CON CONTROLES'!H20=1,'VALORACIÓN CON CONTROLES'!I20=4),AND('VALORACIÓN CON CONTROLES'!H20=1,'VALORACIÓN CON CONTROLES'!I20=5)),"ZONA RIESGO ALTO",IF(OR(AND('VALORACIÓN CON CONTROLES'!H20=5,'VALORACIÓN CON CONTROLES'!I20=3),AND('VALORACIÓN CON CONTROLES'!H20=5,'VALORACIÓN CON CONTROLES'!I20=4),AND('VALORACIÓN CON CONTROLES'!H20=5,'VALORACIÓN CON CONTROLES'!I20=5),AND('VALORACIÓN CON CONTROLES'!H20=4,'VALORACIÓN CON CONTROLES'!I20=4),AND('VALORACIÓN CON CONTROLES'!H20=4,'VALORACIÓN CON CONTROLES'!I20=5),AND('VALORACIÓN CON CONTROLES'!H20=3,'VALORACIÓN CON CONTROLES'!I20=4),AND('VALORACIÓN CON CONTROLES'!H20=3,'VALORACIÓN CON CONTROLES'!I20=5),AND('VALORACIÓN CON CONTROLES'!H20=2,'VALORACIÓN CON CONTROLES'!I20=5)),"ZONA RIESGO EXTREMO")))),0)</f>
        <v>ZONA RIESGO BAJA</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52" t="s">
        <v>27</v>
      </c>
      <c r="I26" s="69" t="s">
        <v>189</v>
      </c>
      <c r="J26" s="1"/>
      <c r="K26" s="16">
        <v>16</v>
      </c>
      <c r="L26" s="1"/>
      <c r="M26" s="59">
        <v>12</v>
      </c>
      <c r="N26" s="59">
        <f>IF(AND('VALORACIÓN CON CONTROLES'!H21=0,'VALORACIÓN CON CONTROLES'!I21=0),'ANALISIS DE RIESGOS'!I21,0)</f>
        <v>0</v>
      </c>
      <c r="O26" s="1">
        <f>IF(AND('VALORACIÓN CON CONTROLES'!H21=0,'VALORACIÓN CON CONTROLES'!I21&gt;0),IF(OR(AND('ANALISIS DE RIESGOS'!F21=1,'VALORACIÓN CON CONTROLES'!I21=1),AND('ANALISIS DE RIESGOS'!F21=2,'VALORACIÓN CON CONTROLES'!I21=1),AND('ANALISIS DE RIESGOS'!F21=3,'VALORACIÓN CON CONTROLES'!I21=1),AND('ANALISIS DE RIESGOS'!F21=1,'VALORACIÓN CON CONTROLES'!I21=2),AND('ANALISIS DE RIESGOS'!F21=2,'VALORACIÓN CON CONTROLES'!I21=2)),"ZONA RIESGO BAJA",IF(OR(AND('ANALISIS DE RIESGOS'!F21=4,'VALORACIÓN CON CONTROLES'!I21=1),AND('ANALISIS DE RIESGOS'!F21=3,'VALORACIÓN CON CONTROLES'!I21=2),AND('ANALISIS DE RIESGOS'!F21=2,'VALORACIÓN CON CONTROLES'!I21=3),AND('ANALISIS DE RIESGOS'!F21=1,'VALORACIÓN CON CONTROLES'!I21=3)),"ZONA RIESGO MODERADO",IF(OR(AND('ANALISIS DE RIESGOS'!F21=5,'VALORACIÓN CON CONTROLES'!I21=1),AND('ANALISIS DE RIESGOS'!F21=5,'VALORACIÓN CON CONTROLES'!I21=2),AND('ANALISIS DE RIESGOS'!F21=4,'VALORACIÓN CON CONTROLES'!I21=2),AND('ANALISIS DE RIESGOS'!F21=4,'VALORACIÓN CON CONTROLES'!I21=3),AND('ANALISIS DE RIESGOS'!F21=3,'VALORACIÓN CON CONTROLES'!I21=3),AND('ANALISIS DE RIESGOS'!F21=2,'VALORACIÓN CON CONTROLES'!I21=4),AND('ANALISIS DE RIESGOS'!F21=1,'VALORACIÓN CON CONTROLES'!I21=4),AND('ANALISIS DE RIESGOS'!F21=1,'VALORACIÓN CON CONTROLES'!I21=5)),"ZONA RIESGO ALTO",IF(OR(AND('ANALISIS DE RIESGOS'!F21=5,'VALORACIÓN CON CONTROLES'!I21=3),AND('ANALISIS DE RIESGOS'!F21=5,'VALORACIÓN CON CONTROLES'!I21=4),AND('ANALISIS DE RIESGOS'!F21=5,'VALORACIÓN CON CONTROLES'!I21=5),AND('ANALISIS DE RIESGOS'!F21=4,'VALORACIÓN CON CONTROLES'!I21=4),AND('ANALISIS DE RIESGOS'!F21=4,'VALORACIÓN CON CONTROLES'!I21=5),AND('ANALISIS DE RIESGOS'!F21=3,'VALORACIÓN CON CONTROLES'!I21=4),AND('ANALISIS DE RIESGOS'!F21=3,'VALORACIÓN CON CONTROLES'!I21=5),AND('ANALISIS DE RIESGOS'!F21=2,'VALORACIÓN CON CONTROLES'!I21=5)),"ZONA RIESGO EXTREMO")))),0)</f>
        <v>0</v>
      </c>
      <c r="P26" s="1">
        <f>IF(AND('VALORACIÓN CON CONTROLES'!H21&gt;0,'VALORACIÓN CON CONTROLES'!I21=0),IF(OR(AND('VALORACIÓN CON CONTROLES'!H21=1,'ANALISIS DE RIESGOS'!G21=1),AND('VALORACIÓN CON CONTROLES'!H21=2,'ANALISIS DE RIESGOS'!G21=1),AND('VALORACIÓN CON CONTROLES'!H21=3,'ANALISIS DE RIESGOS'!G21=1),AND('VALORACIÓN CON CONTROLES'!H21=1,'ANALISIS DE RIESGOS'!G21=2),AND('VALORACIÓN CON CONTROLES'!H21=2,'ANALISIS DE RIESGOS'!G21=2)),"ZONA RIESGO BAJA",IF(OR(AND('VALORACIÓN CON CONTROLES'!H21=4,'ANALISIS DE RIESGOS'!G21=1),AND('VALORACIÓN CON CONTROLES'!H21=3,'ANALISIS DE RIESGOS'!G21=2),AND('VALORACIÓN CON CONTROLES'!H21=2,'ANALISIS DE RIESGOS'!G21=3),AND('VALORACIÓN CON CONTROLES'!H21=1,'ANALISIS DE RIESGOS'!G21=3)),"ZONA RIESGO MODERADO",IF(OR(AND('VALORACIÓN CON CONTROLES'!H21=5,'ANALISIS DE RIESGOS'!G21=1),AND('VALORACIÓN CON CONTROLES'!H21=5,'ANALISIS DE RIESGOS'!G21=2),AND('VALORACIÓN CON CONTROLES'!H21=4,'ANALISIS DE RIESGOS'!G21=2),AND('VALORACIÓN CON CONTROLES'!H21=4,'ANALISIS DE RIESGOS'!G21=3),AND('VALORACIÓN CON CONTROLES'!H21=3,'ANALISIS DE RIESGOS'!G21=3),AND('VALORACIÓN CON CONTROLES'!H21=2,'ANALISIS DE RIESGOS'!G21=4),AND('VALORACIÓN CON CONTROLES'!H21=1,'ANALISIS DE RIESGOS'!G21=4),AND('VALORACIÓN CON CONTROLES'!H21=1,'ANALISIS DE RIESGOS'!G21=5)),"ZONA RIESGO ALTO",IF(OR(AND('VALORACIÓN CON CONTROLES'!H21=5,'ANALISIS DE RIESGOS'!G21=3),AND('VALORACIÓN CON CONTROLES'!H21=5,'ANALISIS DE RIESGOS'!G21=4),AND('VALORACIÓN CON CONTROLES'!H21=5,'ANALISIS DE RIESGOS'!G21=5),AND('VALORACIÓN CON CONTROLES'!H21=4,'ANALISIS DE RIESGOS'!G21=4),AND('VALORACIÓN CON CONTROLES'!H21=4,'ANALISIS DE RIESGOS'!G21=5),AND('VALORACIÓN CON CONTROLES'!H21=3,'ANALISIS DE RIESGOS'!G21=4),AND('VALORACIÓN CON CONTROLES'!H21=3,'ANALISIS DE RIESGOS'!G21=5),AND('VALORACIÓN CON CONTROLES'!H21=2,'ANALISIS DE RIESGOS'!G21=5)),"ZONA RIESGO EXTREMO")))),0)</f>
        <v>0</v>
      </c>
      <c r="Q26" s="57" t="str">
        <f>IF(AND('VALORACIÓN CON CONTROLES'!H21&gt;0,'VALORACIÓN CON CONTROLES'!I21&gt;0),IF(OR(AND('VALORACIÓN CON CONTROLES'!H21=1,'VALORACIÓN CON CONTROLES'!I21=1),AND('VALORACIÓN CON CONTROLES'!H21=2,'VALORACIÓN CON CONTROLES'!I21=1),AND('VALORACIÓN CON CONTROLES'!H21=3,'VALORACIÓN CON CONTROLES'!I21=1),AND('VALORACIÓN CON CONTROLES'!H21=1,'VALORACIÓN CON CONTROLES'!I21=2),AND('VALORACIÓN CON CONTROLES'!H21=2,'VALORACIÓN CON CONTROLES'!I21=2)),"ZONA RIESGO BAJA",IF(OR(AND('VALORACIÓN CON CONTROLES'!H21=4,'VALORACIÓN CON CONTROLES'!I21=1),AND('VALORACIÓN CON CONTROLES'!H21=3,'VALORACIÓN CON CONTROLES'!I21=2),AND('VALORACIÓN CON CONTROLES'!H21=2,'VALORACIÓN CON CONTROLES'!I21=3),AND('VALORACIÓN CON CONTROLES'!H21=1,'VALORACIÓN CON CONTROLES'!I21=3)),"ZONA RIESGO MODERADO",IF(OR(AND('VALORACIÓN CON CONTROLES'!H21=5,'VALORACIÓN CON CONTROLES'!I21=1),AND('VALORACIÓN CON CONTROLES'!H21=5,'VALORACIÓN CON CONTROLES'!I21=2),AND('VALORACIÓN CON CONTROLES'!H21=4,'VALORACIÓN CON CONTROLES'!I21=2),AND('VALORACIÓN CON CONTROLES'!H21=4,'VALORACIÓN CON CONTROLES'!I21=3),AND('VALORACIÓN CON CONTROLES'!H21=3,'VALORACIÓN CON CONTROLES'!I21=3),AND('VALORACIÓN CON CONTROLES'!H21=2,'VALORACIÓN CON CONTROLES'!I21=4),AND('VALORACIÓN CON CONTROLES'!H21=1,'VALORACIÓN CON CONTROLES'!I21=4),AND('VALORACIÓN CON CONTROLES'!H21=1,'VALORACIÓN CON CONTROLES'!I21=5)),"ZONA RIESGO ALTO",IF(OR(AND('VALORACIÓN CON CONTROLES'!H21=5,'VALORACIÓN CON CONTROLES'!I21=3),AND('VALORACIÓN CON CONTROLES'!H21=5,'VALORACIÓN CON CONTROLES'!I21=4),AND('VALORACIÓN CON CONTROLES'!H21=5,'VALORACIÓN CON CONTROLES'!I21=5),AND('VALORACIÓN CON CONTROLES'!H21=4,'VALORACIÓN CON CONTROLES'!I21=4),AND('VALORACIÓN CON CONTROLES'!H21=4,'VALORACIÓN CON CONTROLES'!I21=5),AND('VALORACIÓN CON CONTROLES'!H21=3,'VALORACIÓN CON CONTROLES'!I21=4),AND('VALORACIÓN CON CONTROLES'!H21=3,'VALORACIÓN CON CONTROLES'!I21=5),AND('VALORACIÓN CON CONTROLES'!H21=2,'VALORACIÓN CON CONTROLES'!I21=5)),"ZONA RIESGO EXTREMO")))),0)</f>
        <v>ZONA RIESGO BAJA</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60" t="s">
        <v>36</v>
      </c>
      <c r="I27" s="68" t="s">
        <v>190</v>
      </c>
      <c r="J27" s="1"/>
      <c r="K27" s="16">
        <v>17</v>
      </c>
      <c r="L27" s="1"/>
      <c r="M27" s="59">
        <v>13</v>
      </c>
      <c r="N27" s="59">
        <f>IF(AND('VALORACIÓN CON CONTROLES'!H22=0,'VALORACIÓN CON CONTROLES'!I22=0),'ANALISIS DE RIESGOS'!I22,0)</f>
        <v>0</v>
      </c>
      <c r="O27" s="1">
        <f>IF(AND('VALORACIÓN CON CONTROLES'!H22=0,'VALORACIÓN CON CONTROLES'!I22&gt;0),IF(OR(AND('ANALISIS DE RIESGOS'!F22=1,'VALORACIÓN CON CONTROLES'!I22=1),AND('ANALISIS DE RIESGOS'!F22=2,'VALORACIÓN CON CONTROLES'!I22=1),AND('ANALISIS DE RIESGOS'!F22=3,'VALORACIÓN CON CONTROLES'!I22=1),AND('ANALISIS DE RIESGOS'!F22=1,'VALORACIÓN CON CONTROLES'!I22=2),AND('ANALISIS DE RIESGOS'!F22=2,'VALORACIÓN CON CONTROLES'!I22=2)),"ZONA RIESGO BAJA",IF(OR(AND('ANALISIS DE RIESGOS'!F22=4,'VALORACIÓN CON CONTROLES'!I22=1),AND('ANALISIS DE RIESGOS'!F22=3,'VALORACIÓN CON CONTROLES'!I22=2),AND('ANALISIS DE RIESGOS'!F22=2,'VALORACIÓN CON CONTROLES'!I22=3),AND('ANALISIS DE RIESGOS'!F22=1,'VALORACIÓN CON CONTROLES'!I22=3)),"ZONA RIESGO MODERADO",IF(OR(AND('ANALISIS DE RIESGOS'!F22=5,'VALORACIÓN CON CONTROLES'!I22=1),AND('ANALISIS DE RIESGOS'!F22=5,'VALORACIÓN CON CONTROLES'!I22=2),AND('ANALISIS DE RIESGOS'!F22=4,'VALORACIÓN CON CONTROLES'!I22=2),AND('ANALISIS DE RIESGOS'!F22=4,'VALORACIÓN CON CONTROLES'!I22=3),AND('ANALISIS DE RIESGOS'!F22=3,'VALORACIÓN CON CONTROLES'!I22=3),AND('ANALISIS DE RIESGOS'!F22=2,'VALORACIÓN CON CONTROLES'!I22=4),AND('ANALISIS DE RIESGOS'!F22=1,'VALORACIÓN CON CONTROLES'!I22=4),AND('ANALISIS DE RIESGOS'!F22=1,'VALORACIÓN CON CONTROLES'!I22=5)),"ZONA RIESGO ALTO",IF(OR(AND('ANALISIS DE RIESGOS'!F22=5,'VALORACIÓN CON CONTROLES'!I22=3),AND('ANALISIS DE RIESGOS'!F22=5,'VALORACIÓN CON CONTROLES'!I22=4),AND('ANALISIS DE RIESGOS'!F22=5,'VALORACIÓN CON CONTROLES'!I22=5),AND('ANALISIS DE RIESGOS'!F22=4,'VALORACIÓN CON CONTROLES'!I22=4),AND('ANALISIS DE RIESGOS'!F22=4,'VALORACIÓN CON CONTROLES'!I22=5),AND('ANALISIS DE RIESGOS'!F22=3,'VALORACIÓN CON CONTROLES'!I22=4),AND('ANALISIS DE RIESGOS'!F22=3,'VALORACIÓN CON CONTROLES'!I22=5),AND('ANALISIS DE RIESGOS'!F22=2,'VALORACIÓN CON CONTROLES'!I22=5)),"ZONA RIESGO EXTREMO")))),0)</f>
        <v>0</v>
      </c>
      <c r="P27" s="1">
        <f>IF(AND('VALORACIÓN CON CONTROLES'!H22&gt;0,'VALORACIÓN CON CONTROLES'!I22=0),IF(OR(AND('VALORACIÓN CON CONTROLES'!H22=1,'ANALISIS DE RIESGOS'!G22=1),AND('VALORACIÓN CON CONTROLES'!H22=2,'ANALISIS DE RIESGOS'!G22=1),AND('VALORACIÓN CON CONTROLES'!H22=3,'ANALISIS DE RIESGOS'!G22=1),AND('VALORACIÓN CON CONTROLES'!H22=1,'ANALISIS DE RIESGOS'!G22=2),AND('VALORACIÓN CON CONTROLES'!H22=2,'ANALISIS DE RIESGOS'!G22=2)),"ZONA RIESGO BAJA",IF(OR(AND('VALORACIÓN CON CONTROLES'!H22=4,'ANALISIS DE RIESGOS'!G22=1),AND('VALORACIÓN CON CONTROLES'!H22=3,'ANALISIS DE RIESGOS'!G22=2),AND('VALORACIÓN CON CONTROLES'!H22=2,'ANALISIS DE RIESGOS'!G22=3),AND('VALORACIÓN CON CONTROLES'!H22=1,'ANALISIS DE RIESGOS'!G22=3)),"ZONA RIESGO MODERADO",IF(OR(AND('VALORACIÓN CON CONTROLES'!H22=5,'ANALISIS DE RIESGOS'!G22=1),AND('VALORACIÓN CON CONTROLES'!H22=5,'ANALISIS DE RIESGOS'!G22=2),AND('VALORACIÓN CON CONTROLES'!H22=4,'ANALISIS DE RIESGOS'!G22=2),AND('VALORACIÓN CON CONTROLES'!H22=4,'ANALISIS DE RIESGOS'!G22=3),AND('VALORACIÓN CON CONTROLES'!H22=3,'ANALISIS DE RIESGOS'!G22=3),AND('VALORACIÓN CON CONTROLES'!H22=2,'ANALISIS DE RIESGOS'!G22=4),AND('VALORACIÓN CON CONTROLES'!H22=1,'ANALISIS DE RIESGOS'!G22=4),AND('VALORACIÓN CON CONTROLES'!H22=1,'ANALISIS DE RIESGOS'!G22=5)),"ZONA RIESGO ALTO",IF(OR(AND('VALORACIÓN CON CONTROLES'!H22=5,'ANALISIS DE RIESGOS'!G22=3),AND('VALORACIÓN CON CONTROLES'!H22=5,'ANALISIS DE RIESGOS'!G22=4),AND('VALORACIÓN CON CONTROLES'!H22=5,'ANALISIS DE RIESGOS'!G22=5),AND('VALORACIÓN CON CONTROLES'!H22=4,'ANALISIS DE RIESGOS'!G22=4),AND('VALORACIÓN CON CONTROLES'!H22=4,'ANALISIS DE RIESGOS'!G22=5),AND('VALORACIÓN CON CONTROLES'!H22=3,'ANALISIS DE RIESGOS'!G22=4),AND('VALORACIÓN CON CONTROLES'!H22=3,'ANALISIS DE RIESGOS'!G22=5),AND('VALORACIÓN CON CONTROLES'!H22=2,'ANALISIS DE RIESGOS'!G22=5)),"ZONA RIESGO EXTREMO")))),0)</f>
        <v>0</v>
      </c>
      <c r="Q27" s="57" t="str">
        <f>IF(AND('VALORACIÓN CON CONTROLES'!H22&gt;0,'VALORACIÓN CON CONTROLES'!I22&gt;0),IF(OR(AND('VALORACIÓN CON CONTROLES'!H22=1,'VALORACIÓN CON CONTROLES'!I22=1),AND('VALORACIÓN CON CONTROLES'!H22=2,'VALORACIÓN CON CONTROLES'!I22=1),AND('VALORACIÓN CON CONTROLES'!H22=3,'VALORACIÓN CON CONTROLES'!I22=1),AND('VALORACIÓN CON CONTROLES'!H22=1,'VALORACIÓN CON CONTROLES'!I22=2),AND('VALORACIÓN CON CONTROLES'!H22=2,'VALORACIÓN CON CONTROLES'!I22=2)),"ZONA RIESGO BAJA",IF(OR(AND('VALORACIÓN CON CONTROLES'!H22=4,'VALORACIÓN CON CONTROLES'!I22=1),AND('VALORACIÓN CON CONTROLES'!H22=3,'VALORACIÓN CON CONTROLES'!I22=2),AND('VALORACIÓN CON CONTROLES'!H22=2,'VALORACIÓN CON CONTROLES'!I22=3),AND('VALORACIÓN CON CONTROLES'!H22=1,'VALORACIÓN CON CONTROLES'!I22=3)),"ZONA RIESGO MODERADO",IF(OR(AND('VALORACIÓN CON CONTROLES'!H22=5,'VALORACIÓN CON CONTROLES'!I22=1),AND('VALORACIÓN CON CONTROLES'!H22=5,'VALORACIÓN CON CONTROLES'!I22=2),AND('VALORACIÓN CON CONTROLES'!H22=4,'VALORACIÓN CON CONTROLES'!I22=2),AND('VALORACIÓN CON CONTROLES'!H22=4,'VALORACIÓN CON CONTROLES'!I22=3),AND('VALORACIÓN CON CONTROLES'!H22=3,'VALORACIÓN CON CONTROLES'!I22=3),AND('VALORACIÓN CON CONTROLES'!H22=2,'VALORACIÓN CON CONTROLES'!I22=4),AND('VALORACIÓN CON CONTROLES'!H22=1,'VALORACIÓN CON CONTROLES'!I22=4),AND('VALORACIÓN CON CONTROLES'!H22=1,'VALORACIÓN CON CONTROLES'!I22=5)),"ZONA RIESGO ALTO",IF(OR(AND('VALORACIÓN CON CONTROLES'!H22=5,'VALORACIÓN CON CONTROLES'!I22=3),AND('VALORACIÓN CON CONTROLES'!H22=5,'VALORACIÓN CON CONTROLES'!I22=4),AND('VALORACIÓN CON CONTROLES'!H22=5,'VALORACIÓN CON CONTROLES'!I22=5),AND('VALORACIÓN CON CONTROLES'!H22=4,'VALORACIÓN CON CONTROLES'!I22=4),AND('VALORACIÓN CON CONTROLES'!H22=4,'VALORACIÓN CON CONTROLES'!I22=5),AND('VALORACIÓN CON CONTROLES'!H22=3,'VALORACIÓN CON CONTROLES'!I22=4),AND('VALORACIÓN CON CONTROLES'!H22=3,'VALORACIÓN CON CONTROLES'!I22=5),AND('VALORACIÓN CON CONTROLES'!H22=2,'VALORACIÓN CON CONTROLES'!I22=5)),"ZONA RIESGO EXTREMO")))),0)</f>
        <v>ZONA RIESGO BAJA</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69" t="s">
        <v>30</v>
      </c>
      <c r="I28" s="58" t="s">
        <v>191</v>
      </c>
      <c r="J28" s="1"/>
      <c r="K28" s="16">
        <v>18</v>
      </c>
      <c r="L28" s="1"/>
      <c r="M28" s="59">
        <v>14</v>
      </c>
      <c r="N28" s="59">
        <f>IF(AND('VALORACIÓN CON CONTROLES'!H23=0,'VALORACIÓN CON CONTROLES'!I23=0),'ANALISIS DE RIESGOS'!I23,0)</f>
        <v>0</v>
      </c>
      <c r="O28" s="1">
        <f>IF(AND('VALORACIÓN CON CONTROLES'!H23=0,'VALORACIÓN CON CONTROLES'!I23&gt;0),IF(OR(AND('ANALISIS DE RIESGOS'!F23=1,'VALORACIÓN CON CONTROLES'!I23=1),AND('ANALISIS DE RIESGOS'!F23=2,'VALORACIÓN CON CONTROLES'!I23=1),AND('ANALISIS DE RIESGOS'!F23=3,'VALORACIÓN CON CONTROLES'!I23=1),AND('ANALISIS DE RIESGOS'!F23=1,'VALORACIÓN CON CONTROLES'!I23=2),AND('ANALISIS DE RIESGOS'!F23=2,'VALORACIÓN CON CONTROLES'!I23=2)),"ZONA RIESGO BAJA",IF(OR(AND('ANALISIS DE RIESGOS'!F23=4,'VALORACIÓN CON CONTROLES'!I23=1),AND('ANALISIS DE RIESGOS'!F23=3,'VALORACIÓN CON CONTROLES'!I23=2),AND('ANALISIS DE RIESGOS'!F23=2,'VALORACIÓN CON CONTROLES'!I23=3),AND('ANALISIS DE RIESGOS'!F23=1,'VALORACIÓN CON CONTROLES'!I23=3)),"ZONA RIESGO MODERADO",IF(OR(AND('ANALISIS DE RIESGOS'!F23=5,'VALORACIÓN CON CONTROLES'!I23=1),AND('ANALISIS DE RIESGOS'!F23=5,'VALORACIÓN CON CONTROLES'!I23=2),AND('ANALISIS DE RIESGOS'!F23=4,'VALORACIÓN CON CONTROLES'!I23=2),AND('ANALISIS DE RIESGOS'!F23=4,'VALORACIÓN CON CONTROLES'!I23=3),AND('ANALISIS DE RIESGOS'!F23=3,'VALORACIÓN CON CONTROLES'!I23=3),AND('ANALISIS DE RIESGOS'!F23=2,'VALORACIÓN CON CONTROLES'!I23=4),AND('ANALISIS DE RIESGOS'!F23=1,'VALORACIÓN CON CONTROLES'!I23=4),AND('ANALISIS DE RIESGOS'!F23=1,'VALORACIÓN CON CONTROLES'!I23=5)),"ZONA RIESGO ALTO",IF(OR(AND('ANALISIS DE RIESGOS'!F23=5,'VALORACIÓN CON CONTROLES'!I23=3),AND('ANALISIS DE RIESGOS'!F23=5,'VALORACIÓN CON CONTROLES'!I23=4),AND('ANALISIS DE RIESGOS'!F23=5,'VALORACIÓN CON CONTROLES'!I23=5),AND('ANALISIS DE RIESGOS'!F23=4,'VALORACIÓN CON CONTROLES'!I23=4),AND('ANALISIS DE RIESGOS'!F23=4,'VALORACIÓN CON CONTROLES'!I23=5),AND('ANALISIS DE RIESGOS'!F23=3,'VALORACIÓN CON CONTROLES'!I23=4),AND('ANALISIS DE RIESGOS'!F23=3,'VALORACIÓN CON CONTROLES'!I23=5),AND('ANALISIS DE RIESGOS'!F23=2,'VALORACIÓN CON CONTROLES'!I23=5)),"ZONA RIESGO EXTREMO")))),0)</f>
        <v>0</v>
      </c>
      <c r="P28" s="1">
        <f>IF(AND('VALORACIÓN CON CONTROLES'!H23&gt;0,'VALORACIÓN CON CONTROLES'!I23=0),IF(OR(AND('VALORACIÓN CON CONTROLES'!H23=1,'ANALISIS DE RIESGOS'!G23=1),AND('VALORACIÓN CON CONTROLES'!H23=2,'ANALISIS DE RIESGOS'!G23=1),AND('VALORACIÓN CON CONTROLES'!H23=3,'ANALISIS DE RIESGOS'!G23=1),AND('VALORACIÓN CON CONTROLES'!H23=1,'ANALISIS DE RIESGOS'!G23=2),AND('VALORACIÓN CON CONTROLES'!H23=2,'ANALISIS DE RIESGOS'!G23=2)),"ZONA RIESGO BAJA",IF(OR(AND('VALORACIÓN CON CONTROLES'!H23=4,'ANALISIS DE RIESGOS'!G23=1),AND('VALORACIÓN CON CONTROLES'!H23=3,'ANALISIS DE RIESGOS'!G23=2),AND('VALORACIÓN CON CONTROLES'!H23=2,'ANALISIS DE RIESGOS'!G23=3),AND('VALORACIÓN CON CONTROLES'!H23=1,'ANALISIS DE RIESGOS'!G23=3)),"ZONA RIESGO MODERADO",IF(OR(AND('VALORACIÓN CON CONTROLES'!H23=5,'ANALISIS DE RIESGOS'!G23=1),AND('VALORACIÓN CON CONTROLES'!H23=5,'ANALISIS DE RIESGOS'!G23=2),AND('VALORACIÓN CON CONTROLES'!H23=4,'ANALISIS DE RIESGOS'!G23=2),AND('VALORACIÓN CON CONTROLES'!H23=4,'ANALISIS DE RIESGOS'!G23=3),AND('VALORACIÓN CON CONTROLES'!H23=3,'ANALISIS DE RIESGOS'!G23=3),AND('VALORACIÓN CON CONTROLES'!H23=2,'ANALISIS DE RIESGOS'!G23=4),AND('VALORACIÓN CON CONTROLES'!H23=1,'ANALISIS DE RIESGOS'!G23=4),AND('VALORACIÓN CON CONTROLES'!H23=1,'ANALISIS DE RIESGOS'!G23=5)),"ZONA RIESGO ALTO",IF(OR(AND('VALORACIÓN CON CONTROLES'!H23=5,'ANALISIS DE RIESGOS'!G23=3),AND('VALORACIÓN CON CONTROLES'!H23=5,'ANALISIS DE RIESGOS'!G23=4),AND('VALORACIÓN CON CONTROLES'!H23=5,'ANALISIS DE RIESGOS'!G23=5),AND('VALORACIÓN CON CONTROLES'!H23=4,'ANALISIS DE RIESGOS'!G23=4),AND('VALORACIÓN CON CONTROLES'!H23=4,'ANALISIS DE RIESGOS'!G23=5),AND('VALORACIÓN CON CONTROLES'!H23=3,'ANALISIS DE RIESGOS'!G23=4),AND('VALORACIÓN CON CONTROLES'!H23=3,'ANALISIS DE RIESGOS'!G23=5),AND('VALORACIÓN CON CONTROLES'!H23=2,'ANALISIS DE RIESGOS'!G23=5)),"ZONA RIESGO EXTREMO")))),0)</f>
        <v>0</v>
      </c>
      <c r="Q28" s="57" t="str">
        <f>IF(AND('VALORACIÓN CON CONTROLES'!H23&gt;0,'VALORACIÓN CON CONTROLES'!I23&gt;0),IF(OR(AND('VALORACIÓN CON CONTROLES'!H23=1,'VALORACIÓN CON CONTROLES'!I23=1),AND('VALORACIÓN CON CONTROLES'!H23=2,'VALORACIÓN CON CONTROLES'!I23=1),AND('VALORACIÓN CON CONTROLES'!H23=3,'VALORACIÓN CON CONTROLES'!I23=1),AND('VALORACIÓN CON CONTROLES'!H23=1,'VALORACIÓN CON CONTROLES'!I23=2),AND('VALORACIÓN CON CONTROLES'!H23=2,'VALORACIÓN CON CONTROLES'!I23=2)),"ZONA RIESGO BAJA",IF(OR(AND('VALORACIÓN CON CONTROLES'!H23=4,'VALORACIÓN CON CONTROLES'!I23=1),AND('VALORACIÓN CON CONTROLES'!H23=3,'VALORACIÓN CON CONTROLES'!I23=2),AND('VALORACIÓN CON CONTROLES'!H23=2,'VALORACIÓN CON CONTROLES'!I23=3),AND('VALORACIÓN CON CONTROLES'!H23=1,'VALORACIÓN CON CONTROLES'!I23=3)),"ZONA RIESGO MODERADO",IF(OR(AND('VALORACIÓN CON CONTROLES'!H23=5,'VALORACIÓN CON CONTROLES'!I23=1),AND('VALORACIÓN CON CONTROLES'!H23=5,'VALORACIÓN CON CONTROLES'!I23=2),AND('VALORACIÓN CON CONTROLES'!H23=4,'VALORACIÓN CON CONTROLES'!I23=2),AND('VALORACIÓN CON CONTROLES'!H23=4,'VALORACIÓN CON CONTROLES'!I23=3),AND('VALORACIÓN CON CONTROLES'!H23=3,'VALORACIÓN CON CONTROLES'!I23=3),AND('VALORACIÓN CON CONTROLES'!H23=2,'VALORACIÓN CON CONTROLES'!I23=4),AND('VALORACIÓN CON CONTROLES'!H23=1,'VALORACIÓN CON CONTROLES'!I23=4),AND('VALORACIÓN CON CONTROLES'!H23=1,'VALORACIÓN CON CONTROLES'!I23=5)),"ZONA RIESGO ALTO",IF(OR(AND('VALORACIÓN CON CONTROLES'!H23=5,'VALORACIÓN CON CONTROLES'!I23=3),AND('VALORACIÓN CON CONTROLES'!H23=5,'VALORACIÓN CON CONTROLES'!I23=4),AND('VALORACIÓN CON CONTROLES'!H23=5,'VALORACIÓN CON CONTROLES'!I23=5),AND('VALORACIÓN CON CONTROLES'!H23=4,'VALORACIÓN CON CONTROLES'!I23=4),AND('VALORACIÓN CON CONTROLES'!H23=4,'VALORACIÓN CON CONTROLES'!I23=5),AND('VALORACIÓN CON CONTROLES'!H23=3,'VALORACIÓN CON CONTROLES'!I23=4),AND('VALORACIÓN CON CONTROLES'!H23=3,'VALORACIÓN CON CONTROLES'!I23=5),AND('VALORACIÓN CON CONTROLES'!H23=2,'VALORACIÓN CON CONTROLES'!I23=5)),"ZONA RIESGO EXTREMO")))),0)</f>
        <v>ZONA RIESGO BAJA</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9" t="s">
        <v>34</v>
      </c>
      <c r="I29" s="58" t="s">
        <v>191</v>
      </c>
      <c r="J29" s="1"/>
      <c r="K29" s="16">
        <v>19</v>
      </c>
      <c r="L29" s="1"/>
      <c r="M29" s="59">
        <v>15</v>
      </c>
      <c r="N29" s="59">
        <f>IF(AND('VALORACIÓN CON CONTROLES'!H24=0,'VALORACIÓN CON CONTROLES'!I24=0),'ANALISIS DE RIESGOS'!I24,0)</f>
        <v>0</v>
      </c>
      <c r="O29" s="1">
        <f>IF(AND('VALORACIÓN CON CONTROLES'!H24=0,'VALORACIÓN CON CONTROLES'!I24&gt;0),IF(OR(AND('ANALISIS DE RIESGOS'!F24=1,'VALORACIÓN CON CONTROLES'!I24=1),AND('ANALISIS DE RIESGOS'!F24=2,'VALORACIÓN CON CONTROLES'!I24=1),AND('ANALISIS DE RIESGOS'!F24=3,'VALORACIÓN CON CONTROLES'!I24=1),AND('ANALISIS DE RIESGOS'!F24=1,'VALORACIÓN CON CONTROLES'!I24=2),AND('ANALISIS DE RIESGOS'!F24=2,'VALORACIÓN CON CONTROLES'!I24=2)),"ZONA RIESGO BAJA",IF(OR(AND('ANALISIS DE RIESGOS'!F24=4,'VALORACIÓN CON CONTROLES'!I24=1),AND('ANALISIS DE RIESGOS'!F24=3,'VALORACIÓN CON CONTROLES'!I24=2),AND('ANALISIS DE RIESGOS'!F24=2,'VALORACIÓN CON CONTROLES'!I24=3),AND('ANALISIS DE RIESGOS'!F24=1,'VALORACIÓN CON CONTROLES'!I24=3)),"ZONA RIESGO MODERADO",IF(OR(AND('ANALISIS DE RIESGOS'!F24=5,'VALORACIÓN CON CONTROLES'!I24=1),AND('ANALISIS DE RIESGOS'!F24=5,'VALORACIÓN CON CONTROLES'!I24=2),AND('ANALISIS DE RIESGOS'!F24=4,'VALORACIÓN CON CONTROLES'!I24=2),AND('ANALISIS DE RIESGOS'!F24=4,'VALORACIÓN CON CONTROLES'!I24=3),AND('ANALISIS DE RIESGOS'!F24=3,'VALORACIÓN CON CONTROLES'!I24=3),AND('ANALISIS DE RIESGOS'!F24=2,'VALORACIÓN CON CONTROLES'!I24=4),AND('ANALISIS DE RIESGOS'!F24=1,'VALORACIÓN CON CONTROLES'!I24=4),AND('ANALISIS DE RIESGOS'!F24=1,'VALORACIÓN CON CONTROLES'!I24=5)),"ZONA RIESGO ALTO",IF(OR(AND('ANALISIS DE RIESGOS'!F24=5,'VALORACIÓN CON CONTROLES'!I24=3),AND('ANALISIS DE RIESGOS'!F24=5,'VALORACIÓN CON CONTROLES'!I24=4),AND('ANALISIS DE RIESGOS'!F24=5,'VALORACIÓN CON CONTROLES'!I24=5),AND('ANALISIS DE RIESGOS'!F24=4,'VALORACIÓN CON CONTROLES'!I24=4),AND('ANALISIS DE RIESGOS'!F24=4,'VALORACIÓN CON CONTROLES'!I24=5),AND('ANALISIS DE RIESGOS'!F24=3,'VALORACIÓN CON CONTROLES'!I24=4),AND('ANALISIS DE RIESGOS'!F24=3,'VALORACIÓN CON CONTROLES'!I24=5),AND('ANALISIS DE RIESGOS'!F24=2,'VALORACIÓN CON CONTROLES'!I24=5)),"ZONA RIESGO EXTREMO")))),0)</f>
        <v>0</v>
      </c>
      <c r="P29" s="1">
        <f>IF(AND('VALORACIÓN CON CONTROLES'!H24&gt;0,'VALORACIÓN CON CONTROLES'!I24=0),IF(OR(AND('VALORACIÓN CON CONTROLES'!H24=1,'ANALISIS DE RIESGOS'!G24=1),AND('VALORACIÓN CON CONTROLES'!H24=2,'ANALISIS DE RIESGOS'!G24=1),AND('VALORACIÓN CON CONTROLES'!H24=3,'ANALISIS DE RIESGOS'!G24=1),AND('VALORACIÓN CON CONTROLES'!H24=1,'ANALISIS DE RIESGOS'!G24=2),AND('VALORACIÓN CON CONTROLES'!H24=2,'ANALISIS DE RIESGOS'!G24=2)),"ZONA RIESGO BAJA",IF(OR(AND('VALORACIÓN CON CONTROLES'!H24=4,'ANALISIS DE RIESGOS'!G24=1),AND('VALORACIÓN CON CONTROLES'!H24=3,'ANALISIS DE RIESGOS'!G24=2),AND('VALORACIÓN CON CONTROLES'!H24=2,'ANALISIS DE RIESGOS'!G24=3),AND('VALORACIÓN CON CONTROLES'!H24=1,'ANALISIS DE RIESGOS'!G24=3)),"ZONA RIESGO MODERADO",IF(OR(AND('VALORACIÓN CON CONTROLES'!H24=5,'ANALISIS DE RIESGOS'!G24=1),AND('VALORACIÓN CON CONTROLES'!H24=5,'ANALISIS DE RIESGOS'!G24=2),AND('VALORACIÓN CON CONTROLES'!H24=4,'ANALISIS DE RIESGOS'!G24=2),AND('VALORACIÓN CON CONTROLES'!H24=4,'ANALISIS DE RIESGOS'!G24=3),AND('VALORACIÓN CON CONTROLES'!H24=3,'ANALISIS DE RIESGOS'!G24=3),AND('VALORACIÓN CON CONTROLES'!H24=2,'ANALISIS DE RIESGOS'!G24=4),AND('VALORACIÓN CON CONTROLES'!H24=1,'ANALISIS DE RIESGOS'!G24=4),AND('VALORACIÓN CON CONTROLES'!H24=1,'ANALISIS DE RIESGOS'!G24=5)),"ZONA RIESGO ALTO",IF(OR(AND('VALORACIÓN CON CONTROLES'!H24=5,'ANALISIS DE RIESGOS'!G24=3),AND('VALORACIÓN CON CONTROLES'!H24=5,'ANALISIS DE RIESGOS'!G24=4),AND('VALORACIÓN CON CONTROLES'!H24=5,'ANALISIS DE RIESGOS'!G24=5),AND('VALORACIÓN CON CONTROLES'!H24=4,'ANALISIS DE RIESGOS'!G24=4),AND('VALORACIÓN CON CONTROLES'!H24=4,'ANALISIS DE RIESGOS'!G24=5),AND('VALORACIÓN CON CONTROLES'!H24=3,'ANALISIS DE RIESGOS'!G24=4),AND('VALORACIÓN CON CONTROLES'!H24=3,'ANALISIS DE RIESGOS'!G24=5),AND('VALORACIÓN CON CONTROLES'!H24=2,'ANALISIS DE RIESGOS'!G24=5)),"ZONA RIESGO EXTREMO")))),0)</f>
        <v>0</v>
      </c>
      <c r="Q29" s="57" t="str">
        <f>IF(AND('VALORACIÓN CON CONTROLES'!H24&gt;0,'VALORACIÓN CON CONTROLES'!I24&gt;0),IF(OR(AND('VALORACIÓN CON CONTROLES'!H24=1,'VALORACIÓN CON CONTROLES'!I24=1),AND('VALORACIÓN CON CONTROLES'!H24=2,'VALORACIÓN CON CONTROLES'!I24=1),AND('VALORACIÓN CON CONTROLES'!H24=3,'VALORACIÓN CON CONTROLES'!I24=1),AND('VALORACIÓN CON CONTROLES'!H24=1,'VALORACIÓN CON CONTROLES'!I24=2),AND('VALORACIÓN CON CONTROLES'!H24=2,'VALORACIÓN CON CONTROLES'!I24=2)),"ZONA RIESGO BAJA",IF(OR(AND('VALORACIÓN CON CONTROLES'!H24=4,'VALORACIÓN CON CONTROLES'!I24=1),AND('VALORACIÓN CON CONTROLES'!H24=3,'VALORACIÓN CON CONTROLES'!I24=2),AND('VALORACIÓN CON CONTROLES'!H24=2,'VALORACIÓN CON CONTROLES'!I24=3),AND('VALORACIÓN CON CONTROLES'!H24=1,'VALORACIÓN CON CONTROLES'!I24=3)),"ZONA RIESGO MODERADO",IF(OR(AND('VALORACIÓN CON CONTROLES'!H24=5,'VALORACIÓN CON CONTROLES'!I24=1),AND('VALORACIÓN CON CONTROLES'!H24=5,'VALORACIÓN CON CONTROLES'!I24=2),AND('VALORACIÓN CON CONTROLES'!H24=4,'VALORACIÓN CON CONTROLES'!I24=2),AND('VALORACIÓN CON CONTROLES'!H24=4,'VALORACIÓN CON CONTROLES'!I24=3),AND('VALORACIÓN CON CONTROLES'!H24=3,'VALORACIÓN CON CONTROLES'!I24=3),AND('VALORACIÓN CON CONTROLES'!H24=2,'VALORACIÓN CON CONTROLES'!I24=4),AND('VALORACIÓN CON CONTROLES'!H24=1,'VALORACIÓN CON CONTROLES'!I24=4),AND('VALORACIÓN CON CONTROLES'!H24=1,'VALORACIÓN CON CONTROLES'!I24=5)),"ZONA RIESGO ALTO",IF(OR(AND('VALORACIÓN CON CONTROLES'!H24=5,'VALORACIÓN CON CONTROLES'!I24=3),AND('VALORACIÓN CON CONTROLES'!H24=5,'VALORACIÓN CON CONTROLES'!I24=4),AND('VALORACIÓN CON CONTROLES'!H24=5,'VALORACIÓN CON CONTROLES'!I24=5),AND('VALORACIÓN CON CONTROLES'!H24=4,'VALORACIÓN CON CONTROLES'!I24=4),AND('VALORACIÓN CON CONTROLES'!H24=4,'VALORACIÓN CON CONTROLES'!I24=5),AND('VALORACIÓN CON CONTROLES'!H24=3,'VALORACIÓN CON CONTROLES'!I24=4),AND('VALORACIÓN CON CONTROLES'!H24=3,'VALORACIÓN CON CONTROLES'!I24=5),AND('VALORACIÓN CON CONTROLES'!H24=2,'VALORACIÓN CON CONTROLES'!I24=5)),"ZONA RIESGO EXTREMO")))),0)</f>
        <v>ZONA RIESGO BAJA</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70" t="s">
        <v>33</v>
      </c>
      <c r="I30" s="61" t="s">
        <v>191</v>
      </c>
      <c r="J30" s="1"/>
      <c r="K30" s="16">
        <v>20</v>
      </c>
      <c r="L30" s="1"/>
      <c r="M30" s="59">
        <v>16</v>
      </c>
      <c r="N30" s="59">
        <f>IF(AND('VALORACIÓN CON CONTROLES'!H25=0,'VALORACIÓN CON CONTROLES'!I25=0),'ANALISIS DE RIESGOS'!I25,0)</f>
        <v>0</v>
      </c>
      <c r="O30" s="1">
        <f>IF(AND('VALORACIÓN CON CONTROLES'!H25=0,'VALORACIÓN CON CONTROLES'!I25&gt;0),IF(OR(AND('ANALISIS DE RIESGOS'!F25=1,'VALORACIÓN CON CONTROLES'!I25=1),AND('ANALISIS DE RIESGOS'!F25=2,'VALORACIÓN CON CONTROLES'!I25=1),AND('ANALISIS DE RIESGOS'!F25=3,'VALORACIÓN CON CONTROLES'!I25=1),AND('ANALISIS DE RIESGOS'!F25=1,'VALORACIÓN CON CONTROLES'!I25=2),AND('ANALISIS DE RIESGOS'!F25=2,'VALORACIÓN CON CONTROLES'!I25=2)),"ZONA RIESGO BAJA",IF(OR(AND('ANALISIS DE RIESGOS'!F25=4,'VALORACIÓN CON CONTROLES'!I25=1),AND('ANALISIS DE RIESGOS'!F25=3,'VALORACIÓN CON CONTROLES'!I25=2),AND('ANALISIS DE RIESGOS'!F25=2,'VALORACIÓN CON CONTROLES'!I25=3),AND('ANALISIS DE RIESGOS'!F25=1,'VALORACIÓN CON CONTROLES'!I25=3)),"ZONA RIESGO MODERADO",IF(OR(AND('ANALISIS DE RIESGOS'!F25=5,'VALORACIÓN CON CONTROLES'!I25=1),AND('ANALISIS DE RIESGOS'!F25=5,'VALORACIÓN CON CONTROLES'!I25=2),AND('ANALISIS DE RIESGOS'!F25=4,'VALORACIÓN CON CONTROLES'!I25=2),AND('ANALISIS DE RIESGOS'!F25=4,'VALORACIÓN CON CONTROLES'!I25=3),AND('ANALISIS DE RIESGOS'!F25=3,'VALORACIÓN CON CONTROLES'!I25=3),AND('ANALISIS DE RIESGOS'!F25=2,'VALORACIÓN CON CONTROLES'!I25=4),AND('ANALISIS DE RIESGOS'!F25=1,'VALORACIÓN CON CONTROLES'!I25=4),AND('ANALISIS DE RIESGOS'!F25=1,'VALORACIÓN CON CONTROLES'!I25=5)),"ZONA RIESGO ALTO",IF(OR(AND('ANALISIS DE RIESGOS'!F25=5,'VALORACIÓN CON CONTROLES'!I25=3),AND('ANALISIS DE RIESGOS'!F25=5,'VALORACIÓN CON CONTROLES'!I25=4),AND('ANALISIS DE RIESGOS'!F25=5,'VALORACIÓN CON CONTROLES'!I25=5),AND('ANALISIS DE RIESGOS'!F25=4,'VALORACIÓN CON CONTROLES'!I25=4),AND('ANALISIS DE RIESGOS'!F25=4,'VALORACIÓN CON CONTROLES'!I25=5),AND('ANALISIS DE RIESGOS'!F25=3,'VALORACIÓN CON CONTROLES'!I25=4),AND('ANALISIS DE RIESGOS'!F25=3,'VALORACIÓN CON CONTROLES'!I25=5),AND('ANALISIS DE RIESGOS'!F25=2,'VALORACIÓN CON CONTROLES'!I25=5)),"ZONA RIESGO EXTREMO")))),0)</f>
        <v>0</v>
      </c>
      <c r="P30" s="1">
        <f>IF(AND('VALORACIÓN CON CONTROLES'!H25&gt;0,'VALORACIÓN CON CONTROLES'!I25=0),IF(OR(AND('VALORACIÓN CON CONTROLES'!H25=1,'ANALISIS DE RIESGOS'!G25=1),AND('VALORACIÓN CON CONTROLES'!H25=2,'ANALISIS DE RIESGOS'!G25=1),AND('VALORACIÓN CON CONTROLES'!H25=3,'ANALISIS DE RIESGOS'!G25=1),AND('VALORACIÓN CON CONTROLES'!H25=1,'ANALISIS DE RIESGOS'!G25=2),AND('VALORACIÓN CON CONTROLES'!H25=2,'ANALISIS DE RIESGOS'!G25=2)),"ZONA RIESGO BAJA",IF(OR(AND('VALORACIÓN CON CONTROLES'!H25=4,'ANALISIS DE RIESGOS'!G25=1),AND('VALORACIÓN CON CONTROLES'!H25=3,'ANALISIS DE RIESGOS'!G25=2),AND('VALORACIÓN CON CONTROLES'!H25=2,'ANALISIS DE RIESGOS'!G25=3),AND('VALORACIÓN CON CONTROLES'!H25=1,'ANALISIS DE RIESGOS'!G25=3)),"ZONA RIESGO MODERADO",IF(OR(AND('VALORACIÓN CON CONTROLES'!H25=5,'ANALISIS DE RIESGOS'!G25=1),AND('VALORACIÓN CON CONTROLES'!H25=5,'ANALISIS DE RIESGOS'!G25=2),AND('VALORACIÓN CON CONTROLES'!H25=4,'ANALISIS DE RIESGOS'!G25=2),AND('VALORACIÓN CON CONTROLES'!H25=4,'ANALISIS DE RIESGOS'!G25=3),AND('VALORACIÓN CON CONTROLES'!H25=3,'ANALISIS DE RIESGOS'!G25=3),AND('VALORACIÓN CON CONTROLES'!H25=2,'ANALISIS DE RIESGOS'!G25=4),AND('VALORACIÓN CON CONTROLES'!H25=1,'ANALISIS DE RIESGOS'!G25=4),AND('VALORACIÓN CON CONTROLES'!H25=1,'ANALISIS DE RIESGOS'!G25=5)),"ZONA RIESGO ALTO",IF(OR(AND('VALORACIÓN CON CONTROLES'!H25=5,'ANALISIS DE RIESGOS'!G25=3),AND('VALORACIÓN CON CONTROLES'!H25=5,'ANALISIS DE RIESGOS'!G25=4),AND('VALORACIÓN CON CONTROLES'!H25=5,'ANALISIS DE RIESGOS'!G25=5),AND('VALORACIÓN CON CONTROLES'!H25=4,'ANALISIS DE RIESGOS'!G25=4),AND('VALORACIÓN CON CONTROLES'!H25=4,'ANALISIS DE RIESGOS'!G25=5),AND('VALORACIÓN CON CONTROLES'!H25=3,'ANALISIS DE RIESGOS'!G25=4),AND('VALORACIÓN CON CONTROLES'!H25=3,'ANALISIS DE RIESGOS'!G25=5),AND('VALORACIÓN CON CONTROLES'!H25=2,'ANALISIS DE RIESGOS'!G25=5)),"ZONA RIESGO EXTREMO")))),0)</f>
        <v>0</v>
      </c>
      <c r="Q30" s="57" t="str">
        <f>IF(AND('VALORACIÓN CON CONTROLES'!H25&gt;0,'VALORACIÓN CON CONTROLES'!I25&gt;0),IF(OR(AND('VALORACIÓN CON CONTROLES'!H25=1,'VALORACIÓN CON CONTROLES'!I25=1),AND('VALORACIÓN CON CONTROLES'!H25=2,'VALORACIÓN CON CONTROLES'!I25=1),AND('VALORACIÓN CON CONTROLES'!H25=3,'VALORACIÓN CON CONTROLES'!I25=1),AND('VALORACIÓN CON CONTROLES'!H25=1,'VALORACIÓN CON CONTROLES'!I25=2),AND('VALORACIÓN CON CONTROLES'!H25=2,'VALORACIÓN CON CONTROLES'!I25=2)),"ZONA RIESGO BAJA",IF(OR(AND('VALORACIÓN CON CONTROLES'!H25=4,'VALORACIÓN CON CONTROLES'!I25=1),AND('VALORACIÓN CON CONTROLES'!H25=3,'VALORACIÓN CON CONTROLES'!I25=2),AND('VALORACIÓN CON CONTROLES'!H25=2,'VALORACIÓN CON CONTROLES'!I25=3),AND('VALORACIÓN CON CONTROLES'!H25=1,'VALORACIÓN CON CONTROLES'!I25=3)),"ZONA RIESGO MODERADO",IF(OR(AND('VALORACIÓN CON CONTROLES'!H25=5,'VALORACIÓN CON CONTROLES'!I25=1),AND('VALORACIÓN CON CONTROLES'!H25=5,'VALORACIÓN CON CONTROLES'!I25=2),AND('VALORACIÓN CON CONTROLES'!H25=4,'VALORACIÓN CON CONTROLES'!I25=2),AND('VALORACIÓN CON CONTROLES'!H25=4,'VALORACIÓN CON CONTROLES'!I25=3),AND('VALORACIÓN CON CONTROLES'!H25=3,'VALORACIÓN CON CONTROLES'!I25=3),AND('VALORACIÓN CON CONTROLES'!H25=2,'VALORACIÓN CON CONTROLES'!I25=4),AND('VALORACIÓN CON CONTROLES'!H25=1,'VALORACIÓN CON CONTROLES'!I25=4),AND('VALORACIÓN CON CONTROLES'!H25=1,'VALORACIÓN CON CONTROLES'!I25=5)),"ZONA RIESGO ALTO",IF(OR(AND('VALORACIÓN CON CONTROLES'!H25=5,'VALORACIÓN CON CONTROLES'!I25=3),AND('VALORACIÓN CON CONTROLES'!H25=5,'VALORACIÓN CON CONTROLES'!I25=4),AND('VALORACIÓN CON CONTROLES'!H25=5,'VALORACIÓN CON CONTROLES'!I25=5),AND('VALORACIÓN CON CONTROLES'!H25=4,'VALORACIÓN CON CONTROLES'!I25=4),AND('VALORACIÓN CON CONTROLES'!H25=4,'VALORACIÓN CON CONTROLES'!I25=5),AND('VALORACIÓN CON CONTROLES'!H25=3,'VALORACIÓN CON CONTROLES'!I25=4),AND('VALORACIÓN CON CONTROLES'!H25=3,'VALORACIÓN CON CONTROLES'!I25=5),AND('VALORACIÓN CON CONTROLES'!H25=2,'VALORACIÓN CON CONTROLES'!I25=5)),"ZONA RIESGO EXTREMO")))),0)</f>
        <v>ZONA RIESGO BAJA</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9">
        <v>17</v>
      </c>
      <c r="N31" s="59">
        <f>IF(AND('VALORACIÓN CON CONTROLES'!H26=0,'VALORACIÓN CON CONTROLES'!I26=0),'ANALISIS DE RIESGOS'!I26,0)</f>
        <v>0</v>
      </c>
      <c r="O31" s="1">
        <f>IF(AND('VALORACIÓN CON CONTROLES'!H26=0,'VALORACIÓN CON CONTROLES'!I26&gt;0),IF(OR(AND('ANALISIS DE RIESGOS'!F26=1,'VALORACIÓN CON CONTROLES'!I26=1),AND('ANALISIS DE RIESGOS'!F26=2,'VALORACIÓN CON CONTROLES'!I26=1),AND('ANALISIS DE RIESGOS'!F26=3,'VALORACIÓN CON CONTROLES'!I26=1),AND('ANALISIS DE RIESGOS'!F26=1,'VALORACIÓN CON CONTROLES'!I26=2),AND('ANALISIS DE RIESGOS'!F26=2,'VALORACIÓN CON CONTROLES'!I26=2)),"ZONA RIESGO BAJA",IF(OR(AND('ANALISIS DE RIESGOS'!F26=4,'VALORACIÓN CON CONTROLES'!I26=1),AND('ANALISIS DE RIESGOS'!F26=3,'VALORACIÓN CON CONTROLES'!I26=2),AND('ANALISIS DE RIESGOS'!F26=2,'VALORACIÓN CON CONTROLES'!I26=3),AND('ANALISIS DE RIESGOS'!F26=1,'VALORACIÓN CON CONTROLES'!I26=3)),"ZONA RIESGO MODERADO",IF(OR(AND('ANALISIS DE RIESGOS'!F26=5,'VALORACIÓN CON CONTROLES'!I26=1),AND('ANALISIS DE RIESGOS'!F26=5,'VALORACIÓN CON CONTROLES'!I26=2),AND('ANALISIS DE RIESGOS'!F26=4,'VALORACIÓN CON CONTROLES'!I26=2),AND('ANALISIS DE RIESGOS'!F26=4,'VALORACIÓN CON CONTROLES'!I26=3),AND('ANALISIS DE RIESGOS'!F26=3,'VALORACIÓN CON CONTROLES'!I26=3),AND('ANALISIS DE RIESGOS'!F26=2,'VALORACIÓN CON CONTROLES'!I26=4),AND('ANALISIS DE RIESGOS'!F26=1,'VALORACIÓN CON CONTROLES'!I26=4),AND('ANALISIS DE RIESGOS'!F26=1,'VALORACIÓN CON CONTROLES'!I26=5)),"ZONA RIESGO ALTO",IF(OR(AND('ANALISIS DE RIESGOS'!F26=5,'VALORACIÓN CON CONTROLES'!I26=3),AND('ANALISIS DE RIESGOS'!F26=5,'VALORACIÓN CON CONTROLES'!I26=4),AND('ANALISIS DE RIESGOS'!F26=5,'VALORACIÓN CON CONTROLES'!I26=5),AND('ANALISIS DE RIESGOS'!F26=4,'VALORACIÓN CON CONTROLES'!I26=4),AND('ANALISIS DE RIESGOS'!F26=4,'VALORACIÓN CON CONTROLES'!I26=5),AND('ANALISIS DE RIESGOS'!F26=3,'VALORACIÓN CON CONTROLES'!I26=4),AND('ANALISIS DE RIESGOS'!F26=3,'VALORACIÓN CON CONTROLES'!I26=5),AND('ANALISIS DE RIESGOS'!F26=2,'VALORACIÓN CON CONTROLES'!I26=5)),"ZONA RIESGO EXTREMO")))),0)</f>
        <v>0</v>
      </c>
      <c r="P31" s="1">
        <f>IF(AND('VALORACIÓN CON CONTROLES'!H26&gt;0,'VALORACIÓN CON CONTROLES'!I26=0),IF(OR(AND('VALORACIÓN CON CONTROLES'!H26=1,'ANALISIS DE RIESGOS'!G26=1),AND('VALORACIÓN CON CONTROLES'!H26=2,'ANALISIS DE RIESGOS'!G26=1),AND('VALORACIÓN CON CONTROLES'!H26=3,'ANALISIS DE RIESGOS'!G26=1),AND('VALORACIÓN CON CONTROLES'!H26=1,'ANALISIS DE RIESGOS'!G26=2),AND('VALORACIÓN CON CONTROLES'!H26=2,'ANALISIS DE RIESGOS'!G26=2)),"ZONA RIESGO BAJA",IF(OR(AND('VALORACIÓN CON CONTROLES'!H26=4,'ANALISIS DE RIESGOS'!G26=1),AND('VALORACIÓN CON CONTROLES'!H26=3,'ANALISIS DE RIESGOS'!G26=2),AND('VALORACIÓN CON CONTROLES'!H26=2,'ANALISIS DE RIESGOS'!G26=3),AND('VALORACIÓN CON CONTROLES'!H26=1,'ANALISIS DE RIESGOS'!G26=3)),"ZONA RIESGO MODERADO",IF(OR(AND('VALORACIÓN CON CONTROLES'!H26=5,'ANALISIS DE RIESGOS'!G26=1),AND('VALORACIÓN CON CONTROLES'!H26=5,'ANALISIS DE RIESGOS'!G26=2),AND('VALORACIÓN CON CONTROLES'!H26=4,'ANALISIS DE RIESGOS'!G26=2),AND('VALORACIÓN CON CONTROLES'!H26=4,'ANALISIS DE RIESGOS'!G26=3),AND('VALORACIÓN CON CONTROLES'!H26=3,'ANALISIS DE RIESGOS'!G26=3),AND('VALORACIÓN CON CONTROLES'!H26=2,'ANALISIS DE RIESGOS'!G26=4),AND('VALORACIÓN CON CONTROLES'!H26=1,'ANALISIS DE RIESGOS'!G26=4),AND('VALORACIÓN CON CONTROLES'!H26=1,'ANALISIS DE RIESGOS'!G26=5)),"ZONA RIESGO ALTO",IF(OR(AND('VALORACIÓN CON CONTROLES'!H26=5,'ANALISIS DE RIESGOS'!G26=3),AND('VALORACIÓN CON CONTROLES'!H26=5,'ANALISIS DE RIESGOS'!G26=4),AND('VALORACIÓN CON CONTROLES'!H26=5,'ANALISIS DE RIESGOS'!G26=5),AND('VALORACIÓN CON CONTROLES'!H26=4,'ANALISIS DE RIESGOS'!G26=4),AND('VALORACIÓN CON CONTROLES'!H26=4,'ANALISIS DE RIESGOS'!G26=5),AND('VALORACIÓN CON CONTROLES'!H26=3,'ANALISIS DE RIESGOS'!G26=4),AND('VALORACIÓN CON CONTROLES'!H26=3,'ANALISIS DE RIESGOS'!G26=5),AND('VALORACIÓN CON CONTROLES'!H26=2,'ANALISIS DE RIESGOS'!G26=5)),"ZONA RIESGO EXTREMO")))),0)</f>
        <v>0</v>
      </c>
      <c r="Q31" s="57" t="str">
        <f>IF(AND('VALORACIÓN CON CONTROLES'!H26&gt;0,'VALORACIÓN CON CONTROLES'!I26&gt;0),IF(OR(AND('VALORACIÓN CON CONTROLES'!H26=1,'VALORACIÓN CON CONTROLES'!I26=1),AND('VALORACIÓN CON CONTROLES'!H26=2,'VALORACIÓN CON CONTROLES'!I26=1),AND('VALORACIÓN CON CONTROLES'!H26=3,'VALORACIÓN CON CONTROLES'!I26=1),AND('VALORACIÓN CON CONTROLES'!H26=1,'VALORACIÓN CON CONTROLES'!I26=2),AND('VALORACIÓN CON CONTROLES'!H26=2,'VALORACIÓN CON CONTROLES'!I26=2)),"ZONA RIESGO BAJA",IF(OR(AND('VALORACIÓN CON CONTROLES'!H26=4,'VALORACIÓN CON CONTROLES'!I26=1),AND('VALORACIÓN CON CONTROLES'!H26=3,'VALORACIÓN CON CONTROLES'!I26=2),AND('VALORACIÓN CON CONTROLES'!H26=2,'VALORACIÓN CON CONTROLES'!I26=3),AND('VALORACIÓN CON CONTROLES'!H26=1,'VALORACIÓN CON CONTROLES'!I26=3)),"ZONA RIESGO MODERADO",IF(OR(AND('VALORACIÓN CON CONTROLES'!H26=5,'VALORACIÓN CON CONTROLES'!I26=1),AND('VALORACIÓN CON CONTROLES'!H26=5,'VALORACIÓN CON CONTROLES'!I26=2),AND('VALORACIÓN CON CONTROLES'!H26=4,'VALORACIÓN CON CONTROLES'!I26=2),AND('VALORACIÓN CON CONTROLES'!H26=4,'VALORACIÓN CON CONTROLES'!I26=3),AND('VALORACIÓN CON CONTROLES'!H26=3,'VALORACIÓN CON CONTROLES'!I26=3),AND('VALORACIÓN CON CONTROLES'!H26=2,'VALORACIÓN CON CONTROLES'!I26=4),AND('VALORACIÓN CON CONTROLES'!H26=1,'VALORACIÓN CON CONTROLES'!I26=4),AND('VALORACIÓN CON CONTROLES'!H26=1,'VALORACIÓN CON CONTROLES'!I26=5)),"ZONA RIESGO ALTO",IF(OR(AND('VALORACIÓN CON CONTROLES'!H26=5,'VALORACIÓN CON CONTROLES'!I26=3),AND('VALORACIÓN CON CONTROLES'!H26=5,'VALORACIÓN CON CONTROLES'!I26=4),AND('VALORACIÓN CON CONTROLES'!H26=5,'VALORACIÓN CON CONTROLES'!I26=5),AND('VALORACIÓN CON CONTROLES'!H26=4,'VALORACIÓN CON CONTROLES'!I26=4),AND('VALORACIÓN CON CONTROLES'!H26=4,'VALORACIÓN CON CONTROLES'!I26=5),AND('VALORACIÓN CON CONTROLES'!H26=3,'VALORACIÓN CON CONTROLES'!I26=4),AND('VALORACIÓN CON CONTROLES'!H26=3,'VALORACIÓN CON CONTROLES'!I26=5),AND('VALORACIÓN CON CONTROLES'!H26=2,'VALORACIÓN CON CONTROLES'!I26=5)),"ZONA RIESGO EXTREMO")))),0)</f>
        <v>ZONA RIESGO BAJA</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9">
        <v>18</v>
      </c>
      <c r="N32" s="59">
        <f>IF(AND('VALORACIÓN CON CONTROLES'!H27=0,'VALORACIÓN CON CONTROLES'!I27=0),'ANALISIS DE RIESGOS'!I27,0)</f>
        <v>0</v>
      </c>
      <c r="O32" s="1">
        <f>IF(AND('VALORACIÓN CON CONTROLES'!H27=0,'VALORACIÓN CON CONTROLES'!I27&gt;0),IF(OR(AND('ANALISIS DE RIESGOS'!F27=1,'VALORACIÓN CON CONTROLES'!I27=1),AND('ANALISIS DE RIESGOS'!F27=2,'VALORACIÓN CON CONTROLES'!I27=1),AND('ANALISIS DE RIESGOS'!F27=3,'VALORACIÓN CON CONTROLES'!I27=1),AND('ANALISIS DE RIESGOS'!F27=1,'VALORACIÓN CON CONTROLES'!I27=2),AND('ANALISIS DE RIESGOS'!F27=2,'VALORACIÓN CON CONTROLES'!I27=2)),"ZONA RIESGO BAJA",IF(OR(AND('ANALISIS DE RIESGOS'!F27=4,'VALORACIÓN CON CONTROLES'!I27=1),AND('ANALISIS DE RIESGOS'!F27=3,'VALORACIÓN CON CONTROLES'!I27=2),AND('ANALISIS DE RIESGOS'!F27=2,'VALORACIÓN CON CONTROLES'!I27=3),AND('ANALISIS DE RIESGOS'!F27=1,'VALORACIÓN CON CONTROLES'!I27=3)),"ZONA RIESGO MODERADO",IF(OR(AND('ANALISIS DE RIESGOS'!F27=5,'VALORACIÓN CON CONTROLES'!I27=1),AND('ANALISIS DE RIESGOS'!F27=5,'VALORACIÓN CON CONTROLES'!I27=2),AND('ANALISIS DE RIESGOS'!F27=4,'VALORACIÓN CON CONTROLES'!I27=2),AND('ANALISIS DE RIESGOS'!F27=4,'VALORACIÓN CON CONTROLES'!I27=3),AND('ANALISIS DE RIESGOS'!F27=3,'VALORACIÓN CON CONTROLES'!I27=3),AND('ANALISIS DE RIESGOS'!F27=2,'VALORACIÓN CON CONTROLES'!I27=4),AND('ANALISIS DE RIESGOS'!F27=1,'VALORACIÓN CON CONTROLES'!I27=4),AND('ANALISIS DE RIESGOS'!F27=1,'VALORACIÓN CON CONTROLES'!I27=5)),"ZONA RIESGO ALTO",IF(OR(AND('ANALISIS DE RIESGOS'!F27=5,'VALORACIÓN CON CONTROLES'!I27=3),AND('ANALISIS DE RIESGOS'!F27=5,'VALORACIÓN CON CONTROLES'!I27=4),AND('ANALISIS DE RIESGOS'!F27=5,'VALORACIÓN CON CONTROLES'!I27=5),AND('ANALISIS DE RIESGOS'!F27=4,'VALORACIÓN CON CONTROLES'!I27=4),AND('ANALISIS DE RIESGOS'!F27=4,'VALORACIÓN CON CONTROLES'!I27=5),AND('ANALISIS DE RIESGOS'!F27=3,'VALORACIÓN CON CONTROLES'!I27=4),AND('ANALISIS DE RIESGOS'!F27=3,'VALORACIÓN CON CONTROLES'!I27=5),AND('ANALISIS DE RIESGOS'!F27=2,'VALORACIÓN CON CONTROLES'!I27=5)),"ZONA RIESGO EXTREMO")))),0)</f>
        <v>0</v>
      </c>
      <c r="P32" s="1">
        <f>IF(AND('VALORACIÓN CON CONTROLES'!H27&gt;0,'VALORACIÓN CON CONTROLES'!I27=0),IF(OR(AND('VALORACIÓN CON CONTROLES'!H27=1,'ANALISIS DE RIESGOS'!G27=1),AND('VALORACIÓN CON CONTROLES'!H27=2,'ANALISIS DE RIESGOS'!G27=1),AND('VALORACIÓN CON CONTROLES'!H27=3,'ANALISIS DE RIESGOS'!G27=1),AND('VALORACIÓN CON CONTROLES'!H27=1,'ANALISIS DE RIESGOS'!G27=2),AND('VALORACIÓN CON CONTROLES'!H27=2,'ANALISIS DE RIESGOS'!G27=2)),"ZONA RIESGO BAJA",IF(OR(AND('VALORACIÓN CON CONTROLES'!H27=4,'ANALISIS DE RIESGOS'!G27=1),AND('VALORACIÓN CON CONTROLES'!H27=3,'ANALISIS DE RIESGOS'!G27=2),AND('VALORACIÓN CON CONTROLES'!H27=2,'ANALISIS DE RIESGOS'!G27=3),AND('VALORACIÓN CON CONTROLES'!H27=1,'ANALISIS DE RIESGOS'!G27=3)),"ZONA RIESGO MODERADO",IF(OR(AND('VALORACIÓN CON CONTROLES'!H27=5,'ANALISIS DE RIESGOS'!G27=1),AND('VALORACIÓN CON CONTROLES'!H27=5,'ANALISIS DE RIESGOS'!G27=2),AND('VALORACIÓN CON CONTROLES'!H27=4,'ANALISIS DE RIESGOS'!G27=2),AND('VALORACIÓN CON CONTROLES'!H27=4,'ANALISIS DE RIESGOS'!G27=3),AND('VALORACIÓN CON CONTROLES'!H27=3,'ANALISIS DE RIESGOS'!G27=3),AND('VALORACIÓN CON CONTROLES'!H27=2,'ANALISIS DE RIESGOS'!G27=4),AND('VALORACIÓN CON CONTROLES'!H27=1,'ANALISIS DE RIESGOS'!G27=4),AND('VALORACIÓN CON CONTROLES'!H27=1,'ANALISIS DE RIESGOS'!G27=5)),"ZONA RIESGO ALTO",IF(OR(AND('VALORACIÓN CON CONTROLES'!H27=5,'ANALISIS DE RIESGOS'!G27=3),AND('VALORACIÓN CON CONTROLES'!H27=5,'ANALISIS DE RIESGOS'!G27=4),AND('VALORACIÓN CON CONTROLES'!H27=5,'ANALISIS DE RIESGOS'!G27=5),AND('VALORACIÓN CON CONTROLES'!H27=4,'ANALISIS DE RIESGOS'!G27=4),AND('VALORACIÓN CON CONTROLES'!H27=4,'ANALISIS DE RIESGOS'!G27=5),AND('VALORACIÓN CON CONTROLES'!H27=3,'ANALISIS DE RIESGOS'!G27=4),AND('VALORACIÓN CON CONTROLES'!H27=3,'ANALISIS DE RIESGOS'!G27=5),AND('VALORACIÓN CON CONTROLES'!H27=2,'ANALISIS DE RIESGOS'!G27=5)),"ZONA RIESGO EXTREMO")))),0)</f>
        <v>0</v>
      </c>
      <c r="Q32" s="57" t="str">
        <f>IF(AND('VALORACIÓN CON CONTROLES'!H27&gt;0,'VALORACIÓN CON CONTROLES'!I27&gt;0),IF(OR(AND('VALORACIÓN CON CONTROLES'!H27=1,'VALORACIÓN CON CONTROLES'!I27=1),AND('VALORACIÓN CON CONTROLES'!H27=2,'VALORACIÓN CON CONTROLES'!I27=1),AND('VALORACIÓN CON CONTROLES'!H27=3,'VALORACIÓN CON CONTROLES'!I27=1),AND('VALORACIÓN CON CONTROLES'!H27=1,'VALORACIÓN CON CONTROLES'!I27=2),AND('VALORACIÓN CON CONTROLES'!H27=2,'VALORACIÓN CON CONTROLES'!I27=2)),"ZONA RIESGO BAJA",IF(OR(AND('VALORACIÓN CON CONTROLES'!H27=4,'VALORACIÓN CON CONTROLES'!I27=1),AND('VALORACIÓN CON CONTROLES'!H27=3,'VALORACIÓN CON CONTROLES'!I27=2),AND('VALORACIÓN CON CONTROLES'!H27=2,'VALORACIÓN CON CONTROLES'!I27=3),AND('VALORACIÓN CON CONTROLES'!H27=1,'VALORACIÓN CON CONTROLES'!I27=3)),"ZONA RIESGO MODERADO",IF(OR(AND('VALORACIÓN CON CONTROLES'!H27=5,'VALORACIÓN CON CONTROLES'!I27=1),AND('VALORACIÓN CON CONTROLES'!H27=5,'VALORACIÓN CON CONTROLES'!I27=2),AND('VALORACIÓN CON CONTROLES'!H27=4,'VALORACIÓN CON CONTROLES'!I27=2),AND('VALORACIÓN CON CONTROLES'!H27=4,'VALORACIÓN CON CONTROLES'!I27=3),AND('VALORACIÓN CON CONTROLES'!H27=3,'VALORACIÓN CON CONTROLES'!I27=3),AND('VALORACIÓN CON CONTROLES'!H27=2,'VALORACIÓN CON CONTROLES'!I27=4),AND('VALORACIÓN CON CONTROLES'!H27=1,'VALORACIÓN CON CONTROLES'!I27=4),AND('VALORACIÓN CON CONTROLES'!H27=1,'VALORACIÓN CON CONTROLES'!I27=5)),"ZONA RIESGO ALTO",IF(OR(AND('VALORACIÓN CON CONTROLES'!H27=5,'VALORACIÓN CON CONTROLES'!I27=3),AND('VALORACIÓN CON CONTROLES'!H27=5,'VALORACIÓN CON CONTROLES'!I27=4),AND('VALORACIÓN CON CONTROLES'!H27=5,'VALORACIÓN CON CONTROLES'!I27=5),AND('VALORACIÓN CON CONTROLES'!H27=4,'VALORACIÓN CON CONTROLES'!I27=4),AND('VALORACIÓN CON CONTROLES'!H27=4,'VALORACIÓN CON CONTROLES'!I27=5),AND('VALORACIÓN CON CONTROLES'!H27=3,'VALORACIÓN CON CONTROLES'!I27=4),AND('VALORACIÓN CON CONTROLES'!H27=3,'VALORACIÓN CON CONTROLES'!I27=5),AND('VALORACIÓN CON CONTROLES'!H27=2,'VALORACIÓN CON CONTROLES'!I27=5)),"ZONA RIESGO EXTREMO")))),0)</f>
        <v>ZONA RIESGO BAJA</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9">
        <v>19</v>
      </c>
      <c r="N33" s="59">
        <f>IF(AND('VALORACIÓN CON CONTROLES'!H28=0,'VALORACIÓN CON CONTROLES'!I28=0),'ANALISIS DE RIESGOS'!I28,0)</f>
        <v>0</v>
      </c>
      <c r="O33" s="1">
        <f>IF(AND('VALORACIÓN CON CONTROLES'!H28=0,'VALORACIÓN CON CONTROLES'!I28&gt;0),IF(OR(AND('ANALISIS DE RIESGOS'!F28=1,'VALORACIÓN CON CONTROLES'!I28=1),AND('ANALISIS DE RIESGOS'!F28=2,'VALORACIÓN CON CONTROLES'!I28=1),AND('ANALISIS DE RIESGOS'!F28=3,'VALORACIÓN CON CONTROLES'!I28=1),AND('ANALISIS DE RIESGOS'!F28=1,'VALORACIÓN CON CONTROLES'!I28=2),AND('ANALISIS DE RIESGOS'!F28=2,'VALORACIÓN CON CONTROLES'!I28=2)),"ZONA RIESGO BAJA",IF(OR(AND('ANALISIS DE RIESGOS'!F28=4,'VALORACIÓN CON CONTROLES'!I28=1),AND('ANALISIS DE RIESGOS'!F28=3,'VALORACIÓN CON CONTROLES'!I28=2),AND('ANALISIS DE RIESGOS'!F28=2,'VALORACIÓN CON CONTROLES'!I28=3),AND('ANALISIS DE RIESGOS'!F28=1,'VALORACIÓN CON CONTROLES'!I28=3)),"ZONA RIESGO MODERADO",IF(OR(AND('ANALISIS DE RIESGOS'!F28=5,'VALORACIÓN CON CONTROLES'!I28=1),AND('ANALISIS DE RIESGOS'!F28=5,'VALORACIÓN CON CONTROLES'!I28=2),AND('ANALISIS DE RIESGOS'!F28=4,'VALORACIÓN CON CONTROLES'!I28=2),AND('ANALISIS DE RIESGOS'!F28=4,'VALORACIÓN CON CONTROLES'!I28=3),AND('ANALISIS DE RIESGOS'!F28=3,'VALORACIÓN CON CONTROLES'!I28=3),AND('ANALISIS DE RIESGOS'!F28=2,'VALORACIÓN CON CONTROLES'!I28=4),AND('ANALISIS DE RIESGOS'!F28=1,'VALORACIÓN CON CONTROLES'!I28=4),AND('ANALISIS DE RIESGOS'!F28=1,'VALORACIÓN CON CONTROLES'!I28=5)),"ZONA RIESGO ALTO",IF(OR(AND('ANALISIS DE RIESGOS'!F28=5,'VALORACIÓN CON CONTROLES'!I28=3),AND('ANALISIS DE RIESGOS'!F28=5,'VALORACIÓN CON CONTROLES'!I28=4),AND('ANALISIS DE RIESGOS'!F28=5,'VALORACIÓN CON CONTROLES'!I28=5),AND('ANALISIS DE RIESGOS'!F28=4,'VALORACIÓN CON CONTROLES'!I28=4),AND('ANALISIS DE RIESGOS'!F28=4,'VALORACIÓN CON CONTROLES'!I28=5),AND('ANALISIS DE RIESGOS'!F28=3,'VALORACIÓN CON CONTROLES'!I28=4),AND('ANALISIS DE RIESGOS'!F28=3,'VALORACIÓN CON CONTROLES'!I28=5),AND('ANALISIS DE RIESGOS'!F28=2,'VALORACIÓN CON CONTROLES'!I28=5)),"ZONA RIESGO EXTREMO")))),0)</f>
        <v>0</v>
      </c>
      <c r="P33" s="1">
        <f>IF(AND('VALORACIÓN CON CONTROLES'!H28&gt;0,'VALORACIÓN CON CONTROLES'!I28=0),IF(OR(AND('VALORACIÓN CON CONTROLES'!H28=1,'ANALISIS DE RIESGOS'!G28=1),AND('VALORACIÓN CON CONTROLES'!H28=2,'ANALISIS DE RIESGOS'!G28=1),AND('VALORACIÓN CON CONTROLES'!H28=3,'ANALISIS DE RIESGOS'!G28=1),AND('VALORACIÓN CON CONTROLES'!H28=1,'ANALISIS DE RIESGOS'!G28=2),AND('VALORACIÓN CON CONTROLES'!H28=2,'ANALISIS DE RIESGOS'!G28=2)),"ZONA RIESGO BAJA",IF(OR(AND('VALORACIÓN CON CONTROLES'!H28=4,'ANALISIS DE RIESGOS'!G28=1),AND('VALORACIÓN CON CONTROLES'!H28=3,'ANALISIS DE RIESGOS'!G28=2),AND('VALORACIÓN CON CONTROLES'!H28=2,'ANALISIS DE RIESGOS'!G28=3),AND('VALORACIÓN CON CONTROLES'!H28=1,'ANALISIS DE RIESGOS'!G28=3)),"ZONA RIESGO MODERADO",IF(OR(AND('VALORACIÓN CON CONTROLES'!H28=5,'ANALISIS DE RIESGOS'!G28=1),AND('VALORACIÓN CON CONTROLES'!H28=5,'ANALISIS DE RIESGOS'!G28=2),AND('VALORACIÓN CON CONTROLES'!H28=4,'ANALISIS DE RIESGOS'!G28=2),AND('VALORACIÓN CON CONTROLES'!H28=4,'ANALISIS DE RIESGOS'!G28=3),AND('VALORACIÓN CON CONTROLES'!H28=3,'ANALISIS DE RIESGOS'!G28=3),AND('VALORACIÓN CON CONTROLES'!H28=2,'ANALISIS DE RIESGOS'!G28=4),AND('VALORACIÓN CON CONTROLES'!H28=1,'ANALISIS DE RIESGOS'!G28=4),AND('VALORACIÓN CON CONTROLES'!H28=1,'ANALISIS DE RIESGOS'!G28=5)),"ZONA RIESGO ALTO",IF(OR(AND('VALORACIÓN CON CONTROLES'!H28=5,'ANALISIS DE RIESGOS'!G28=3),AND('VALORACIÓN CON CONTROLES'!H28=5,'ANALISIS DE RIESGOS'!G28=4),AND('VALORACIÓN CON CONTROLES'!H28=5,'ANALISIS DE RIESGOS'!G28=5),AND('VALORACIÓN CON CONTROLES'!H28=4,'ANALISIS DE RIESGOS'!G28=4),AND('VALORACIÓN CON CONTROLES'!H28=4,'ANALISIS DE RIESGOS'!G28=5),AND('VALORACIÓN CON CONTROLES'!H28=3,'ANALISIS DE RIESGOS'!G28=4),AND('VALORACIÓN CON CONTROLES'!H28=3,'ANALISIS DE RIESGOS'!G28=5),AND('VALORACIÓN CON CONTROLES'!H28=2,'ANALISIS DE RIESGOS'!G28=5)),"ZONA RIESGO EXTREMO")))),0)</f>
        <v>0</v>
      </c>
      <c r="Q33" s="57" t="str">
        <f>IF(AND('VALORACIÓN CON CONTROLES'!H28&gt;0,'VALORACIÓN CON CONTROLES'!I28&gt;0),IF(OR(AND('VALORACIÓN CON CONTROLES'!H28=1,'VALORACIÓN CON CONTROLES'!I28=1),AND('VALORACIÓN CON CONTROLES'!H28=2,'VALORACIÓN CON CONTROLES'!I28=1),AND('VALORACIÓN CON CONTROLES'!H28=3,'VALORACIÓN CON CONTROLES'!I28=1),AND('VALORACIÓN CON CONTROLES'!H28=1,'VALORACIÓN CON CONTROLES'!I28=2),AND('VALORACIÓN CON CONTROLES'!H28=2,'VALORACIÓN CON CONTROLES'!I28=2)),"ZONA RIESGO BAJA",IF(OR(AND('VALORACIÓN CON CONTROLES'!H28=4,'VALORACIÓN CON CONTROLES'!I28=1),AND('VALORACIÓN CON CONTROLES'!H28=3,'VALORACIÓN CON CONTROLES'!I28=2),AND('VALORACIÓN CON CONTROLES'!H28=2,'VALORACIÓN CON CONTROLES'!I28=3),AND('VALORACIÓN CON CONTROLES'!H28=1,'VALORACIÓN CON CONTROLES'!I28=3)),"ZONA RIESGO MODERADO",IF(OR(AND('VALORACIÓN CON CONTROLES'!H28=5,'VALORACIÓN CON CONTROLES'!I28=1),AND('VALORACIÓN CON CONTROLES'!H28=5,'VALORACIÓN CON CONTROLES'!I28=2),AND('VALORACIÓN CON CONTROLES'!H28=4,'VALORACIÓN CON CONTROLES'!I28=2),AND('VALORACIÓN CON CONTROLES'!H28=4,'VALORACIÓN CON CONTROLES'!I28=3),AND('VALORACIÓN CON CONTROLES'!H28=3,'VALORACIÓN CON CONTROLES'!I28=3),AND('VALORACIÓN CON CONTROLES'!H28=2,'VALORACIÓN CON CONTROLES'!I28=4),AND('VALORACIÓN CON CONTROLES'!H28=1,'VALORACIÓN CON CONTROLES'!I28=4),AND('VALORACIÓN CON CONTROLES'!H28=1,'VALORACIÓN CON CONTROLES'!I28=5)),"ZONA RIESGO ALTO",IF(OR(AND('VALORACIÓN CON CONTROLES'!H28=5,'VALORACIÓN CON CONTROLES'!I28=3),AND('VALORACIÓN CON CONTROLES'!H28=5,'VALORACIÓN CON CONTROLES'!I28=4),AND('VALORACIÓN CON CONTROLES'!H28=5,'VALORACIÓN CON CONTROLES'!I28=5),AND('VALORACIÓN CON CONTROLES'!H28=4,'VALORACIÓN CON CONTROLES'!I28=4),AND('VALORACIÓN CON CONTROLES'!H28=4,'VALORACIÓN CON CONTROLES'!I28=5),AND('VALORACIÓN CON CONTROLES'!H28=3,'VALORACIÓN CON CONTROLES'!I28=4),AND('VALORACIÓN CON CONTROLES'!H28=3,'VALORACIÓN CON CONTROLES'!I28=5),AND('VALORACIÓN CON CONTROLES'!H28=2,'VALORACIÓN CON CONTROLES'!I28=5)),"ZONA RIESGO EXTREMO")))),0)</f>
        <v>ZONA RIESGO BAJA</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9">
        <v>20</v>
      </c>
      <c r="N34" s="59">
        <f>IF(AND('VALORACIÓN CON CONTROLES'!H29=0,'VALORACIÓN CON CONTROLES'!I29=0),'ANALISIS DE RIESGOS'!I29,0)</f>
        <v>0</v>
      </c>
      <c r="O34" s="1">
        <f>IF(AND('VALORACIÓN CON CONTROLES'!H29=0,'VALORACIÓN CON CONTROLES'!I29&gt;0),IF(OR(AND('ANALISIS DE RIESGOS'!F29=1,'VALORACIÓN CON CONTROLES'!I29=1),AND('ANALISIS DE RIESGOS'!F29=2,'VALORACIÓN CON CONTROLES'!I29=1),AND('ANALISIS DE RIESGOS'!F29=3,'VALORACIÓN CON CONTROLES'!I29=1),AND('ANALISIS DE RIESGOS'!F29=1,'VALORACIÓN CON CONTROLES'!I29=2),AND('ANALISIS DE RIESGOS'!F29=2,'VALORACIÓN CON CONTROLES'!I29=2)),"ZONA RIESGO BAJA",IF(OR(AND('ANALISIS DE RIESGOS'!F29=4,'VALORACIÓN CON CONTROLES'!I29=1),AND('ANALISIS DE RIESGOS'!F29=3,'VALORACIÓN CON CONTROLES'!I29=2),AND('ANALISIS DE RIESGOS'!F29=2,'VALORACIÓN CON CONTROLES'!I29=3),AND('ANALISIS DE RIESGOS'!F29=1,'VALORACIÓN CON CONTROLES'!I29=3)),"ZONA RIESGO MODERADO",IF(OR(AND('ANALISIS DE RIESGOS'!F29=5,'VALORACIÓN CON CONTROLES'!I29=1),AND('ANALISIS DE RIESGOS'!F29=5,'VALORACIÓN CON CONTROLES'!I29=2),AND('ANALISIS DE RIESGOS'!F29=4,'VALORACIÓN CON CONTROLES'!I29=2),AND('ANALISIS DE RIESGOS'!F29=4,'VALORACIÓN CON CONTROLES'!I29=3),AND('ANALISIS DE RIESGOS'!F29=3,'VALORACIÓN CON CONTROLES'!I29=3),AND('ANALISIS DE RIESGOS'!F29=2,'VALORACIÓN CON CONTROLES'!I29=4),AND('ANALISIS DE RIESGOS'!F29=1,'VALORACIÓN CON CONTROLES'!I29=4),AND('ANALISIS DE RIESGOS'!F29=1,'VALORACIÓN CON CONTROLES'!I29=5)),"ZONA RIESGO ALTO",IF(OR(AND('ANALISIS DE RIESGOS'!F29=5,'VALORACIÓN CON CONTROLES'!I29=3),AND('ANALISIS DE RIESGOS'!F29=5,'VALORACIÓN CON CONTROLES'!I29=4),AND('ANALISIS DE RIESGOS'!F29=5,'VALORACIÓN CON CONTROLES'!I29=5),AND('ANALISIS DE RIESGOS'!F29=4,'VALORACIÓN CON CONTROLES'!I29=4),AND('ANALISIS DE RIESGOS'!F29=4,'VALORACIÓN CON CONTROLES'!I29=5),AND('ANALISIS DE RIESGOS'!F29=3,'VALORACIÓN CON CONTROLES'!I29=4),AND('ANALISIS DE RIESGOS'!F29=3,'VALORACIÓN CON CONTROLES'!I29=5),AND('ANALISIS DE RIESGOS'!F29=2,'VALORACIÓN CON CONTROLES'!I29=5)),"ZONA RIESGO EXTREMO")))),0)</f>
        <v>0</v>
      </c>
      <c r="P34" s="1">
        <f>IF(AND('VALORACIÓN CON CONTROLES'!H29&gt;0,'VALORACIÓN CON CONTROLES'!I29=0),IF(OR(AND('VALORACIÓN CON CONTROLES'!H29=1,'ANALISIS DE RIESGOS'!G29=1),AND('VALORACIÓN CON CONTROLES'!H29=2,'ANALISIS DE RIESGOS'!G29=1),AND('VALORACIÓN CON CONTROLES'!H29=3,'ANALISIS DE RIESGOS'!G29=1),AND('VALORACIÓN CON CONTROLES'!H29=1,'ANALISIS DE RIESGOS'!G29=2),AND('VALORACIÓN CON CONTROLES'!H29=2,'ANALISIS DE RIESGOS'!G29=2)),"ZONA RIESGO BAJA",IF(OR(AND('VALORACIÓN CON CONTROLES'!H29=4,'ANALISIS DE RIESGOS'!G29=1),AND('VALORACIÓN CON CONTROLES'!H29=3,'ANALISIS DE RIESGOS'!G29=2),AND('VALORACIÓN CON CONTROLES'!H29=2,'ANALISIS DE RIESGOS'!G29=3),AND('VALORACIÓN CON CONTROLES'!H29=1,'ANALISIS DE RIESGOS'!G29=3)),"ZONA RIESGO MODERADO",IF(OR(AND('VALORACIÓN CON CONTROLES'!H29=5,'ANALISIS DE RIESGOS'!G29=1),AND('VALORACIÓN CON CONTROLES'!H29=5,'ANALISIS DE RIESGOS'!G29=2),AND('VALORACIÓN CON CONTROLES'!H29=4,'ANALISIS DE RIESGOS'!G29=2),AND('VALORACIÓN CON CONTROLES'!H29=4,'ANALISIS DE RIESGOS'!G29=3),AND('VALORACIÓN CON CONTROLES'!H29=3,'ANALISIS DE RIESGOS'!G29=3),AND('VALORACIÓN CON CONTROLES'!H29=2,'ANALISIS DE RIESGOS'!G29=4),AND('VALORACIÓN CON CONTROLES'!H29=1,'ANALISIS DE RIESGOS'!G29=4),AND('VALORACIÓN CON CONTROLES'!H29=1,'ANALISIS DE RIESGOS'!G29=5)),"ZONA RIESGO ALTO",IF(OR(AND('VALORACIÓN CON CONTROLES'!H29=5,'ANALISIS DE RIESGOS'!G29=3),AND('VALORACIÓN CON CONTROLES'!H29=5,'ANALISIS DE RIESGOS'!G29=4),AND('VALORACIÓN CON CONTROLES'!H29=5,'ANALISIS DE RIESGOS'!G29=5),AND('VALORACIÓN CON CONTROLES'!H29=4,'ANALISIS DE RIESGOS'!G29=4),AND('VALORACIÓN CON CONTROLES'!H29=4,'ANALISIS DE RIESGOS'!G29=5),AND('VALORACIÓN CON CONTROLES'!H29=3,'ANALISIS DE RIESGOS'!G29=4),AND('VALORACIÓN CON CONTROLES'!H29=3,'ANALISIS DE RIESGOS'!G29=5),AND('VALORACIÓN CON CONTROLES'!H29=2,'ANALISIS DE RIESGOS'!G29=5)),"ZONA RIESGO EXTREMO")))),0)</f>
        <v>0</v>
      </c>
      <c r="Q34" s="57" t="str">
        <f>IF(AND('VALORACIÓN CON CONTROLES'!H29&gt;0,'VALORACIÓN CON CONTROLES'!I29&gt;0),IF(OR(AND('VALORACIÓN CON CONTROLES'!H29=1,'VALORACIÓN CON CONTROLES'!I29=1),AND('VALORACIÓN CON CONTROLES'!H29=2,'VALORACIÓN CON CONTROLES'!I29=1),AND('VALORACIÓN CON CONTROLES'!H29=3,'VALORACIÓN CON CONTROLES'!I29=1),AND('VALORACIÓN CON CONTROLES'!H29=1,'VALORACIÓN CON CONTROLES'!I29=2),AND('VALORACIÓN CON CONTROLES'!H29=2,'VALORACIÓN CON CONTROLES'!I29=2)),"ZONA RIESGO BAJA",IF(OR(AND('VALORACIÓN CON CONTROLES'!H29=4,'VALORACIÓN CON CONTROLES'!I29=1),AND('VALORACIÓN CON CONTROLES'!H29=3,'VALORACIÓN CON CONTROLES'!I29=2),AND('VALORACIÓN CON CONTROLES'!H29=2,'VALORACIÓN CON CONTROLES'!I29=3),AND('VALORACIÓN CON CONTROLES'!H29=1,'VALORACIÓN CON CONTROLES'!I29=3)),"ZONA RIESGO MODERADO",IF(OR(AND('VALORACIÓN CON CONTROLES'!H29=5,'VALORACIÓN CON CONTROLES'!I29=1),AND('VALORACIÓN CON CONTROLES'!H29=5,'VALORACIÓN CON CONTROLES'!I29=2),AND('VALORACIÓN CON CONTROLES'!H29=4,'VALORACIÓN CON CONTROLES'!I29=2),AND('VALORACIÓN CON CONTROLES'!H29=4,'VALORACIÓN CON CONTROLES'!I29=3),AND('VALORACIÓN CON CONTROLES'!H29=3,'VALORACIÓN CON CONTROLES'!I29=3),AND('VALORACIÓN CON CONTROLES'!H29=2,'VALORACIÓN CON CONTROLES'!I29=4),AND('VALORACIÓN CON CONTROLES'!H29=1,'VALORACIÓN CON CONTROLES'!I29=4),AND('VALORACIÓN CON CONTROLES'!H29=1,'VALORACIÓN CON CONTROLES'!I29=5)),"ZONA RIESGO ALTO",IF(OR(AND('VALORACIÓN CON CONTROLES'!H29=5,'VALORACIÓN CON CONTROLES'!I29=3),AND('VALORACIÓN CON CONTROLES'!H29=5,'VALORACIÓN CON CONTROLES'!I29=4),AND('VALORACIÓN CON CONTROLES'!H29=5,'VALORACIÓN CON CONTROLES'!I29=5),AND('VALORACIÓN CON CONTROLES'!H29=4,'VALORACIÓN CON CONTROLES'!I29=4),AND('VALORACIÓN CON CONTROLES'!H29=4,'VALORACIÓN CON CONTROLES'!I29=5),AND('VALORACIÓN CON CONTROLES'!H29=3,'VALORACIÓN CON CONTROLES'!I29=4),AND('VALORACIÓN CON CONTROLES'!H29=3,'VALORACIÓN CON CONTROLES'!I29=5),AND('VALORACIÓN CON CONTROLES'!H29=2,'VALORACIÓN CON CONTROLES'!I29=5)),"ZONA RIESGO EXTREMO")))),0)</f>
        <v>ZONA RIESGO BAJA</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9">
        <v>21</v>
      </c>
      <c r="N35" s="59">
        <f>IF(AND('VALORACIÓN CON CONTROLES'!H30=0,'VALORACIÓN CON CONTROLES'!I30=0),'ANALISIS DE RIESGOS'!I30,0)</f>
        <v>0</v>
      </c>
      <c r="O35" s="1">
        <f>IF(AND('VALORACIÓN CON CONTROLES'!H30=0,'VALORACIÓN CON CONTROLES'!I30&gt;0),IF(OR(AND('ANALISIS DE RIESGOS'!F30=1,'VALORACIÓN CON CONTROLES'!I30=1),AND('ANALISIS DE RIESGOS'!F30=2,'VALORACIÓN CON CONTROLES'!I30=1),AND('ANALISIS DE RIESGOS'!F30=3,'VALORACIÓN CON CONTROLES'!I30=1),AND('ANALISIS DE RIESGOS'!F30=1,'VALORACIÓN CON CONTROLES'!I30=2),AND('ANALISIS DE RIESGOS'!F30=2,'VALORACIÓN CON CONTROLES'!I30=2)),"ZONA RIESGO BAJA",IF(OR(AND('ANALISIS DE RIESGOS'!F30=4,'VALORACIÓN CON CONTROLES'!I30=1),AND('ANALISIS DE RIESGOS'!F30=3,'VALORACIÓN CON CONTROLES'!I30=2),AND('ANALISIS DE RIESGOS'!F30=2,'VALORACIÓN CON CONTROLES'!I30=3),AND('ANALISIS DE RIESGOS'!F30=1,'VALORACIÓN CON CONTROLES'!I30=3)),"ZONA RIESGO MODERADO",IF(OR(AND('ANALISIS DE RIESGOS'!F30=5,'VALORACIÓN CON CONTROLES'!I30=1),AND('ANALISIS DE RIESGOS'!F30=5,'VALORACIÓN CON CONTROLES'!I30=2),AND('ANALISIS DE RIESGOS'!F30=4,'VALORACIÓN CON CONTROLES'!I30=2),AND('ANALISIS DE RIESGOS'!F30=4,'VALORACIÓN CON CONTROLES'!I30=3),AND('ANALISIS DE RIESGOS'!F30=3,'VALORACIÓN CON CONTROLES'!I30=3),AND('ANALISIS DE RIESGOS'!F30=2,'VALORACIÓN CON CONTROLES'!I30=4),AND('ANALISIS DE RIESGOS'!F30=1,'VALORACIÓN CON CONTROLES'!I30=4),AND('ANALISIS DE RIESGOS'!F30=1,'VALORACIÓN CON CONTROLES'!I30=5)),"ZONA RIESGO ALTO",IF(OR(AND('ANALISIS DE RIESGOS'!F30=5,'VALORACIÓN CON CONTROLES'!I30=3),AND('ANALISIS DE RIESGOS'!F30=5,'VALORACIÓN CON CONTROLES'!I30=4),AND('ANALISIS DE RIESGOS'!F30=5,'VALORACIÓN CON CONTROLES'!I30=5),AND('ANALISIS DE RIESGOS'!F30=4,'VALORACIÓN CON CONTROLES'!I30=4),AND('ANALISIS DE RIESGOS'!F30=4,'VALORACIÓN CON CONTROLES'!I30=5),AND('ANALISIS DE RIESGOS'!F30=3,'VALORACIÓN CON CONTROLES'!I30=4),AND('ANALISIS DE RIESGOS'!F30=3,'VALORACIÓN CON CONTROLES'!I30=5),AND('ANALISIS DE RIESGOS'!F30=2,'VALORACIÓN CON CONTROLES'!I30=5)),"ZONA RIESGO EXTREMO")))),0)</f>
        <v>0</v>
      </c>
      <c r="P35" s="1">
        <f>IF(AND('VALORACIÓN CON CONTROLES'!H30&gt;0,'VALORACIÓN CON CONTROLES'!I30=0),IF(OR(AND('VALORACIÓN CON CONTROLES'!H30=1,'ANALISIS DE RIESGOS'!G30=1),AND('VALORACIÓN CON CONTROLES'!H30=2,'ANALISIS DE RIESGOS'!G30=1),AND('VALORACIÓN CON CONTROLES'!H30=3,'ANALISIS DE RIESGOS'!G30=1),AND('VALORACIÓN CON CONTROLES'!H30=1,'ANALISIS DE RIESGOS'!G30=2),AND('VALORACIÓN CON CONTROLES'!H30=2,'ANALISIS DE RIESGOS'!G30=2)),"ZONA RIESGO BAJA",IF(OR(AND('VALORACIÓN CON CONTROLES'!H30=4,'ANALISIS DE RIESGOS'!G30=1),AND('VALORACIÓN CON CONTROLES'!H30=3,'ANALISIS DE RIESGOS'!G30=2),AND('VALORACIÓN CON CONTROLES'!H30=2,'ANALISIS DE RIESGOS'!G30=3),AND('VALORACIÓN CON CONTROLES'!H30=1,'ANALISIS DE RIESGOS'!G30=3)),"ZONA RIESGO MODERADO",IF(OR(AND('VALORACIÓN CON CONTROLES'!H30=5,'ANALISIS DE RIESGOS'!G30=1),AND('VALORACIÓN CON CONTROLES'!H30=5,'ANALISIS DE RIESGOS'!G30=2),AND('VALORACIÓN CON CONTROLES'!H30=4,'ANALISIS DE RIESGOS'!G30=2),AND('VALORACIÓN CON CONTROLES'!H30=4,'ANALISIS DE RIESGOS'!G30=3),AND('VALORACIÓN CON CONTROLES'!H30=3,'ANALISIS DE RIESGOS'!G30=3),AND('VALORACIÓN CON CONTROLES'!H30=2,'ANALISIS DE RIESGOS'!G30=4),AND('VALORACIÓN CON CONTROLES'!H30=1,'ANALISIS DE RIESGOS'!G30=4),AND('VALORACIÓN CON CONTROLES'!H30=1,'ANALISIS DE RIESGOS'!G30=5)),"ZONA RIESGO ALTO",IF(OR(AND('VALORACIÓN CON CONTROLES'!H30=5,'ANALISIS DE RIESGOS'!G30=3),AND('VALORACIÓN CON CONTROLES'!H30=5,'ANALISIS DE RIESGOS'!G30=4),AND('VALORACIÓN CON CONTROLES'!H30=5,'ANALISIS DE RIESGOS'!G30=5),AND('VALORACIÓN CON CONTROLES'!H30=4,'ANALISIS DE RIESGOS'!G30=4),AND('VALORACIÓN CON CONTROLES'!H30=4,'ANALISIS DE RIESGOS'!G30=5),AND('VALORACIÓN CON CONTROLES'!H30=3,'ANALISIS DE RIESGOS'!G30=4),AND('VALORACIÓN CON CONTROLES'!H30=3,'ANALISIS DE RIESGOS'!G30=5),AND('VALORACIÓN CON CONTROLES'!H30=2,'ANALISIS DE RIESGOS'!G30=5)),"ZONA RIESGO EXTREMO")))),0)</f>
        <v>0</v>
      </c>
      <c r="Q35" s="57" t="str">
        <f>IF(AND('VALORACIÓN CON CONTROLES'!H30&gt;0,'VALORACIÓN CON CONTROLES'!I30&gt;0),IF(OR(AND('VALORACIÓN CON CONTROLES'!H30=1,'VALORACIÓN CON CONTROLES'!I30=1),AND('VALORACIÓN CON CONTROLES'!H30=2,'VALORACIÓN CON CONTROLES'!I30=1),AND('VALORACIÓN CON CONTROLES'!H30=3,'VALORACIÓN CON CONTROLES'!I30=1),AND('VALORACIÓN CON CONTROLES'!H30=1,'VALORACIÓN CON CONTROLES'!I30=2),AND('VALORACIÓN CON CONTROLES'!H30=2,'VALORACIÓN CON CONTROLES'!I30=2)),"ZONA RIESGO BAJA",IF(OR(AND('VALORACIÓN CON CONTROLES'!H30=4,'VALORACIÓN CON CONTROLES'!I30=1),AND('VALORACIÓN CON CONTROLES'!H30=3,'VALORACIÓN CON CONTROLES'!I30=2),AND('VALORACIÓN CON CONTROLES'!H30=2,'VALORACIÓN CON CONTROLES'!I30=3),AND('VALORACIÓN CON CONTROLES'!H30=1,'VALORACIÓN CON CONTROLES'!I30=3)),"ZONA RIESGO MODERADO",IF(OR(AND('VALORACIÓN CON CONTROLES'!H30=5,'VALORACIÓN CON CONTROLES'!I30=1),AND('VALORACIÓN CON CONTROLES'!H30=5,'VALORACIÓN CON CONTROLES'!I30=2),AND('VALORACIÓN CON CONTROLES'!H30=4,'VALORACIÓN CON CONTROLES'!I30=2),AND('VALORACIÓN CON CONTROLES'!H30=4,'VALORACIÓN CON CONTROLES'!I30=3),AND('VALORACIÓN CON CONTROLES'!H30=3,'VALORACIÓN CON CONTROLES'!I30=3),AND('VALORACIÓN CON CONTROLES'!H30=2,'VALORACIÓN CON CONTROLES'!I30=4),AND('VALORACIÓN CON CONTROLES'!H30=1,'VALORACIÓN CON CONTROLES'!I30=4),AND('VALORACIÓN CON CONTROLES'!H30=1,'VALORACIÓN CON CONTROLES'!I30=5)),"ZONA RIESGO ALTO",IF(OR(AND('VALORACIÓN CON CONTROLES'!H30=5,'VALORACIÓN CON CONTROLES'!I30=3),AND('VALORACIÓN CON CONTROLES'!H30=5,'VALORACIÓN CON CONTROLES'!I30=4),AND('VALORACIÓN CON CONTROLES'!H30=5,'VALORACIÓN CON CONTROLES'!I30=5),AND('VALORACIÓN CON CONTROLES'!H30=4,'VALORACIÓN CON CONTROLES'!I30=4),AND('VALORACIÓN CON CONTROLES'!H30=4,'VALORACIÓN CON CONTROLES'!I30=5),AND('VALORACIÓN CON CONTROLES'!H30=3,'VALORACIÓN CON CONTROLES'!I30=4),AND('VALORACIÓN CON CONTROLES'!H30=3,'VALORACIÓN CON CONTROLES'!I30=5),AND('VALORACIÓN CON CONTROLES'!H30=2,'VALORACIÓN CON CONTROLES'!I30=5)),"ZONA RIESGO EXTREMO")))),0)</f>
        <v>ZONA RIESGO BAJA</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9">
        <v>22</v>
      </c>
      <c r="N36" s="59">
        <f>IF(AND('VALORACIÓN CON CONTROLES'!H31=0,'VALORACIÓN CON CONTROLES'!I31=0),'ANALISIS DE RIESGOS'!I31,0)</f>
        <v>0</v>
      </c>
      <c r="O36" s="1">
        <f>IF(AND('VALORACIÓN CON CONTROLES'!H31=0,'VALORACIÓN CON CONTROLES'!I31&gt;0),IF(OR(AND('ANALISIS DE RIESGOS'!F31=1,'VALORACIÓN CON CONTROLES'!I31=1),AND('ANALISIS DE RIESGOS'!F31=2,'VALORACIÓN CON CONTROLES'!I31=1),AND('ANALISIS DE RIESGOS'!F31=3,'VALORACIÓN CON CONTROLES'!I31=1),AND('ANALISIS DE RIESGOS'!F31=1,'VALORACIÓN CON CONTROLES'!I31=2),AND('ANALISIS DE RIESGOS'!F31=2,'VALORACIÓN CON CONTROLES'!I31=2)),"ZONA RIESGO BAJA",IF(OR(AND('ANALISIS DE RIESGOS'!F31=4,'VALORACIÓN CON CONTROLES'!I31=1),AND('ANALISIS DE RIESGOS'!F31=3,'VALORACIÓN CON CONTROLES'!I31=2),AND('ANALISIS DE RIESGOS'!F31=2,'VALORACIÓN CON CONTROLES'!I31=3),AND('ANALISIS DE RIESGOS'!F31=1,'VALORACIÓN CON CONTROLES'!I31=3)),"ZONA RIESGO MODERADO",IF(OR(AND('ANALISIS DE RIESGOS'!F31=5,'VALORACIÓN CON CONTROLES'!I31=1),AND('ANALISIS DE RIESGOS'!F31=5,'VALORACIÓN CON CONTROLES'!I31=2),AND('ANALISIS DE RIESGOS'!F31=4,'VALORACIÓN CON CONTROLES'!I31=2),AND('ANALISIS DE RIESGOS'!F31=4,'VALORACIÓN CON CONTROLES'!I31=3),AND('ANALISIS DE RIESGOS'!F31=3,'VALORACIÓN CON CONTROLES'!I31=3),AND('ANALISIS DE RIESGOS'!F31=2,'VALORACIÓN CON CONTROLES'!I31=4),AND('ANALISIS DE RIESGOS'!F31=1,'VALORACIÓN CON CONTROLES'!I31=4),AND('ANALISIS DE RIESGOS'!F31=1,'VALORACIÓN CON CONTROLES'!I31=5)),"ZONA RIESGO ALTO",IF(OR(AND('ANALISIS DE RIESGOS'!F31=5,'VALORACIÓN CON CONTROLES'!I31=3),AND('ANALISIS DE RIESGOS'!F31=5,'VALORACIÓN CON CONTROLES'!I31=4),AND('ANALISIS DE RIESGOS'!F31=5,'VALORACIÓN CON CONTROLES'!I31=5),AND('ANALISIS DE RIESGOS'!F31=4,'VALORACIÓN CON CONTROLES'!I31=4),AND('ANALISIS DE RIESGOS'!F31=4,'VALORACIÓN CON CONTROLES'!I31=5),AND('ANALISIS DE RIESGOS'!F31=3,'VALORACIÓN CON CONTROLES'!I31=4),AND('ANALISIS DE RIESGOS'!F31=3,'VALORACIÓN CON CONTROLES'!I31=5),AND('ANALISIS DE RIESGOS'!F31=2,'VALORACIÓN CON CONTROLES'!I31=5)),"ZONA RIESGO EXTREMO")))),0)</f>
        <v>0</v>
      </c>
      <c r="P36" s="1">
        <f>IF(AND('VALORACIÓN CON CONTROLES'!H31&gt;0,'VALORACIÓN CON CONTROLES'!I31=0),IF(OR(AND('VALORACIÓN CON CONTROLES'!H31=1,'ANALISIS DE RIESGOS'!G31=1),AND('VALORACIÓN CON CONTROLES'!H31=2,'ANALISIS DE RIESGOS'!G31=1),AND('VALORACIÓN CON CONTROLES'!H31=3,'ANALISIS DE RIESGOS'!G31=1),AND('VALORACIÓN CON CONTROLES'!H31=1,'ANALISIS DE RIESGOS'!G31=2),AND('VALORACIÓN CON CONTROLES'!H31=2,'ANALISIS DE RIESGOS'!G31=2)),"ZONA RIESGO BAJA",IF(OR(AND('VALORACIÓN CON CONTROLES'!H31=4,'ANALISIS DE RIESGOS'!G31=1),AND('VALORACIÓN CON CONTROLES'!H31=3,'ANALISIS DE RIESGOS'!G31=2),AND('VALORACIÓN CON CONTROLES'!H31=2,'ANALISIS DE RIESGOS'!G31=3),AND('VALORACIÓN CON CONTROLES'!H31=1,'ANALISIS DE RIESGOS'!G31=3)),"ZONA RIESGO MODERADO",IF(OR(AND('VALORACIÓN CON CONTROLES'!H31=5,'ANALISIS DE RIESGOS'!G31=1),AND('VALORACIÓN CON CONTROLES'!H31=5,'ANALISIS DE RIESGOS'!G31=2),AND('VALORACIÓN CON CONTROLES'!H31=4,'ANALISIS DE RIESGOS'!G31=2),AND('VALORACIÓN CON CONTROLES'!H31=4,'ANALISIS DE RIESGOS'!G31=3),AND('VALORACIÓN CON CONTROLES'!H31=3,'ANALISIS DE RIESGOS'!G31=3),AND('VALORACIÓN CON CONTROLES'!H31=2,'ANALISIS DE RIESGOS'!G31=4),AND('VALORACIÓN CON CONTROLES'!H31=1,'ANALISIS DE RIESGOS'!G31=4),AND('VALORACIÓN CON CONTROLES'!H31=1,'ANALISIS DE RIESGOS'!G31=5)),"ZONA RIESGO ALTO",IF(OR(AND('VALORACIÓN CON CONTROLES'!H31=5,'ANALISIS DE RIESGOS'!G31=3),AND('VALORACIÓN CON CONTROLES'!H31=5,'ANALISIS DE RIESGOS'!G31=4),AND('VALORACIÓN CON CONTROLES'!H31=5,'ANALISIS DE RIESGOS'!G31=5),AND('VALORACIÓN CON CONTROLES'!H31=4,'ANALISIS DE RIESGOS'!G31=4),AND('VALORACIÓN CON CONTROLES'!H31=4,'ANALISIS DE RIESGOS'!G31=5),AND('VALORACIÓN CON CONTROLES'!H31=3,'ANALISIS DE RIESGOS'!G31=4),AND('VALORACIÓN CON CONTROLES'!H31=3,'ANALISIS DE RIESGOS'!G31=5),AND('VALORACIÓN CON CONTROLES'!H31=2,'ANALISIS DE RIESGOS'!G31=5)),"ZONA RIESGO EXTREMO")))),0)</f>
        <v>0</v>
      </c>
      <c r="Q36" s="57" t="str">
        <f>IF(AND('VALORACIÓN CON CONTROLES'!H31&gt;0,'VALORACIÓN CON CONTROLES'!I31&gt;0),IF(OR(AND('VALORACIÓN CON CONTROLES'!H31=1,'VALORACIÓN CON CONTROLES'!I31=1),AND('VALORACIÓN CON CONTROLES'!H31=2,'VALORACIÓN CON CONTROLES'!I31=1),AND('VALORACIÓN CON CONTROLES'!H31=3,'VALORACIÓN CON CONTROLES'!I31=1),AND('VALORACIÓN CON CONTROLES'!H31=1,'VALORACIÓN CON CONTROLES'!I31=2),AND('VALORACIÓN CON CONTROLES'!H31=2,'VALORACIÓN CON CONTROLES'!I31=2)),"ZONA RIESGO BAJA",IF(OR(AND('VALORACIÓN CON CONTROLES'!H31=4,'VALORACIÓN CON CONTROLES'!I31=1),AND('VALORACIÓN CON CONTROLES'!H31=3,'VALORACIÓN CON CONTROLES'!I31=2),AND('VALORACIÓN CON CONTROLES'!H31=2,'VALORACIÓN CON CONTROLES'!I31=3),AND('VALORACIÓN CON CONTROLES'!H31=1,'VALORACIÓN CON CONTROLES'!I31=3)),"ZONA RIESGO MODERADO",IF(OR(AND('VALORACIÓN CON CONTROLES'!H31=5,'VALORACIÓN CON CONTROLES'!I31=1),AND('VALORACIÓN CON CONTROLES'!H31=5,'VALORACIÓN CON CONTROLES'!I31=2),AND('VALORACIÓN CON CONTROLES'!H31=4,'VALORACIÓN CON CONTROLES'!I31=2),AND('VALORACIÓN CON CONTROLES'!H31=4,'VALORACIÓN CON CONTROLES'!I31=3),AND('VALORACIÓN CON CONTROLES'!H31=3,'VALORACIÓN CON CONTROLES'!I31=3),AND('VALORACIÓN CON CONTROLES'!H31=2,'VALORACIÓN CON CONTROLES'!I31=4),AND('VALORACIÓN CON CONTROLES'!H31=1,'VALORACIÓN CON CONTROLES'!I31=4),AND('VALORACIÓN CON CONTROLES'!H31=1,'VALORACIÓN CON CONTROLES'!I31=5)),"ZONA RIESGO ALTO",IF(OR(AND('VALORACIÓN CON CONTROLES'!H31=5,'VALORACIÓN CON CONTROLES'!I31=3),AND('VALORACIÓN CON CONTROLES'!H31=5,'VALORACIÓN CON CONTROLES'!I31=4),AND('VALORACIÓN CON CONTROLES'!H31=5,'VALORACIÓN CON CONTROLES'!I31=5),AND('VALORACIÓN CON CONTROLES'!H31=4,'VALORACIÓN CON CONTROLES'!I31=4),AND('VALORACIÓN CON CONTROLES'!H31=4,'VALORACIÓN CON CONTROLES'!I31=5),AND('VALORACIÓN CON CONTROLES'!H31=3,'VALORACIÓN CON CONTROLES'!I31=4),AND('VALORACIÓN CON CONTROLES'!H31=3,'VALORACIÓN CON CONTROLES'!I31=5),AND('VALORACIÓN CON CONTROLES'!H31=2,'VALORACIÓN CON CONTROLES'!I31=5)),"ZONA RIESGO EXTREMO")))),0)</f>
        <v>ZONA RIESGO BAJA</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9">
        <v>23</v>
      </c>
      <c r="N37" s="59">
        <f>IF(AND('VALORACIÓN CON CONTROLES'!H32=0,'VALORACIÓN CON CONTROLES'!I32=0),'ANALISIS DE RIESGOS'!I32,0)</f>
        <v>0</v>
      </c>
      <c r="O37" s="1">
        <f>IF(AND('VALORACIÓN CON CONTROLES'!H32=0,'VALORACIÓN CON CONTROLES'!I32&gt;0),IF(OR(AND('ANALISIS DE RIESGOS'!F32=1,'VALORACIÓN CON CONTROLES'!I32=1),AND('ANALISIS DE RIESGOS'!F32=2,'VALORACIÓN CON CONTROLES'!I32=1),AND('ANALISIS DE RIESGOS'!F32=3,'VALORACIÓN CON CONTROLES'!I32=1),AND('ANALISIS DE RIESGOS'!F32=1,'VALORACIÓN CON CONTROLES'!I32=2),AND('ANALISIS DE RIESGOS'!F32=2,'VALORACIÓN CON CONTROLES'!I32=2)),"ZONA RIESGO BAJA",IF(OR(AND('ANALISIS DE RIESGOS'!F32=4,'VALORACIÓN CON CONTROLES'!I32=1),AND('ANALISIS DE RIESGOS'!F32=3,'VALORACIÓN CON CONTROLES'!I32=2),AND('ANALISIS DE RIESGOS'!F32=2,'VALORACIÓN CON CONTROLES'!I32=3),AND('ANALISIS DE RIESGOS'!F32=1,'VALORACIÓN CON CONTROLES'!I32=3)),"ZONA RIESGO MODERADO",IF(OR(AND('ANALISIS DE RIESGOS'!F32=5,'VALORACIÓN CON CONTROLES'!I32=1),AND('ANALISIS DE RIESGOS'!F32=5,'VALORACIÓN CON CONTROLES'!I32=2),AND('ANALISIS DE RIESGOS'!F32=4,'VALORACIÓN CON CONTROLES'!I32=2),AND('ANALISIS DE RIESGOS'!F32=4,'VALORACIÓN CON CONTROLES'!I32=3),AND('ANALISIS DE RIESGOS'!F32=3,'VALORACIÓN CON CONTROLES'!I32=3),AND('ANALISIS DE RIESGOS'!F32=2,'VALORACIÓN CON CONTROLES'!I32=4),AND('ANALISIS DE RIESGOS'!F32=1,'VALORACIÓN CON CONTROLES'!I32=4),AND('ANALISIS DE RIESGOS'!F32=1,'VALORACIÓN CON CONTROLES'!I32=5)),"ZONA RIESGO ALTO",IF(OR(AND('ANALISIS DE RIESGOS'!F32=5,'VALORACIÓN CON CONTROLES'!I32=3),AND('ANALISIS DE RIESGOS'!F32=5,'VALORACIÓN CON CONTROLES'!I32=4),AND('ANALISIS DE RIESGOS'!F32=5,'VALORACIÓN CON CONTROLES'!I32=5),AND('ANALISIS DE RIESGOS'!F32=4,'VALORACIÓN CON CONTROLES'!I32=4),AND('ANALISIS DE RIESGOS'!F32=4,'VALORACIÓN CON CONTROLES'!I32=5),AND('ANALISIS DE RIESGOS'!F32=3,'VALORACIÓN CON CONTROLES'!I32=4),AND('ANALISIS DE RIESGOS'!F32=3,'VALORACIÓN CON CONTROLES'!I32=5),AND('ANALISIS DE RIESGOS'!F32=2,'VALORACIÓN CON CONTROLES'!I32=5)),"ZONA RIESGO EXTREMO")))),0)</f>
        <v>0</v>
      </c>
      <c r="P37" s="1">
        <f>IF(AND('VALORACIÓN CON CONTROLES'!H32&gt;0,'VALORACIÓN CON CONTROLES'!I32=0),IF(OR(AND('VALORACIÓN CON CONTROLES'!H32=1,'ANALISIS DE RIESGOS'!G32=1),AND('VALORACIÓN CON CONTROLES'!H32=2,'ANALISIS DE RIESGOS'!G32=1),AND('VALORACIÓN CON CONTROLES'!H32=3,'ANALISIS DE RIESGOS'!G32=1),AND('VALORACIÓN CON CONTROLES'!H32=1,'ANALISIS DE RIESGOS'!G32=2),AND('VALORACIÓN CON CONTROLES'!H32=2,'ANALISIS DE RIESGOS'!G32=2)),"ZONA RIESGO BAJA",IF(OR(AND('VALORACIÓN CON CONTROLES'!H32=4,'ANALISIS DE RIESGOS'!G32=1),AND('VALORACIÓN CON CONTROLES'!H32=3,'ANALISIS DE RIESGOS'!G32=2),AND('VALORACIÓN CON CONTROLES'!H32=2,'ANALISIS DE RIESGOS'!G32=3),AND('VALORACIÓN CON CONTROLES'!H32=1,'ANALISIS DE RIESGOS'!G32=3)),"ZONA RIESGO MODERADO",IF(OR(AND('VALORACIÓN CON CONTROLES'!H32=5,'ANALISIS DE RIESGOS'!G32=1),AND('VALORACIÓN CON CONTROLES'!H32=5,'ANALISIS DE RIESGOS'!G32=2),AND('VALORACIÓN CON CONTROLES'!H32=4,'ANALISIS DE RIESGOS'!G32=2),AND('VALORACIÓN CON CONTROLES'!H32=4,'ANALISIS DE RIESGOS'!G32=3),AND('VALORACIÓN CON CONTROLES'!H32=3,'ANALISIS DE RIESGOS'!G32=3),AND('VALORACIÓN CON CONTROLES'!H32=2,'ANALISIS DE RIESGOS'!G32=4),AND('VALORACIÓN CON CONTROLES'!H32=1,'ANALISIS DE RIESGOS'!G32=4),AND('VALORACIÓN CON CONTROLES'!H32=1,'ANALISIS DE RIESGOS'!G32=5)),"ZONA RIESGO ALTO",IF(OR(AND('VALORACIÓN CON CONTROLES'!H32=5,'ANALISIS DE RIESGOS'!G32=3),AND('VALORACIÓN CON CONTROLES'!H32=5,'ANALISIS DE RIESGOS'!G32=4),AND('VALORACIÓN CON CONTROLES'!H32=5,'ANALISIS DE RIESGOS'!G32=5),AND('VALORACIÓN CON CONTROLES'!H32=4,'ANALISIS DE RIESGOS'!G32=4),AND('VALORACIÓN CON CONTROLES'!H32=4,'ANALISIS DE RIESGOS'!G32=5),AND('VALORACIÓN CON CONTROLES'!H32=3,'ANALISIS DE RIESGOS'!G32=4),AND('VALORACIÓN CON CONTROLES'!H32=3,'ANALISIS DE RIESGOS'!G32=5),AND('VALORACIÓN CON CONTROLES'!H32=2,'ANALISIS DE RIESGOS'!G32=5)),"ZONA RIESGO EXTREMO")))),0)</f>
        <v>0</v>
      </c>
      <c r="Q37" s="57" t="str">
        <f>IF(AND('VALORACIÓN CON CONTROLES'!H32&gt;0,'VALORACIÓN CON CONTROLES'!I32&gt;0),IF(OR(AND('VALORACIÓN CON CONTROLES'!H32=1,'VALORACIÓN CON CONTROLES'!I32=1),AND('VALORACIÓN CON CONTROLES'!H32=2,'VALORACIÓN CON CONTROLES'!I32=1),AND('VALORACIÓN CON CONTROLES'!H32=3,'VALORACIÓN CON CONTROLES'!I32=1),AND('VALORACIÓN CON CONTROLES'!H32=1,'VALORACIÓN CON CONTROLES'!I32=2),AND('VALORACIÓN CON CONTROLES'!H32=2,'VALORACIÓN CON CONTROLES'!I32=2)),"ZONA RIESGO BAJA",IF(OR(AND('VALORACIÓN CON CONTROLES'!H32=4,'VALORACIÓN CON CONTROLES'!I32=1),AND('VALORACIÓN CON CONTROLES'!H32=3,'VALORACIÓN CON CONTROLES'!I32=2),AND('VALORACIÓN CON CONTROLES'!H32=2,'VALORACIÓN CON CONTROLES'!I32=3),AND('VALORACIÓN CON CONTROLES'!H32=1,'VALORACIÓN CON CONTROLES'!I32=3)),"ZONA RIESGO MODERADO",IF(OR(AND('VALORACIÓN CON CONTROLES'!H32=5,'VALORACIÓN CON CONTROLES'!I32=1),AND('VALORACIÓN CON CONTROLES'!H32=5,'VALORACIÓN CON CONTROLES'!I32=2),AND('VALORACIÓN CON CONTROLES'!H32=4,'VALORACIÓN CON CONTROLES'!I32=2),AND('VALORACIÓN CON CONTROLES'!H32=4,'VALORACIÓN CON CONTROLES'!I32=3),AND('VALORACIÓN CON CONTROLES'!H32=3,'VALORACIÓN CON CONTROLES'!I32=3),AND('VALORACIÓN CON CONTROLES'!H32=2,'VALORACIÓN CON CONTROLES'!I32=4),AND('VALORACIÓN CON CONTROLES'!H32=1,'VALORACIÓN CON CONTROLES'!I32=4),AND('VALORACIÓN CON CONTROLES'!H32=1,'VALORACIÓN CON CONTROLES'!I32=5)),"ZONA RIESGO ALTO",IF(OR(AND('VALORACIÓN CON CONTROLES'!H32=5,'VALORACIÓN CON CONTROLES'!I32=3),AND('VALORACIÓN CON CONTROLES'!H32=5,'VALORACIÓN CON CONTROLES'!I32=4),AND('VALORACIÓN CON CONTROLES'!H32=5,'VALORACIÓN CON CONTROLES'!I32=5),AND('VALORACIÓN CON CONTROLES'!H32=4,'VALORACIÓN CON CONTROLES'!I32=4),AND('VALORACIÓN CON CONTROLES'!H32=4,'VALORACIÓN CON CONTROLES'!I32=5),AND('VALORACIÓN CON CONTROLES'!H32=3,'VALORACIÓN CON CONTROLES'!I32=4),AND('VALORACIÓN CON CONTROLES'!H32=3,'VALORACIÓN CON CONTROLES'!I32=5),AND('VALORACIÓN CON CONTROLES'!H32=2,'VALORACIÓN CON CONTROLES'!I32=5)),"ZONA RIESGO EXTREMO")))),0)</f>
        <v>ZONA RIESGO BAJA</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9">
        <v>24</v>
      </c>
      <c r="N38" s="59">
        <f>IF(AND('VALORACIÓN CON CONTROLES'!H33=0,'VALORACIÓN CON CONTROLES'!I33=0),'ANALISIS DE RIESGOS'!I33,0)</f>
        <v>0</v>
      </c>
      <c r="O38" s="1">
        <f>IF(AND('VALORACIÓN CON CONTROLES'!H33=0,'VALORACIÓN CON CONTROLES'!I33&gt;0),IF(OR(AND('ANALISIS DE RIESGOS'!F33=1,'VALORACIÓN CON CONTROLES'!I33=1),AND('ANALISIS DE RIESGOS'!F33=2,'VALORACIÓN CON CONTROLES'!I33=1),AND('ANALISIS DE RIESGOS'!F33=3,'VALORACIÓN CON CONTROLES'!I33=1),AND('ANALISIS DE RIESGOS'!F33=1,'VALORACIÓN CON CONTROLES'!I33=2),AND('ANALISIS DE RIESGOS'!F33=2,'VALORACIÓN CON CONTROLES'!I33=2)),"ZONA RIESGO BAJA",IF(OR(AND('ANALISIS DE RIESGOS'!F33=4,'VALORACIÓN CON CONTROLES'!I33=1),AND('ANALISIS DE RIESGOS'!F33=3,'VALORACIÓN CON CONTROLES'!I33=2),AND('ANALISIS DE RIESGOS'!F33=2,'VALORACIÓN CON CONTROLES'!I33=3),AND('ANALISIS DE RIESGOS'!F33=1,'VALORACIÓN CON CONTROLES'!I33=3)),"ZONA RIESGO MODERADO",IF(OR(AND('ANALISIS DE RIESGOS'!F33=5,'VALORACIÓN CON CONTROLES'!I33=1),AND('ANALISIS DE RIESGOS'!F33=5,'VALORACIÓN CON CONTROLES'!I33=2),AND('ANALISIS DE RIESGOS'!F33=4,'VALORACIÓN CON CONTROLES'!I33=2),AND('ANALISIS DE RIESGOS'!F33=4,'VALORACIÓN CON CONTROLES'!I33=3),AND('ANALISIS DE RIESGOS'!F33=3,'VALORACIÓN CON CONTROLES'!I33=3),AND('ANALISIS DE RIESGOS'!F33=2,'VALORACIÓN CON CONTROLES'!I33=4),AND('ANALISIS DE RIESGOS'!F33=1,'VALORACIÓN CON CONTROLES'!I33=4),AND('ANALISIS DE RIESGOS'!F33=1,'VALORACIÓN CON CONTROLES'!I33=5)),"ZONA RIESGO ALTO",IF(OR(AND('ANALISIS DE RIESGOS'!F33=5,'VALORACIÓN CON CONTROLES'!I33=3),AND('ANALISIS DE RIESGOS'!F33=5,'VALORACIÓN CON CONTROLES'!I33=4),AND('ANALISIS DE RIESGOS'!F33=5,'VALORACIÓN CON CONTROLES'!I33=5),AND('ANALISIS DE RIESGOS'!F33=4,'VALORACIÓN CON CONTROLES'!I33=4),AND('ANALISIS DE RIESGOS'!F33=4,'VALORACIÓN CON CONTROLES'!I33=5),AND('ANALISIS DE RIESGOS'!F33=3,'VALORACIÓN CON CONTROLES'!I33=4),AND('ANALISIS DE RIESGOS'!F33=3,'VALORACIÓN CON CONTROLES'!I33=5),AND('ANALISIS DE RIESGOS'!F33=2,'VALORACIÓN CON CONTROLES'!I33=5)),"ZONA RIESGO EXTREMO")))),0)</f>
        <v>0</v>
      </c>
      <c r="P38" s="1">
        <f>IF(AND('VALORACIÓN CON CONTROLES'!H33&gt;0,'VALORACIÓN CON CONTROLES'!I33=0),IF(OR(AND('VALORACIÓN CON CONTROLES'!H33=1,'ANALISIS DE RIESGOS'!G33=1),AND('VALORACIÓN CON CONTROLES'!H33=2,'ANALISIS DE RIESGOS'!G33=1),AND('VALORACIÓN CON CONTROLES'!H33=3,'ANALISIS DE RIESGOS'!G33=1),AND('VALORACIÓN CON CONTROLES'!H33=1,'ANALISIS DE RIESGOS'!G33=2),AND('VALORACIÓN CON CONTROLES'!H33=2,'ANALISIS DE RIESGOS'!G33=2)),"ZONA RIESGO BAJA",IF(OR(AND('VALORACIÓN CON CONTROLES'!H33=4,'ANALISIS DE RIESGOS'!G33=1),AND('VALORACIÓN CON CONTROLES'!H33=3,'ANALISIS DE RIESGOS'!G33=2),AND('VALORACIÓN CON CONTROLES'!H33=2,'ANALISIS DE RIESGOS'!G33=3),AND('VALORACIÓN CON CONTROLES'!H33=1,'ANALISIS DE RIESGOS'!G33=3)),"ZONA RIESGO MODERADO",IF(OR(AND('VALORACIÓN CON CONTROLES'!H33=5,'ANALISIS DE RIESGOS'!G33=1),AND('VALORACIÓN CON CONTROLES'!H33=5,'ANALISIS DE RIESGOS'!G33=2),AND('VALORACIÓN CON CONTROLES'!H33=4,'ANALISIS DE RIESGOS'!G33=2),AND('VALORACIÓN CON CONTROLES'!H33=4,'ANALISIS DE RIESGOS'!G33=3),AND('VALORACIÓN CON CONTROLES'!H33=3,'ANALISIS DE RIESGOS'!G33=3),AND('VALORACIÓN CON CONTROLES'!H33=2,'ANALISIS DE RIESGOS'!G33=4),AND('VALORACIÓN CON CONTROLES'!H33=1,'ANALISIS DE RIESGOS'!G33=4),AND('VALORACIÓN CON CONTROLES'!H33=1,'ANALISIS DE RIESGOS'!G33=5)),"ZONA RIESGO ALTO",IF(OR(AND('VALORACIÓN CON CONTROLES'!H33=5,'ANALISIS DE RIESGOS'!G33=3),AND('VALORACIÓN CON CONTROLES'!H33=5,'ANALISIS DE RIESGOS'!G33=4),AND('VALORACIÓN CON CONTROLES'!H33=5,'ANALISIS DE RIESGOS'!G33=5),AND('VALORACIÓN CON CONTROLES'!H33=4,'ANALISIS DE RIESGOS'!G33=4),AND('VALORACIÓN CON CONTROLES'!H33=4,'ANALISIS DE RIESGOS'!G33=5),AND('VALORACIÓN CON CONTROLES'!H33=3,'ANALISIS DE RIESGOS'!G33=4),AND('VALORACIÓN CON CONTROLES'!H33=3,'ANALISIS DE RIESGOS'!G33=5),AND('VALORACIÓN CON CONTROLES'!H33=2,'ANALISIS DE RIESGOS'!G33=5)),"ZONA RIESGO EXTREMO")))),0)</f>
        <v>0</v>
      </c>
      <c r="Q38" s="57" t="str">
        <f>IF(AND('VALORACIÓN CON CONTROLES'!H33&gt;0,'VALORACIÓN CON CONTROLES'!I33&gt;0),IF(OR(AND('VALORACIÓN CON CONTROLES'!H33=1,'VALORACIÓN CON CONTROLES'!I33=1),AND('VALORACIÓN CON CONTROLES'!H33=2,'VALORACIÓN CON CONTROLES'!I33=1),AND('VALORACIÓN CON CONTROLES'!H33=3,'VALORACIÓN CON CONTROLES'!I33=1),AND('VALORACIÓN CON CONTROLES'!H33=1,'VALORACIÓN CON CONTROLES'!I33=2),AND('VALORACIÓN CON CONTROLES'!H33=2,'VALORACIÓN CON CONTROLES'!I33=2)),"ZONA RIESGO BAJA",IF(OR(AND('VALORACIÓN CON CONTROLES'!H33=4,'VALORACIÓN CON CONTROLES'!I33=1),AND('VALORACIÓN CON CONTROLES'!H33=3,'VALORACIÓN CON CONTROLES'!I33=2),AND('VALORACIÓN CON CONTROLES'!H33=2,'VALORACIÓN CON CONTROLES'!I33=3),AND('VALORACIÓN CON CONTROLES'!H33=1,'VALORACIÓN CON CONTROLES'!I33=3)),"ZONA RIESGO MODERADO",IF(OR(AND('VALORACIÓN CON CONTROLES'!H33=5,'VALORACIÓN CON CONTROLES'!I33=1),AND('VALORACIÓN CON CONTROLES'!H33=5,'VALORACIÓN CON CONTROLES'!I33=2),AND('VALORACIÓN CON CONTROLES'!H33=4,'VALORACIÓN CON CONTROLES'!I33=2),AND('VALORACIÓN CON CONTROLES'!H33=4,'VALORACIÓN CON CONTROLES'!I33=3),AND('VALORACIÓN CON CONTROLES'!H33=3,'VALORACIÓN CON CONTROLES'!I33=3),AND('VALORACIÓN CON CONTROLES'!H33=2,'VALORACIÓN CON CONTROLES'!I33=4),AND('VALORACIÓN CON CONTROLES'!H33=1,'VALORACIÓN CON CONTROLES'!I33=4),AND('VALORACIÓN CON CONTROLES'!H33=1,'VALORACIÓN CON CONTROLES'!I33=5)),"ZONA RIESGO ALTO",IF(OR(AND('VALORACIÓN CON CONTROLES'!H33=5,'VALORACIÓN CON CONTROLES'!I33=3),AND('VALORACIÓN CON CONTROLES'!H33=5,'VALORACIÓN CON CONTROLES'!I33=4),AND('VALORACIÓN CON CONTROLES'!H33=5,'VALORACIÓN CON CONTROLES'!I33=5),AND('VALORACIÓN CON CONTROLES'!H33=4,'VALORACIÓN CON CONTROLES'!I33=4),AND('VALORACIÓN CON CONTROLES'!H33=4,'VALORACIÓN CON CONTROLES'!I33=5),AND('VALORACIÓN CON CONTROLES'!H33=3,'VALORACIÓN CON CONTROLES'!I33=4),AND('VALORACIÓN CON CONTROLES'!H33=3,'VALORACIÓN CON CONTROLES'!I33=5),AND('VALORACIÓN CON CONTROLES'!H33=2,'VALORACIÓN CON CONTROLES'!I33=5)),"ZONA RIESGO EXTREMO")))),0)</f>
        <v>ZONA RIESGO BAJA</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6">
        <v>29</v>
      </c>
      <c r="L39" s="1"/>
      <c r="M39" s="59">
        <v>25</v>
      </c>
      <c r="N39" s="59">
        <f>IF(AND('VALORACIÓN CON CONTROLES'!H34=0,'VALORACIÓN CON CONTROLES'!I34=0),'ANALISIS DE RIESGOS'!I34,0)</f>
        <v>0</v>
      </c>
      <c r="O39" s="1">
        <f>IF(AND('VALORACIÓN CON CONTROLES'!H34=0,'VALORACIÓN CON CONTROLES'!I34&gt;0),IF(OR(AND('ANALISIS DE RIESGOS'!F34=1,'VALORACIÓN CON CONTROLES'!I34=1),AND('ANALISIS DE RIESGOS'!F34=2,'VALORACIÓN CON CONTROLES'!I34=1),AND('ANALISIS DE RIESGOS'!F34=3,'VALORACIÓN CON CONTROLES'!I34=1),AND('ANALISIS DE RIESGOS'!F34=1,'VALORACIÓN CON CONTROLES'!I34=2),AND('ANALISIS DE RIESGOS'!F34=2,'VALORACIÓN CON CONTROLES'!I34=2)),"ZONA RIESGO BAJA",IF(OR(AND('ANALISIS DE RIESGOS'!F34=4,'VALORACIÓN CON CONTROLES'!I34=1),AND('ANALISIS DE RIESGOS'!F34=3,'VALORACIÓN CON CONTROLES'!I34=2),AND('ANALISIS DE RIESGOS'!F34=2,'VALORACIÓN CON CONTROLES'!I34=3),AND('ANALISIS DE RIESGOS'!F34=1,'VALORACIÓN CON CONTROLES'!I34=3)),"ZONA RIESGO MODERADO",IF(OR(AND('ANALISIS DE RIESGOS'!F34=5,'VALORACIÓN CON CONTROLES'!I34=1),AND('ANALISIS DE RIESGOS'!F34=5,'VALORACIÓN CON CONTROLES'!I34=2),AND('ANALISIS DE RIESGOS'!F34=4,'VALORACIÓN CON CONTROLES'!I34=2),AND('ANALISIS DE RIESGOS'!F34=4,'VALORACIÓN CON CONTROLES'!I34=3),AND('ANALISIS DE RIESGOS'!F34=3,'VALORACIÓN CON CONTROLES'!I34=3),AND('ANALISIS DE RIESGOS'!F34=2,'VALORACIÓN CON CONTROLES'!I34=4),AND('ANALISIS DE RIESGOS'!F34=1,'VALORACIÓN CON CONTROLES'!I34=4),AND('ANALISIS DE RIESGOS'!F34=1,'VALORACIÓN CON CONTROLES'!I34=5)),"ZONA RIESGO ALTO",IF(OR(AND('ANALISIS DE RIESGOS'!F34=5,'VALORACIÓN CON CONTROLES'!I34=3),AND('ANALISIS DE RIESGOS'!F34=5,'VALORACIÓN CON CONTROLES'!I34=4),AND('ANALISIS DE RIESGOS'!F34=5,'VALORACIÓN CON CONTROLES'!I34=5),AND('ANALISIS DE RIESGOS'!F34=4,'VALORACIÓN CON CONTROLES'!I34=4),AND('ANALISIS DE RIESGOS'!F34=4,'VALORACIÓN CON CONTROLES'!I34=5),AND('ANALISIS DE RIESGOS'!F34=3,'VALORACIÓN CON CONTROLES'!I34=4),AND('ANALISIS DE RIESGOS'!F34=3,'VALORACIÓN CON CONTROLES'!I34=5),AND('ANALISIS DE RIESGOS'!F34=2,'VALORACIÓN CON CONTROLES'!I34=5)),"ZONA RIESGO EXTREMO")))),0)</f>
        <v>0</v>
      </c>
      <c r="P39" s="1">
        <f>IF(AND('VALORACIÓN CON CONTROLES'!H34&gt;0,'VALORACIÓN CON CONTROLES'!I34=0),IF(OR(AND('VALORACIÓN CON CONTROLES'!H34=1,'ANALISIS DE RIESGOS'!G34=1),AND('VALORACIÓN CON CONTROLES'!H34=2,'ANALISIS DE RIESGOS'!G34=1),AND('VALORACIÓN CON CONTROLES'!H34=3,'ANALISIS DE RIESGOS'!G34=1),AND('VALORACIÓN CON CONTROLES'!H34=1,'ANALISIS DE RIESGOS'!G34=2),AND('VALORACIÓN CON CONTROLES'!H34=2,'ANALISIS DE RIESGOS'!G34=2)),"ZONA RIESGO BAJA",IF(OR(AND('VALORACIÓN CON CONTROLES'!H34=4,'ANALISIS DE RIESGOS'!G34=1),AND('VALORACIÓN CON CONTROLES'!H34=3,'ANALISIS DE RIESGOS'!G34=2),AND('VALORACIÓN CON CONTROLES'!H34=2,'ANALISIS DE RIESGOS'!G34=3),AND('VALORACIÓN CON CONTROLES'!H34=1,'ANALISIS DE RIESGOS'!G34=3)),"ZONA RIESGO MODERADO",IF(OR(AND('VALORACIÓN CON CONTROLES'!H34=5,'ANALISIS DE RIESGOS'!G34=1),AND('VALORACIÓN CON CONTROLES'!H34=5,'ANALISIS DE RIESGOS'!G34=2),AND('VALORACIÓN CON CONTROLES'!H34=4,'ANALISIS DE RIESGOS'!G34=2),AND('VALORACIÓN CON CONTROLES'!H34=4,'ANALISIS DE RIESGOS'!G34=3),AND('VALORACIÓN CON CONTROLES'!H34=3,'ANALISIS DE RIESGOS'!G34=3),AND('VALORACIÓN CON CONTROLES'!H34=2,'ANALISIS DE RIESGOS'!G34=4),AND('VALORACIÓN CON CONTROLES'!H34=1,'ANALISIS DE RIESGOS'!G34=4),AND('VALORACIÓN CON CONTROLES'!H34=1,'ANALISIS DE RIESGOS'!G34=5)),"ZONA RIESGO ALTO",IF(OR(AND('VALORACIÓN CON CONTROLES'!H34=5,'ANALISIS DE RIESGOS'!G34=3),AND('VALORACIÓN CON CONTROLES'!H34=5,'ANALISIS DE RIESGOS'!G34=4),AND('VALORACIÓN CON CONTROLES'!H34=5,'ANALISIS DE RIESGOS'!G34=5),AND('VALORACIÓN CON CONTROLES'!H34=4,'ANALISIS DE RIESGOS'!G34=4),AND('VALORACIÓN CON CONTROLES'!H34=4,'ANALISIS DE RIESGOS'!G34=5),AND('VALORACIÓN CON CONTROLES'!H34=3,'ANALISIS DE RIESGOS'!G34=4),AND('VALORACIÓN CON CONTROLES'!H34=3,'ANALISIS DE RIESGOS'!G34=5),AND('VALORACIÓN CON CONTROLES'!H34=2,'ANALISIS DE RIESGOS'!G34=5)),"ZONA RIESGO EXTREMO")))),0)</f>
        <v>0</v>
      </c>
      <c r="Q39" s="57" t="str">
        <f>IF(AND('VALORACIÓN CON CONTROLES'!H34&gt;0,'VALORACIÓN CON CONTROLES'!I34&gt;0),IF(OR(AND('VALORACIÓN CON CONTROLES'!H34=1,'VALORACIÓN CON CONTROLES'!I34=1),AND('VALORACIÓN CON CONTROLES'!H34=2,'VALORACIÓN CON CONTROLES'!I34=1),AND('VALORACIÓN CON CONTROLES'!H34=3,'VALORACIÓN CON CONTROLES'!I34=1),AND('VALORACIÓN CON CONTROLES'!H34=1,'VALORACIÓN CON CONTROLES'!I34=2),AND('VALORACIÓN CON CONTROLES'!H34=2,'VALORACIÓN CON CONTROLES'!I34=2)),"ZONA RIESGO BAJA",IF(OR(AND('VALORACIÓN CON CONTROLES'!H34=4,'VALORACIÓN CON CONTROLES'!I34=1),AND('VALORACIÓN CON CONTROLES'!H34=3,'VALORACIÓN CON CONTROLES'!I34=2),AND('VALORACIÓN CON CONTROLES'!H34=2,'VALORACIÓN CON CONTROLES'!I34=3),AND('VALORACIÓN CON CONTROLES'!H34=1,'VALORACIÓN CON CONTROLES'!I34=3)),"ZONA RIESGO MODERADO",IF(OR(AND('VALORACIÓN CON CONTROLES'!H34=5,'VALORACIÓN CON CONTROLES'!I34=1),AND('VALORACIÓN CON CONTROLES'!H34=5,'VALORACIÓN CON CONTROLES'!I34=2),AND('VALORACIÓN CON CONTROLES'!H34=4,'VALORACIÓN CON CONTROLES'!I34=2),AND('VALORACIÓN CON CONTROLES'!H34=4,'VALORACIÓN CON CONTROLES'!I34=3),AND('VALORACIÓN CON CONTROLES'!H34=3,'VALORACIÓN CON CONTROLES'!I34=3),AND('VALORACIÓN CON CONTROLES'!H34=2,'VALORACIÓN CON CONTROLES'!I34=4),AND('VALORACIÓN CON CONTROLES'!H34=1,'VALORACIÓN CON CONTROLES'!I34=4),AND('VALORACIÓN CON CONTROLES'!H34=1,'VALORACIÓN CON CONTROLES'!I34=5)),"ZONA RIESGO ALTO",IF(OR(AND('VALORACIÓN CON CONTROLES'!H34=5,'VALORACIÓN CON CONTROLES'!I34=3),AND('VALORACIÓN CON CONTROLES'!H34=5,'VALORACIÓN CON CONTROLES'!I34=4),AND('VALORACIÓN CON CONTROLES'!H34=5,'VALORACIÓN CON CONTROLES'!I34=5),AND('VALORACIÓN CON CONTROLES'!H34=4,'VALORACIÓN CON CONTROLES'!I34=4),AND('VALORACIÓN CON CONTROLES'!H34=4,'VALORACIÓN CON CONTROLES'!I34=5),AND('VALORACIÓN CON CONTROLES'!H34=3,'VALORACIÓN CON CONTROLES'!I34=4),AND('VALORACIÓN CON CONTROLES'!H34=3,'VALORACIÓN CON CONTROLES'!I34=5),AND('VALORACIÓN CON CONTROLES'!H34=2,'VALORACIÓN CON CONTROLES'!I34=5)),"ZONA RIESGO EXTREMO")))),0)</f>
        <v>ZONA RIESGO BAJA</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6">
        <v>30</v>
      </c>
      <c r="L40" s="1"/>
      <c r="M40" s="59">
        <v>26</v>
      </c>
      <c r="N40" s="59">
        <f>IF(AND('VALORACIÓN CON CONTROLES'!H35=0,'VALORACIÓN CON CONTROLES'!I35=0),'ANALISIS DE RIESGOS'!I35,0)</f>
        <v>0</v>
      </c>
      <c r="O40" s="1">
        <f>IF(AND('VALORACIÓN CON CONTROLES'!H35=0,'VALORACIÓN CON CONTROLES'!I35&gt;0),IF(OR(AND('ANALISIS DE RIESGOS'!F35=1,'VALORACIÓN CON CONTROLES'!I35=1),AND('ANALISIS DE RIESGOS'!F35=2,'VALORACIÓN CON CONTROLES'!I35=1),AND('ANALISIS DE RIESGOS'!F35=3,'VALORACIÓN CON CONTROLES'!I35=1),AND('ANALISIS DE RIESGOS'!F35=1,'VALORACIÓN CON CONTROLES'!I35=2),AND('ANALISIS DE RIESGOS'!F35=2,'VALORACIÓN CON CONTROLES'!I35=2)),"ZONA RIESGO BAJA",IF(OR(AND('ANALISIS DE RIESGOS'!F35=4,'VALORACIÓN CON CONTROLES'!I35=1),AND('ANALISIS DE RIESGOS'!F35=3,'VALORACIÓN CON CONTROLES'!I35=2),AND('ANALISIS DE RIESGOS'!F35=2,'VALORACIÓN CON CONTROLES'!I35=3),AND('ANALISIS DE RIESGOS'!F35=1,'VALORACIÓN CON CONTROLES'!I35=3)),"ZONA RIESGO MODERADO",IF(OR(AND('ANALISIS DE RIESGOS'!F35=5,'VALORACIÓN CON CONTROLES'!I35=1),AND('ANALISIS DE RIESGOS'!F35=5,'VALORACIÓN CON CONTROLES'!I35=2),AND('ANALISIS DE RIESGOS'!F35=4,'VALORACIÓN CON CONTROLES'!I35=2),AND('ANALISIS DE RIESGOS'!F35=4,'VALORACIÓN CON CONTROLES'!I35=3),AND('ANALISIS DE RIESGOS'!F35=3,'VALORACIÓN CON CONTROLES'!I35=3),AND('ANALISIS DE RIESGOS'!F35=2,'VALORACIÓN CON CONTROLES'!I35=4),AND('ANALISIS DE RIESGOS'!F35=1,'VALORACIÓN CON CONTROLES'!I35=4),AND('ANALISIS DE RIESGOS'!F35=1,'VALORACIÓN CON CONTROLES'!I35=5)),"ZONA RIESGO ALTO",IF(OR(AND('ANALISIS DE RIESGOS'!F35=5,'VALORACIÓN CON CONTROLES'!I35=3),AND('ANALISIS DE RIESGOS'!F35=5,'VALORACIÓN CON CONTROLES'!I35=4),AND('ANALISIS DE RIESGOS'!F35=5,'VALORACIÓN CON CONTROLES'!I35=5),AND('ANALISIS DE RIESGOS'!F35=4,'VALORACIÓN CON CONTROLES'!I35=4),AND('ANALISIS DE RIESGOS'!F35=4,'VALORACIÓN CON CONTROLES'!I35=5),AND('ANALISIS DE RIESGOS'!F35=3,'VALORACIÓN CON CONTROLES'!I35=4),AND('ANALISIS DE RIESGOS'!F35=3,'VALORACIÓN CON CONTROLES'!I35=5),AND('ANALISIS DE RIESGOS'!F35=2,'VALORACIÓN CON CONTROLES'!I35=5)),"ZONA RIESGO EXTREMO")))),0)</f>
        <v>0</v>
      </c>
      <c r="P40" s="1">
        <f>IF(AND('VALORACIÓN CON CONTROLES'!H35&gt;0,'VALORACIÓN CON CONTROLES'!I35=0),IF(OR(AND('VALORACIÓN CON CONTROLES'!H35=1,'ANALISIS DE RIESGOS'!G35=1),AND('VALORACIÓN CON CONTROLES'!H35=2,'ANALISIS DE RIESGOS'!G35=1),AND('VALORACIÓN CON CONTROLES'!H35=3,'ANALISIS DE RIESGOS'!G35=1),AND('VALORACIÓN CON CONTROLES'!H35=1,'ANALISIS DE RIESGOS'!G35=2),AND('VALORACIÓN CON CONTROLES'!H35=2,'ANALISIS DE RIESGOS'!G35=2)),"ZONA RIESGO BAJA",IF(OR(AND('VALORACIÓN CON CONTROLES'!H35=4,'ANALISIS DE RIESGOS'!G35=1),AND('VALORACIÓN CON CONTROLES'!H35=3,'ANALISIS DE RIESGOS'!G35=2),AND('VALORACIÓN CON CONTROLES'!H35=2,'ANALISIS DE RIESGOS'!G35=3),AND('VALORACIÓN CON CONTROLES'!H35=1,'ANALISIS DE RIESGOS'!G35=3)),"ZONA RIESGO MODERADO",IF(OR(AND('VALORACIÓN CON CONTROLES'!H35=5,'ANALISIS DE RIESGOS'!G35=1),AND('VALORACIÓN CON CONTROLES'!H35=5,'ANALISIS DE RIESGOS'!G35=2),AND('VALORACIÓN CON CONTROLES'!H35=4,'ANALISIS DE RIESGOS'!G35=2),AND('VALORACIÓN CON CONTROLES'!H35=4,'ANALISIS DE RIESGOS'!G35=3),AND('VALORACIÓN CON CONTROLES'!H35=3,'ANALISIS DE RIESGOS'!G35=3),AND('VALORACIÓN CON CONTROLES'!H35=2,'ANALISIS DE RIESGOS'!G35=4),AND('VALORACIÓN CON CONTROLES'!H35=1,'ANALISIS DE RIESGOS'!G35=4),AND('VALORACIÓN CON CONTROLES'!H35=1,'ANALISIS DE RIESGOS'!G35=5)),"ZONA RIESGO ALTO",IF(OR(AND('VALORACIÓN CON CONTROLES'!H35=5,'ANALISIS DE RIESGOS'!G35=3),AND('VALORACIÓN CON CONTROLES'!H35=5,'ANALISIS DE RIESGOS'!G35=4),AND('VALORACIÓN CON CONTROLES'!H35=5,'ANALISIS DE RIESGOS'!G35=5),AND('VALORACIÓN CON CONTROLES'!H35=4,'ANALISIS DE RIESGOS'!G35=4),AND('VALORACIÓN CON CONTROLES'!H35=4,'ANALISIS DE RIESGOS'!G35=5),AND('VALORACIÓN CON CONTROLES'!H35=3,'ANALISIS DE RIESGOS'!G35=4),AND('VALORACIÓN CON CONTROLES'!H35=3,'ANALISIS DE RIESGOS'!G35=5),AND('VALORACIÓN CON CONTROLES'!H35=2,'ANALISIS DE RIESGOS'!G35=5)),"ZONA RIESGO EXTREMO")))),0)</f>
        <v>0</v>
      </c>
      <c r="Q40" s="57" t="str">
        <f>IF(AND('VALORACIÓN CON CONTROLES'!H35&gt;0,'VALORACIÓN CON CONTROLES'!I35&gt;0),IF(OR(AND('VALORACIÓN CON CONTROLES'!H35=1,'VALORACIÓN CON CONTROLES'!I35=1),AND('VALORACIÓN CON CONTROLES'!H35=2,'VALORACIÓN CON CONTROLES'!I35=1),AND('VALORACIÓN CON CONTROLES'!H35=3,'VALORACIÓN CON CONTROLES'!I35=1),AND('VALORACIÓN CON CONTROLES'!H35=1,'VALORACIÓN CON CONTROLES'!I35=2),AND('VALORACIÓN CON CONTROLES'!H35=2,'VALORACIÓN CON CONTROLES'!I35=2)),"ZONA RIESGO BAJA",IF(OR(AND('VALORACIÓN CON CONTROLES'!H35=4,'VALORACIÓN CON CONTROLES'!I35=1),AND('VALORACIÓN CON CONTROLES'!H35=3,'VALORACIÓN CON CONTROLES'!I35=2),AND('VALORACIÓN CON CONTROLES'!H35=2,'VALORACIÓN CON CONTROLES'!I35=3),AND('VALORACIÓN CON CONTROLES'!H35=1,'VALORACIÓN CON CONTROLES'!I35=3)),"ZONA RIESGO MODERADO",IF(OR(AND('VALORACIÓN CON CONTROLES'!H35=5,'VALORACIÓN CON CONTROLES'!I35=1),AND('VALORACIÓN CON CONTROLES'!H35=5,'VALORACIÓN CON CONTROLES'!I35=2),AND('VALORACIÓN CON CONTROLES'!H35=4,'VALORACIÓN CON CONTROLES'!I35=2),AND('VALORACIÓN CON CONTROLES'!H35=4,'VALORACIÓN CON CONTROLES'!I35=3),AND('VALORACIÓN CON CONTROLES'!H35=3,'VALORACIÓN CON CONTROLES'!I35=3),AND('VALORACIÓN CON CONTROLES'!H35=2,'VALORACIÓN CON CONTROLES'!I35=4),AND('VALORACIÓN CON CONTROLES'!H35=1,'VALORACIÓN CON CONTROLES'!I35=4),AND('VALORACIÓN CON CONTROLES'!H35=1,'VALORACIÓN CON CONTROLES'!I35=5)),"ZONA RIESGO ALTO",IF(OR(AND('VALORACIÓN CON CONTROLES'!H35=5,'VALORACIÓN CON CONTROLES'!I35=3),AND('VALORACIÓN CON CONTROLES'!H35=5,'VALORACIÓN CON CONTROLES'!I35=4),AND('VALORACIÓN CON CONTROLES'!H35=5,'VALORACIÓN CON CONTROLES'!I35=5),AND('VALORACIÓN CON CONTROLES'!H35=4,'VALORACIÓN CON CONTROLES'!I35=4),AND('VALORACIÓN CON CONTROLES'!H35=4,'VALORACIÓN CON CONTROLES'!I35=5),AND('VALORACIÓN CON CONTROLES'!H35=3,'VALORACIÓN CON CONTROLES'!I35=4),AND('VALORACIÓN CON CONTROLES'!H35=3,'VALORACIÓN CON CONTROLES'!I35=5),AND('VALORACIÓN CON CONTROLES'!H35=2,'VALORACIÓN CON CONTROLES'!I35=5)),"ZONA RIESGO EXTREMO")))),0)</f>
        <v>ZONA RIESGO MODERADO</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6">
        <v>31</v>
      </c>
      <c r="L41" s="1"/>
      <c r="M41" s="59">
        <v>27</v>
      </c>
      <c r="N41" s="59">
        <f>IF(AND('VALORACIÓN CON CONTROLES'!H36=0,'VALORACIÓN CON CONTROLES'!I36=0),'ANALISIS DE RIESGOS'!I36,0)</f>
        <v>0</v>
      </c>
      <c r="O41" s="1">
        <f>IF(AND('VALORACIÓN CON CONTROLES'!H36=0,'VALORACIÓN CON CONTROLES'!I36&gt;0),IF(OR(AND('ANALISIS DE RIESGOS'!F36=1,'VALORACIÓN CON CONTROLES'!I36=1),AND('ANALISIS DE RIESGOS'!F36=2,'VALORACIÓN CON CONTROLES'!I36=1),AND('ANALISIS DE RIESGOS'!F36=3,'VALORACIÓN CON CONTROLES'!I36=1),AND('ANALISIS DE RIESGOS'!F36=1,'VALORACIÓN CON CONTROLES'!I36=2),AND('ANALISIS DE RIESGOS'!F36=2,'VALORACIÓN CON CONTROLES'!I36=2)),"ZONA RIESGO BAJA",IF(OR(AND('ANALISIS DE RIESGOS'!F36=4,'VALORACIÓN CON CONTROLES'!I36=1),AND('ANALISIS DE RIESGOS'!F36=3,'VALORACIÓN CON CONTROLES'!I36=2),AND('ANALISIS DE RIESGOS'!F36=2,'VALORACIÓN CON CONTROLES'!I36=3),AND('ANALISIS DE RIESGOS'!F36=1,'VALORACIÓN CON CONTROLES'!I36=3)),"ZONA RIESGO MODERADO",IF(OR(AND('ANALISIS DE RIESGOS'!F36=5,'VALORACIÓN CON CONTROLES'!I36=1),AND('ANALISIS DE RIESGOS'!F36=5,'VALORACIÓN CON CONTROLES'!I36=2),AND('ANALISIS DE RIESGOS'!F36=4,'VALORACIÓN CON CONTROLES'!I36=2),AND('ANALISIS DE RIESGOS'!F36=4,'VALORACIÓN CON CONTROLES'!I36=3),AND('ANALISIS DE RIESGOS'!F36=3,'VALORACIÓN CON CONTROLES'!I36=3),AND('ANALISIS DE RIESGOS'!F36=2,'VALORACIÓN CON CONTROLES'!I36=4),AND('ANALISIS DE RIESGOS'!F36=1,'VALORACIÓN CON CONTROLES'!I36=4),AND('ANALISIS DE RIESGOS'!F36=1,'VALORACIÓN CON CONTROLES'!I36=5)),"ZONA RIESGO ALTO",IF(OR(AND('ANALISIS DE RIESGOS'!F36=5,'VALORACIÓN CON CONTROLES'!I36=3),AND('ANALISIS DE RIESGOS'!F36=5,'VALORACIÓN CON CONTROLES'!I36=4),AND('ANALISIS DE RIESGOS'!F36=5,'VALORACIÓN CON CONTROLES'!I36=5),AND('ANALISIS DE RIESGOS'!F36=4,'VALORACIÓN CON CONTROLES'!I36=4),AND('ANALISIS DE RIESGOS'!F36=4,'VALORACIÓN CON CONTROLES'!I36=5),AND('ANALISIS DE RIESGOS'!F36=3,'VALORACIÓN CON CONTROLES'!I36=4),AND('ANALISIS DE RIESGOS'!F36=3,'VALORACIÓN CON CONTROLES'!I36=5),AND('ANALISIS DE RIESGOS'!F36=2,'VALORACIÓN CON CONTROLES'!I36=5)),"ZONA RIESGO EXTREMO")))),0)</f>
        <v>0</v>
      </c>
      <c r="P41" s="1">
        <f>IF(AND('VALORACIÓN CON CONTROLES'!H36&gt;0,'VALORACIÓN CON CONTROLES'!I36=0),IF(OR(AND('VALORACIÓN CON CONTROLES'!H36=1,'ANALISIS DE RIESGOS'!G36=1),AND('VALORACIÓN CON CONTROLES'!H36=2,'ANALISIS DE RIESGOS'!G36=1),AND('VALORACIÓN CON CONTROLES'!H36=3,'ANALISIS DE RIESGOS'!G36=1),AND('VALORACIÓN CON CONTROLES'!H36=1,'ANALISIS DE RIESGOS'!G36=2),AND('VALORACIÓN CON CONTROLES'!H36=2,'ANALISIS DE RIESGOS'!G36=2)),"ZONA RIESGO BAJA",IF(OR(AND('VALORACIÓN CON CONTROLES'!H36=4,'ANALISIS DE RIESGOS'!G36=1),AND('VALORACIÓN CON CONTROLES'!H36=3,'ANALISIS DE RIESGOS'!G36=2),AND('VALORACIÓN CON CONTROLES'!H36=2,'ANALISIS DE RIESGOS'!G36=3),AND('VALORACIÓN CON CONTROLES'!H36=1,'ANALISIS DE RIESGOS'!G36=3)),"ZONA RIESGO MODERADO",IF(OR(AND('VALORACIÓN CON CONTROLES'!H36=5,'ANALISIS DE RIESGOS'!G36=1),AND('VALORACIÓN CON CONTROLES'!H36=5,'ANALISIS DE RIESGOS'!G36=2),AND('VALORACIÓN CON CONTROLES'!H36=4,'ANALISIS DE RIESGOS'!G36=2),AND('VALORACIÓN CON CONTROLES'!H36=4,'ANALISIS DE RIESGOS'!G36=3),AND('VALORACIÓN CON CONTROLES'!H36=3,'ANALISIS DE RIESGOS'!G36=3),AND('VALORACIÓN CON CONTROLES'!H36=2,'ANALISIS DE RIESGOS'!G36=4),AND('VALORACIÓN CON CONTROLES'!H36=1,'ANALISIS DE RIESGOS'!G36=4),AND('VALORACIÓN CON CONTROLES'!H36=1,'ANALISIS DE RIESGOS'!G36=5)),"ZONA RIESGO ALTO",IF(OR(AND('VALORACIÓN CON CONTROLES'!H36=5,'ANALISIS DE RIESGOS'!G36=3),AND('VALORACIÓN CON CONTROLES'!H36=5,'ANALISIS DE RIESGOS'!G36=4),AND('VALORACIÓN CON CONTROLES'!H36=5,'ANALISIS DE RIESGOS'!G36=5),AND('VALORACIÓN CON CONTROLES'!H36=4,'ANALISIS DE RIESGOS'!G36=4),AND('VALORACIÓN CON CONTROLES'!H36=4,'ANALISIS DE RIESGOS'!G36=5),AND('VALORACIÓN CON CONTROLES'!H36=3,'ANALISIS DE RIESGOS'!G36=4),AND('VALORACIÓN CON CONTROLES'!H36=3,'ANALISIS DE RIESGOS'!G36=5),AND('VALORACIÓN CON CONTROLES'!H36=2,'ANALISIS DE RIESGOS'!G36=5)),"ZONA RIESGO EXTREMO")))),0)</f>
        <v>0</v>
      </c>
      <c r="Q41" s="57" t="str">
        <f>IF(AND('VALORACIÓN CON CONTROLES'!H36&gt;0,'VALORACIÓN CON CONTROLES'!I36&gt;0),IF(OR(AND('VALORACIÓN CON CONTROLES'!H36=1,'VALORACIÓN CON CONTROLES'!I36=1),AND('VALORACIÓN CON CONTROLES'!H36=2,'VALORACIÓN CON CONTROLES'!I36=1),AND('VALORACIÓN CON CONTROLES'!H36=3,'VALORACIÓN CON CONTROLES'!I36=1),AND('VALORACIÓN CON CONTROLES'!H36=1,'VALORACIÓN CON CONTROLES'!I36=2),AND('VALORACIÓN CON CONTROLES'!H36=2,'VALORACIÓN CON CONTROLES'!I36=2)),"ZONA RIESGO BAJA",IF(OR(AND('VALORACIÓN CON CONTROLES'!H36=4,'VALORACIÓN CON CONTROLES'!I36=1),AND('VALORACIÓN CON CONTROLES'!H36=3,'VALORACIÓN CON CONTROLES'!I36=2),AND('VALORACIÓN CON CONTROLES'!H36=2,'VALORACIÓN CON CONTROLES'!I36=3),AND('VALORACIÓN CON CONTROLES'!H36=1,'VALORACIÓN CON CONTROLES'!I36=3)),"ZONA RIESGO MODERADO",IF(OR(AND('VALORACIÓN CON CONTROLES'!H36=5,'VALORACIÓN CON CONTROLES'!I36=1),AND('VALORACIÓN CON CONTROLES'!H36=5,'VALORACIÓN CON CONTROLES'!I36=2),AND('VALORACIÓN CON CONTROLES'!H36=4,'VALORACIÓN CON CONTROLES'!I36=2),AND('VALORACIÓN CON CONTROLES'!H36=4,'VALORACIÓN CON CONTROLES'!I36=3),AND('VALORACIÓN CON CONTROLES'!H36=3,'VALORACIÓN CON CONTROLES'!I36=3),AND('VALORACIÓN CON CONTROLES'!H36=2,'VALORACIÓN CON CONTROLES'!I36=4),AND('VALORACIÓN CON CONTROLES'!H36=1,'VALORACIÓN CON CONTROLES'!I36=4),AND('VALORACIÓN CON CONTROLES'!H36=1,'VALORACIÓN CON CONTROLES'!I36=5)),"ZONA RIESGO ALTO",IF(OR(AND('VALORACIÓN CON CONTROLES'!H36=5,'VALORACIÓN CON CONTROLES'!I36=3),AND('VALORACIÓN CON CONTROLES'!H36=5,'VALORACIÓN CON CONTROLES'!I36=4),AND('VALORACIÓN CON CONTROLES'!H36=5,'VALORACIÓN CON CONTROLES'!I36=5),AND('VALORACIÓN CON CONTROLES'!H36=4,'VALORACIÓN CON CONTROLES'!I36=4),AND('VALORACIÓN CON CONTROLES'!H36=4,'VALORACIÓN CON CONTROLES'!I36=5),AND('VALORACIÓN CON CONTROLES'!H36=3,'VALORACIÓN CON CONTROLES'!I36=4),AND('VALORACIÓN CON CONTROLES'!H36=3,'VALORACIÓN CON CONTROLES'!I36=5),AND('VALORACIÓN CON CONTROLES'!H36=2,'VALORACIÓN CON CONTROLES'!I36=5)),"ZONA RIESGO EXTREMO")))),0)</f>
        <v>ZONA RIESGO MODERADO</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6">
        <v>32</v>
      </c>
      <c r="L42" s="1"/>
      <c r="M42" s="59">
        <v>28</v>
      </c>
      <c r="N42" s="59">
        <f>IF(AND('VALORACIÓN CON CONTROLES'!H37=0,'VALORACIÓN CON CONTROLES'!I37=0),'ANALISIS DE RIESGOS'!I37,0)</f>
        <v>0</v>
      </c>
      <c r="O42" s="1">
        <f>IF(AND('VALORACIÓN CON CONTROLES'!H37=0,'VALORACIÓN CON CONTROLES'!I37&gt;0),IF(OR(AND('ANALISIS DE RIESGOS'!F37=1,'VALORACIÓN CON CONTROLES'!I37=1),AND('ANALISIS DE RIESGOS'!F37=2,'VALORACIÓN CON CONTROLES'!I37=1),AND('ANALISIS DE RIESGOS'!F37=3,'VALORACIÓN CON CONTROLES'!I37=1),AND('ANALISIS DE RIESGOS'!F37=1,'VALORACIÓN CON CONTROLES'!I37=2),AND('ANALISIS DE RIESGOS'!F37=2,'VALORACIÓN CON CONTROLES'!I37=2)),"ZONA RIESGO BAJA",IF(OR(AND('ANALISIS DE RIESGOS'!F37=4,'VALORACIÓN CON CONTROLES'!I37=1),AND('ANALISIS DE RIESGOS'!F37=3,'VALORACIÓN CON CONTROLES'!I37=2),AND('ANALISIS DE RIESGOS'!F37=2,'VALORACIÓN CON CONTROLES'!I37=3),AND('ANALISIS DE RIESGOS'!F37=1,'VALORACIÓN CON CONTROLES'!I37=3)),"ZONA RIESGO MODERADO",IF(OR(AND('ANALISIS DE RIESGOS'!F37=5,'VALORACIÓN CON CONTROLES'!I37=1),AND('ANALISIS DE RIESGOS'!F37=5,'VALORACIÓN CON CONTROLES'!I37=2),AND('ANALISIS DE RIESGOS'!F37=4,'VALORACIÓN CON CONTROLES'!I37=2),AND('ANALISIS DE RIESGOS'!F37=4,'VALORACIÓN CON CONTROLES'!I37=3),AND('ANALISIS DE RIESGOS'!F37=3,'VALORACIÓN CON CONTROLES'!I37=3),AND('ANALISIS DE RIESGOS'!F37=2,'VALORACIÓN CON CONTROLES'!I37=4),AND('ANALISIS DE RIESGOS'!F37=1,'VALORACIÓN CON CONTROLES'!I37=4),AND('ANALISIS DE RIESGOS'!F37=1,'VALORACIÓN CON CONTROLES'!I37=5)),"ZONA RIESGO ALTO",IF(OR(AND('ANALISIS DE RIESGOS'!F37=5,'VALORACIÓN CON CONTROLES'!I37=3),AND('ANALISIS DE RIESGOS'!F37=5,'VALORACIÓN CON CONTROLES'!I37=4),AND('ANALISIS DE RIESGOS'!F37=5,'VALORACIÓN CON CONTROLES'!I37=5),AND('ANALISIS DE RIESGOS'!F37=4,'VALORACIÓN CON CONTROLES'!I37=4),AND('ANALISIS DE RIESGOS'!F37=4,'VALORACIÓN CON CONTROLES'!I37=5),AND('ANALISIS DE RIESGOS'!F37=3,'VALORACIÓN CON CONTROLES'!I37=4),AND('ANALISIS DE RIESGOS'!F37=3,'VALORACIÓN CON CONTROLES'!I37=5),AND('ANALISIS DE RIESGOS'!F37=2,'VALORACIÓN CON CONTROLES'!I37=5)),"ZONA RIESGO EXTREMO")))),0)</f>
        <v>0</v>
      </c>
      <c r="P42" s="1">
        <f>IF(AND('VALORACIÓN CON CONTROLES'!H37&gt;0,'VALORACIÓN CON CONTROLES'!I37=0),IF(OR(AND('VALORACIÓN CON CONTROLES'!H37=1,'ANALISIS DE RIESGOS'!G37=1),AND('VALORACIÓN CON CONTROLES'!H37=2,'ANALISIS DE RIESGOS'!G37=1),AND('VALORACIÓN CON CONTROLES'!H37=3,'ANALISIS DE RIESGOS'!G37=1),AND('VALORACIÓN CON CONTROLES'!H37=1,'ANALISIS DE RIESGOS'!G37=2),AND('VALORACIÓN CON CONTROLES'!H37=2,'ANALISIS DE RIESGOS'!G37=2)),"ZONA RIESGO BAJA",IF(OR(AND('VALORACIÓN CON CONTROLES'!H37=4,'ANALISIS DE RIESGOS'!G37=1),AND('VALORACIÓN CON CONTROLES'!H37=3,'ANALISIS DE RIESGOS'!G37=2),AND('VALORACIÓN CON CONTROLES'!H37=2,'ANALISIS DE RIESGOS'!G37=3),AND('VALORACIÓN CON CONTROLES'!H37=1,'ANALISIS DE RIESGOS'!G37=3)),"ZONA RIESGO MODERADO",IF(OR(AND('VALORACIÓN CON CONTROLES'!H37=5,'ANALISIS DE RIESGOS'!G37=1),AND('VALORACIÓN CON CONTROLES'!H37=5,'ANALISIS DE RIESGOS'!G37=2),AND('VALORACIÓN CON CONTROLES'!H37=4,'ANALISIS DE RIESGOS'!G37=2),AND('VALORACIÓN CON CONTROLES'!H37=4,'ANALISIS DE RIESGOS'!G37=3),AND('VALORACIÓN CON CONTROLES'!H37=3,'ANALISIS DE RIESGOS'!G37=3),AND('VALORACIÓN CON CONTROLES'!H37=2,'ANALISIS DE RIESGOS'!G37=4),AND('VALORACIÓN CON CONTROLES'!H37=1,'ANALISIS DE RIESGOS'!G37=4),AND('VALORACIÓN CON CONTROLES'!H37=1,'ANALISIS DE RIESGOS'!G37=5)),"ZONA RIESGO ALTO",IF(OR(AND('VALORACIÓN CON CONTROLES'!H37=5,'ANALISIS DE RIESGOS'!G37=3),AND('VALORACIÓN CON CONTROLES'!H37=5,'ANALISIS DE RIESGOS'!G37=4),AND('VALORACIÓN CON CONTROLES'!H37=5,'ANALISIS DE RIESGOS'!G37=5),AND('VALORACIÓN CON CONTROLES'!H37=4,'ANALISIS DE RIESGOS'!G37=4),AND('VALORACIÓN CON CONTROLES'!H37=4,'ANALISIS DE RIESGOS'!G37=5),AND('VALORACIÓN CON CONTROLES'!H37=3,'ANALISIS DE RIESGOS'!G37=4),AND('VALORACIÓN CON CONTROLES'!H37=3,'ANALISIS DE RIESGOS'!G37=5),AND('VALORACIÓN CON CONTROLES'!H37=2,'ANALISIS DE RIESGOS'!G37=5)),"ZONA RIESGO EXTREMO")))),0)</f>
        <v>0</v>
      </c>
      <c r="Q42" s="57" t="str">
        <f>IF(AND('VALORACIÓN CON CONTROLES'!H37&gt;0,'VALORACIÓN CON CONTROLES'!I37&gt;0),IF(OR(AND('VALORACIÓN CON CONTROLES'!H37=1,'VALORACIÓN CON CONTROLES'!I37=1),AND('VALORACIÓN CON CONTROLES'!H37=2,'VALORACIÓN CON CONTROLES'!I37=1),AND('VALORACIÓN CON CONTROLES'!H37=3,'VALORACIÓN CON CONTROLES'!I37=1),AND('VALORACIÓN CON CONTROLES'!H37=1,'VALORACIÓN CON CONTROLES'!I37=2),AND('VALORACIÓN CON CONTROLES'!H37=2,'VALORACIÓN CON CONTROLES'!I37=2)),"ZONA RIESGO BAJA",IF(OR(AND('VALORACIÓN CON CONTROLES'!H37=4,'VALORACIÓN CON CONTROLES'!I37=1),AND('VALORACIÓN CON CONTROLES'!H37=3,'VALORACIÓN CON CONTROLES'!I37=2),AND('VALORACIÓN CON CONTROLES'!H37=2,'VALORACIÓN CON CONTROLES'!I37=3),AND('VALORACIÓN CON CONTROLES'!H37=1,'VALORACIÓN CON CONTROLES'!I37=3)),"ZONA RIESGO MODERADO",IF(OR(AND('VALORACIÓN CON CONTROLES'!H37=5,'VALORACIÓN CON CONTROLES'!I37=1),AND('VALORACIÓN CON CONTROLES'!H37=5,'VALORACIÓN CON CONTROLES'!I37=2),AND('VALORACIÓN CON CONTROLES'!H37=4,'VALORACIÓN CON CONTROLES'!I37=2),AND('VALORACIÓN CON CONTROLES'!H37=4,'VALORACIÓN CON CONTROLES'!I37=3),AND('VALORACIÓN CON CONTROLES'!H37=3,'VALORACIÓN CON CONTROLES'!I37=3),AND('VALORACIÓN CON CONTROLES'!H37=2,'VALORACIÓN CON CONTROLES'!I37=4),AND('VALORACIÓN CON CONTROLES'!H37=1,'VALORACIÓN CON CONTROLES'!I37=4),AND('VALORACIÓN CON CONTROLES'!H37=1,'VALORACIÓN CON CONTROLES'!I37=5)),"ZONA RIESGO ALTO",IF(OR(AND('VALORACIÓN CON CONTROLES'!H37=5,'VALORACIÓN CON CONTROLES'!I37=3),AND('VALORACIÓN CON CONTROLES'!H37=5,'VALORACIÓN CON CONTROLES'!I37=4),AND('VALORACIÓN CON CONTROLES'!H37=5,'VALORACIÓN CON CONTROLES'!I37=5),AND('VALORACIÓN CON CONTROLES'!H37=4,'VALORACIÓN CON CONTROLES'!I37=4),AND('VALORACIÓN CON CONTROLES'!H37=4,'VALORACIÓN CON CONTROLES'!I37=5),AND('VALORACIÓN CON CONTROLES'!H37=3,'VALORACIÓN CON CONTROLES'!I37=4),AND('VALORACIÓN CON CONTROLES'!H37=3,'VALORACIÓN CON CONTROLES'!I37=5),AND('VALORACIÓN CON CONTROLES'!H37=2,'VALORACIÓN CON CONTROLES'!I37=5)),"ZONA RIESGO EXTREMO")))),0)</f>
        <v>ZONA RIESGO MODERADO</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6">
        <v>33</v>
      </c>
      <c r="L43" s="1"/>
      <c r="M43" s="59">
        <v>29</v>
      </c>
      <c r="N43" s="59">
        <f>IF(AND('VALORACIÓN CON CONTROLES'!H38=0,'VALORACIÓN CON CONTROLES'!I38=0),'ANALISIS DE RIESGOS'!I38,0)</f>
        <v>0</v>
      </c>
      <c r="O43" s="1">
        <f>IF(AND('VALORACIÓN CON CONTROLES'!H38=0,'VALORACIÓN CON CONTROLES'!I38&gt;0),IF(OR(AND('ANALISIS DE RIESGOS'!F38=1,'VALORACIÓN CON CONTROLES'!I38=1),AND('ANALISIS DE RIESGOS'!F38=2,'VALORACIÓN CON CONTROLES'!I38=1),AND('ANALISIS DE RIESGOS'!F38=3,'VALORACIÓN CON CONTROLES'!I38=1),AND('ANALISIS DE RIESGOS'!F38=1,'VALORACIÓN CON CONTROLES'!I38=2),AND('ANALISIS DE RIESGOS'!F38=2,'VALORACIÓN CON CONTROLES'!I38=2)),"ZONA RIESGO BAJA",IF(OR(AND('ANALISIS DE RIESGOS'!F38=4,'VALORACIÓN CON CONTROLES'!I38=1),AND('ANALISIS DE RIESGOS'!F38=3,'VALORACIÓN CON CONTROLES'!I38=2),AND('ANALISIS DE RIESGOS'!F38=2,'VALORACIÓN CON CONTROLES'!I38=3),AND('ANALISIS DE RIESGOS'!F38=1,'VALORACIÓN CON CONTROLES'!I38=3)),"ZONA RIESGO MODERADO",IF(OR(AND('ANALISIS DE RIESGOS'!F38=5,'VALORACIÓN CON CONTROLES'!I38=1),AND('ANALISIS DE RIESGOS'!F38=5,'VALORACIÓN CON CONTROLES'!I38=2),AND('ANALISIS DE RIESGOS'!F38=4,'VALORACIÓN CON CONTROLES'!I38=2),AND('ANALISIS DE RIESGOS'!F38=4,'VALORACIÓN CON CONTROLES'!I38=3),AND('ANALISIS DE RIESGOS'!F38=3,'VALORACIÓN CON CONTROLES'!I38=3),AND('ANALISIS DE RIESGOS'!F38=2,'VALORACIÓN CON CONTROLES'!I38=4),AND('ANALISIS DE RIESGOS'!F38=1,'VALORACIÓN CON CONTROLES'!I38=4),AND('ANALISIS DE RIESGOS'!F38=1,'VALORACIÓN CON CONTROLES'!I38=5)),"ZONA RIESGO ALTO",IF(OR(AND('ANALISIS DE RIESGOS'!F38=5,'VALORACIÓN CON CONTROLES'!I38=3),AND('ANALISIS DE RIESGOS'!F38=5,'VALORACIÓN CON CONTROLES'!I38=4),AND('ANALISIS DE RIESGOS'!F38=5,'VALORACIÓN CON CONTROLES'!I38=5),AND('ANALISIS DE RIESGOS'!F38=4,'VALORACIÓN CON CONTROLES'!I38=4),AND('ANALISIS DE RIESGOS'!F38=4,'VALORACIÓN CON CONTROLES'!I38=5),AND('ANALISIS DE RIESGOS'!F38=3,'VALORACIÓN CON CONTROLES'!I38=4),AND('ANALISIS DE RIESGOS'!F38=3,'VALORACIÓN CON CONTROLES'!I38=5),AND('ANALISIS DE RIESGOS'!F38=2,'VALORACIÓN CON CONTROLES'!I38=5)),"ZONA RIESGO EXTREMO")))),0)</f>
        <v>0</v>
      </c>
      <c r="P43" s="1">
        <f>IF(AND('VALORACIÓN CON CONTROLES'!H38&gt;0,'VALORACIÓN CON CONTROLES'!I38=0),IF(OR(AND('VALORACIÓN CON CONTROLES'!H38=1,'ANALISIS DE RIESGOS'!G38=1),AND('VALORACIÓN CON CONTROLES'!H38=2,'ANALISIS DE RIESGOS'!G38=1),AND('VALORACIÓN CON CONTROLES'!H38=3,'ANALISIS DE RIESGOS'!G38=1),AND('VALORACIÓN CON CONTROLES'!H38=1,'ANALISIS DE RIESGOS'!G38=2),AND('VALORACIÓN CON CONTROLES'!H38=2,'ANALISIS DE RIESGOS'!G38=2)),"ZONA RIESGO BAJA",IF(OR(AND('VALORACIÓN CON CONTROLES'!H38=4,'ANALISIS DE RIESGOS'!G38=1),AND('VALORACIÓN CON CONTROLES'!H38=3,'ANALISIS DE RIESGOS'!G38=2),AND('VALORACIÓN CON CONTROLES'!H38=2,'ANALISIS DE RIESGOS'!G38=3),AND('VALORACIÓN CON CONTROLES'!H38=1,'ANALISIS DE RIESGOS'!G38=3)),"ZONA RIESGO MODERADO",IF(OR(AND('VALORACIÓN CON CONTROLES'!H38=5,'ANALISIS DE RIESGOS'!G38=1),AND('VALORACIÓN CON CONTROLES'!H38=5,'ANALISIS DE RIESGOS'!G38=2),AND('VALORACIÓN CON CONTROLES'!H38=4,'ANALISIS DE RIESGOS'!G38=2),AND('VALORACIÓN CON CONTROLES'!H38=4,'ANALISIS DE RIESGOS'!G38=3),AND('VALORACIÓN CON CONTROLES'!H38=3,'ANALISIS DE RIESGOS'!G38=3),AND('VALORACIÓN CON CONTROLES'!H38=2,'ANALISIS DE RIESGOS'!G38=4),AND('VALORACIÓN CON CONTROLES'!H38=1,'ANALISIS DE RIESGOS'!G38=4),AND('VALORACIÓN CON CONTROLES'!H38=1,'ANALISIS DE RIESGOS'!G38=5)),"ZONA RIESGO ALTO",IF(OR(AND('VALORACIÓN CON CONTROLES'!H38=5,'ANALISIS DE RIESGOS'!G38=3),AND('VALORACIÓN CON CONTROLES'!H38=5,'ANALISIS DE RIESGOS'!G38=4),AND('VALORACIÓN CON CONTROLES'!H38=5,'ANALISIS DE RIESGOS'!G38=5),AND('VALORACIÓN CON CONTROLES'!H38=4,'ANALISIS DE RIESGOS'!G38=4),AND('VALORACIÓN CON CONTROLES'!H38=4,'ANALISIS DE RIESGOS'!G38=5),AND('VALORACIÓN CON CONTROLES'!H38=3,'ANALISIS DE RIESGOS'!G38=4),AND('VALORACIÓN CON CONTROLES'!H38=3,'ANALISIS DE RIESGOS'!G38=5),AND('VALORACIÓN CON CONTROLES'!H38=2,'ANALISIS DE RIESGOS'!G38=5)),"ZONA RIESGO EXTREMO")))),0)</f>
        <v>0</v>
      </c>
      <c r="Q43" s="57" t="str">
        <f>IF(AND('VALORACIÓN CON CONTROLES'!H38&gt;0,'VALORACIÓN CON CONTROLES'!I38&gt;0),IF(OR(AND('VALORACIÓN CON CONTROLES'!H38=1,'VALORACIÓN CON CONTROLES'!I38=1),AND('VALORACIÓN CON CONTROLES'!H38=2,'VALORACIÓN CON CONTROLES'!I38=1),AND('VALORACIÓN CON CONTROLES'!H38=3,'VALORACIÓN CON CONTROLES'!I38=1),AND('VALORACIÓN CON CONTROLES'!H38=1,'VALORACIÓN CON CONTROLES'!I38=2),AND('VALORACIÓN CON CONTROLES'!H38=2,'VALORACIÓN CON CONTROLES'!I38=2)),"ZONA RIESGO BAJA",IF(OR(AND('VALORACIÓN CON CONTROLES'!H38=4,'VALORACIÓN CON CONTROLES'!I38=1),AND('VALORACIÓN CON CONTROLES'!H38=3,'VALORACIÓN CON CONTROLES'!I38=2),AND('VALORACIÓN CON CONTROLES'!H38=2,'VALORACIÓN CON CONTROLES'!I38=3),AND('VALORACIÓN CON CONTROLES'!H38=1,'VALORACIÓN CON CONTROLES'!I38=3)),"ZONA RIESGO MODERADO",IF(OR(AND('VALORACIÓN CON CONTROLES'!H38=5,'VALORACIÓN CON CONTROLES'!I38=1),AND('VALORACIÓN CON CONTROLES'!H38=5,'VALORACIÓN CON CONTROLES'!I38=2),AND('VALORACIÓN CON CONTROLES'!H38=4,'VALORACIÓN CON CONTROLES'!I38=2),AND('VALORACIÓN CON CONTROLES'!H38=4,'VALORACIÓN CON CONTROLES'!I38=3),AND('VALORACIÓN CON CONTROLES'!H38=3,'VALORACIÓN CON CONTROLES'!I38=3),AND('VALORACIÓN CON CONTROLES'!H38=2,'VALORACIÓN CON CONTROLES'!I38=4),AND('VALORACIÓN CON CONTROLES'!H38=1,'VALORACIÓN CON CONTROLES'!I38=4),AND('VALORACIÓN CON CONTROLES'!H38=1,'VALORACIÓN CON CONTROLES'!I38=5)),"ZONA RIESGO ALTO",IF(OR(AND('VALORACIÓN CON CONTROLES'!H38=5,'VALORACIÓN CON CONTROLES'!I38=3),AND('VALORACIÓN CON CONTROLES'!H38=5,'VALORACIÓN CON CONTROLES'!I38=4),AND('VALORACIÓN CON CONTROLES'!H38=5,'VALORACIÓN CON CONTROLES'!I38=5),AND('VALORACIÓN CON CONTROLES'!H38=4,'VALORACIÓN CON CONTROLES'!I38=4),AND('VALORACIÓN CON CONTROLES'!H38=4,'VALORACIÓN CON CONTROLES'!I38=5),AND('VALORACIÓN CON CONTROLES'!H38=3,'VALORACIÓN CON CONTROLES'!I38=4),AND('VALORACIÓN CON CONTROLES'!H38=3,'VALORACIÓN CON CONTROLES'!I38=5),AND('VALORACIÓN CON CONTROLES'!H38=2,'VALORACIÓN CON CONTROLES'!I38=5)),"ZONA RIESGO EXTREMO")))),0)</f>
        <v>ZONA RIESGO BAJA</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6">
        <v>34</v>
      </c>
      <c r="L44" s="1"/>
      <c r="M44" s="59">
        <v>30</v>
      </c>
      <c r="N44" s="59">
        <f>IF(AND('VALORACIÓN CON CONTROLES'!H39=0,'VALORACIÓN CON CONTROLES'!I39=0),'ANALISIS DE RIESGOS'!I39,0)</f>
        <v>0</v>
      </c>
      <c r="O44" s="1">
        <f>IF(AND('VALORACIÓN CON CONTROLES'!H39=0,'VALORACIÓN CON CONTROLES'!I39&gt;0),IF(OR(AND('ANALISIS DE RIESGOS'!F39=1,'VALORACIÓN CON CONTROLES'!I39=1),AND('ANALISIS DE RIESGOS'!F39=2,'VALORACIÓN CON CONTROLES'!I39=1),AND('ANALISIS DE RIESGOS'!F39=3,'VALORACIÓN CON CONTROLES'!I39=1),AND('ANALISIS DE RIESGOS'!F39=1,'VALORACIÓN CON CONTROLES'!I39=2),AND('ANALISIS DE RIESGOS'!F39=2,'VALORACIÓN CON CONTROLES'!I39=2)),"ZONA RIESGO BAJA",IF(OR(AND('ANALISIS DE RIESGOS'!F39=4,'VALORACIÓN CON CONTROLES'!I39=1),AND('ANALISIS DE RIESGOS'!F39=3,'VALORACIÓN CON CONTROLES'!I39=2),AND('ANALISIS DE RIESGOS'!F39=2,'VALORACIÓN CON CONTROLES'!I39=3),AND('ANALISIS DE RIESGOS'!F39=1,'VALORACIÓN CON CONTROLES'!I39=3)),"ZONA RIESGO MODERADO",IF(OR(AND('ANALISIS DE RIESGOS'!F39=5,'VALORACIÓN CON CONTROLES'!I39=1),AND('ANALISIS DE RIESGOS'!F39=5,'VALORACIÓN CON CONTROLES'!I39=2),AND('ANALISIS DE RIESGOS'!F39=4,'VALORACIÓN CON CONTROLES'!I39=2),AND('ANALISIS DE RIESGOS'!F39=4,'VALORACIÓN CON CONTROLES'!I39=3),AND('ANALISIS DE RIESGOS'!F39=3,'VALORACIÓN CON CONTROLES'!I39=3),AND('ANALISIS DE RIESGOS'!F39=2,'VALORACIÓN CON CONTROLES'!I39=4),AND('ANALISIS DE RIESGOS'!F39=1,'VALORACIÓN CON CONTROLES'!I39=4),AND('ANALISIS DE RIESGOS'!F39=1,'VALORACIÓN CON CONTROLES'!I39=5)),"ZONA RIESGO ALTO",IF(OR(AND('ANALISIS DE RIESGOS'!F39=5,'VALORACIÓN CON CONTROLES'!I39=3),AND('ANALISIS DE RIESGOS'!F39=5,'VALORACIÓN CON CONTROLES'!I39=4),AND('ANALISIS DE RIESGOS'!F39=5,'VALORACIÓN CON CONTROLES'!I39=5),AND('ANALISIS DE RIESGOS'!F39=4,'VALORACIÓN CON CONTROLES'!I39=4),AND('ANALISIS DE RIESGOS'!F39=4,'VALORACIÓN CON CONTROLES'!I39=5),AND('ANALISIS DE RIESGOS'!F39=3,'VALORACIÓN CON CONTROLES'!I39=4),AND('ANALISIS DE RIESGOS'!F39=3,'VALORACIÓN CON CONTROLES'!I39=5),AND('ANALISIS DE RIESGOS'!F39=2,'VALORACIÓN CON CONTROLES'!I39=5)),"ZONA RIESGO EXTREMO")))),0)</f>
        <v>0</v>
      </c>
      <c r="P44" s="1">
        <f>IF(AND('VALORACIÓN CON CONTROLES'!H39&gt;0,'VALORACIÓN CON CONTROLES'!I39=0),IF(OR(AND('VALORACIÓN CON CONTROLES'!H39=1,'ANALISIS DE RIESGOS'!G39=1),AND('VALORACIÓN CON CONTROLES'!H39=2,'ANALISIS DE RIESGOS'!G39=1),AND('VALORACIÓN CON CONTROLES'!H39=3,'ANALISIS DE RIESGOS'!G39=1),AND('VALORACIÓN CON CONTROLES'!H39=1,'ANALISIS DE RIESGOS'!G39=2),AND('VALORACIÓN CON CONTROLES'!H39=2,'ANALISIS DE RIESGOS'!G39=2)),"ZONA RIESGO BAJA",IF(OR(AND('VALORACIÓN CON CONTROLES'!H39=4,'ANALISIS DE RIESGOS'!G39=1),AND('VALORACIÓN CON CONTROLES'!H39=3,'ANALISIS DE RIESGOS'!G39=2),AND('VALORACIÓN CON CONTROLES'!H39=2,'ANALISIS DE RIESGOS'!G39=3),AND('VALORACIÓN CON CONTROLES'!H39=1,'ANALISIS DE RIESGOS'!G39=3)),"ZONA RIESGO MODERADO",IF(OR(AND('VALORACIÓN CON CONTROLES'!H39=5,'ANALISIS DE RIESGOS'!G39=1),AND('VALORACIÓN CON CONTROLES'!H39=5,'ANALISIS DE RIESGOS'!G39=2),AND('VALORACIÓN CON CONTROLES'!H39=4,'ANALISIS DE RIESGOS'!G39=2),AND('VALORACIÓN CON CONTROLES'!H39=4,'ANALISIS DE RIESGOS'!G39=3),AND('VALORACIÓN CON CONTROLES'!H39=3,'ANALISIS DE RIESGOS'!G39=3),AND('VALORACIÓN CON CONTROLES'!H39=2,'ANALISIS DE RIESGOS'!G39=4),AND('VALORACIÓN CON CONTROLES'!H39=1,'ANALISIS DE RIESGOS'!G39=4),AND('VALORACIÓN CON CONTROLES'!H39=1,'ANALISIS DE RIESGOS'!G39=5)),"ZONA RIESGO ALTO",IF(OR(AND('VALORACIÓN CON CONTROLES'!H39=5,'ANALISIS DE RIESGOS'!G39=3),AND('VALORACIÓN CON CONTROLES'!H39=5,'ANALISIS DE RIESGOS'!G39=4),AND('VALORACIÓN CON CONTROLES'!H39=5,'ANALISIS DE RIESGOS'!G39=5),AND('VALORACIÓN CON CONTROLES'!H39=4,'ANALISIS DE RIESGOS'!G39=4),AND('VALORACIÓN CON CONTROLES'!H39=4,'ANALISIS DE RIESGOS'!G39=5),AND('VALORACIÓN CON CONTROLES'!H39=3,'ANALISIS DE RIESGOS'!G39=4),AND('VALORACIÓN CON CONTROLES'!H39=3,'ANALISIS DE RIESGOS'!G39=5),AND('VALORACIÓN CON CONTROLES'!H39=2,'ANALISIS DE RIESGOS'!G39=5)),"ZONA RIESGO EXTREMO")))),0)</f>
        <v>0</v>
      </c>
      <c r="Q44" s="57" t="str">
        <f>IF(AND('VALORACIÓN CON CONTROLES'!H39&gt;0,'VALORACIÓN CON CONTROLES'!I39&gt;0),IF(OR(AND('VALORACIÓN CON CONTROLES'!H39=1,'VALORACIÓN CON CONTROLES'!I39=1),AND('VALORACIÓN CON CONTROLES'!H39=2,'VALORACIÓN CON CONTROLES'!I39=1),AND('VALORACIÓN CON CONTROLES'!H39=3,'VALORACIÓN CON CONTROLES'!I39=1),AND('VALORACIÓN CON CONTROLES'!H39=1,'VALORACIÓN CON CONTROLES'!I39=2),AND('VALORACIÓN CON CONTROLES'!H39=2,'VALORACIÓN CON CONTROLES'!I39=2)),"ZONA RIESGO BAJA",IF(OR(AND('VALORACIÓN CON CONTROLES'!H39=4,'VALORACIÓN CON CONTROLES'!I39=1),AND('VALORACIÓN CON CONTROLES'!H39=3,'VALORACIÓN CON CONTROLES'!I39=2),AND('VALORACIÓN CON CONTROLES'!H39=2,'VALORACIÓN CON CONTROLES'!I39=3),AND('VALORACIÓN CON CONTROLES'!H39=1,'VALORACIÓN CON CONTROLES'!I39=3)),"ZONA RIESGO MODERADO",IF(OR(AND('VALORACIÓN CON CONTROLES'!H39=5,'VALORACIÓN CON CONTROLES'!I39=1),AND('VALORACIÓN CON CONTROLES'!H39=5,'VALORACIÓN CON CONTROLES'!I39=2),AND('VALORACIÓN CON CONTROLES'!H39=4,'VALORACIÓN CON CONTROLES'!I39=2),AND('VALORACIÓN CON CONTROLES'!H39=4,'VALORACIÓN CON CONTROLES'!I39=3),AND('VALORACIÓN CON CONTROLES'!H39=3,'VALORACIÓN CON CONTROLES'!I39=3),AND('VALORACIÓN CON CONTROLES'!H39=2,'VALORACIÓN CON CONTROLES'!I39=4),AND('VALORACIÓN CON CONTROLES'!H39=1,'VALORACIÓN CON CONTROLES'!I39=4),AND('VALORACIÓN CON CONTROLES'!H39=1,'VALORACIÓN CON CONTROLES'!I39=5)),"ZONA RIESGO ALTO",IF(OR(AND('VALORACIÓN CON CONTROLES'!H39=5,'VALORACIÓN CON CONTROLES'!I39=3),AND('VALORACIÓN CON CONTROLES'!H39=5,'VALORACIÓN CON CONTROLES'!I39=4),AND('VALORACIÓN CON CONTROLES'!H39=5,'VALORACIÓN CON CONTROLES'!I39=5),AND('VALORACIÓN CON CONTROLES'!H39=4,'VALORACIÓN CON CONTROLES'!I39=4),AND('VALORACIÓN CON CONTROLES'!H39=4,'VALORACIÓN CON CONTROLES'!I39=5),AND('VALORACIÓN CON CONTROLES'!H39=3,'VALORACIÓN CON CONTROLES'!I39=4),AND('VALORACIÓN CON CONTROLES'!H39=3,'VALORACIÓN CON CONTROLES'!I39=5),AND('VALORACIÓN CON CONTROLES'!H39=2,'VALORACIÓN CON CONTROLES'!I39=5)),"ZONA RIESGO EXTREMO")))),0)</f>
        <v>ZONA RIESGO MODERADO</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6">
        <v>35</v>
      </c>
      <c r="L45" s="1"/>
      <c r="M45" s="59">
        <v>31</v>
      </c>
      <c r="N45" s="59">
        <f>IF(AND('VALORACIÓN CON CONTROLES'!H40=0,'VALORACIÓN CON CONTROLES'!I40=0),'ANALISIS DE RIESGOS'!I40,0)</f>
        <v>0</v>
      </c>
      <c r="O45" s="1">
        <f>IF(AND('VALORACIÓN CON CONTROLES'!H40=0,'VALORACIÓN CON CONTROLES'!I40&gt;0),IF(OR(AND('ANALISIS DE RIESGOS'!F40=1,'VALORACIÓN CON CONTROLES'!I40=1),AND('ANALISIS DE RIESGOS'!F40=2,'VALORACIÓN CON CONTROLES'!I40=1),AND('ANALISIS DE RIESGOS'!F40=3,'VALORACIÓN CON CONTROLES'!I40=1),AND('ANALISIS DE RIESGOS'!F40=1,'VALORACIÓN CON CONTROLES'!I40=2),AND('ANALISIS DE RIESGOS'!F40=2,'VALORACIÓN CON CONTROLES'!I40=2)),"ZONA RIESGO BAJA",IF(OR(AND('ANALISIS DE RIESGOS'!F40=4,'VALORACIÓN CON CONTROLES'!I40=1),AND('ANALISIS DE RIESGOS'!F40=3,'VALORACIÓN CON CONTROLES'!I40=2),AND('ANALISIS DE RIESGOS'!F40=2,'VALORACIÓN CON CONTROLES'!I40=3),AND('ANALISIS DE RIESGOS'!F40=1,'VALORACIÓN CON CONTROLES'!I40=3)),"ZONA RIESGO MODERADO",IF(OR(AND('ANALISIS DE RIESGOS'!F40=5,'VALORACIÓN CON CONTROLES'!I40=1),AND('ANALISIS DE RIESGOS'!F40=5,'VALORACIÓN CON CONTROLES'!I40=2),AND('ANALISIS DE RIESGOS'!F40=4,'VALORACIÓN CON CONTROLES'!I40=2),AND('ANALISIS DE RIESGOS'!F40=4,'VALORACIÓN CON CONTROLES'!I40=3),AND('ANALISIS DE RIESGOS'!F40=3,'VALORACIÓN CON CONTROLES'!I40=3),AND('ANALISIS DE RIESGOS'!F40=2,'VALORACIÓN CON CONTROLES'!I40=4),AND('ANALISIS DE RIESGOS'!F40=1,'VALORACIÓN CON CONTROLES'!I40=4),AND('ANALISIS DE RIESGOS'!F40=1,'VALORACIÓN CON CONTROLES'!I40=5)),"ZONA RIESGO ALTO",IF(OR(AND('ANALISIS DE RIESGOS'!F40=5,'VALORACIÓN CON CONTROLES'!I40=3),AND('ANALISIS DE RIESGOS'!F40=5,'VALORACIÓN CON CONTROLES'!I40=4),AND('ANALISIS DE RIESGOS'!F40=5,'VALORACIÓN CON CONTROLES'!I40=5),AND('ANALISIS DE RIESGOS'!F40=4,'VALORACIÓN CON CONTROLES'!I40=4),AND('ANALISIS DE RIESGOS'!F40=4,'VALORACIÓN CON CONTROLES'!I40=5),AND('ANALISIS DE RIESGOS'!F40=3,'VALORACIÓN CON CONTROLES'!I40=4),AND('ANALISIS DE RIESGOS'!F40=3,'VALORACIÓN CON CONTROLES'!I40=5),AND('ANALISIS DE RIESGOS'!F40=2,'VALORACIÓN CON CONTROLES'!I40=5)),"ZONA RIESGO EXTREMO")))),0)</f>
        <v>0</v>
      </c>
      <c r="P45" s="1">
        <f>IF(AND('VALORACIÓN CON CONTROLES'!H40&gt;0,'VALORACIÓN CON CONTROLES'!I40=0),IF(OR(AND('VALORACIÓN CON CONTROLES'!H40=1,'ANALISIS DE RIESGOS'!G40=1),AND('VALORACIÓN CON CONTROLES'!H40=2,'ANALISIS DE RIESGOS'!G40=1),AND('VALORACIÓN CON CONTROLES'!H40=3,'ANALISIS DE RIESGOS'!G40=1),AND('VALORACIÓN CON CONTROLES'!H40=1,'ANALISIS DE RIESGOS'!G40=2),AND('VALORACIÓN CON CONTROLES'!H40=2,'ANALISIS DE RIESGOS'!G40=2)),"ZONA RIESGO BAJA",IF(OR(AND('VALORACIÓN CON CONTROLES'!H40=4,'ANALISIS DE RIESGOS'!G40=1),AND('VALORACIÓN CON CONTROLES'!H40=3,'ANALISIS DE RIESGOS'!G40=2),AND('VALORACIÓN CON CONTROLES'!H40=2,'ANALISIS DE RIESGOS'!G40=3),AND('VALORACIÓN CON CONTROLES'!H40=1,'ANALISIS DE RIESGOS'!G40=3)),"ZONA RIESGO MODERADO",IF(OR(AND('VALORACIÓN CON CONTROLES'!H40=5,'ANALISIS DE RIESGOS'!G40=1),AND('VALORACIÓN CON CONTROLES'!H40=5,'ANALISIS DE RIESGOS'!G40=2),AND('VALORACIÓN CON CONTROLES'!H40=4,'ANALISIS DE RIESGOS'!G40=2),AND('VALORACIÓN CON CONTROLES'!H40=4,'ANALISIS DE RIESGOS'!G40=3),AND('VALORACIÓN CON CONTROLES'!H40=3,'ANALISIS DE RIESGOS'!G40=3),AND('VALORACIÓN CON CONTROLES'!H40=2,'ANALISIS DE RIESGOS'!G40=4),AND('VALORACIÓN CON CONTROLES'!H40=1,'ANALISIS DE RIESGOS'!G40=4),AND('VALORACIÓN CON CONTROLES'!H40=1,'ANALISIS DE RIESGOS'!G40=5)),"ZONA RIESGO ALTO",IF(OR(AND('VALORACIÓN CON CONTROLES'!H40=5,'ANALISIS DE RIESGOS'!G40=3),AND('VALORACIÓN CON CONTROLES'!H40=5,'ANALISIS DE RIESGOS'!G40=4),AND('VALORACIÓN CON CONTROLES'!H40=5,'ANALISIS DE RIESGOS'!G40=5),AND('VALORACIÓN CON CONTROLES'!H40=4,'ANALISIS DE RIESGOS'!G40=4),AND('VALORACIÓN CON CONTROLES'!H40=4,'ANALISIS DE RIESGOS'!G40=5),AND('VALORACIÓN CON CONTROLES'!H40=3,'ANALISIS DE RIESGOS'!G40=4),AND('VALORACIÓN CON CONTROLES'!H40=3,'ANALISIS DE RIESGOS'!G40=5),AND('VALORACIÓN CON CONTROLES'!H40=2,'ANALISIS DE RIESGOS'!G40=5)),"ZONA RIESGO EXTREMO")))),0)</f>
        <v>0</v>
      </c>
      <c r="Q45" s="57" t="str">
        <f>IF(AND('VALORACIÓN CON CONTROLES'!H40&gt;0,'VALORACIÓN CON CONTROLES'!I40&gt;0),IF(OR(AND('VALORACIÓN CON CONTROLES'!H40=1,'VALORACIÓN CON CONTROLES'!I40=1),AND('VALORACIÓN CON CONTROLES'!H40=2,'VALORACIÓN CON CONTROLES'!I40=1),AND('VALORACIÓN CON CONTROLES'!H40=3,'VALORACIÓN CON CONTROLES'!I40=1),AND('VALORACIÓN CON CONTROLES'!H40=1,'VALORACIÓN CON CONTROLES'!I40=2),AND('VALORACIÓN CON CONTROLES'!H40=2,'VALORACIÓN CON CONTROLES'!I40=2)),"ZONA RIESGO BAJA",IF(OR(AND('VALORACIÓN CON CONTROLES'!H40=4,'VALORACIÓN CON CONTROLES'!I40=1),AND('VALORACIÓN CON CONTROLES'!H40=3,'VALORACIÓN CON CONTROLES'!I40=2),AND('VALORACIÓN CON CONTROLES'!H40=2,'VALORACIÓN CON CONTROLES'!I40=3),AND('VALORACIÓN CON CONTROLES'!H40=1,'VALORACIÓN CON CONTROLES'!I40=3)),"ZONA RIESGO MODERADO",IF(OR(AND('VALORACIÓN CON CONTROLES'!H40=5,'VALORACIÓN CON CONTROLES'!I40=1),AND('VALORACIÓN CON CONTROLES'!H40=5,'VALORACIÓN CON CONTROLES'!I40=2),AND('VALORACIÓN CON CONTROLES'!H40=4,'VALORACIÓN CON CONTROLES'!I40=2),AND('VALORACIÓN CON CONTROLES'!H40=4,'VALORACIÓN CON CONTROLES'!I40=3),AND('VALORACIÓN CON CONTROLES'!H40=3,'VALORACIÓN CON CONTROLES'!I40=3),AND('VALORACIÓN CON CONTROLES'!H40=2,'VALORACIÓN CON CONTROLES'!I40=4),AND('VALORACIÓN CON CONTROLES'!H40=1,'VALORACIÓN CON CONTROLES'!I40=4),AND('VALORACIÓN CON CONTROLES'!H40=1,'VALORACIÓN CON CONTROLES'!I40=5)),"ZONA RIESGO ALTO",IF(OR(AND('VALORACIÓN CON CONTROLES'!H40=5,'VALORACIÓN CON CONTROLES'!I40=3),AND('VALORACIÓN CON CONTROLES'!H40=5,'VALORACIÓN CON CONTROLES'!I40=4),AND('VALORACIÓN CON CONTROLES'!H40=5,'VALORACIÓN CON CONTROLES'!I40=5),AND('VALORACIÓN CON CONTROLES'!H40=4,'VALORACIÓN CON CONTROLES'!I40=4),AND('VALORACIÓN CON CONTROLES'!H40=4,'VALORACIÓN CON CONTROLES'!I40=5),AND('VALORACIÓN CON CONTROLES'!H40=3,'VALORACIÓN CON CONTROLES'!I40=4),AND('VALORACIÓN CON CONTROLES'!H40=3,'VALORACIÓN CON CONTROLES'!I40=5),AND('VALORACIÓN CON CONTROLES'!H40=2,'VALORACIÓN CON CONTROLES'!I40=5)),"ZONA RIESGO EXTREMO")))),0)</f>
        <v>ZONA RIESGO MODERADO</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6">
        <v>36</v>
      </c>
      <c r="L46" s="1"/>
      <c r="M46" s="59">
        <v>32</v>
      </c>
      <c r="N46" s="59">
        <f>IF(AND('VALORACIÓN CON CONTROLES'!H41=0,'VALORACIÓN CON CONTROLES'!I41=0),'ANALISIS DE RIESGOS'!I41,0)</f>
        <v>0</v>
      </c>
      <c r="O46" s="1">
        <f>IF(AND('VALORACIÓN CON CONTROLES'!H41=0,'VALORACIÓN CON CONTROLES'!I41&gt;0),IF(OR(AND('ANALISIS DE RIESGOS'!F41=1,'VALORACIÓN CON CONTROLES'!I41=1),AND('ANALISIS DE RIESGOS'!F41=2,'VALORACIÓN CON CONTROLES'!I41=1),AND('ANALISIS DE RIESGOS'!F41=3,'VALORACIÓN CON CONTROLES'!I41=1),AND('ANALISIS DE RIESGOS'!F41=1,'VALORACIÓN CON CONTROLES'!I41=2),AND('ANALISIS DE RIESGOS'!F41=2,'VALORACIÓN CON CONTROLES'!I41=2)),"ZONA RIESGO BAJA",IF(OR(AND('ANALISIS DE RIESGOS'!F41=4,'VALORACIÓN CON CONTROLES'!I41=1),AND('ANALISIS DE RIESGOS'!F41=3,'VALORACIÓN CON CONTROLES'!I41=2),AND('ANALISIS DE RIESGOS'!F41=2,'VALORACIÓN CON CONTROLES'!I41=3),AND('ANALISIS DE RIESGOS'!F41=1,'VALORACIÓN CON CONTROLES'!I41=3)),"ZONA RIESGO MODERADO",IF(OR(AND('ANALISIS DE RIESGOS'!F41=5,'VALORACIÓN CON CONTROLES'!I41=1),AND('ANALISIS DE RIESGOS'!F41=5,'VALORACIÓN CON CONTROLES'!I41=2),AND('ANALISIS DE RIESGOS'!F41=4,'VALORACIÓN CON CONTROLES'!I41=2),AND('ANALISIS DE RIESGOS'!F41=4,'VALORACIÓN CON CONTROLES'!I41=3),AND('ANALISIS DE RIESGOS'!F41=3,'VALORACIÓN CON CONTROLES'!I41=3),AND('ANALISIS DE RIESGOS'!F41=2,'VALORACIÓN CON CONTROLES'!I41=4),AND('ANALISIS DE RIESGOS'!F41=1,'VALORACIÓN CON CONTROLES'!I41=4),AND('ANALISIS DE RIESGOS'!F41=1,'VALORACIÓN CON CONTROLES'!I41=5)),"ZONA RIESGO ALTO",IF(OR(AND('ANALISIS DE RIESGOS'!F41=5,'VALORACIÓN CON CONTROLES'!I41=3),AND('ANALISIS DE RIESGOS'!F41=5,'VALORACIÓN CON CONTROLES'!I41=4),AND('ANALISIS DE RIESGOS'!F41=5,'VALORACIÓN CON CONTROLES'!I41=5),AND('ANALISIS DE RIESGOS'!F41=4,'VALORACIÓN CON CONTROLES'!I41=4),AND('ANALISIS DE RIESGOS'!F41=4,'VALORACIÓN CON CONTROLES'!I41=5),AND('ANALISIS DE RIESGOS'!F41=3,'VALORACIÓN CON CONTROLES'!I41=4),AND('ANALISIS DE RIESGOS'!F41=3,'VALORACIÓN CON CONTROLES'!I41=5),AND('ANALISIS DE RIESGOS'!F41=2,'VALORACIÓN CON CONTROLES'!I41=5)),"ZONA RIESGO EXTREMO")))),0)</f>
        <v>0</v>
      </c>
      <c r="P46" s="1">
        <f>IF(AND('VALORACIÓN CON CONTROLES'!H41&gt;0,'VALORACIÓN CON CONTROLES'!I41=0),IF(OR(AND('VALORACIÓN CON CONTROLES'!H41=1,'ANALISIS DE RIESGOS'!G41=1),AND('VALORACIÓN CON CONTROLES'!H41=2,'ANALISIS DE RIESGOS'!G41=1),AND('VALORACIÓN CON CONTROLES'!H41=3,'ANALISIS DE RIESGOS'!G41=1),AND('VALORACIÓN CON CONTROLES'!H41=1,'ANALISIS DE RIESGOS'!G41=2),AND('VALORACIÓN CON CONTROLES'!H41=2,'ANALISIS DE RIESGOS'!G41=2)),"ZONA RIESGO BAJA",IF(OR(AND('VALORACIÓN CON CONTROLES'!H41=4,'ANALISIS DE RIESGOS'!G41=1),AND('VALORACIÓN CON CONTROLES'!H41=3,'ANALISIS DE RIESGOS'!G41=2),AND('VALORACIÓN CON CONTROLES'!H41=2,'ANALISIS DE RIESGOS'!G41=3),AND('VALORACIÓN CON CONTROLES'!H41=1,'ANALISIS DE RIESGOS'!G41=3)),"ZONA RIESGO MODERADO",IF(OR(AND('VALORACIÓN CON CONTROLES'!H41=5,'ANALISIS DE RIESGOS'!G41=1),AND('VALORACIÓN CON CONTROLES'!H41=5,'ANALISIS DE RIESGOS'!G41=2),AND('VALORACIÓN CON CONTROLES'!H41=4,'ANALISIS DE RIESGOS'!G41=2),AND('VALORACIÓN CON CONTROLES'!H41=4,'ANALISIS DE RIESGOS'!G41=3),AND('VALORACIÓN CON CONTROLES'!H41=3,'ANALISIS DE RIESGOS'!G41=3),AND('VALORACIÓN CON CONTROLES'!H41=2,'ANALISIS DE RIESGOS'!G41=4),AND('VALORACIÓN CON CONTROLES'!H41=1,'ANALISIS DE RIESGOS'!G41=4),AND('VALORACIÓN CON CONTROLES'!H41=1,'ANALISIS DE RIESGOS'!G41=5)),"ZONA RIESGO ALTO",IF(OR(AND('VALORACIÓN CON CONTROLES'!H41=5,'ANALISIS DE RIESGOS'!G41=3),AND('VALORACIÓN CON CONTROLES'!H41=5,'ANALISIS DE RIESGOS'!G41=4),AND('VALORACIÓN CON CONTROLES'!H41=5,'ANALISIS DE RIESGOS'!G41=5),AND('VALORACIÓN CON CONTROLES'!H41=4,'ANALISIS DE RIESGOS'!G41=4),AND('VALORACIÓN CON CONTROLES'!H41=4,'ANALISIS DE RIESGOS'!G41=5),AND('VALORACIÓN CON CONTROLES'!H41=3,'ANALISIS DE RIESGOS'!G41=4),AND('VALORACIÓN CON CONTROLES'!H41=3,'ANALISIS DE RIESGOS'!G41=5),AND('VALORACIÓN CON CONTROLES'!H41=2,'ANALISIS DE RIESGOS'!G41=5)),"ZONA RIESGO EXTREMO")))),0)</f>
        <v>0</v>
      </c>
      <c r="Q46" s="57" t="str">
        <f>IF(AND('VALORACIÓN CON CONTROLES'!H41&gt;0,'VALORACIÓN CON CONTROLES'!I41&gt;0),IF(OR(AND('VALORACIÓN CON CONTROLES'!H41=1,'VALORACIÓN CON CONTROLES'!I41=1),AND('VALORACIÓN CON CONTROLES'!H41=2,'VALORACIÓN CON CONTROLES'!I41=1),AND('VALORACIÓN CON CONTROLES'!H41=3,'VALORACIÓN CON CONTROLES'!I41=1),AND('VALORACIÓN CON CONTROLES'!H41=1,'VALORACIÓN CON CONTROLES'!I41=2),AND('VALORACIÓN CON CONTROLES'!H41=2,'VALORACIÓN CON CONTROLES'!I41=2)),"ZONA RIESGO BAJA",IF(OR(AND('VALORACIÓN CON CONTROLES'!H41=4,'VALORACIÓN CON CONTROLES'!I41=1),AND('VALORACIÓN CON CONTROLES'!H41=3,'VALORACIÓN CON CONTROLES'!I41=2),AND('VALORACIÓN CON CONTROLES'!H41=2,'VALORACIÓN CON CONTROLES'!I41=3),AND('VALORACIÓN CON CONTROLES'!H41=1,'VALORACIÓN CON CONTROLES'!I41=3)),"ZONA RIESGO MODERADO",IF(OR(AND('VALORACIÓN CON CONTROLES'!H41=5,'VALORACIÓN CON CONTROLES'!I41=1),AND('VALORACIÓN CON CONTROLES'!H41=5,'VALORACIÓN CON CONTROLES'!I41=2),AND('VALORACIÓN CON CONTROLES'!H41=4,'VALORACIÓN CON CONTROLES'!I41=2),AND('VALORACIÓN CON CONTROLES'!H41=4,'VALORACIÓN CON CONTROLES'!I41=3),AND('VALORACIÓN CON CONTROLES'!H41=3,'VALORACIÓN CON CONTROLES'!I41=3),AND('VALORACIÓN CON CONTROLES'!H41=2,'VALORACIÓN CON CONTROLES'!I41=4),AND('VALORACIÓN CON CONTROLES'!H41=1,'VALORACIÓN CON CONTROLES'!I41=4),AND('VALORACIÓN CON CONTROLES'!H41=1,'VALORACIÓN CON CONTROLES'!I41=5)),"ZONA RIESGO ALTO",IF(OR(AND('VALORACIÓN CON CONTROLES'!H41=5,'VALORACIÓN CON CONTROLES'!I41=3),AND('VALORACIÓN CON CONTROLES'!H41=5,'VALORACIÓN CON CONTROLES'!I41=4),AND('VALORACIÓN CON CONTROLES'!H41=5,'VALORACIÓN CON CONTROLES'!I41=5),AND('VALORACIÓN CON CONTROLES'!H41=4,'VALORACIÓN CON CONTROLES'!I41=4),AND('VALORACIÓN CON CONTROLES'!H41=4,'VALORACIÓN CON CONTROLES'!I41=5),AND('VALORACIÓN CON CONTROLES'!H41=3,'VALORACIÓN CON CONTROLES'!I41=4),AND('VALORACIÓN CON CONTROLES'!H41=3,'VALORACIÓN CON CONTROLES'!I41=5),AND('VALORACIÓN CON CONTROLES'!H41=2,'VALORACIÓN CON CONTROLES'!I41=5)),"ZONA RIESGO EXTREMO")))),0)</f>
        <v>ZONA RIESGO BAJA</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6">
        <v>37</v>
      </c>
      <c r="L47" s="1"/>
      <c r="M47" s="59">
        <v>33</v>
      </c>
      <c r="N47" s="59">
        <f>IF(AND('VALORACIÓN CON CONTROLES'!H42=0,'VALORACIÓN CON CONTROLES'!I42=0),'ANALISIS DE RIESGOS'!I42,0)</f>
        <v>0</v>
      </c>
      <c r="O47" s="1">
        <f>IF(AND('VALORACIÓN CON CONTROLES'!H42=0,'VALORACIÓN CON CONTROLES'!I42&gt;0),IF(OR(AND('ANALISIS DE RIESGOS'!F42=1,'VALORACIÓN CON CONTROLES'!I42=1),AND('ANALISIS DE RIESGOS'!F42=2,'VALORACIÓN CON CONTROLES'!I42=1),AND('ANALISIS DE RIESGOS'!F42=3,'VALORACIÓN CON CONTROLES'!I42=1),AND('ANALISIS DE RIESGOS'!F42=1,'VALORACIÓN CON CONTROLES'!I42=2),AND('ANALISIS DE RIESGOS'!F42=2,'VALORACIÓN CON CONTROLES'!I42=2)),"ZONA RIESGO BAJA",IF(OR(AND('ANALISIS DE RIESGOS'!F42=4,'VALORACIÓN CON CONTROLES'!I42=1),AND('ANALISIS DE RIESGOS'!F42=3,'VALORACIÓN CON CONTROLES'!I42=2),AND('ANALISIS DE RIESGOS'!F42=2,'VALORACIÓN CON CONTROLES'!I42=3),AND('ANALISIS DE RIESGOS'!F42=1,'VALORACIÓN CON CONTROLES'!I42=3)),"ZONA RIESGO MODERADO",IF(OR(AND('ANALISIS DE RIESGOS'!F42=5,'VALORACIÓN CON CONTROLES'!I42=1),AND('ANALISIS DE RIESGOS'!F42=5,'VALORACIÓN CON CONTROLES'!I42=2),AND('ANALISIS DE RIESGOS'!F42=4,'VALORACIÓN CON CONTROLES'!I42=2),AND('ANALISIS DE RIESGOS'!F42=4,'VALORACIÓN CON CONTROLES'!I42=3),AND('ANALISIS DE RIESGOS'!F42=3,'VALORACIÓN CON CONTROLES'!I42=3),AND('ANALISIS DE RIESGOS'!F42=2,'VALORACIÓN CON CONTROLES'!I42=4),AND('ANALISIS DE RIESGOS'!F42=1,'VALORACIÓN CON CONTROLES'!I42=4),AND('ANALISIS DE RIESGOS'!F42=1,'VALORACIÓN CON CONTROLES'!I42=5)),"ZONA RIESGO ALTO",IF(OR(AND('ANALISIS DE RIESGOS'!F42=5,'VALORACIÓN CON CONTROLES'!I42=3),AND('ANALISIS DE RIESGOS'!F42=5,'VALORACIÓN CON CONTROLES'!I42=4),AND('ANALISIS DE RIESGOS'!F42=5,'VALORACIÓN CON CONTROLES'!I42=5),AND('ANALISIS DE RIESGOS'!F42=4,'VALORACIÓN CON CONTROLES'!I42=4),AND('ANALISIS DE RIESGOS'!F42=4,'VALORACIÓN CON CONTROLES'!I42=5),AND('ANALISIS DE RIESGOS'!F42=3,'VALORACIÓN CON CONTROLES'!I42=4),AND('ANALISIS DE RIESGOS'!F42=3,'VALORACIÓN CON CONTROLES'!I42=5),AND('ANALISIS DE RIESGOS'!F42=2,'VALORACIÓN CON CONTROLES'!I42=5)),"ZONA RIESGO EXTREMO")))),0)</f>
        <v>0</v>
      </c>
      <c r="P47" s="1">
        <f>IF(AND('VALORACIÓN CON CONTROLES'!H42&gt;0,'VALORACIÓN CON CONTROLES'!I42=0),IF(OR(AND('VALORACIÓN CON CONTROLES'!H42=1,'ANALISIS DE RIESGOS'!G42=1),AND('VALORACIÓN CON CONTROLES'!H42=2,'ANALISIS DE RIESGOS'!G42=1),AND('VALORACIÓN CON CONTROLES'!H42=3,'ANALISIS DE RIESGOS'!G42=1),AND('VALORACIÓN CON CONTROLES'!H42=1,'ANALISIS DE RIESGOS'!G42=2),AND('VALORACIÓN CON CONTROLES'!H42=2,'ANALISIS DE RIESGOS'!G42=2)),"ZONA RIESGO BAJA",IF(OR(AND('VALORACIÓN CON CONTROLES'!H42=4,'ANALISIS DE RIESGOS'!G42=1),AND('VALORACIÓN CON CONTROLES'!H42=3,'ANALISIS DE RIESGOS'!G42=2),AND('VALORACIÓN CON CONTROLES'!H42=2,'ANALISIS DE RIESGOS'!G42=3),AND('VALORACIÓN CON CONTROLES'!H42=1,'ANALISIS DE RIESGOS'!G42=3)),"ZONA RIESGO MODERADO",IF(OR(AND('VALORACIÓN CON CONTROLES'!H42=5,'ANALISIS DE RIESGOS'!G42=1),AND('VALORACIÓN CON CONTROLES'!H42=5,'ANALISIS DE RIESGOS'!G42=2),AND('VALORACIÓN CON CONTROLES'!H42=4,'ANALISIS DE RIESGOS'!G42=2),AND('VALORACIÓN CON CONTROLES'!H42=4,'ANALISIS DE RIESGOS'!G42=3),AND('VALORACIÓN CON CONTROLES'!H42=3,'ANALISIS DE RIESGOS'!G42=3),AND('VALORACIÓN CON CONTROLES'!H42=2,'ANALISIS DE RIESGOS'!G42=4),AND('VALORACIÓN CON CONTROLES'!H42=1,'ANALISIS DE RIESGOS'!G42=4),AND('VALORACIÓN CON CONTROLES'!H42=1,'ANALISIS DE RIESGOS'!G42=5)),"ZONA RIESGO ALTO",IF(OR(AND('VALORACIÓN CON CONTROLES'!H42=5,'ANALISIS DE RIESGOS'!G42=3),AND('VALORACIÓN CON CONTROLES'!H42=5,'ANALISIS DE RIESGOS'!G42=4),AND('VALORACIÓN CON CONTROLES'!H42=5,'ANALISIS DE RIESGOS'!G42=5),AND('VALORACIÓN CON CONTROLES'!H42=4,'ANALISIS DE RIESGOS'!G42=4),AND('VALORACIÓN CON CONTROLES'!H42=4,'ANALISIS DE RIESGOS'!G42=5),AND('VALORACIÓN CON CONTROLES'!H42=3,'ANALISIS DE RIESGOS'!G42=4),AND('VALORACIÓN CON CONTROLES'!H42=3,'ANALISIS DE RIESGOS'!G42=5),AND('VALORACIÓN CON CONTROLES'!H42=2,'ANALISIS DE RIESGOS'!G42=5)),"ZONA RIESGO EXTREMO")))),0)</f>
        <v>0</v>
      </c>
      <c r="Q47" s="57" t="str">
        <f>IF(AND('VALORACIÓN CON CONTROLES'!H42&gt;0,'VALORACIÓN CON CONTROLES'!I42&gt;0),IF(OR(AND('VALORACIÓN CON CONTROLES'!H42=1,'VALORACIÓN CON CONTROLES'!I42=1),AND('VALORACIÓN CON CONTROLES'!H42=2,'VALORACIÓN CON CONTROLES'!I42=1),AND('VALORACIÓN CON CONTROLES'!H42=3,'VALORACIÓN CON CONTROLES'!I42=1),AND('VALORACIÓN CON CONTROLES'!H42=1,'VALORACIÓN CON CONTROLES'!I42=2),AND('VALORACIÓN CON CONTROLES'!H42=2,'VALORACIÓN CON CONTROLES'!I42=2)),"ZONA RIESGO BAJA",IF(OR(AND('VALORACIÓN CON CONTROLES'!H42=4,'VALORACIÓN CON CONTROLES'!I42=1),AND('VALORACIÓN CON CONTROLES'!H42=3,'VALORACIÓN CON CONTROLES'!I42=2),AND('VALORACIÓN CON CONTROLES'!H42=2,'VALORACIÓN CON CONTROLES'!I42=3),AND('VALORACIÓN CON CONTROLES'!H42=1,'VALORACIÓN CON CONTROLES'!I42=3)),"ZONA RIESGO MODERADO",IF(OR(AND('VALORACIÓN CON CONTROLES'!H42=5,'VALORACIÓN CON CONTROLES'!I42=1),AND('VALORACIÓN CON CONTROLES'!H42=5,'VALORACIÓN CON CONTROLES'!I42=2),AND('VALORACIÓN CON CONTROLES'!H42=4,'VALORACIÓN CON CONTROLES'!I42=2),AND('VALORACIÓN CON CONTROLES'!H42=4,'VALORACIÓN CON CONTROLES'!I42=3),AND('VALORACIÓN CON CONTROLES'!H42=3,'VALORACIÓN CON CONTROLES'!I42=3),AND('VALORACIÓN CON CONTROLES'!H42=2,'VALORACIÓN CON CONTROLES'!I42=4),AND('VALORACIÓN CON CONTROLES'!H42=1,'VALORACIÓN CON CONTROLES'!I42=4),AND('VALORACIÓN CON CONTROLES'!H42=1,'VALORACIÓN CON CONTROLES'!I42=5)),"ZONA RIESGO ALTO",IF(OR(AND('VALORACIÓN CON CONTROLES'!H42=5,'VALORACIÓN CON CONTROLES'!I42=3),AND('VALORACIÓN CON CONTROLES'!H42=5,'VALORACIÓN CON CONTROLES'!I42=4),AND('VALORACIÓN CON CONTROLES'!H42=5,'VALORACIÓN CON CONTROLES'!I42=5),AND('VALORACIÓN CON CONTROLES'!H42=4,'VALORACIÓN CON CONTROLES'!I42=4),AND('VALORACIÓN CON CONTROLES'!H42=4,'VALORACIÓN CON CONTROLES'!I42=5),AND('VALORACIÓN CON CONTROLES'!H42=3,'VALORACIÓN CON CONTROLES'!I42=4),AND('VALORACIÓN CON CONTROLES'!H42=3,'VALORACIÓN CON CONTROLES'!I42=5),AND('VALORACIÓN CON CONTROLES'!H42=2,'VALORACIÓN CON CONTROLES'!I42=5)),"ZONA RIESGO EXTREMO")))),0)</f>
        <v>ZONA RIESGO BAJA</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6">
        <v>38</v>
      </c>
      <c r="L48" s="1"/>
      <c r="M48" s="59">
        <v>34</v>
      </c>
      <c r="N48" s="59">
        <f>IF(AND('VALORACIÓN CON CONTROLES'!H43=0,'VALORACIÓN CON CONTROLES'!I43=0),'ANALISIS DE RIESGOS'!I43,0)</f>
        <v>0</v>
      </c>
      <c r="O48" s="1">
        <f>IF(AND('VALORACIÓN CON CONTROLES'!H43=0,'VALORACIÓN CON CONTROLES'!I43&gt;0),IF(OR(AND('ANALISIS DE RIESGOS'!F43=1,'VALORACIÓN CON CONTROLES'!I43=1),AND('ANALISIS DE RIESGOS'!F43=2,'VALORACIÓN CON CONTROLES'!I43=1),AND('ANALISIS DE RIESGOS'!F43=3,'VALORACIÓN CON CONTROLES'!I43=1),AND('ANALISIS DE RIESGOS'!F43=1,'VALORACIÓN CON CONTROLES'!I43=2),AND('ANALISIS DE RIESGOS'!F43=2,'VALORACIÓN CON CONTROLES'!I43=2)),"ZONA RIESGO BAJA",IF(OR(AND('ANALISIS DE RIESGOS'!F43=4,'VALORACIÓN CON CONTROLES'!I43=1),AND('ANALISIS DE RIESGOS'!F43=3,'VALORACIÓN CON CONTROLES'!I43=2),AND('ANALISIS DE RIESGOS'!F43=2,'VALORACIÓN CON CONTROLES'!I43=3),AND('ANALISIS DE RIESGOS'!F43=1,'VALORACIÓN CON CONTROLES'!I43=3)),"ZONA RIESGO MODERADO",IF(OR(AND('ANALISIS DE RIESGOS'!F43=5,'VALORACIÓN CON CONTROLES'!I43=1),AND('ANALISIS DE RIESGOS'!F43=5,'VALORACIÓN CON CONTROLES'!I43=2),AND('ANALISIS DE RIESGOS'!F43=4,'VALORACIÓN CON CONTROLES'!I43=2),AND('ANALISIS DE RIESGOS'!F43=4,'VALORACIÓN CON CONTROLES'!I43=3),AND('ANALISIS DE RIESGOS'!F43=3,'VALORACIÓN CON CONTROLES'!I43=3),AND('ANALISIS DE RIESGOS'!F43=2,'VALORACIÓN CON CONTROLES'!I43=4),AND('ANALISIS DE RIESGOS'!F43=1,'VALORACIÓN CON CONTROLES'!I43=4),AND('ANALISIS DE RIESGOS'!F43=1,'VALORACIÓN CON CONTROLES'!I43=5)),"ZONA RIESGO ALTO",IF(OR(AND('ANALISIS DE RIESGOS'!F43=5,'VALORACIÓN CON CONTROLES'!I43=3),AND('ANALISIS DE RIESGOS'!F43=5,'VALORACIÓN CON CONTROLES'!I43=4),AND('ANALISIS DE RIESGOS'!F43=5,'VALORACIÓN CON CONTROLES'!I43=5),AND('ANALISIS DE RIESGOS'!F43=4,'VALORACIÓN CON CONTROLES'!I43=4),AND('ANALISIS DE RIESGOS'!F43=4,'VALORACIÓN CON CONTROLES'!I43=5),AND('ANALISIS DE RIESGOS'!F43=3,'VALORACIÓN CON CONTROLES'!I43=4),AND('ANALISIS DE RIESGOS'!F43=3,'VALORACIÓN CON CONTROLES'!I43=5),AND('ANALISIS DE RIESGOS'!F43=2,'VALORACIÓN CON CONTROLES'!I43=5)),"ZONA RIESGO EXTREMO")))),0)</f>
        <v>0</v>
      </c>
      <c r="P48" s="1">
        <f>IF(AND('VALORACIÓN CON CONTROLES'!H43&gt;0,'VALORACIÓN CON CONTROLES'!I43=0),IF(OR(AND('VALORACIÓN CON CONTROLES'!H43=1,'ANALISIS DE RIESGOS'!G43=1),AND('VALORACIÓN CON CONTROLES'!H43=2,'ANALISIS DE RIESGOS'!G43=1),AND('VALORACIÓN CON CONTROLES'!H43=3,'ANALISIS DE RIESGOS'!G43=1),AND('VALORACIÓN CON CONTROLES'!H43=1,'ANALISIS DE RIESGOS'!G43=2),AND('VALORACIÓN CON CONTROLES'!H43=2,'ANALISIS DE RIESGOS'!G43=2)),"ZONA RIESGO BAJA",IF(OR(AND('VALORACIÓN CON CONTROLES'!H43=4,'ANALISIS DE RIESGOS'!G43=1),AND('VALORACIÓN CON CONTROLES'!H43=3,'ANALISIS DE RIESGOS'!G43=2),AND('VALORACIÓN CON CONTROLES'!H43=2,'ANALISIS DE RIESGOS'!G43=3),AND('VALORACIÓN CON CONTROLES'!H43=1,'ANALISIS DE RIESGOS'!G43=3)),"ZONA RIESGO MODERADO",IF(OR(AND('VALORACIÓN CON CONTROLES'!H43=5,'ANALISIS DE RIESGOS'!G43=1),AND('VALORACIÓN CON CONTROLES'!H43=5,'ANALISIS DE RIESGOS'!G43=2),AND('VALORACIÓN CON CONTROLES'!H43=4,'ANALISIS DE RIESGOS'!G43=2),AND('VALORACIÓN CON CONTROLES'!H43=4,'ANALISIS DE RIESGOS'!G43=3),AND('VALORACIÓN CON CONTROLES'!H43=3,'ANALISIS DE RIESGOS'!G43=3),AND('VALORACIÓN CON CONTROLES'!H43=2,'ANALISIS DE RIESGOS'!G43=4),AND('VALORACIÓN CON CONTROLES'!H43=1,'ANALISIS DE RIESGOS'!G43=4),AND('VALORACIÓN CON CONTROLES'!H43=1,'ANALISIS DE RIESGOS'!G43=5)),"ZONA RIESGO ALTO",IF(OR(AND('VALORACIÓN CON CONTROLES'!H43=5,'ANALISIS DE RIESGOS'!G43=3),AND('VALORACIÓN CON CONTROLES'!H43=5,'ANALISIS DE RIESGOS'!G43=4),AND('VALORACIÓN CON CONTROLES'!H43=5,'ANALISIS DE RIESGOS'!G43=5),AND('VALORACIÓN CON CONTROLES'!H43=4,'ANALISIS DE RIESGOS'!G43=4),AND('VALORACIÓN CON CONTROLES'!H43=4,'ANALISIS DE RIESGOS'!G43=5),AND('VALORACIÓN CON CONTROLES'!H43=3,'ANALISIS DE RIESGOS'!G43=4),AND('VALORACIÓN CON CONTROLES'!H43=3,'ANALISIS DE RIESGOS'!G43=5),AND('VALORACIÓN CON CONTROLES'!H43=2,'ANALISIS DE RIESGOS'!G43=5)),"ZONA RIESGO EXTREMO")))),0)</f>
        <v>0</v>
      </c>
      <c r="Q48" s="57" t="str">
        <f>IF(AND('VALORACIÓN CON CONTROLES'!H43&gt;0,'VALORACIÓN CON CONTROLES'!I43&gt;0),IF(OR(AND('VALORACIÓN CON CONTROLES'!H43=1,'VALORACIÓN CON CONTROLES'!I43=1),AND('VALORACIÓN CON CONTROLES'!H43=2,'VALORACIÓN CON CONTROLES'!I43=1),AND('VALORACIÓN CON CONTROLES'!H43=3,'VALORACIÓN CON CONTROLES'!I43=1),AND('VALORACIÓN CON CONTROLES'!H43=1,'VALORACIÓN CON CONTROLES'!I43=2),AND('VALORACIÓN CON CONTROLES'!H43=2,'VALORACIÓN CON CONTROLES'!I43=2)),"ZONA RIESGO BAJA",IF(OR(AND('VALORACIÓN CON CONTROLES'!H43=4,'VALORACIÓN CON CONTROLES'!I43=1),AND('VALORACIÓN CON CONTROLES'!H43=3,'VALORACIÓN CON CONTROLES'!I43=2),AND('VALORACIÓN CON CONTROLES'!H43=2,'VALORACIÓN CON CONTROLES'!I43=3),AND('VALORACIÓN CON CONTROLES'!H43=1,'VALORACIÓN CON CONTROLES'!I43=3)),"ZONA RIESGO MODERADO",IF(OR(AND('VALORACIÓN CON CONTROLES'!H43=5,'VALORACIÓN CON CONTROLES'!I43=1),AND('VALORACIÓN CON CONTROLES'!H43=5,'VALORACIÓN CON CONTROLES'!I43=2),AND('VALORACIÓN CON CONTROLES'!H43=4,'VALORACIÓN CON CONTROLES'!I43=2),AND('VALORACIÓN CON CONTROLES'!H43=4,'VALORACIÓN CON CONTROLES'!I43=3),AND('VALORACIÓN CON CONTROLES'!H43=3,'VALORACIÓN CON CONTROLES'!I43=3),AND('VALORACIÓN CON CONTROLES'!H43=2,'VALORACIÓN CON CONTROLES'!I43=4),AND('VALORACIÓN CON CONTROLES'!H43=1,'VALORACIÓN CON CONTROLES'!I43=4),AND('VALORACIÓN CON CONTROLES'!H43=1,'VALORACIÓN CON CONTROLES'!I43=5)),"ZONA RIESGO ALTO",IF(OR(AND('VALORACIÓN CON CONTROLES'!H43=5,'VALORACIÓN CON CONTROLES'!I43=3),AND('VALORACIÓN CON CONTROLES'!H43=5,'VALORACIÓN CON CONTROLES'!I43=4),AND('VALORACIÓN CON CONTROLES'!H43=5,'VALORACIÓN CON CONTROLES'!I43=5),AND('VALORACIÓN CON CONTROLES'!H43=4,'VALORACIÓN CON CONTROLES'!I43=4),AND('VALORACIÓN CON CONTROLES'!H43=4,'VALORACIÓN CON CONTROLES'!I43=5),AND('VALORACIÓN CON CONTROLES'!H43=3,'VALORACIÓN CON CONTROLES'!I43=4),AND('VALORACIÓN CON CONTROLES'!H43=3,'VALORACIÓN CON CONTROLES'!I43=5),AND('VALORACIÓN CON CONTROLES'!H43=2,'VALORACIÓN CON CONTROLES'!I43=5)),"ZONA RIESGO EXTREMO")))),0)</f>
        <v>ZONA RIESGO BAJA</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6">
        <v>39</v>
      </c>
      <c r="L49" s="1"/>
      <c r="M49" s="59">
        <v>35</v>
      </c>
      <c r="N49" s="59">
        <f>IF(AND('VALORACIÓN CON CONTROLES'!H44=0,'VALORACIÓN CON CONTROLES'!I44=0),'ANALISIS DE RIESGOS'!I44,0)</f>
        <v>0</v>
      </c>
      <c r="O49" s="1">
        <f>IF(AND('VALORACIÓN CON CONTROLES'!H44=0,'VALORACIÓN CON CONTROLES'!I44&gt;0),IF(OR(AND('ANALISIS DE RIESGOS'!F44=1,'VALORACIÓN CON CONTROLES'!I44=1),AND('ANALISIS DE RIESGOS'!F44=2,'VALORACIÓN CON CONTROLES'!I44=1),AND('ANALISIS DE RIESGOS'!F44=3,'VALORACIÓN CON CONTROLES'!I44=1),AND('ANALISIS DE RIESGOS'!F44=1,'VALORACIÓN CON CONTROLES'!I44=2),AND('ANALISIS DE RIESGOS'!F44=2,'VALORACIÓN CON CONTROLES'!I44=2)),"ZONA RIESGO BAJA",IF(OR(AND('ANALISIS DE RIESGOS'!F44=4,'VALORACIÓN CON CONTROLES'!I44=1),AND('ANALISIS DE RIESGOS'!F44=3,'VALORACIÓN CON CONTROLES'!I44=2),AND('ANALISIS DE RIESGOS'!F44=2,'VALORACIÓN CON CONTROLES'!I44=3),AND('ANALISIS DE RIESGOS'!F44=1,'VALORACIÓN CON CONTROLES'!I44=3)),"ZONA RIESGO MODERADO",IF(OR(AND('ANALISIS DE RIESGOS'!F44=5,'VALORACIÓN CON CONTROLES'!I44=1),AND('ANALISIS DE RIESGOS'!F44=5,'VALORACIÓN CON CONTROLES'!I44=2),AND('ANALISIS DE RIESGOS'!F44=4,'VALORACIÓN CON CONTROLES'!I44=2),AND('ANALISIS DE RIESGOS'!F44=4,'VALORACIÓN CON CONTROLES'!I44=3),AND('ANALISIS DE RIESGOS'!F44=3,'VALORACIÓN CON CONTROLES'!I44=3),AND('ANALISIS DE RIESGOS'!F44=2,'VALORACIÓN CON CONTROLES'!I44=4),AND('ANALISIS DE RIESGOS'!F44=1,'VALORACIÓN CON CONTROLES'!I44=4),AND('ANALISIS DE RIESGOS'!F44=1,'VALORACIÓN CON CONTROLES'!I44=5)),"ZONA RIESGO ALTO",IF(OR(AND('ANALISIS DE RIESGOS'!F44=5,'VALORACIÓN CON CONTROLES'!I44=3),AND('ANALISIS DE RIESGOS'!F44=5,'VALORACIÓN CON CONTROLES'!I44=4),AND('ANALISIS DE RIESGOS'!F44=5,'VALORACIÓN CON CONTROLES'!I44=5),AND('ANALISIS DE RIESGOS'!F44=4,'VALORACIÓN CON CONTROLES'!I44=4),AND('ANALISIS DE RIESGOS'!F44=4,'VALORACIÓN CON CONTROLES'!I44=5),AND('ANALISIS DE RIESGOS'!F44=3,'VALORACIÓN CON CONTROLES'!I44=4),AND('ANALISIS DE RIESGOS'!F44=3,'VALORACIÓN CON CONTROLES'!I44=5),AND('ANALISIS DE RIESGOS'!F44=2,'VALORACIÓN CON CONTROLES'!I44=5)),"ZONA RIESGO EXTREMO")))),0)</f>
        <v>0</v>
      </c>
      <c r="P49" s="1">
        <f>IF(AND('VALORACIÓN CON CONTROLES'!H44&gt;0,'VALORACIÓN CON CONTROLES'!I44=0),IF(OR(AND('VALORACIÓN CON CONTROLES'!H44=1,'ANALISIS DE RIESGOS'!G44=1),AND('VALORACIÓN CON CONTROLES'!H44=2,'ANALISIS DE RIESGOS'!G44=1),AND('VALORACIÓN CON CONTROLES'!H44=3,'ANALISIS DE RIESGOS'!G44=1),AND('VALORACIÓN CON CONTROLES'!H44=1,'ANALISIS DE RIESGOS'!G44=2),AND('VALORACIÓN CON CONTROLES'!H44=2,'ANALISIS DE RIESGOS'!G44=2)),"ZONA RIESGO BAJA",IF(OR(AND('VALORACIÓN CON CONTROLES'!H44=4,'ANALISIS DE RIESGOS'!G44=1),AND('VALORACIÓN CON CONTROLES'!H44=3,'ANALISIS DE RIESGOS'!G44=2),AND('VALORACIÓN CON CONTROLES'!H44=2,'ANALISIS DE RIESGOS'!G44=3),AND('VALORACIÓN CON CONTROLES'!H44=1,'ANALISIS DE RIESGOS'!G44=3)),"ZONA RIESGO MODERADO",IF(OR(AND('VALORACIÓN CON CONTROLES'!H44=5,'ANALISIS DE RIESGOS'!G44=1),AND('VALORACIÓN CON CONTROLES'!H44=5,'ANALISIS DE RIESGOS'!G44=2),AND('VALORACIÓN CON CONTROLES'!H44=4,'ANALISIS DE RIESGOS'!G44=2),AND('VALORACIÓN CON CONTROLES'!H44=4,'ANALISIS DE RIESGOS'!G44=3),AND('VALORACIÓN CON CONTROLES'!H44=3,'ANALISIS DE RIESGOS'!G44=3),AND('VALORACIÓN CON CONTROLES'!H44=2,'ANALISIS DE RIESGOS'!G44=4),AND('VALORACIÓN CON CONTROLES'!H44=1,'ANALISIS DE RIESGOS'!G44=4),AND('VALORACIÓN CON CONTROLES'!H44=1,'ANALISIS DE RIESGOS'!G44=5)),"ZONA RIESGO ALTO",IF(OR(AND('VALORACIÓN CON CONTROLES'!H44=5,'ANALISIS DE RIESGOS'!G44=3),AND('VALORACIÓN CON CONTROLES'!H44=5,'ANALISIS DE RIESGOS'!G44=4),AND('VALORACIÓN CON CONTROLES'!H44=5,'ANALISIS DE RIESGOS'!G44=5),AND('VALORACIÓN CON CONTROLES'!H44=4,'ANALISIS DE RIESGOS'!G44=4),AND('VALORACIÓN CON CONTROLES'!H44=4,'ANALISIS DE RIESGOS'!G44=5),AND('VALORACIÓN CON CONTROLES'!H44=3,'ANALISIS DE RIESGOS'!G44=4),AND('VALORACIÓN CON CONTROLES'!H44=3,'ANALISIS DE RIESGOS'!G44=5),AND('VALORACIÓN CON CONTROLES'!H44=2,'ANALISIS DE RIESGOS'!G44=5)),"ZONA RIESGO EXTREMO")))),0)</f>
        <v>0</v>
      </c>
      <c r="Q49" s="57" t="str">
        <f>IF(AND('VALORACIÓN CON CONTROLES'!H44&gt;0,'VALORACIÓN CON CONTROLES'!I44&gt;0),IF(OR(AND('VALORACIÓN CON CONTROLES'!H44=1,'VALORACIÓN CON CONTROLES'!I44=1),AND('VALORACIÓN CON CONTROLES'!H44=2,'VALORACIÓN CON CONTROLES'!I44=1),AND('VALORACIÓN CON CONTROLES'!H44=3,'VALORACIÓN CON CONTROLES'!I44=1),AND('VALORACIÓN CON CONTROLES'!H44=1,'VALORACIÓN CON CONTROLES'!I44=2),AND('VALORACIÓN CON CONTROLES'!H44=2,'VALORACIÓN CON CONTROLES'!I44=2)),"ZONA RIESGO BAJA",IF(OR(AND('VALORACIÓN CON CONTROLES'!H44=4,'VALORACIÓN CON CONTROLES'!I44=1),AND('VALORACIÓN CON CONTROLES'!H44=3,'VALORACIÓN CON CONTROLES'!I44=2),AND('VALORACIÓN CON CONTROLES'!H44=2,'VALORACIÓN CON CONTROLES'!I44=3),AND('VALORACIÓN CON CONTROLES'!H44=1,'VALORACIÓN CON CONTROLES'!I44=3)),"ZONA RIESGO MODERADO",IF(OR(AND('VALORACIÓN CON CONTROLES'!H44=5,'VALORACIÓN CON CONTROLES'!I44=1),AND('VALORACIÓN CON CONTROLES'!H44=5,'VALORACIÓN CON CONTROLES'!I44=2),AND('VALORACIÓN CON CONTROLES'!H44=4,'VALORACIÓN CON CONTROLES'!I44=2),AND('VALORACIÓN CON CONTROLES'!H44=4,'VALORACIÓN CON CONTROLES'!I44=3),AND('VALORACIÓN CON CONTROLES'!H44=3,'VALORACIÓN CON CONTROLES'!I44=3),AND('VALORACIÓN CON CONTROLES'!H44=2,'VALORACIÓN CON CONTROLES'!I44=4),AND('VALORACIÓN CON CONTROLES'!H44=1,'VALORACIÓN CON CONTROLES'!I44=4),AND('VALORACIÓN CON CONTROLES'!H44=1,'VALORACIÓN CON CONTROLES'!I44=5)),"ZONA RIESGO ALTO",IF(OR(AND('VALORACIÓN CON CONTROLES'!H44=5,'VALORACIÓN CON CONTROLES'!I44=3),AND('VALORACIÓN CON CONTROLES'!H44=5,'VALORACIÓN CON CONTROLES'!I44=4),AND('VALORACIÓN CON CONTROLES'!H44=5,'VALORACIÓN CON CONTROLES'!I44=5),AND('VALORACIÓN CON CONTROLES'!H44=4,'VALORACIÓN CON CONTROLES'!I44=4),AND('VALORACIÓN CON CONTROLES'!H44=4,'VALORACIÓN CON CONTROLES'!I44=5),AND('VALORACIÓN CON CONTROLES'!H44=3,'VALORACIÓN CON CONTROLES'!I44=4),AND('VALORACIÓN CON CONTROLES'!H44=3,'VALORACIÓN CON CONTROLES'!I44=5),AND('VALORACIÓN CON CONTROLES'!H44=2,'VALORACIÓN CON CONTROLES'!I44=5)),"ZONA RIESGO EXTREMO")))),0)</f>
        <v>ZONA RIESGO BAJA</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9">
        <v>36</v>
      </c>
      <c r="N50" s="59">
        <f>IF(AND('VALORACIÓN CON CONTROLES'!H45=0,'VALORACIÓN CON CONTROLES'!I45=0),'ANALISIS DE RIESGOS'!I45,0)</f>
        <v>0</v>
      </c>
      <c r="O50" s="1">
        <f>IF(AND('VALORACIÓN CON CONTROLES'!H45=0,'VALORACIÓN CON CONTROLES'!I45&gt;0),IF(OR(AND('ANALISIS DE RIESGOS'!F45=1,'VALORACIÓN CON CONTROLES'!I45=1),AND('ANALISIS DE RIESGOS'!F45=2,'VALORACIÓN CON CONTROLES'!I45=1),AND('ANALISIS DE RIESGOS'!F45=3,'VALORACIÓN CON CONTROLES'!I45=1),AND('ANALISIS DE RIESGOS'!F45=1,'VALORACIÓN CON CONTROLES'!I45=2),AND('ANALISIS DE RIESGOS'!F45=2,'VALORACIÓN CON CONTROLES'!I45=2)),"ZONA RIESGO BAJA",IF(OR(AND('ANALISIS DE RIESGOS'!F45=4,'VALORACIÓN CON CONTROLES'!I45=1),AND('ANALISIS DE RIESGOS'!F45=3,'VALORACIÓN CON CONTROLES'!I45=2),AND('ANALISIS DE RIESGOS'!F45=2,'VALORACIÓN CON CONTROLES'!I45=3),AND('ANALISIS DE RIESGOS'!F45=1,'VALORACIÓN CON CONTROLES'!I45=3)),"ZONA RIESGO MODERADO",IF(OR(AND('ANALISIS DE RIESGOS'!F45=5,'VALORACIÓN CON CONTROLES'!I45=1),AND('ANALISIS DE RIESGOS'!F45=5,'VALORACIÓN CON CONTROLES'!I45=2),AND('ANALISIS DE RIESGOS'!F45=4,'VALORACIÓN CON CONTROLES'!I45=2),AND('ANALISIS DE RIESGOS'!F45=4,'VALORACIÓN CON CONTROLES'!I45=3),AND('ANALISIS DE RIESGOS'!F45=3,'VALORACIÓN CON CONTROLES'!I45=3),AND('ANALISIS DE RIESGOS'!F45=2,'VALORACIÓN CON CONTROLES'!I45=4),AND('ANALISIS DE RIESGOS'!F45=1,'VALORACIÓN CON CONTROLES'!I45=4),AND('ANALISIS DE RIESGOS'!F45=1,'VALORACIÓN CON CONTROLES'!I45=5)),"ZONA RIESGO ALTO",IF(OR(AND('ANALISIS DE RIESGOS'!F45=5,'VALORACIÓN CON CONTROLES'!I45=3),AND('ANALISIS DE RIESGOS'!F45=5,'VALORACIÓN CON CONTROLES'!I45=4),AND('ANALISIS DE RIESGOS'!F45=5,'VALORACIÓN CON CONTROLES'!I45=5),AND('ANALISIS DE RIESGOS'!F45=4,'VALORACIÓN CON CONTROLES'!I45=4),AND('ANALISIS DE RIESGOS'!F45=4,'VALORACIÓN CON CONTROLES'!I45=5),AND('ANALISIS DE RIESGOS'!F45=3,'VALORACIÓN CON CONTROLES'!I45=4),AND('ANALISIS DE RIESGOS'!F45=3,'VALORACIÓN CON CONTROLES'!I45=5),AND('ANALISIS DE RIESGOS'!F45=2,'VALORACIÓN CON CONTROLES'!I45=5)),"ZONA RIESGO EXTREMO")))),0)</f>
        <v>0</v>
      </c>
      <c r="P50" s="1">
        <f>IF(AND('VALORACIÓN CON CONTROLES'!H45&gt;0,'VALORACIÓN CON CONTROLES'!I45=0),IF(OR(AND('VALORACIÓN CON CONTROLES'!H45=1,'ANALISIS DE RIESGOS'!G45=1),AND('VALORACIÓN CON CONTROLES'!H45=2,'ANALISIS DE RIESGOS'!G45=1),AND('VALORACIÓN CON CONTROLES'!H45=3,'ANALISIS DE RIESGOS'!G45=1),AND('VALORACIÓN CON CONTROLES'!H45=1,'ANALISIS DE RIESGOS'!G45=2),AND('VALORACIÓN CON CONTROLES'!H45=2,'ANALISIS DE RIESGOS'!G45=2)),"ZONA RIESGO BAJA",IF(OR(AND('VALORACIÓN CON CONTROLES'!H45=4,'ANALISIS DE RIESGOS'!G45=1),AND('VALORACIÓN CON CONTROLES'!H45=3,'ANALISIS DE RIESGOS'!G45=2),AND('VALORACIÓN CON CONTROLES'!H45=2,'ANALISIS DE RIESGOS'!G45=3),AND('VALORACIÓN CON CONTROLES'!H45=1,'ANALISIS DE RIESGOS'!G45=3)),"ZONA RIESGO MODERADO",IF(OR(AND('VALORACIÓN CON CONTROLES'!H45=5,'ANALISIS DE RIESGOS'!G45=1),AND('VALORACIÓN CON CONTROLES'!H45=5,'ANALISIS DE RIESGOS'!G45=2),AND('VALORACIÓN CON CONTROLES'!H45=4,'ANALISIS DE RIESGOS'!G45=2),AND('VALORACIÓN CON CONTROLES'!H45=4,'ANALISIS DE RIESGOS'!G45=3),AND('VALORACIÓN CON CONTROLES'!H45=3,'ANALISIS DE RIESGOS'!G45=3),AND('VALORACIÓN CON CONTROLES'!H45=2,'ANALISIS DE RIESGOS'!G45=4),AND('VALORACIÓN CON CONTROLES'!H45=1,'ANALISIS DE RIESGOS'!G45=4),AND('VALORACIÓN CON CONTROLES'!H45=1,'ANALISIS DE RIESGOS'!G45=5)),"ZONA RIESGO ALTO",IF(OR(AND('VALORACIÓN CON CONTROLES'!H45=5,'ANALISIS DE RIESGOS'!G45=3),AND('VALORACIÓN CON CONTROLES'!H45=5,'ANALISIS DE RIESGOS'!G45=4),AND('VALORACIÓN CON CONTROLES'!H45=5,'ANALISIS DE RIESGOS'!G45=5),AND('VALORACIÓN CON CONTROLES'!H45=4,'ANALISIS DE RIESGOS'!G45=4),AND('VALORACIÓN CON CONTROLES'!H45=4,'ANALISIS DE RIESGOS'!G45=5),AND('VALORACIÓN CON CONTROLES'!H45=3,'ANALISIS DE RIESGOS'!G45=4),AND('VALORACIÓN CON CONTROLES'!H45=3,'ANALISIS DE RIESGOS'!G45=5),AND('VALORACIÓN CON CONTROLES'!H45=2,'ANALISIS DE RIESGOS'!G45=5)),"ZONA RIESGO EXTREMO")))),0)</f>
        <v>0</v>
      </c>
      <c r="Q50" s="57" t="str">
        <f>IF(AND('VALORACIÓN CON CONTROLES'!H45&gt;0,'VALORACIÓN CON CONTROLES'!I45&gt;0),IF(OR(AND('VALORACIÓN CON CONTROLES'!H45=1,'VALORACIÓN CON CONTROLES'!I45=1),AND('VALORACIÓN CON CONTROLES'!H45=2,'VALORACIÓN CON CONTROLES'!I45=1),AND('VALORACIÓN CON CONTROLES'!H45=3,'VALORACIÓN CON CONTROLES'!I45=1),AND('VALORACIÓN CON CONTROLES'!H45=1,'VALORACIÓN CON CONTROLES'!I45=2),AND('VALORACIÓN CON CONTROLES'!H45=2,'VALORACIÓN CON CONTROLES'!I45=2)),"ZONA RIESGO BAJA",IF(OR(AND('VALORACIÓN CON CONTROLES'!H45=4,'VALORACIÓN CON CONTROLES'!I45=1),AND('VALORACIÓN CON CONTROLES'!H45=3,'VALORACIÓN CON CONTROLES'!I45=2),AND('VALORACIÓN CON CONTROLES'!H45=2,'VALORACIÓN CON CONTROLES'!I45=3),AND('VALORACIÓN CON CONTROLES'!H45=1,'VALORACIÓN CON CONTROLES'!I45=3)),"ZONA RIESGO MODERADO",IF(OR(AND('VALORACIÓN CON CONTROLES'!H45=5,'VALORACIÓN CON CONTROLES'!I45=1),AND('VALORACIÓN CON CONTROLES'!H45=5,'VALORACIÓN CON CONTROLES'!I45=2),AND('VALORACIÓN CON CONTROLES'!H45=4,'VALORACIÓN CON CONTROLES'!I45=2),AND('VALORACIÓN CON CONTROLES'!H45=4,'VALORACIÓN CON CONTROLES'!I45=3),AND('VALORACIÓN CON CONTROLES'!H45=3,'VALORACIÓN CON CONTROLES'!I45=3),AND('VALORACIÓN CON CONTROLES'!H45=2,'VALORACIÓN CON CONTROLES'!I45=4),AND('VALORACIÓN CON CONTROLES'!H45=1,'VALORACIÓN CON CONTROLES'!I45=4),AND('VALORACIÓN CON CONTROLES'!H45=1,'VALORACIÓN CON CONTROLES'!I45=5)),"ZONA RIESGO ALTO",IF(OR(AND('VALORACIÓN CON CONTROLES'!H45=5,'VALORACIÓN CON CONTROLES'!I45=3),AND('VALORACIÓN CON CONTROLES'!H45=5,'VALORACIÓN CON CONTROLES'!I45=4),AND('VALORACIÓN CON CONTROLES'!H45=5,'VALORACIÓN CON CONTROLES'!I45=5),AND('VALORACIÓN CON CONTROLES'!H45=4,'VALORACIÓN CON CONTROLES'!I45=4),AND('VALORACIÓN CON CONTROLES'!H45=4,'VALORACIÓN CON CONTROLES'!I45=5),AND('VALORACIÓN CON CONTROLES'!H45=3,'VALORACIÓN CON CONTROLES'!I45=4),AND('VALORACIÓN CON CONTROLES'!H45=3,'VALORACIÓN CON CONTROLES'!I45=5),AND('VALORACIÓN CON CONTROLES'!H45=2,'VALORACIÓN CON CONTROLES'!I45=5)),"ZONA RIESGO EXTREMO")))),0)</f>
        <v>ZONA RIESGO BAJA</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9">
        <v>37</v>
      </c>
      <c r="N51" s="59">
        <f>IF(AND('VALORACIÓN CON CONTROLES'!H46=0,'VALORACIÓN CON CONTROLES'!I46=0),'ANALISIS DE RIESGOS'!I46,0)</f>
        <v>0</v>
      </c>
      <c r="O51" s="1">
        <f>IF(AND('VALORACIÓN CON CONTROLES'!H46=0,'VALORACIÓN CON CONTROLES'!I46&gt;0),IF(OR(AND('ANALISIS DE RIESGOS'!F46=1,'VALORACIÓN CON CONTROLES'!I46=1),AND('ANALISIS DE RIESGOS'!F46=2,'VALORACIÓN CON CONTROLES'!I46=1),AND('ANALISIS DE RIESGOS'!F46=3,'VALORACIÓN CON CONTROLES'!I46=1),AND('ANALISIS DE RIESGOS'!F46=1,'VALORACIÓN CON CONTROLES'!I46=2),AND('ANALISIS DE RIESGOS'!F46=2,'VALORACIÓN CON CONTROLES'!I46=2)),"ZONA RIESGO BAJA",IF(OR(AND('ANALISIS DE RIESGOS'!F46=4,'VALORACIÓN CON CONTROLES'!I46=1),AND('ANALISIS DE RIESGOS'!F46=3,'VALORACIÓN CON CONTROLES'!I46=2),AND('ANALISIS DE RIESGOS'!F46=2,'VALORACIÓN CON CONTROLES'!I46=3),AND('ANALISIS DE RIESGOS'!F46=1,'VALORACIÓN CON CONTROLES'!I46=3)),"ZONA RIESGO MODERADO",IF(OR(AND('ANALISIS DE RIESGOS'!F46=5,'VALORACIÓN CON CONTROLES'!I46=1),AND('ANALISIS DE RIESGOS'!F46=5,'VALORACIÓN CON CONTROLES'!I46=2),AND('ANALISIS DE RIESGOS'!F46=4,'VALORACIÓN CON CONTROLES'!I46=2),AND('ANALISIS DE RIESGOS'!F46=4,'VALORACIÓN CON CONTROLES'!I46=3),AND('ANALISIS DE RIESGOS'!F46=3,'VALORACIÓN CON CONTROLES'!I46=3),AND('ANALISIS DE RIESGOS'!F46=2,'VALORACIÓN CON CONTROLES'!I46=4),AND('ANALISIS DE RIESGOS'!F46=1,'VALORACIÓN CON CONTROLES'!I46=4),AND('ANALISIS DE RIESGOS'!F46=1,'VALORACIÓN CON CONTROLES'!I46=5)),"ZONA RIESGO ALTO",IF(OR(AND('ANALISIS DE RIESGOS'!F46=5,'VALORACIÓN CON CONTROLES'!I46=3),AND('ANALISIS DE RIESGOS'!F46=5,'VALORACIÓN CON CONTROLES'!I46=4),AND('ANALISIS DE RIESGOS'!F46=5,'VALORACIÓN CON CONTROLES'!I46=5),AND('ANALISIS DE RIESGOS'!F46=4,'VALORACIÓN CON CONTROLES'!I46=4),AND('ANALISIS DE RIESGOS'!F46=4,'VALORACIÓN CON CONTROLES'!I46=5),AND('ANALISIS DE RIESGOS'!F46=3,'VALORACIÓN CON CONTROLES'!I46=4),AND('ANALISIS DE RIESGOS'!F46=3,'VALORACIÓN CON CONTROLES'!I46=5),AND('ANALISIS DE RIESGOS'!F46=2,'VALORACIÓN CON CONTROLES'!I46=5)),"ZONA RIESGO EXTREMO")))),0)</f>
        <v>0</v>
      </c>
      <c r="P51" s="1">
        <f>IF(AND('VALORACIÓN CON CONTROLES'!H46&gt;0,'VALORACIÓN CON CONTROLES'!I46=0),IF(OR(AND('VALORACIÓN CON CONTROLES'!H46=1,'ANALISIS DE RIESGOS'!G46=1),AND('VALORACIÓN CON CONTROLES'!H46=2,'ANALISIS DE RIESGOS'!G46=1),AND('VALORACIÓN CON CONTROLES'!H46=3,'ANALISIS DE RIESGOS'!G46=1),AND('VALORACIÓN CON CONTROLES'!H46=1,'ANALISIS DE RIESGOS'!G46=2),AND('VALORACIÓN CON CONTROLES'!H46=2,'ANALISIS DE RIESGOS'!G46=2)),"ZONA RIESGO BAJA",IF(OR(AND('VALORACIÓN CON CONTROLES'!H46=4,'ANALISIS DE RIESGOS'!G46=1),AND('VALORACIÓN CON CONTROLES'!H46=3,'ANALISIS DE RIESGOS'!G46=2),AND('VALORACIÓN CON CONTROLES'!H46=2,'ANALISIS DE RIESGOS'!G46=3),AND('VALORACIÓN CON CONTROLES'!H46=1,'ANALISIS DE RIESGOS'!G46=3)),"ZONA RIESGO MODERADO",IF(OR(AND('VALORACIÓN CON CONTROLES'!H46=5,'ANALISIS DE RIESGOS'!G46=1),AND('VALORACIÓN CON CONTROLES'!H46=5,'ANALISIS DE RIESGOS'!G46=2),AND('VALORACIÓN CON CONTROLES'!H46=4,'ANALISIS DE RIESGOS'!G46=2),AND('VALORACIÓN CON CONTROLES'!H46=4,'ANALISIS DE RIESGOS'!G46=3),AND('VALORACIÓN CON CONTROLES'!H46=3,'ANALISIS DE RIESGOS'!G46=3),AND('VALORACIÓN CON CONTROLES'!H46=2,'ANALISIS DE RIESGOS'!G46=4),AND('VALORACIÓN CON CONTROLES'!H46=1,'ANALISIS DE RIESGOS'!G46=4),AND('VALORACIÓN CON CONTROLES'!H46=1,'ANALISIS DE RIESGOS'!G46=5)),"ZONA RIESGO ALTO",IF(OR(AND('VALORACIÓN CON CONTROLES'!H46=5,'ANALISIS DE RIESGOS'!G46=3),AND('VALORACIÓN CON CONTROLES'!H46=5,'ANALISIS DE RIESGOS'!G46=4),AND('VALORACIÓN CON CONTROLES'!H46=5,'ANALISIS DE RIESGOS'!G46=5),AND('VALORACIÓN CON CONTROLES'!H46=4,'ANALISIS DE RIESGOS'!G46=4),AND('VALORACIÓN CON CONTROLES'!H46=4,'ANALISIS DE RIESGOS'!G46=5),AND('VALORACIÓN CON CONTROLES'!H46=3,'ANALISIS DE RIESGOS'!G46=4),AND('VALORACIÓN CON CONTROLES'!H46=3,'ANALISIS DE RIESGOS'!G46=5),AND('VALORACIÓN CON CONTROLES'!H46=2,'ANALISIS DE RIESGOS'!G46=5)),"ZONA RIESGO EXTREMO")))),0)</f>
        <v>0</v>
      </c>
      <c r="Q51" s="57" t="str">
        <f>IF(AND('VALORACIÓN CON CONTROLES'!H46&gt;0,'VALORACIÓN CON CONTROLES'!I46&gt;0),IF(OR(AND('VALORACIÓN CON CONTROLES'!H46=1,'VALORACIÓN CON CONTROLES'!I46=1),AND('VALORACIÓN CON CONTROLES'!H46=2,'VALORACIÓN CON CONTROLES'!I46=1),AND('VALORACIÓN CON CONTROLES'!H46=3,'VALORACIÓN CON CONTROLES'!I46=1),AND('VALORACIÓN CON CONTROLES'!H46=1,'VALORACIÓN CON CONTROLES'!I46=2),AND('VALORACIÓN CON CONTROLES'!H46=2,'VALORACIÓN CON CONTROLES'!I46=2)),"ZONA RIESGO BAJA",IF(OR(AND('VALORACIÓN CON CONTROLES'!H46=4,'VALORACIÓN CON CONTROLES'!I46=1),AND('VALORACIÓN CON CONTROLES'!H46=3,'VALORACIÓN CON CONTROLES'!I46=2),AND('VALORACIÓN CON CONTROLES'!H46=2,'VALORACIÓN CON CONTROLES'!I46=3),AND('VALORACIÓN CON CONTROLES'!H46=1,'VALORACIÓN CON CONTROLES'!I46=3)),"ZONA RIESGO MODERADO",IF(OR(AND('VALORACIÓN CON CONTROLES'!H46=5,'VALORACIÓN CON CONTROLES'!I46=1),AND('VALORACIÓN CON CONTROLES'!H46=5,'VALORACIÓN CON CONTROLES'!I46=2),AND('VALORACIÓN CON CONTROLES'!H46=4,'VALORACIÓN CON CONTROLES'!I46=2),AND('VALORACIÓN CON CONTROLES'!H46=4,'VALORACIÓN CON CONTROLES'!I46=3),AND('VALORACIÓN CON CONTROLES'!H46=3,'VALORACIÓN CON CONTROLES'!I46=3),AND('VALORACIÓN CON CONTROLES'!H46=2,'VALORACIÓN CON CONTROLES'!I46=4),AND('VALORACIÓN CON CONTROLES'!H46=1,'VALORACIÓN CON CONTROLES'!I46=4),AND('VALORACIÓN CON CONTROLES'!H46=1,'VALORACIÓN CON CONTROLES'!I46=5)),"ZONA RIESGO ALTO",IF(OR(AND('VALORACIÓN CON CONTROLES'!H46=5,'VALORACIÓN CON CONTROLES'!I46=3),AND('VALORACIÓN CON CONTROLES'!H46=5,'VALORACIÓN CON CONTROLES'!I46=4),AND('VALORACIÓN CON CONTROLES'!H46=5,'VALORACIÓN CON CONTROLES'!I46=5),AND('VALORACIÓN CON CONTROLES'!H46=4,'VALORACIÓN CON CONTROLES'!I46=4),AND('VALORACIÓN CON CONTROLES'!H46=4,'VALORACIÓN CON CONTROLES'!I46=5),AND('VALORACIÓN CON CONTROLES'!H46=3,'VALORACIÓN CON CONTROLES'!I46=4),AND('VALORACIÓN CON CONTROLES'!H46=3,'VALORACIÓN CON CONTROLES'!I46=5),AND('VALORACIÓN CON CONTROLES'!H46=2,'VALORACIÓN CON CONTROLES'!I46=5)),"ZONA RIESGO EXTREMO")))),0)</f>
        <v>ZONA RIESGO BAJA</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6">
        <v>42</v>
      </c>
      <c r="L52" s="1"/>
      <c r="M52" s="59">
        <v>38</v>
      </c>
      <c r="N52" s="59">
        <f>IF(AND('VALORACIÓN CON CONTROLES'!H47=0,'VALORACIÓN CON CONTROLES'!I47=0),'ANALISIS DE RIESGOS'!I47,0)</f>
        <v>0</v>
      </c>
      <c r="O52" s="1">
        <f>IF(AND('VALORACIÓN CON CONTROLES'!H47=0,'VALORACIÓN CON CONTROLES'!I47&gt;0),IF(OR(AND('ANALISIS DE RIESGOS'!F47=1,'VALORACIÓN CON CONTROLES'!I47=1),AND('ANALISIS DE RIESGOS'!F47=2,'VALORACIÓN CON CONTROLES'!I47=1),AND('ANALISIS DE RIESGOS'!F47=3,'VALORACIÓN CON CONTROLES'!I47=1),AND('ANALISIS DE RIESGOS'!F47=1,'VALORACIÓN CON CONTROLES'!I47=2),AND('ANALISIS DE RIESGOS'!F47=2,'VALORACIÓN CON CONTROLES'!I47=2)),"ZONA RIESGO BAJA",IF(OR(AND('ANALISIS DE RIESGOS'!F47=4,'VALORACIÓN CON CONTROLES'!I47=1),AND('ANALISIS DE RIESGOS'!F47=3,'VALORACIÓN CON CONTROLES'!I47=2),AND('ANALISIS DE RIESGOS'!F47=2,'VALORACIÓN CON CONTROLES'!I47=3),AND('ANALISIS DE RIESGOS'!F47=1,'VALORACIÓN CON CONTROLES'!I47=3)),"ZONA RIESGO MODERADO",IF(OR(AND('ANALISIS DE RIESGOS'!F47=5,'VALORACIÓN CON CONTROLES'!I47=1),AND('ANALISIS DE RIESGOS'!F47=5,'VALORACIÓN CON CONTROLES'!I47=2),AND('ANALISIS DE RIESGOS'!F47=4,'VALORACIÓN CON CONTROLES'!I47=2),AND('ANALISIS DE RIESGOS'!F47=4,'VALORACIÓN CON CONTROLES'!I47=3),AND('ANALISIS DE RIESGOS'!F47=3,'VALORACIÓN CON CONTROLES'!I47=3),AND('ANALISIS DE RIESGOS'!F47=2,'VALORACIÓN CON CONTROLES'!I47=4),AND('ANALISIS DE RIESGOS'!F47=1,'VALORACIÓN CON CONTROLES'!I47=4),AND('ANALISIS DE RIESGOS'!F47=1,'VALORACIÓN CON CONTROLES'!I47=5)),"ZONA RIESGO ALTO",IF(OR(AND('ANALISIS DE RIESGOS'!F47=5,'VALORACIÓN CON CONTROLES'!I47=3),AND('ANALISIS DE RIESGOS'!F47=5,'VALORACIÓN CON CONTROLES'!I47=4),AND('ANALISIS DE RIESGOS'!F47=5,'VALORACIÓN CON CONTROLES'!I47=5),AND('ANALISIS DE RIESGOS'!F47=4,'VALORACIÓN CON CONTROLES'!I47=4),AND('ANALISIS DE RIESGOS'!F47=4,'VALORACIÓN CON CONTROLES'!I47=5),AND('ANALISIS DE RIESGOS'!F47=3,'VALORACIÓN CON CONTROLES'!I47=4),AND('ANALISIS DE RIESGOS'!F47=3,'VALORACIÓN CON CONTROLES'!I47=5),AND('ANALISIS DE RIESGOS'!F47=2,'VALORACIÓN CON CONTROLES'!I47=5)),"ZONA RIESGO EXTREMO")))),0)</f>
        <v>0</v>
      </c>
      <c r="P52" s="1">
        <f>IF(AND('VALORACIÓN CON CONTROLES'!H47&gt;0,'VALORACIÓN CON CONTROLES'!I47=0),IF(OR(AND('VALORACIÓN CON CONTROLES'!H47=1,'ANALISIS DE RIESGOS'!G47=1),AND('VALORACIÓN CON CONTROLES'!H47=2,'ANALISIS DE RIESGOS'!G47=1),AND('VALORACIÓN CON CONTROLES'!H47=3,'ANALISIS DE RIESGOS'!G47=1),AND('VALORACIÓN CON CONTROLES'!H47=1,'ANALISIS DE RIESGOS'!G47=2),AND('VALORACIÓN CON CONTROLES'!H47=2,'ANALISIS DE RIESGOS'!G47=2)),"ZONA RIESGO BAJA",IF(OR(AND('VALORACIÓN CON CONTROLES'!H47=4,'ANALISIS DE RIESGOS'!G47=1),AND('VALORACIÓN CON CONTROLES'!H47=3,'ANALISIS DE RIESGOS'!G47=2),AND('VALORACIÓN CON CONTROLES'!H47=2,'ANALISIS DE RIESGOS'!G47=3),AND('VALORACIÓN CON CONTROLES'!H47=1,'ANALISIS DE RIESGOS'!G47=3)),"ZONA RIESGO MODERADO",IF(OR(AND('VALORACIÓN CON CONTROLES'!H47=5,'ANALISIS DE RIESGOS'!G47=1),AND('VALORACIÓN CON CONTROLES'!H47=5,'ANALISIS DE RIESGOS'!G47=2),AND('VALORACIÓN CON CONTROLES'!H47=4,'ANALISIS DE RIESGOS'!G47=2),AND('VALORACIÓN CON CONTROLES'!H47=4,'ANALISIS DE RIESGOS'!G47=3),AND('VALORACIÓN CON CONTROLES'!H47=3,'ANALISIS DE RIESGOS'!G47=3),AND('VALORACIÓN CON CONTROLES'!H47=2,'ANALISIS DE RIESGOS'!G47=4),AND('VALORACIÓN CON CONTROLES'!H47=1,'ANALISIS DE RIESGOS'!G47=4),AND('VALORACIÓN CON CONTROLES'!H47=1,'ANALISIS DE RIESGOS'!G47=5)),"ZONA RIESGO ALTO",IF(OR(AND('VALORACIÓN CON CONTROLES'!H47=5,'ANALISIS DE RIESGOS'!G47=3),AND('VALORACIÓN CON CONTROLES'!H47=5,'ANALISIS DE RIESGOS'!G47=4),AND('VALORACIÓN CON CONTROLES'!H47=5,'ANALISIS DE RIESGOS'!G47=5),AND('VALORACIÓN CON CONTROLES'!H47=4,'ANALISIS DE RIESGOS'!G47=4),AND('VALORACIÓN CON CONTROLES'!H47=4,'ANALISIS DE RIESGOS'!G47=5),AND('VALORACIÓN CON CONTROLES'!H47=3,'ANALISIS DE RIESGOS'!G47=4),AND('VALORACIÓN CON CONTROLES'!H47=3,'ANALISIS DE RIESGOS'!G47=5),AND('VALORACIÓN CON CONTROLES'!H47=2,'ANALISIS DE RIESGOS'!G47=5)),"ZONA RIESGO EXTREMO")))),0)</f>
        <v>0</v>
      </c>
      <c r="Q52" s="57" t="str">
        <f>IF(AND('VALORACIÓN CON CONTROLES'!H47&gt;0,'VALORACIÓN CON CONTROLES'!I47&gt;0),IF(OR(AND('VALORACIÓN CON CONTROLES'!H47=1,'VALORACIÓN CON CONTROLES'!I47=1),AND('VALORACIÓN CON CONTROLES'!H47=2,'VALORACIÓN CON CONTROLES'!I47=1),AND('VALORACIÓN CON CONTROLES'!H47=3,'VALORACIÓN CON CONTROLES'!I47=1),AND('VALORACIÓN CON CONTROLES'!H47=1,'VALORACIÓN CON CONTROLES'!I47=2),AND('VALORACIÓN CON CONTROLES'!H47=2,'VALORACIÓN CON CONTROLES'!I47=2)),"ZONA RIESGO BAJA",IF(OR(AND('VALORACIÓN CON CONTROLES'!H47=4,'VALORACIÓN CON CONTROLES'!I47=1),AND('VALORACIÓN CON CONTROLES'!H47=3,'VALORACIÓN CON CONTROLES'!I47=2),AND('VALORACIÓN CON CONTROLES'!H47=2,'VALORACIÓN CON CONTROLES'!I47=3),AND('VALORACIÓN CON CONTROLES'!H47=1,'VALORACIÓN CON CONTROLES'!I47=3)),"ZONA RIESGO MODERADO",IF(OR(AND('VALORACIÓN CON CONTROLES'!H47=5,'VALORACIÓN CON CONTROLES'!I47=1),AND('VALORACIÓN CON CONTROLES'!H47=5,'VALORACIÓN CON CONTROLES'!I47=2),AND('VALORACIÓN CON CONTROLES'!H47=4,'VALORACIÓN CON CONTROLES'!I47=2),AND('VALORACIÓN CON CONTROLES'!H47=4,'VALORACIÓN CON CONTROLES'!I47=3),AND('VALORACIÓN CON CONTROLES'!H47=3,'VALORACIÓN CON CONTROLES'!I47=3),AND('VALORACIÓN CON CONTROLES'!H47=2,'VALORACIÓN CON CONTROLES'!I47=4),AND('VALORACIÓN CON CONTROLES'!H47=1,'VALORACIÓN CON CONTROLES'!I47=4),AND('VALORACIÓN CON CONTROLES'!H47=1,'VALORACIÓN CON CONTROLES'!I47=5)),"ZONA RIESGO ALTO",IF(OR(AND('VALORACIÓN CON CONTROLES'!H47=5,'VALORACIÓN CON CONTROLES'!I47=3),AND('VALORACIÓN CON CONTROLES'!H47=5,'VALORACIÓN CON CONTROLES'!I47=4),AND('VALORACIÓN CON CONTROLES'!H47=5,'VALORACIÓN CON CONTROLES'!I47=5),AND('VALORACIÓN CON CONTROLES'!H47=4,'VALORACIÓN CON CONTROLES'!I47=4),AND('VALORACIÓN CON CONTROLES'!H47=4,'VALORACIÓN CON CONTROLES'!I47=5),AND('VALORACIÓN CON CONTROLES'!H47=3,'VALORACIÓN CON CONTROLES'!I47=4),AND('VALORACIÓN CON CONTROLES'!H47=3,'VALORACIÓN CON CONTROLES'!I47=5),AND('VALORACIÓN CON CONTROLES'!H47=2,'VALORACIÓN CON CONTROLES'!I47=5)),"ZONA RIESGO EXTREMO")))),0)</f>
        <v>ZONA RIESGO BAJA</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9">
        <v>39</v>
      </c>
      <c r="N53" s="59">
        <f>IF(AND('VALORACIÓN CON CONTROLES'!H48=0,'VALORACIÓN CON CONTROLES'!I48=0),'ANALISIS DE RIESGOS'!I48,0)</f>
        <v>0</v>
      </c>
      <c r="O53" s="1">
        <f>IF(AND('VALORACIÓN CON CONTROLES'!H48=0,'VALORACIÓN CON CONTROLES'!I48&gt;0),IF(OR(AND('ANALISIS DE RIESGOS'!F48=1,'VALORACIÓN CON CONTROLES'!I48=1),AND('ANALISIS DE RIESGOS'!F48=2,'VALORACIÓN CON CONTROLES'!I48=1),AND('ANALISIS DE RIESGOS'!F48=3,'VALORACIÓN CON CONTROLES'!I48=1),AND('ANALISIS DE RIESGOS'!F48=1,'VALORACIÓN CON CONTROLES'!I48=2),AND('ANALISIS DE RIESGOS'!F48=2,'VALORACIÓN CON CONTROLES'!I48=2)),"ZONA RIESGO BAJA",IF(OR(AND('ANALISIS DE RIESGOS'!F48=4,'VALORACIÓN CON CONTROLES'!I48=1),AND('ANALISIS DE RIESGOS'!F48=3,'VALORACIÓN CON CONTROLES'!I48=2),AND('ANALISIS DE RIESGOS'!F48=2,'VALORACIÓN CON CONTROLES'!I48=3),AND('ANALISIS DE RIESGOS'!F48=1,'VALORACIÓN CON CONTROLES'!I48=3)),"ZONA RIESGO MODERADO",IF(OR(AND('ANALISIS DE RIESGOS'!F48=5,'VALORACIÓN CON CONTROLES'!I48=1),AND('ANALISIS DE RIESGOS'!F48=5,'VALORACIÓN CON CONTROLES'!I48=2),AND('ANALISIS DE RIESGOS'!F48=4,'VALORACIÓN CON CONTROLES'!I48=2),AND('ANALISIS DE RIESGOS'!F48=4,'VALORACIÓN CON CONTROLES'!I48=3),AND('ANALISIS DE RIESGOS'!F48=3,'VALORACIÓN CON CONTROLES'!I48=3),AND('ANALISIS DE RIESGOS'!F48=2,'VALORACIÓN CON CONTROLES'!I48=4),AND('ANALISIS DE RIESGOS'!F48=1,'VALORACIÓN CON CONTROLES'!I48=4),AND('ANALISIS DE RIESGOS'!F48=1,'VALORACIÓN CON CONTROLES'!I48=5)),"ZONA RIESGO ALTO",IF(OR(AND('ANALISIS DE RIESGOS'!F48=5,'VALORACIÓN CON CONTROLES'!I48=3),AND('ANALISIS DE RIESGOS'!F48=5,'VALORACIÓN CON CONTROLES'!I48=4),AND('ANALISIS DE RIESGOS'!F48=5,'VALORACIÓN CON CONTROLES'!I48=5),AND('ANALISIS DE RIESGOS'!F48=4,'VALORACIÓN CON CONTROLES'!I48=4),AND('ANALISIS DE RIESGOS'!F48=4,'VALORACIÓN CON CONTROLES'!I48=5),AND('ANALISIS DE RIESGOS'!F48=3,'VALORACIÓN CON CONTROLES'!I48=4),AND('ANALISIS DE RIESGOS'!F48=3,'VALORACIÓN CON CONTROLES'!I48=5),AND('ANALISIS DE RIESGOS'!F48=2,'VALORACIÓN CON CONTROLES'!I48=5)),"ZONA RIESGO EXTREMO")))),0)</f>
        <v>0</v>
      </c>
      <c r="P53" s="1">
        <f>IF(AND('VALORACIÓN CON CONTROLES'!H48&gt;0,'VALORACIÓN CON CONTROLES'!I48=0),IF(OR(AND('VALORACIÓN CON CONTROLES'!H48=1,'ANALISIS DE RIESGOS'!G48=1),AND('VALORACIÓN CON CONTROLES'!H48=2,'ANALISIS DE RIESGOS'!G48=1),AND('VALORACIÓN CON CONTROLES'!H48=3,'ANALISIS DE RIESGOS'!G48=1),AND('VALORACIÓN CON CONTROLES'!H48=1,'ANALISIS DE RIESGOS'!G48=2),AND('VALORACIÓN CON CONTROLES'!H48=2,'ANALISIS DE RIESGOS'!G48=2)),"ZONA RIESGO BAJA",IF(OR(AND('VALORACIÓN CON CONTROLES'!H48=4,'ANALISIS DE RIESGOS'!G48=1),AND('VALORACIÓN CON CONTROLES'!H48=3,'ANALISIS DE RIESGOS'!G48=2),AND('VALORACIÓN CON CONTROLES'!H48=2,'ANALISIS DE RIESGOS'!G48=3),AND('VALORACIÓN CON CONTROLES'!H48=1,'ANALISIS DE RIESGOS'!G48=3)),"ZONA RIESGO MODERADO",IF(OR(AND('VALORACIÓN CON CONTROLES'!H48=5,'ANALISIS DE RIESGOS'!G48=1),AND('VALORACIÓN CON CONTROLES'!H48=5,'ANALISIS DE RIESGOS'!G48=2),AND('VALORACIÓN CON CONTROLES'!H48=4,'ANALISIS DE RIESGOS'!G48=2),AND('VALORACIÓN CON CONTROLES'!H48=4,'ANALISIS DE RIESGOS'!G48=3),AND('VALORACIÓN CON CONTROLES'!H48=3,'ANALISIS DE RIESGOS'!G48=3),AND('VALORACIÓN CON CONTROLES'!H48=2,'ANALISIS DE RIESGOS'!G48=4),AND('VALORACIÓN CON CONTROLES'!H48=1,'ANALISIS DE RIESGOS'!G48=4),AND('VALORACIÓN CON CONTROLES'!H48=1,'ANALISIS DE RIESGOS'!G48=5)),"ZONA RIESGO ALTO",IF(OR(AND('VALORACIÓN CON CONTROLES'!H48=5,'ANALISIS DE RIESGOS'!G48=3),AND('VALORACIÓN CON CONTROLES'!H48=5,'ANALISIS DE RIESGOS'!G48=4),AND('VALORACIÓN CON CONTROLES'!H48=5,'ANALISIS DE RIESGOS'!G48=5),AND('VALORACIÓN CON CONTROLES'!H48=4,'ANALISIS DE RIESGOS'!G48=4),AND('VALORACIÓN CON CONTROLES'!H48=4,'ANALISIS DE RIESGOS'!G48=5),AND('VALORACIÓN CON CONTROLES'!H48=3,'ANALISIS DE RIESGOS'!G48=4),AND('VALORACIÓN CON CONTROLES'!H48=3,'ANALISIS DE RIESGOS'!G48=5),AND('VALORACIÓN CON CONTROLES'!H48=2,'ANALISIS DE RIESGOS'!G48=5)),"ZONA RIESGO EXTREMO")))),0)</f>
        <v>0</v>
      </c>
      <c r="Q53" s="57" t="str">
        <f>IF(AND('VALORACIÓN CON CONTROLES'!H48&gt;0,'VALORACIÓN CON CONTROLES'!I48&gt;0),IF(OR(AND('VALORACIÓN CON CONTROLES'!H48=1,'VALORACIÓN CON CONTROLES'!I48=1),AND('VALORACIÓN CON CONTROLES'!H48=2,'VALORACIÓN CON CONTROLES'!I48=1),AND('VALORACIÓN CON CONTROLES'!H48=3,'VALORACIÓN CON CONTROLES'!I48=1),AND('VALORACIÓN CON CONTROLES'!H48=1,'VALORACIÓN CON CONTROLES'!I48=2),AND('VALORACIÓN CON CONTROLES'!H48=2,'VALORACIÓN CON CONTROLES'!I48=2)),"ZONA RIESGO BAJA",IF(OR(AND('VALORACIÓN CON CONTROLES'!H48=4,'VALORACIÓN CON CONTROLES'!I48=1),AND('VALORACIÓN CON CONTROLES'!H48=3,'VALORACIÓN CON CONTROLES'!I48=2),AND('VALORACIÓN CON CONTROLES'!H48=2,'VALORACIÓN CON CONTROLES'!I48=3),AND('VALORACIÓN CON CONTROLES'!H48=1,'VALORACIÓN CON CONTROLES'!I48=3)),"ZONA RIESGO MODERADO",IF(OR(AND('VALORACIÓN CON CONTROLES'!H48=5,'VALORACIÓN CON CONTROLES'!I48=1),AND('VALORACIÓN CON CONTROLES'!H48=5,'VALORACIÓN CON CONTROLES'!I48=2),AND('VALORACIÓN CON CONTROLES'!H48=4,'VALORACIÓN CON CONTROLES'!I48=2),AND('VALORACIÓN CON CONTROLES'!H48=4,'VALORACIÓN CON CONTROLES'!I48=3),AND('VALORACIÓN CON CONTROLES'!H48=3,'VALORACIÓN CON CONTROLES'!I48=3),AND('VALORACIÓN CON CONTROLES'!H48=2,'VALORACIÓN CON CONTROLES'!I48=4),AND('VALORACIÓN CON CONTROLES'!H48=1,'VALORACIÓN CON CONTROLES'!I48=4),AND('VALORACIÓN CON CONTROLES'!H48=1,'VALORACIÓN CON CONTROLES'!I48=5)),"ZONA RIESGO ALTO",IF(OR(AND('VALORACIÓN CON CONTROLES'!H48=5,'VALORACIÓN CON CONTROLES'!I48=3),AND('VALORACIÓN CON CONTROLES'!H48=5,'VALORACIÓN CON CONTROLES'!I48=4),AND('VALORACIÓN CON CONTROLES'!H48=5,'VALORACIÓN CON CONTROLES'!I48=5),AND('VALORACIÓN CON CONTROLES'!H48=4,'VALORACIÓN CON CONTROLES'!I48=4),AND('VALORACIÓN CON CONTROLES'!H48=4,'VALORACIÓN CON CONTROLES'!I48=5),AND('VALORACIÓN CON CONTROLES'!H48=3,'VALORACIÓN CON CONTROLES'!I48=4),AND('VALORACIÓN CON CONTROLES'!H48=3,'VALORACIÓN CON CONTROLES'!I48=5),AND('VALORACIÓN CON CONTROLES'!H48=2,'VALORACIÓN CON CONTROLES'!I48=5)),"ZONA RIESGO EXTREMO")))),0)</f>
        <v>ZONA RIESGO BAJA</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9">
        <v>40</v>
      </c>
      <c r="N54" s="59">
        <f>IF(AND('VALORACIÓN CON CONTROLES'!H49=0,'VALORACIÓN CON CONTROLES'!I49=0),'ANALISIS DE RIESGOS'!I49,0)</f>
        <v>0</v>
      </c>
      <c r="O54" s="1">
        <f>IF(AND('VALORACIÓN CON CONTROLES'!H49=0,'VALORACIÓN CON CONTROLES'!I49&gt;0),IF(OR(AND('ANALISIS DE RIESGOS'!F49=1,'VALORACIÓN CON CONTROLES'!I49=1),AND('ANALISIS DE RIESGOS'!F49=2,'VALORACIÓN CON CONTROLES'!I49=1),AND('ANALISIS DE RIESGOS'!F49=3,'VALORACIÓN CON CONTROLES'!I49=1),AND('ANALISIS DE RIESGOS'!F49=1,'VALORACIÓN CON CONTROLES'!I49=2),AND('ANALISIS DE RIESGOS'!F49=2,'VALORACIÓN CON CONTROLES'!I49=2)),"ZONA RIESGO BAJA",IF(OR(AND('ANALISIS DE RIESGOS'!F49=4,'VALORACIÓN CON CONTROLES'!I49=1),AND('ANALISIS DE RIESGOS'!F49=3,'VALORACIÓN CON CONTROLES'!I49=2),AND('ANALISIS DE RIESGOS'!F49=2,'VALORACIÓN CON CONTROLES'!I49=3),AND('ANALISIS DE RIESGOS'!F49=1,'VALORACIÓN CON CONTROLES'!I49=3)),"ZONA RIESGO MODERADO",IF(OR(AND('ANALISIS DE RIESGOS'!F49=5,'VALORACIÓN CON CONTROLES'!I49=1),AND('ANALISIS DE RIESGOS'!F49=5,'VALORACIÓN CON CONTROLES'!I49=2),AND('ANALISIS DE RIESGOS'!F49=4,'VALORACIÓN CON CONTROLES'!I49=2),AND('ANALISIS DE RIESGOS'!F49=4,'VALORACIÓN CON CONTROLES'!I49=3),AND('ANALISIS DE RIESGOS'!F49=3,'VALORACIÓN CON CONTROLES'!I49=3),AND('ANALISIS DE RIESGOS'!F49=2,'VALORACIÓN CON CONTROLES'!I49=4),AND('ANALISIS DE RIESGOS'!F49=1,'VALORACIÓN CON CONTROLES'!I49=4),AND('ANALISIS DE RIESGOS'!F49=1,'VALORACIÓN CON CONTROLES'!I49=5)),"ZONA RIESGO ALTO",IF(OR(AND('ANALISIS DE RIESGOS'!F49=5,'VALORACIÓN CON CONTROLES'!I49=3),AND('ANALISIS DE RIESGOS'!F49=5,'VALORACIÓN CON CONTROLES'!I49=4),AND('ANALISIS DE RIESGOS'!F49=5,'VALORACIÓN CON CONTROLES'!I49=5),AND('ANALISIS DE RIESGOS'!F49=4,'VALORACIÓN CON CONTROLES'!I49=4),AND('ANALISIS DE RIESGOS'!F49=4,'VALORACIÓN CON CONTROLES'!I49=5),AND('ANALISIS DE RIESGOS'!F49=3,'VALORACIÓN CON CONTROLES'!I49=4),AND('ANALISIS DE RIESGOS'!F49=3,'VALORACIÓN CON CONTROLES'!I49=5),AND('ANALISIS DE RIESGOS'!F49=2,'VALORACIÓN CON CONTROLES'!I49=5)),"ZONA RIESGO EXTREMO")))),0)</f>
        <v>0</v>
      </c>
      <c r="P54" s="1">
        <f>IF(AND('VALORACIÓN CON CONTROLES'!H49&gt;0,'VALORACIÓN CON CONTROLES'!I49=0),IF(OR(AND('VALORACIÓN CON CONTROLES'!H49=1,'ANALISIS DE RIESGOS'!G49=1),AND('VALORACIÓN CON CONTROLES'!H49=2,'ANALISIS DE RIESGOS'!G49=1),AND('VALORACIÓN CON CONTROLES'!H49=3,'ANALISIS DE RIESGOS'!G49=1),AND('VALORACIÓN CON CONTROLES'!H49=1,'ANALISIS DE RIESGOS'!G49=2),AND('VALORACIÓN CON CONTROLES'!H49=2,'ANALISIS DE RIESGOS'!G49=2)),"ZONA RIESGO BAJA",IF(OR(AND('VALORACIÓN CON CONTROLES'!H49=4,'ANALISIS DE RIESGOS'!G49=1),AND('VALORACIÓN CON CONTROLES'!H49=3,'ANALISIS DE RIESGOS'!G49=2),AND('VALORACIÓN CON CONTROLES'!H49=2,'ANALISIS DE RIESGOS'!G49=3),AND('VALORACIÓN CON CONTROLES'!H49=1,'ANALISIS DE RIESGOS'!G49=3)),"ZONA RIESGO MODERADO",IF(OR(AND('VALORACIÓN CON CONTROLES'!H49=5,'ANALISIS DE RIESGOS'!G49=1),AND('VALORACIÓN CON CONTROLES'!H49=5,'ANALISIS DE RIESGOS'!G49=2),AND('VALORACIÓN CON CONTROLES'!H49=4,'ANALISIS DE RIESGOS'!G49=2),AND('VALORACIÓN CON CONTROLES'!H49=4,'ANALISIS DE RIESGOS'!G49=3),AND('VALORACIÓN CON CONTROLES'!H49=3,'ANALISIS DE RIESGOS'!G49=3),AND('VALORACIÓN CON CONTROLES'!H49=2,'ANALISIS DE RIESGOS'!G49=4),AND('VALORACIÓN CON CONTROLES'!H49=1,'ANALISIS DE RIESGOS'!G49=4),AND('VALORACIÓN CON CONTROLES'!H49=1,'ANALISIS DE RIESGOS'!G49=5)),"ZONA RIESGO ALTO",IF(OR(AND('VALORACIÓN CON CONTROLES'!H49=5,'ANALISIS DE RIESGOS'!G49=3),AND('VALORACIÓN CON CONTROLES'!H49=5,'ANALISIS DE RIESGOS'!G49=4),AND('VALORACIÓN CON CONTROLES'!H49=5,'ANALISIS DE RIESGOS'!G49=5),AND('VALORACIÓN CON CONTROLES'!H49=4,'ANALISIS DE RIESGOS'!G49=4),AND('VALORACIÓN CON CONTROLES'!H49=4,'ANALISIS DE RIESGOS'!G49=5),AND('VALORACIÓN CON CONTROLES'!H49=3,'ANALISIS DE RIESGOS'!G49=4),AND('VALORACIÓN CON CONTROLES'!H49=3,'ANALISIS DE RIESGOS'!G49=5),AND('VALORACIÓN CON CONTROLES'!H49=2,'ANALISIS DE RIESGOS'!G49=5)),"ZONA RIESGO EXTREMO")))),0)</f>
        <v>0</v>
      </c>
      <c r="Q54" s="57" t="str">
        <f>IF(AND('VALORACIÓN CON CONTROLES'!H49&gt;0,'VALORACIÓN CON CONTROLES'!I49&gt;0),IF(OR(AND('VALORACIÓN CON CONTROLES'!H49=1,'VALORACIÓN CON CONTROLES'!I49=1),AND('VALORACIÓN CON CONTROLES'!H49=2,'VALORACIÓN CON CONTROLES'!I49=1),AND('VALORACIÓN CON CONTROLES'!H49=3,'VALORACIÓN CON CONTROLES'!I49=1),AND('VALORACIÓN CON CONTROLES'!H49=1,'VALORACIÓN CON CONTROLES'!I49=2),AND('VALORACIÓN CON CONTROLES'!H49=2,'VALORACIÓN CON CONTROLES'!I49=2)),"ZONA RIESGO BAJA",IF(OR(AND('VALORACIÓN CON CONTROLES'!H49=4,'VALORACIÓN CON CONTROLES'!I49=1),AND('VALORACIÓN CON CONTROLES'!H49=3,'VALORACIÓN CON CONTROLES'!I49=2),AND('VALORACIÓN CON CONTROLES'!H49=2,'VALORACIÓN CON CONTROLES'!I49=3),AND('VALORACIÓN CON CONTROLES'!H49=1,'VALORACIÓN CON CONTROLES'!I49=3)),"ZONA RIESGO MODERADO",IF(OR(AND('VALORACIÓN CON CONTROLES'!H49=5,'VALORACIÓN CON CONTROLES'!I49=1),AND('VALORACIÓN CON CONTROLES'!H49=5,'VALORACIÓN CON CONTROLES'!I49=2),AND('VALORACIÓN CON CONTROLES'!H49=4,'VALORACIÓN CON CONTROLES'!I49=2),AND('VALORACIÓN CON CONTROLES'!H49=4,'VALORACIÓN CON CONTROLES'!I49=3),AND('VALORACIÓN CON CONTROLES'!H49=3,'VALORACIÓN CON CONTROLES'!I49=3),AND('VALORACIÓN CON CONTROLES'!H49=2,'VALORACIÓN CON CONTROLES'!I49=4),AND('VALORACIÓN CON CONTROLES'!H49=1,'VALORACIÓN CON CONTROLES'!I49=4),AND('VALORACIÓN CON CONTROLES'!H49=1,'VALORACIÓN CON CONTROLES'!I49=5)),"ZONA RIESGO ALTO",IF(OR(AND('VALORACIÓN CON CONTROLES'!H49=5,'VALORACIÓN CON CONTROLES'!I49=3),AND('VALORACIÓN CON CONTROLES'!H49=5,'VALORACIÓN CON CONTROLES'!I49=4),AND('VALORACIÓN CON CONTROLES'!H49=5,'VALORACIÓN CON CONTROLES'!I49=5),AND('VALORACIÓN CON CONTROLES'!H49=4,'VALORACIÓN CON CONTROLES'!I49=4),AND('VALORACIÓN CON CONTROLES'!H49=4,'VALORACIÓN CON CONTROLES'!I49=5),AND('VALORACIÓN CON CONTROLES'!H49=3,'VALORACIÓN CON CONTROLES'!I49=4),AND('VALORACIÓN CON CONTROLES'!H49=3,'VALORACIÓN CON CONTROLES'!I49=5),AND('VALORACIÓN CON CONTROLES'!H49=2,'VALORACIÓN CON CONTROLES'!I49=5)),"ZONA RIESGO EXTREMO")))),0)</f>
        <v>ZONA RIESGO BAJA</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6">
        <v>45</v>
      </c>
      <c r="L55" s="1"/>
      <c r="M55" s="59">
        <v>41</v>
      </c>
      <c r="N55" s="59">
        <f>IF(AND('VALORACIÓN CON CONTROLES'!H50=0,'VALORACIÓN CON CONTROLES'!I50=0),'ANALISIS DE RIESGOS'!I50,0)</f>
        <v>0</v>
      </c>
      <c r="O55" s="1">
        <f>IF(AND('VALORACIÓN CON CONTROLES'!H50=0,'VALORACIÓN CON CONTROLES'!I50&gt;0),IF(OR(AND('ANALISIS DE RIESGOS'!F50=1,'VALORACIÓN CON CONTROLES'!I50=1),AND('ANALISIS DE RIESGOS'!F50=2,'VALORACIÓN CON CONTROLES'!I50=1),AND('ANALISIS DE RIESGOS'!F50=3,'VALORACIÓN CON CONTROLES'!I50=1),AND('ANALISIS DE RIESGOS'!F50=1,'VALORACIÓN CON CONTROLES'!I50=2),AND('ANALISIS DE RIESGOS'!F50=2,'VALORACIÓN CON CONTROLES'!I50=2)),"ZONA RIESGO BAJA",IF(OR(AND('ANALISIS DE RIESGOS'!F50=4,'VALORACIÓN CON CONTROLES'!I50=1),AND('ANALISIS DE RIESGOS'!F50=3,'VALORACIÓN CON CONTROLES'!I50=2),AND('ANALISIS DE RIESGOS'!F50=2,'VALORACIÓN CON CONTROLES'!I50=3),AND('ANALISIS DE RIESGOS'!F50=1,'VALORACIÓN CON CONTROLES'!I50=3)),"ZONA RIESGO MODERADO",IF(OR(AND('ANALISIS DE RIESGOS'!F50=5,'VALORACIÓN CON CONTROLES'!I50=1),AND('ANALISIS DE RIESGOS'!F50=5,'VALORACIÓN CON CONTROLES'!I50=2),AND('ANALISIS DE RIESGOS'!F50=4,'VALORACIÓN CON CONTROLES'!I50=2),AND('ANALISIS DE RIESGOS'!F50=4,'VALORACIÓN CON CONTROLES'!I50=3),AND('ANALISIS DE RIESGOS'!F50=3,'VALORACIÓN CON CONTROLES'!I50=3),AND('ANALISIS DE RIESGOS'!F50=2,'VALORACIÓN CON CONTROLES'!I50=4),AND('ANALISIS DE RIESGOS'!F50=1,'VALORACIÓN CON CONTROLES'!I50=4),AND('ANALISIS DE RIESGOS'!F50=1,'VALORACIÓN CON CONTROLES'!I50=5)),"ZONA RIESGO ALTO",IF(OR(AND('ANALISIS DE RIESGOS'!F50=5,'VALORACIÓN CON CONTROLES'!I50=3),AND('ANALISIS DE RIESGOS'!F50=5,'VALORACIÓN CON CONTROLES'!I50=4),AND('ANALISIS DE RIESGOS'!F50=5,'VALORACIÓN CON CONTROLES'!I50=5),AND('ANALISIS DE RIESGOS'!F50=4,'VALORACIÓN CON CONTROLES'!I50=4),AND('ANALISIS DE RIESGOS'!F50=4,'VALORACIÓN CON CONTROLES'!I50=5),AND('ANALISIS DE RIESGOS'!F50=3,'VALORACIÓN CON CONTROLES'!I50=4),AND('ANALISIS DE RIESGOS'!F50=3,'VALORACIÓN CON CONTROLES'!I50=5),AND('ANALISIS DE RIESGOS'!F50=2,'VALORACIÓN CON CONTROLES'!I50=5)),"ZONA RIESGO EXTREMO")))),0)</f>
        <v>0</v>
      </c>
      <c r="P55" s="1">
        <f>IF(AND('VALORACIÓN CON CONTROLES'!H50&gt;0,'VALORACIÓN CON CONTROLES'!I50=0),IF(OR(AND('VALORACIÓN CON CONTROLES'!H50=1,'ANALISIS DE RIESGOS'!G50=1),AND('VALORACIÓN CON CONTROLES'!H50=2,'ANALISIS DE RIESGOS'!G50=1),AND('VALORACIÓN CON CONTROLES'!H50=3,'ANALISIS DE RIESGOS'!G50=1),AND('VALORACIÓN CON CONTROLES'!H50=1,'ANALISIS DE RIESGOS'!G50=2),AND('VALORACIÓN CON CONTROLES'!H50=2,'ANALISIS DE RIESGOS'!G50=2)),"ZONA RIESGO BAJA",IF(OR(AND('VALORACIÓN CON CONTROLES'!H50=4,'ANALISIS DE RIESGOS'!G50=1),AND('VALORACIÓN CON CONTROLES'!H50=3,'ANALISIS DE RIESGOS'!G50=2),AND('VALORACIÓN CON CONTROLES'!H50=2,'ANALISIS DE RIESGOS'!G50=3),AND('VALORACIÓN CON CONTROLES'!H50=1,'ANALISIS DE RIESGOS'!G50=3)),"ZONA RIESGO MODERADO",IF(OR(AND('VALORACIÓN CON CONTROLES'!H50=5,'ANALISIS DE RIESGOS'!G50=1),AND('VALORACIÓN CON CONTROLES'!H50=5,'ANALISIS DE RIESGOS'!G50=2),AND('VALORACIÓN CON CONTROLES'!H50=4,'ANALISIS DE RIESGOS'!G50=2),AND('VALORACIÓN CON CONTROLES'!H50=4,'ANALISIS DE RIESGOS'!G50=3),AND('VALORACIÓN CON CONTROLES'!H50=3,'ANALISIS DE RIESGOS'!G50=3),AND('VALORACIÓN CON CONTROLES'!H50=2,'ANALISIS DE RIESGOS'!G50=4),AND('VALORACIÓN CON CONTROLES'!H50=1,'ANALISIS DE RIESGOS'!G50=4),AND('VALORACIÓN CON CONTROLES'!H50=1,'ANALISIS DE RIESGOS'!G50=5)),"ZONA RIESGO ALTO",IF(OR(AND('VALORACIÓN CON CONTROLES'!H50=5,'ANALISIS DE RIESGOS'!G50=3),AND('VALORACIÓN CON CONTROLES'!H50=5,'ANALISIS DE RIESGOS'!G50=4),AND('VALORACIÓN CON CONTROLES'!H50=5,'ANALISIS DE RIESGOS'!G50=5),AND('VALORACIÓN CON CONTROLES'!H50=4,'ANALISIS DE RIESGOS'!G50=4),AND('VALORACIÓN CON CONTROLES'!H50=4,'ANALISIS DE RIESGOS'!G50=5),AND('VALORACIÓN CON CONTROLES'!H50=3,'ANALISIS DE RIESGOS'!G50=4),AND('VALORACIÓN CON CONTROLES'!H50=3,'ANALISIS DE RIESGOS'!G50=5),AND('VALORACIÓN CON CONTROLES'!H50=2,'ANALISIS DE RIESGOS'!G50=5)),"ZONA RIESGO EXTREMO")))),0)</f>
        <v>0</v>
      </c>
      <c r="Q55" s="57" t="str">
        <f>IF(AND('VALORACIÓN CON CONTROLES'!H50&gt;0,'VALORACIÓN CON CONTROLES'!I50&gt;0),IF(OR(AND('VALORACIÓN CON CONTROLES'!H50=1,'VALORACIÓN CON CONTROLES'!I50=1),AND('VALORACIÓN CON CONTROLES'!H50=2,'VALORACIÓN CON CONTROLES'!I50=1),AND('VALORACIÓN CON CONTROLES'!H50=3,'VALORACIÓN CON CONTROLES'!I50=1),AND('VALORACIÓN CON CONTROLES'!H50=1,'VALORACIÓN CON CONTROLES'!I50=2),AND('VALORACIÓN CON CONTROLES'!H50=2,'VALORACIÓN CON CONTROLES'!I50=2)),"ZONA RIESGO BAJA",IF(OR(AND('VALORACIÓN CON CONTROLES'!H50=4,'VALORACIÓN CON CONTROLES'!I50=1),AND('VALORACIÓN CON CONTROLES'!H50=3,'VALORACIÓN CON CONTROLES'!I50=2),AND('VALORACIÓN CON CONTROLES'!H50=2,'VALORACIÓN CON CONTROLES'!I50=3),AND('VALORACIÓN CON CONTROLES'!H50=1,'VALORACIÓN CON CONTROLES'!I50=3)),"ZONA RIESGO MODERADO",IF(OR(AND('VALORACIÓN CON CONTROLES'!H50=5,'VALORACIÓN CON CONTROLES'!I50=1),AND('VALORACIÓN CON CONTROLES'!H50=5,'VALORACIÓN CON CONTROLES'!I50=2),AND('VALORACIÓN CON CONTROLES'!H50=4,'VALORACIÓN CON CONTROLES'!I50=2),AND('VALORACIÓN CON CONTROLES'!H50=4,'VALORACIÓN CON CONTROLES'!I50=3),AND('VALORACIÓN CON CONTROLES'!H50=3,'VALORACIÓN CON CONTROLES'!I50=3),AND('VALORACIÓN CON CONTROLES'!H50=2,'VALORACIÓN CON CONTROLES'!I50=4),AND('VALORACIÓN CON CONTROLES'!H50=1,'VALORACIÓN CON CONTROLES'!I50=4),AND('VALORACIÓN CON CONTROLES'!H50=1,'VALORACIÓN CON CONTROLES'!I50=5)),"ZONA RIESGO ALTO",IF(OR(AND('VALORACIÓN CON CONTROLES'!H50=5,'VALORACIÓN CON CONTROLES'!I50=3),AND('VALORACIÓN CON CONTROLES'!H50=5,'VALORACIÓN CON CONTROLES'!I50=4),AND('VALORACIÓN CON CONTROLES'!H50=5,'VALORACIÓN CON CONTROLES'!I50=5),AND('VALORACIÓN CON CONTROLES'!H50=4,'VALORACIÓN CON CONTROLES'!I50=4),AND('VALORACIÓN CON CONTROLES'!H50=4,'VALORACIÓN CON CONTROLES'!I50=5),AND('VALORACIÓN CON CONTROLES'!H50=3,'VALORACIÓN CON CONTROLES'!I50=4),AND('VALORACIÓN CON CONTROLES'!H50=3,'VALORACIÓN CON CONTROLES'!I50=5),AND('VALORACIÓN CON CONTROLES'!H50=2,'VALORACIÓN CON CONTROLES'!I50=5)),"ZONA RIESGO EXTREMO")))),0)</f>
        <v>ZONA RIESGO BAJA</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9">
        <v>42</v>
      </c>
      <c r="N56" s="59">
        <f>IF(AND('VALORACIÓN CON CONTROLES'!H51=0,'VALORACIÓN CON CONTROLES'!I51=0),'ANALISIS DE RIESGOS'!I51,0)</f>
        <v>0</v>
      </c>
      <c r="O56" s="1">
        <f>IF(AND('VALORACIÓN CON CONTROLES'!H51=0,'VALORACIÓN CON CONTROLES'!I51&gt;0),IF(OR(AND('ANALISIS DE RIESGOS'!F51=1,'VALORACIÓN CON CONTROLES'!I51=1),AND('ANALISIS DE RIESGOS'!F51=2,'VALORACIÓN CON CONTROLES'!I51=1),AND('ANALISIS DE RIESGOS'!F51=3,'VALORACIÓN CON CONTROLES'!I51=1),AND('ANALISIS DE RIESGOS'!F51=1,'VALORACIÓN CON CONTROLES'!I51=2),AND('ANALISIS DE RIESGOS'!F51=2,'VALORACIÓN CON CONTROLES'!I51=2)),"ZONA RIESGO BAJA",IF(OR(AND('ANALISIS DE RIESGOS'!F51=4,'VALORACIÓN CON CONTROLES'!I51=1),AND('ANALISIS DE RIESGOS'!F51=3,'VALORACIÓN CON CONTROLES'!I51=2),AND('ANALISIS DE RIESGOS'!F51=2,'VALORACIÓN CON CONTROLES'!I51=3),AND('ANALISIS DE RIESGOS'!F51=1,'VALORACIÓN CON CONTROLES'!I51=3)),"ZONA RIESGO MODERADO",IF(OR(AND('ANALISIS DE RIESGOS'!F51=5,'VALORACIÓN CON CONTROLES'!I51=1),AND('ANALISIS DE RIESGOS'!F51=5,'VALORACIÓN CON CONTROLES'!I51=2),AND('ANALISIS DE RIESGOS'!F51=4,'VALORACIÓN CON CONTROLES'!I51=2),AND('ANALISIS DE RIESGOS'!F51=4,'VALORACIÓN CON CONTROLES'!I51=3),AND('ANALISIS DE RIESGOS'!F51=3,'VALORACIÓN CON CONTROLES'!I51=3),AND('ANALISIS DE RIESGOS'!F51=2,'VALORACIÓN CON CONTROLES'!I51=4),AND('ANALISIS DE RIESGOS'!F51=1,'VALORACIÓN CON CONTROLES'!I51=4),AND('ANALISIS DE RIESGOS'!F51=1,'VALORACIÓN CON CONTROLES'!I51=5)),"ZONA RIESGO ALTO",IF(OR(AND('ANALISIS DE RIESGOS'!F51=5,'VALORACIÓN CON CONTROLES'!I51=3),AND('ANALISIS DE RIESGOS'!F51=5,'VALORACIÓN CON CONTROLES'!I51=4),AND('ANALISIS DE RIESGOS'!F51=5,'VALORACIÓN CON CONTROLES'!I51=5),AND('ANALISIS DE RIESGOS'!F51=4,'VALORACIÓN CON CONTROLES'!I51=4),AND('ANALISIS DE RIESGOS'!F51=4,'VALORACIÓN CON CONTROLES'!I51=5),AND('ANALISIS DE RIESGOS'!F51=3,'VALORACIÓN CON CONTROLES'!I51=4),AND('ANALISIS DE RIESGOS'!F51=3,'VALORACIÓN CON CONTROLES'!I51=5),AND('ANALISIS DE RIESGOS'!F51=2,'VALORACIÓN CON CONTROLES'!I51=5)),"ZONA RIESGO EXTREMO")))),0)</f>
        <v>0</v>
      </c>
      <c r="P56" s="1">
        <f>IF(AND('VALORACIÓN CON CONTROLES'!H51&gt;0,'VALORACIÓN CON CONTROLES'!I51=0),IF(OR(AND('VALORACIÓN CON CONTROLES'!H51=1,'ANALISIS DE RIESGOS'!G51=1),AND('VALORACIÓN CON CONTROLES'!H51=2,'ANALISIS DE RIESGOS'!G51=1),AND('VALORACIÓN CON CONTROLES'!H51=3,'ANALISIS DE RIESGOS'!G51=1),AND('VALORACIÓN CON CONTROLES'!H51=1,'ANALISIS DE RIESGOS'!G51=2),AND('VALORACIÓN CON CONTROLES'!H51=2,'ANALISIS DE RIESGOS'!G51=2)),"ZONA RIESGO BAJA",IF(OR(AND('VALORACIÓN CON CONTROLES'!H51=4,'ANALISIS DE RIESGOS'!G51=1),AND('VALORACIÓN CON CONTROLES'!H51=3,'ANALISIS DE RIESGOS'!G51=2),AND('VALORACIÓN CON CONTROLES'!H51=2,'ANALISIS DE RIESGOS'!G51=3),AND('VALORACIÓN CON CONTROLES'!H51=1,'ANALISIS DE RIESGOS'!G51=3)),"ZONA RIESGO MODERADO",IF(OR(AND('VALORACIÓN CON CONTROLES'!H51=5,'ANALISIS DE RIESGOS'!G51=1),AND('VALORACIÓN CON CONTROLES'!H51=5,'ANALISIS DE RIESGOS'!G51=2),AND('VALORACIÓN CON CONTROLES'!H51=4,'ANALISIS DE RIESGOS'!G51=2),AND('VALORACIÓN CON CONTROLES'!H51=4,'ANALISIS DE RIESGOS'!G51=3),AND('VALORACIÓN CON CONTROLES'!H51=3,'ANALISIS DE RIESGOS'!G51=3),AND('VALORACIÓN CON CONTROLES'!H51=2,'ANALISIS DE RIESGOS'!G51=4),AND('VALORACIÓN CON CONTROLES'!H51=1,'ANALISIS DE RIESGOS'!G51=4),AND('VALORACIÓN CON CONTROLES'!H51=1,'ANALISIS DE RIESGOS'!G51=5)),"ZONA RIESGO ALTO",IF(OR(AND('VALORACIÓN CON CONTROLES'!H51=5,'ANALISIS DE RIESGOS'!G51=3),AND('VALORACIÓN CON CONTROLES'!H51=5,'ANALISIS DE RIESGOS'!G51=4),AND('VALORACIÓN CON CONTROLES'!H51=5,'ANALISIS DE RIESGOS'!G51=5),AND('VALORACIÓN CON CONTROLES'!H51=4,'ANALISIS DE RIESGOS'!G51=4),AND('VALORACIÓN CON CONTROLES'!H51=4,'ANALISIS DE RIESGOS'!G51=5),AND('VALORACIÓN CON CONTROLES'!H51=3,'ANALISIS DE RIESGOS'!G51=4),AND('VALORACIÓN CON CONTROLES'!H51=3,'ANALISIS DE RIESGOS'!G51=5),AND('VALORACIÓN CON CONTROLES'!H51=2,'ANALISIS DE RIESGOS'!G51=5)),"ZONA RIESGO EXTREMO")))),0)</f>
        <v>0</v>
      </c>
      <c r="Q56" s="57" t="str">
        <f>IF(AND('VALORACIÓN CON CONTROLES'!H51&gt;0,'VALORACIÓN CON CONTROLES'!I51&gt;0),IF(OR(AND('VALORACIÓN CON CONTROLES'!H51=1,'VALORACIÓN CON CONTROLES'!I51=1),AND('VALORACIÓN CON CONTROLES'!H51=2,'VALORACIÓN CON CONTROLES'!I51=1),AND('VALORACIÓN CON CONTROLES'!H51=3,'VALORACIÓN CON CONTROLES'!I51=1),AND('VALORACIÓN CON CONTROLES'!H51=1,'VALORACIÓN CON CONTROLES'!I51=2),AND('VALORACIÓN CON CONTROLES'!H51=2,'VALORACIÓN CON CONTROLES'!I51=2)),"ZONA RIESGO BAJA",IF(OR(AND('VALORACIÓN CON CONTROLES'!H51=4,'VALORACIÓN CON CONTROLES'!I51=1),AND('VALORACIÓN CON CONTROLES'!H51=3,'VALORACIÓN CON CONTROLES'!I51=2),AND('VALORACIÓN CON CONTROLES'!H51=2,'VALORACIÓN CON CONTROLES'!I51=3),AND('VALORACIÓN CON CONTROLES'!H51=1,'VALORACIÓN CON CONTROLES'!I51=3)),"ZONA RIESGO MODERADO",IF(OR(AND('VALORACIÓN CON CONTROLES'!H51=5,'VALORACIÓN CON CONTROLES'!I51=1),AND('VALORACIÓN CON CONTROLES'!H51=5,'VALORACIÓN CON CONTROLES'!I51=2),AND('VALORACIÓN CON CONTROLES'!H51=4,'VALORACIÓN CON CONTROLES'!I51=2),AND('VALORACIÓN CON CONTROLES'!H51=4,'VALORACIÓN CON CONTROLES'!I51=3),AND('VALORACIÓN CON CONTROLES'!H51=3,'VALORACIÓN CON CONTROLES'!I51=3),AND('VALORACIÓN CON CONTROLES'!H51=2,'VALORACIÓN CON CONTROLES'!I51=4),AND('VALORACIÓN CON CONTROLES'!H51=1,'VALORACIÓN CON CONTROLES'!I51=4),AND('VALORACIÓN CON CONTROLES'!H51=1,'VALORACIÓN CON CONTROLES'!I51=5)),"ZONA RIESGO ALTO",IF(OR(AND('VALORACIÓN CON CONTROLES'!H51=5,'VALORACIÓN CON CONTROLES'!I51=3),AND('VALORACIÓN CON CONTROLES'!H51=5,'VALORACIÓN CON CONTROLES'!I51=4),AND('VALORACIÓN CON CONTROLES'!H51=5,'VALORACIÓN CON CONTROLES'!I51=5),AND('VALORACIÓN CON CONTROLES'!H51=4,'VALORACIÓN CON CONTROLES'!I51=4),AND('VALORACIÓN CON CONTROLES'!H51=4,'VALORACIÓN CON CONTROLES'!I51=5),AND('VALORACIÓN CON CONTROLES'!H51=3,'VALORACIÓN CON CONTROLES'!I51=4),AND('VALORACIÓN CON CONTROLES'!H51=3,'VALORACIÓN CON CONTROLES'!I51=5),AND('VALORACIÓN CON CONTROLES'!H51=2,'VALORACIÓN CON CONTROLES'!I51=5)),"ZONA RIESGO EXTREMO")))),0)</f>
        <v>ZONA RIESGO BAJA</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9">
        <v>43</v>
      </c>
      <c r="N57" s="59">
        <f>IF(AND('VALORACIÓN CON CONTROLES'!H52=0,'VALORACIÓN CON CONTROLES'!I52=0),'ANALISIS DE RIESGOS'!I52,0)</f>
        <v>0</v>
      </c>
      <c r="O57" s="1">
        <f>IF(AND('VALORACIÓN CON CONTROLES'!H52=0,'VALORACIÓN CON CONTROLES'!I52&gt;0),IF(OR(AND('ANALISIS DE RIESGOS'!F52=1,'VALORACIÓN CON CONTROLES'!I52=1),AND('ANALISIS DE RIESGOS'!F52=2,'VALORACIÓN CON CONTROLES'!I52=1),AND('ANALISIS DE RIESGOS'!F52=3,'VALORACIÓN CON CONTROLES'!I52=1),AND('ANALISIS DE RIESGOS'!F52=1,'VALORACIÓN CON CONTROLES'!I52=2),AND('ANALISIS DE RIESGOS'!F52=2,'VALORACIÓN CON CONTROLES'!I52=2)),"ZONA RIESGO BAJA",IF(OR(AND('ANALISIS DE RIESGOS'!F52=4,'VALORACIÓN CON CONTROLES'!I52=1),AND('ANALISIS DE RIESGOS'!F52=3,'VALORACIÓN CON CONTROLES'!I52=2),AND('ANALISIS DE RIESGOS'!F52=2,'VALORACIÓN CON CONTROLES'!I52=3),AND('ANALISIS DE RIESGOS'!F52=1,'VALORACIÓN CON CONTROLES'!I52=3)),"ZONA RIESGO MODERADO",IF(OR(AND('ANALISIS DE RIESGOS'!F52=5,'VALORACIÓN CON CONTROLES'!I52=1),AND('ANALISIS DE RIESGOS'!F52=5,'VALORACIÓN CON CONTROLES'!I52=2),AND('ANALISIS DE RIESGOS'!F52=4,'VALORACIÓN CON CONTROLES'!I52=2),AND('ANALISIS DE RIESGOS'!F52=4,'VALORACIÓN CON CONTROLES'!I52=3),AND('ANALISIS DE RIESGOS'!F52=3,'VALORACIÓN CON CONTROLES'!I52=3),AND('ANALISIS DE RIESGOS'!F52=2,'VALORACIÓN CON CONTROLES'!I52=4),AND('ANALISIS DE RIESGOS'!F52=1,'VALORACIÓN CON CONTROLES'!I52=4),AND('ANALISIS DE RIESGOS'!F52=1,'VALORACIÓN CON CONTROLES'!I52=5)),"ZONA RIESGO ALTO",IF(OR(AND('ANALISIS DE RIESGOS'!F52=5,'VALORACIÓN CON CONTROLES'!I52=3),AND('ANALISIS DE RIESGOS'!F52=5,'VALORACIÓN CON CONTROLES'!I52=4),AND('ANALISIS DE RIESGOS'!F52=5,'VALORACIÓN CON CONTROLES'!I52=5),AND('ANALISIS DE RIESGOS'!F52=4,'VALORACIÓN CON CONTROLES'!I52=4),AND('ANALISIS DE RIESGOS'!F52=4,'VALORACIÓN CON CONTROLES'!I52=5),AND('ANALISIS DE RIESGOS'!F52=3,'VALORACIÓN CON CONTROLES'!I52=4),AND('ANALISIS DE RIESGOS'!F52=3,'VALORACIÓN CON CONTROLES'!I52=5),AND('ANALISIS DE RIESGOS'!F52=2,'VALORACIÓN CON CONTROLES'!I52=5)),"ZONA RIESGO EXTREMO")))),0)</f>
        <v>0</v>
      </c>
      <c r="P57" s="1">
        <f>IF(AND('VALORACIÓN CON CONTROLES'!H52&gt;0,'VALORACIÓN CON CONTROLES'!I52=0),IF(OR(AND('VALORACIÓN CON CONTROLES'!H52=1,'ANALISIS DE RIESGOS'!G52=1),AND('VALORACIÓN CON CONTROLES'!H52=2,'ANALISIS DE RIESGOS'!G52=1),AND('VALORACIÓN CON CONTROLES'!H52=3,'ANALISIS DE RIESGOS'!G52=1),AND('VALORACIÓN CON CONTROLES'!H52=1,'ANALISIS DE RIESGOS'!G52=2),AND('VALORACIÓN CON CONTROLES'!H52=2,'ANALISIS DE RIESGOS'!G52=2)),"ZONA RIESGO BAJA",IF(OR(AND('VALORACIÓN CON CONTROLES'!H52=4,'ANALISIS DE RIESGOS'!G52=1),AND('VALORACIÓN CON CONTROLES'!H52=3,'ANALISIS DE RIESGOS'!G52=2),AND('VALORACIÓN CON CONTROLES'!H52=2,'ANALISIS DE RIESGOS'!G52=3),AND('VALORACIÓN CON CONTROLES'!H52=1,'ANALISIS DE RIESGOS'!G52=3)),"ZONA RIESGO MODERADO",IF(OR(AND('VALORACIÓN CON CONTROLES'!H52=5,'ANALISIS DE RIESGOS'!G52=1),AND('VALORACIÓN CON CONTROLES'!H52=5,'ANALISIS DE RIESGOS'!G52=2),AND('VALORACIÓN CON CONTROLES'!H52=4,'ANALISIS DE RIESGOS'!G52=2),AND('VALORACIÓN CON CONTROLES'!H52=4,'ANALISIS DE RIESGOS'!G52=3),AND('VALORACIÓN CON CONTROLES'!H52=3,'ANALISIS DE RIESGOS'!G52=3),AND('VALORACIÓN CON CONTROLES'!H52=2,'ANALISIS DE RIESGOS'!G52=4),AND('VALORACIÓN CON CONTROLES'!H52=1,'ANALISIS DE RIESGOS'!G52=4),AND('VALORACIÓN CON CONTROLES'!H52=1,'ANALISIS DE RIESGOS'!G52=5)),"ZONA RIESGO ALTO",IF(OR(AND('VALORACIÓN CON CONTROLES'!H52=5,'ANALISIS DE RIESGOS'!G52=3),AND('VALORACIÓN CON CONTROLES'!H52=5,'ANALISIS DE RIESGOS'!G52=4),AND('VALORACIÓN CON CONTROLES'!H52=5,'ANALISIS DE RIESGOS'!G52=5),AND('VALORACIÓN CON CONTROLES'!H52=4,'ANALISIS DE RIESGOS'!G52=4),AND('VALORACIÓN CON CONTROLES'!H52=4,'ANALISIS DE RIESGOS'!G52=5),AND('VALORACIÓN CON CONTROLES'!H52=3,'ANALISIS DE RIESGOS'!G52=4),AND('VALORACIÓN CON CONTROLES'!H52=3,'ANALISIS DE RIESGOS'!G52=5),AND('VALORACIÓN CON CONTROLES'!H52=2,'ANALISIS DE RIESGOS'!G52=5)),"ZONA RIESGO EXTREMO")))),0)</f>
        <v>0</v>
      </c>
      <c r="Q57" s="57" t="str">
        <f>IF(AND('VALORACIÓN CON CONTROLES'!H52&gt;0,'VALORACIÓN CON CONTROLES'!I52&gt;0),IF(OR(AND('VALORACIÓN CON CONTROLES'!H52=1,'VALORACIÓN CON CONTROLES'!I52=1),AND('VALORACIÓN CON CONTROLES'!H52=2,'VALORACIÓN CON CONTROLES'!I52=1),AND('VALORACIÓN CON CONTROLES'!H52=3,'VALORACIÓN CON CONTROLES'!I52=1),AND('VALORACIÓN CON CONTROLES'!H52=1,'VALORACIÓN CON CONTROLES'!I52=2),AND('VALORACIÓN CON CONTROLES'!H52=2,'VALORACIÓN CON CONTROLES'!I52=2)),"ZONA RIESGO BAJA",IF(OR(AND('VALORACIÓN CON CONTROLES'!H52=4,'VALORACIÓN CON CONTROLES'!I52=1),AND('VALORACIÓN CON CONTROLES'!H52=3,'VALORACIÓN CON CONTROLES'!I52=2),AND('VALORACIÓN CON CONTROLES'!H52=2,'VALORACIÓN CON CONTROLES'!I52=3),AND('VALORACIÓN CON CONTROLES'!H52=1,'VALORACIÓN CON CONTROLES'!I52=3)),"ZONA RIESGO MODERADO",IF(OR(AND('VALORACIÓN CON CONTROLES'!H52=5,'VALORACIÓN CON CONTROLES'!I52=1),AND('VALORACIÓN CON CONTROLES'!H52=5,'VALORACIÓN CON CONTROLES'!I52=2),AND('VALORACIÓN CON CONTROLES'!H52=4,'VALORACIÓN CON CONTROLES'!I52=2),AND('VALORACIÓN CON CONTROLES'!H52=4,'VALORACIÓN CON CONTROLES'!I52=3),AND('VALORACIÓN CON CONTROLES'!H52=3,'VALORACIÓN CON CONTROLES'!I52=3),AND('VALORACIÓN CON CONTROLES'!H52=2,'VALORACIÓN CON CONTROLES'!I52=4),AND('VALORACIÓN CON CONTROLES'!H52=1,'VALORACIÓN CON CONTROLES'!I52=4),AND('VALORACIÓN CON CONTROLES'!H52=1,'VALORACIÓN CON CONTROLES'!I52=5)),"ZONA RIESGO ALTO",IF(OR(AND('VALORACIÓN CON CONTROLES'!H52=5,'VALORACIÓN CON CONTROLES'!I52=3),AND('VALORACIÓN CON CONTROLES'!H52=5,'VALORACIÓN CON CONTROLES'!I52=4),AND('VALORACIÓN CON CONTROLES'!H52=5,'VALORACIÓN CON CONTROLES'!I52=5),AND('VALORACIÓN CON CONTROLES'!H52=4,'VALORACIÓN CON CONTROLES'!I52=4),AND('VALORACIÓN CON CONTROLES'!H52=4,'VALORACIÓN CON CONTROLES'!I52=5),AND('VALORACIÓN CON CONTROLES'!H52=3,'VALORACIÓN CON CONTROLES'!I52=4),AND('VALORACIÓN CON CONTROLES'!H52=3,'VALORACIÓN CON CONTROLES'!I52=5),AND('VALORACIÓN CON CONTROLES'!H52=2,'VALORACIÓN CON CONTROLES'!I52=5)),"ZONA RIESGO EXTREMO")))),0)</f>
        <v>ZONA RIESGO BAJA</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6">
        <v>48</v>
      </c>
      <c r="L58" s="1"/>
      <c r="M58" s="59">
        <v>44</v>
      </c>
      <c r="N58" s="59">
        <f>IF(AND('VALORACIÓN CON CONTROLES'!H53=0,'VALORACIÓN CON CONTROLES'!I53=0),'ANALISIS DE RIESGOS'!I53,0)</f>
        <v>0</v>
      </c>
      <c r="O58" s="1">
        <f>IF(AND('VALORACIÓN CON CONTROLES'!H53=0,'VALORACIÓN CON CONTROLES'!I53&gt;0),IF(OR(AND('ANALISIS DE RIESGOS'!F53=1,'VALORACIÓN CON CONTROLES'!I53=1),AND('ANALISIS DE RIESGOS'!F53=2,'VALORACIÓN CON CONTROLES'!I53=1),AND('ANALISIS DE RIESGOS'!F53=3,'VALORACIÓN CON CONTROLES'!I53=1),AND('ANALISIS DE RIESGOS'!F53=1,'VALORACIÓN CON CONTROLES'!I53=2),AND('ANALISIS DE RIESGOS'!F53=2,'VALORACIÓN CON CONTROLES'!I53=2)),"ZONA RIESGO BAJA",IF(OR(AND('ANALISIS DE RIESGOS'!F53=4,'VALORACIÓN CON CONTROLES'!I53=1),AND('ANALISIS DE RIESGOS'!F53=3,'VALORACIÓN CON CONTROLES'!I53=2),AND('ANALISIS DE RIESGOS'!F53=2,'VALORACIÓN CON CONTROLES'!I53=3),AND('ANALISIS DE RIESGOS'!F53=1,'VALORACIÓN CON CONTROLES'!I53=3)),"ZONA RIESGO MODERADO",IF(OR(AND('ANALISIS DE RIESGOS'!F53=5,'VALORACIÓN CON CONTROLES'!I53=1),AND('ANALISIS DE RIESGOS'!F53=5,'VALORACIÓN CON CONTROLES'!I53=2),AND('ANALISIS DE RIESGOS'!F53=4,'VALORACIÓN CON CONTROLES'!I53=2),AND('ANALISIS DE RIESGOS'!F53=4,'VALORACIÓN CON CONTROLES'!I53=3),AND('ANALISIS DE RIESGOS'!F53=3,'VALORACIÓN CON CONTROLES'!I53=3),AND('ANALISIS DE RIESGOS'!F53=2,'VALORACIÓN CON CONTROLES'!I53=4),AND('ANALISIS DE RIESGOS'!F53=1,'VALORACIÓN CON CONTROLES'!I53=4),AND('ANALISIS DE RIESGOS'!F53=1,'VALORACIÓN CON CONTROLES'!I53=5)),"ZONA RIESGO ALTO",IF(OR(AND('ANALISIS DE RIESGOS'!F53=5,'VALORACIÓN CON CONTROLES'!I53=3),AND('ANALISIS DE RIESGOS'!F53=5,'VALORACIÓN CON CONTROLES'!I53=4),AND('ANALISIS DE RIESGOS'!F53=5,'VALORACIÓN CON CONTROLES'!I53=5),AND('ANALISIS DE RIESGOS'!F53=4,'VALORACIÓN CON CONTROLES'!I53=4),AND('ANALISIS DE RIESGOS'!F53=4,'VALORACIÓN CON CONTROLES'!I53=5),AND('ANALISIS DE RIESGOS'!F53=3,'VALORACIÓN CON CONTROLES'!I53=4),AND('ANALISIS DE RIESGOS'!F53=3,'VALORACIÓN CON CONTROLES'!I53=5),AND('ANALISIS DE RIESGOS'!F53=2,'VALORACIÓN CON CONTROLES'!I53=5)),"ZONA RIESGO EXTREMO")))),0)</f>
        <v>0</v>
      </c>
      <c r="P58" s="1">
        <f>IF(AND('VALORACIÓN CON CONTROLES'!H53&gt;0,'VALORACIÓN CON CONTROLES'!I53=0),IF(OR(AND('VALORACIÓN CON CONTROLES'!H53=1,'ANALISIS DE RIESGOS'!G53=1),AND('VALORACIÓN CON CONTROLES'!H53=2,'ANALISIS DE RIESGOS'!G53=1),AND('VALORACIÓN CON CONTROLES'!H53=3,'ANALISIS DE RIESGOS'!G53=1),AND('VALORACIÓN CON CONTROLES'!H53=1,'ANALISIS DE RIESGOS'!G53=2),AND('VALORACIÓN CON CONTROLES'!H53=2,'ANALISIS DE RIESGOS'!G53=2)),"ZONA RIESGO BAJA",IF(OR(AND('VALORACIÓN CON CONTROLES'!H53=4,'ANALISIS DE RIESGOS'!G53=1),AND('VALORACIÓN CON CONTROLES'!H53=3,'ANALISIS DE RIESGOS'!G53=2),AND('VALORACIÓN CON CONTROLES'!H53=2,'ANALISIS DE RIESGOS'!G53=3),AND('VALORACIÓN CON CONTROLES'!H53=1,'ANALISIS DE RIESGOS'!G53=3)),"ZONA RIESGO MODERADO",IF(OR(AND('VALORACIÓN CON CONTROLES'!H53=5,'ANALISIS DE RIESGOS'!G53=1),AND('VALORACIÓN CON CONTROLES'!H53=5,'ANALISIS DE RIESGOS'!G53=2),AND('VALORACIÓN CON CONTROLES'!H53=4,'ANALISIS DE RIESGOS'!G53=2),AND('VALORACIÓN CON CONTROLES'!H53=4,'ANALISIS DE RIESGOS'!G53=3),AND('VALORACIÓN CON CONTROLES'!H53=3,'ANALISIS DE RIESGOS'!G53=3),AND('VALORACIÓN CON CONTROLES'!H53=2,'ANALISIS DE RIESGOS'!G53=4),AND('VALORACIÓN CON CONTROLES'!H53=1,'ANALISIS DE RIESGOS'!G53=4),AND('VALORACIÓN CON CONTROLES'!H53=1,'ANALISIS DE RIESGOS'!G53=5)),"ZONA RIESGO ALTO",IF(OR(AND('VALORACIÓN CON CONTROLES'!H53=5,'ANALISIS DE RIESGOS'!G53=3),AND('VALORACIÓN CON CONTROLES'!H53=5,'ANALISIS DE RIESGOS'!G53=4),AND('VALORACIÓN CON CONTROLES'!H53=5,'ANALISIS DE RIESGOS'!G53=5),AND('VALORACIÓN CON CONTROLES'!H53=4,'ANALISIS DE RIESGOS'!G53=4),AND('VALORACIÓN CON CONTROLES'!H53=4,'ANALISIS DE RIESGOS'!G53=5),AND('VALORACIÓN CON CONTROLES'!H53=3,'ANALISIS DE RIESGOS'!G53=4),AND('VALORACIÓN CON CONTROLES'!H53=3,'ANALISIS DE RIESGOS'!G53=5),AND('VALORACIÓN CON CONTROLES'!H53=2,'ANALISIS DE RIESGOS'!G53=5)),"ZONA RIESGO EXTREMO")))),0)</f>
        <v>0</v>
      </c>
      <c r="Q58" s="57" t="str">
        <f>IF(AND('VALORACIÓN CON CONTROLES'!H53&gt;0,'VALORACIÓN CON CONTROLES'!I53&gt;0),IF(OR(AND('VALORACIÓN CON CONTROLES'!H53=1,'VALORACIÓN CON CONTROLES'!I53=1),AND('VALORACIÓN CON CONTROLES'!H53=2,'VALORACIÓN CON CONTROLES'!I53=1),AND('VALORACIÓN CON CONTROLES'!H53=3,'VALORACIÓN CON CONTROLES'!I53=1),AND('VALORACIÓN CON CONTROLES'!H53=1,'VALORACIÓN CON CONTROLES'!I53=2),AND('VALORACIÓN CON CONTROLES'!H53=2,'VALORACIÓN CON CONTROLES'!I53=2)),"ZONA RIESGO BAJA",IF(OR(AND('VALORACIÓN CON CONTROLES'!H53=4,'VALORACIÓN CON CONTROLES'!I53=1),AND('VALORACIÓN CON CONTROLES'!H53=3,'VALORACIÓN CON CONTROLES'!I53=2),AND('VALORACIÓN CON CONTROLES'!H53=2,'VALORACIÓN CON CONTROLES'!I53=3),AND('VALORACIÓN CON CONTROLES'!H53=1,'VALORACIÓN CON CONTROLES'!I53=3)),"ZONA RIESGO MODERADO",IF(OR(AND('VALORACIÓN CON CONTROLES'!H53=5,'VALORACIÓN CON CONTROLES'!I53=1),AND('VALORACIÓN CON CONTROLES'!H53=5,'VALORACIÓN CON CONTROLES'!I53=2),AND('VALORACIÓN CON CONTROLES'!H53=4,'VALORACIÓN CON CONTROLES'!I53=2),AND('VALORACIÓN CON CONTROLES'!H53=4,'VALORACIÓN CON CONTROLES'!I53=3),AND('VALORACIÓN CON CONTROLES'!H53=3,'VALORACIÓN CON CONTROLES'!I53=3),AND('VALORACIÓN CON CONTROLES'!H53=2,'VALORACIÓN CON CONTROLES'!I53=4),AND('VALORACIÓN CON CONTROLES'!H53=1,'VALORACIÓN CON CONTROLES'!I53=4),AND('VALORACIÓN CON CONTROLES'!H53=1,'VALORACIÓN CON CONTROLES'!I53=5)),"ZONA RIESGO ALTO",IF(OR(AND('VALORACIÓN CON CONTROLES'!H53=5,'VALORACIÓN CON CONTROLES'!I53=3),AND('VALORACIÓN CON CONTROLES'!H53=5,'VALORACIÓN CON CONTROLES'!I53=4),AND('VALORACIÓN CON CONTROLES'!H53=5,'VALORACIÓN CON CONTROLES'!I53=5),AND('VALORACIÓN CON CONTROLES'!H53=4,'VALORACIÓN CON CONTROLES'!I53=4),AND('VALORACIÓN CON CONTROLES'!H53=4,'VALORACIÓN CON CONTROLES'!I53=5),AND('VALORACIÓN CON CONTROLES'!H53=3,'VALORACIÓN CON CONTROLES'!I53=4),AND('VALORACIÓN CON CONTROLES'!H53=3,'VALORACIÓN CON CONTROLES'!I53=5),AND('VALORACIÓN CON CONTROLES'!H53=2,'VALORACIÓN CON CONTROLES'!I53=5)),"ZONA RIESGO EXTREMO")))),0)</f>
        <v>ZONA RIESGO BAJA</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9">
        <v>45</v>
      </c>
      <c r="N59" s="59">
        <f>IF(AND('VALORACIÓN CON CONTROLES'!H54=0,'VALORACIÓN CON CONTROLES'!I54=0),'ANALISIS DE RIESGOS'!I54,0)</f>
        <v>0</v>
      </c>
      <c r="O59" s="1">
        <f>IF(AND('VALORACIÓN CON CONTROLES'!H54=0,'VALORACIÓN CON CONTROLES'!I54&gt;0),IF(OR(AND('ANALISIS DE RIESGOS'!F54=1,'VALORACIÓN CON CONTROLES'!I54=1),AND('ANALISIS DE RIESGOS'!F54=2,'VALORACIÓN CON CONTROLES'!I54=1),AND('ANALISIS DE RIESGOS'!F54=3,'VALORACIÓN CON CONTROLES'!I54=1),AND('ANALISIS DE RIESGOS'!F54=1,'VALORACIÓN CON CONTROLES'!I54=2),AND('ANALISIS DE RIESGOS'!F54=2,'VALORACIÓN CON CONTROLES'!I54=2)),"ZONA RIESGO BAJA",IF(OR(AND('ANALISIS DE RIESGOS'!F54=4,'VALORACIÓN CON CONTROLES'!I54=1),AND('ANALISIS DE RIESGOS'!F54=3,'VALORACIÓN CON CONTROLES'!I54=2),AND('ANALISIS DE RIESGOS'!F54=2,'VALORACIÓN CON CONTROLES'!I54=3),AND('ANALISIS DE RIESGOS'!F54=1,'VALORACIÓN CON CONTROLES'!I54=3)),"ZONA RIESGO MODERADO",IF(OR(AND('ANALISIS DE RIESGOS'!F54=5,'VALORACIÓN CON CONTROLES'!I54=1),AND('ANALISIS DE RIESGOS'!F54=5,'VALORACIÓN CON CONTROLES'!I54=2),AND('ANALISIS DE RIESGOS'!F54=4,'VALORACIÓN CON CONTROLES'!I54=2),AND('ANALISIS DE RIESGOS'!F54=4,'VALORACIÓN CON CONTROLES'!I54=3),AND('ANALISIS DE RIESGOS'!F54=3,'VALORACIÓN CON CONTROLES'!I54=3),AND('ANALISIS DE RIESGOS'!F54=2,'VALORACIÓN CON CONTROLES'!I54=4),AND('ANALISIS DE RIESGOS'!F54=1,'VALORACIÓN CON CONTROLES'!I54=4),AND('ANALISIS DE RIESGOS'!F54=1,'VALORACIÓN CON CONTROLES'!I54=5)),"ZONA RIESGO ALTO",IF(OR(AND('ANALISIS DE RIESGOS'!F54=5,'VALORACIÓN CON CONTROLES'!I54=3),AND('ANALISIS DE RIESGOS'!F54=5,'VALORACIÓN CON CONTROLES'!I54=4),AND('ANALISIS DE RIESGOS'!F54=5,'VALORACIÓN CON CONTROLES'!I54=5),AND('ANALISIS DE RIESGOS'!F54=4,'VALORACIÓN CON CONTROLES'!I54=4),AND('ANALISIS DE RIESGOS'!F54=4,'VALORACIÓN CON CONTROLES'!I54=5),AND('ANALISIS DE RIESGOS'!F54=3,'VALORACIÓN CON CONTROLES'!I54=4),AND('ANALISIS DE RIESGOS'!F54=3,'VALORACIÓN CON CONTROLES'!I54=5),AND('ANALISIS DE RIESGOS'!F54=2,'VALORACIÓN CON CONTROLES'!I54=5)),"ZONA RIESGO EXTREMO")))),0)</f>
        <v>0</v>
      </c>
      <c r="P59" s="1">
        <f>IF(AND('VALORACIÓN CON CONTROLES'!H54&gt;0,'VALORACIÓN CON CONTROLES'!I54=0),IF(OR(AND('VALORACIÓN CON CONTROLES'!H54=1,'ANALISIS DE RIESGOS'!G54=1),AND('VALORACIÓN CON CONTROLES'!H54=2,'ANALISIS DE RIESGOS'!G54=1),AND('VALORACIÓN CON CONTROLES'!H54=3,'ANALISIS DE RIESGOS'!G54=1),AND('VALORACIÓN CON CONTROLES'!H54=1,'ANALISIS DE RIESGOS'!G54=2),AND('VALORACIÓN CON CONTROLES'!H54=2,'ANALISIS DE RIESGOS'!G54=2)),"ZONA RIESGO BAJA",IF(OR(AND('VALORACIÓN CON CONTROLES'!H54=4,'ANALISIS DE RIESGOS'!G54=1),AND('VALORACIÓN CON CONTROLES'!H54=3,'ANALISIS DE RIESGOS'!G54=2),AND('VALORACIÓN CON CONTROLES'!H54=2,'ANALISIS DE RIESGOS'!G54=3),AND('VALORACIÓN CON CONTROLES'!H54=1,'ANALISIS DE RIESGOS'!G54=3)),"ZONA RIESGO MODERADO",IF(OR(AND('VALORACIÓN CON CONTROLES'!H54=5,'ANALISIS DE RIESGOS'!G54=1),AND('VALORACIÓN CON CONTROLES'!H54=5,'ANALISIS DE RIESGOS'!G54=2),AND('VALORACIÓN CON CONTROLES'!H54=4,'ANALISIS DE RIESGOS'!G54=2),AND('VALORACIÓN CON CONTROLES'!H54=4,'ANALISIS DE RIESGOS'!G54=3),AND('VALORACIÓN CON CONTROLES'!H54=3,'ANALISIS DE RIESGOS'!G54=3),AND('VALORACIÓN CON CONTROLES'!H54=2,'ANALISIS DE RIESGOS'!G54=4),AND('VALORACIÓN CON CONTROLES'!H54=1,'ANALISIS DE RIESGOS'!G54=4),AND('VALORACIÓN CON CONTROLES'!H54=1,'ANALISIS DE RIESGOS'!G54=5)),"ZONA RIESGO ALTO",IF(OR(AND('VALORACIÓN CON CONTROLES'!H54=5,'ANALISIS DE RIESGOS'!G54=3),AND('VALORACIÓN CON CONTROLES'!H54=5,'ANALISIS DE RIESGOS'!G54=4),AND('VALORACIÓN CON CONTROLES'!H54=5,'ANALISIS DE RIESGOS'!G54=5),AND('VALORACIÓN CON CONTROLES'!H54=4,'ANALISIS DE RIESGOS'!G54=4),AND('VALORACIÓN CON CONTROLES'!H54=4,'ANALISIS DE RIESGOS'!G54=5),AND('VALORACIÓN CON CONTROLES'!H54=3,'ANALISIS DE RIESGOS'!G54=4),AND('VALORACIÓN CON CONTROLES'!H54=3,'ANALISIS DE RIESGOS'!G54=5),AND('VALORACIÓN CON CONTROLES'!H54=2,'ANALISIS DE RIESGOS'!G54=5)),"ZONA RIESGO EXTREMO")))),0)</f>
        <v>0</v>
      </c>
      <c r="Q59" s="57" t="str">
        <f>IF(AND('VALORACIÓN CON CONTROLES'!H54&gt;0,'VALORACIÓN CON CONTROLES'!I54&gt;0),IF(OR(AND('VALORACIÓN CON CONTROLES'!H54=1,'VALORACIÓN CON CONTROLES'!I54=1),AND('VALORACIÓN CON CONTROLES'!H54=2,'VALORACIÓN CON CONTROLES'!I54=1),AND('VALORACIÓN CON CONTROLES'!H54=3,'VALORACIÓN CON CONTROLES'!I54=1),AND('VALORACIÓN CON CONTROLES'!H54=1,'VALORACIÓN CON CONTROLES'!I54=2),AND('VALORACIÓN CON CONTROLES'!H54=2,'VALORACIÓN CON CONTROLES'!I54=2)),"ZONA RIESGO BAJA",IF(OR(AND('VALORACIÓN CON CONTROLES'!H54=4,'VALORACIÓN CON CONTROLES'!I54=1),AND('VALORACIÓN CON CONTROLES'!H54=3,'VALORACIÓN CON CONTROLES'!I54=2),AND('VALORACIÓN CON CONTROLES'!H54=2,'VALORACIÓN CON CONTROLES'!I54=3),AND('VALORACIÓN CON CONTROLES'!H54=1,'VALORACIÓN CON CONTROLES'!I54=3)),"ZONA RIESGO MODERADO",IF(OR(AND('VALORACIÓN CON CONTROLES'!H54=5,'VALORACIÓN CON CONTROLES'!I54=1),AND('VALORACIÓN CON CONTROLES'!H54=5,'VALORACIÓN CON CONTROLES'!I54=2),AND('VALORACIÓN CON CONTROLES'!H54=4,'VALORACIÓN CON CONTROLES'!I54=2),AND('VALORACIÓN CON CONTROLES'!H54=4,'VALORACIÓN CON CONTROLES'!I54=3),AND('VALORACIÓN CON CONTROLES'!H54=3,'VALORACIÓN CON CONTROLES'!I54=3),AND('VALORACIÓN CON CONTROLES'!H54=2,'VALORACIÓN CON CONTROLES'!I54=4),AND('VALORACIÓN CON CONTROLES'!H54=1,'VALORACIÓN CON CONTROLES'!I54=4),AND('VALORACIÓN CON CONTROLES'!H54=1,'VALORACIÓN CON CONTROLES'!I54=5)),"ZONA RIESGO ALTO",IF(OR(AND('VALORACIÓN CON CONTROLES'!H54=5,'VALORACIÓN CON CONTROLES'!I54=3),AND('VALORACIÓN CON CONTROLES'!H54=5,'VALORACIÓN CON CONTROLES'!I54=4),AND('VALORACIÓN CON CONTROLES'!H54=5,'VALORACIÓN CON CONTROLES'!I54=5),AND('VALORACIÓN CON CONTROLES'!H54=4,'VALORACIÓN CON CONTROLES'!I54=4),AND('VALORACIÓN CON CONTROLES'!H54=4,'VALORACIÓN CON CONTROLES'!I54=5),AND('VALORACIÓN CON CONTROLES'!H54=3,'VALORACIÓN CON CONTROLES'!I54=4),AND('VALORACIÓN CON CONTROLES'!H54=3,'VALORACIÓN CON CONTROLES'!I54=5),AND('VALORACIÓN CON CONTROLES'!H54=2,'VALORACIÓN CON CONTROLES'!I54=5)),"ZONA RIESGO EXTREMO")))),0)</f>
        <v>ZONA RIESGO BAJA</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9">
        <v>46</v>
      </c>
      <c r="N60" s="59">
        <f>IF(AND('VALORACIÓN CON CONTROLES'!H55=0,'VALORACIÓN CON CONTROLES'!I55=0),'ANALISIS DE RIESGOS'!I55,0)</f>
        <v>0</v>
      </c>
      <c r="O60" s="1">
        <f>IF(AND('VALORACIÓN CON CONTROLES'!H55=0,'VALORACIÓN CON CONTROLES'!I55&gt;0),IF(OR(AND('ANALISIS DE RIESGOS'!F55=1,'VALORACIÓN CON CONTROLES'!I55=1),AND('ANALISIS DE RIESGOS'!F55=2,'VALORACIÓN CON CONTROLES'!I55=1),AND('ANALISIS DE RIESGOS'!F55=3,'VALORACIÓN CON CONTROLES'!I55=1),AND('ANALISIS DE RIESGOS'!F55=1,'VALORACIÓN CON CONTROLES'!I55=2),AND('ANALISIS DE RIESGOS'!F55=2,'VALORACIÓN CON CONTROLES'!I55=2)),"ZONA RIESGO BAJA",IF(OR(AND('ANALISIS DE RIESGOS'!F55=4,'VALORACIÓN CON CONTROLES'!I55=1),AND('ANALISIS DE RIESGOS'!F55=3,'VALORACIÓN CON CONTROLES'!I55=2),AND('ANALISIS DE RIESGOS'!F55=2,'VALORACIÓN CON CONTROLES'!I55=3),AND('ANALISIS DE RIESGOS'!F55=1,'VALORACIÓN CON CONTROLES'!I55=3)),"ZONA RIESGO MODERADO",IF(OR(AND('ANALISIS DE RIESGOS'!F55=5,'VALORACIÓN CON CONTROLES'!I55=1),AND('ANALISIS DE RIESGOS'!F55=5,'VALORACIÓN CON CONTROLES'!I55=2),AND('ANALISIS DE RIESGOS'!F55=4,'VALORACIÓN CON CONTROLES'!I55=2),AND('ANALISIS DE RIESGOS'!F55=4,'VALORACIÓN CON CONTROLES'!I55=3),AND('ANALISIS DE RIESGOS'!F55=3,'VALORACIÓN CON CONTROLES'!I55=3),AND('ANALISIS DE RIESGOS'!F55=2,'VALORACIÓN CON CONTROLES'!I55=4),AND('ANALISIS DE RIESGOS'!F55=1,'VALORACIÓN CON CONTROLES'!I55=4),AND('ANALISIS DE RIESGOS'!F55=1,'VALORACIÓN CON CONTROLES'!I55=5)),"ZONA RIESGO ALTO",IF(OR(AND('ANALISIS DE RIESGOS'!F55=5,'VALORACIÓN CON CONTROLES'!I55=3),AND('ANALISIS DE RIESGOS'!F55=5,'VALORACIÓN CON CONTROLES'!I55=4),AND('ANALISIS DE RIESGOS'!F55=5,'VALORACIÓN CON CONTROLES'!I55=5),AND('ANALISIS DE RIESGOS'!F55=4,'VALORACIÓN CON CONTROLES'!I55=4),AND('ANALISIS DE RIESGOS'!F55=4,'VALORACIÓN CON CONTROLES'!I55=5),AND('ANALISIS DE RIESGOS'!F55=3,'VALORACIÓN CON CONTROLES'!I55=4),AND('ANALISIS DE RIESGOS'!F55=3,'VALORACIÓN CON CONTROLES'!I55=5),AND('ANALISIS DE RIESGOS'!F55=2,'VALORACIÓN CON CONTROLES'!I55=5)),"ZONA RIESGO EXTREMO")))),0)</f>
        <v>0</v>
      </c>
      <c r="P60" s="1">
        <f>IF(AND('VALORACIÓN CON CONTROLES'!H55&gt;0,'VALORACIÓN CON CONTROLES'!I55=0),IF(OR(AND('VALORACIÓN CON CONTROLES'!H55=1,'ANALISIS DE RIESGOS'!G55=1),AND('VALORACIÓN CON CONTROLES'!H55=2,'ANALISIS DE RIESGOS'!G55=1),AND('VALORACIÓN CON CONTROLES'!H55=3,'ANALISIS DE RIESGOS'!G55=1),AND('VALORACIÓN CON CONTROLES'!H55=1,'ANALISIS DE RIESGOS'!G55=2),AND('VALORACIÓN CON CONTROLES'!H55=2,'ANALISIS DE RIESGOS'!G55=2)),"ZONA RIESGO BAJA",IF(OR(AND('VALORACIÓN CON CONTROLES'!H55=4,'ANALISIS DE RIESGOS'!G55=1),AND('VALORACIÓN CON CONTROLES'!H55=3,'ANALISIS DE RIESGOS'!G55=2),AND('VALORACIÓN CON CONTROLES'!H55=2,'ANALISIS DE RIESGOS'!G55=3),AND('VALORACIÓN CON CONTROLES'!H55=1,'ANALISIS DE RIESGOS'!G55=3)),"ZONA RIESGO MODERADO",IF(OR(AND('VALORACIÓN CON CONTROLES'!H55=5,'ANALISIS DE RIESGOS'!G55=1),AND('VALORACIÓN CON CONTROLES'!H55=5,'ANALISIS DE RIESGOS'!G55=2),AND('VALORACIÓN CON CONTROLES'!H55=4,'ANALISIS DE RIESGOS'!G55=2),AND('VALORACIÓN CON CONTROLES'!H55=4,'ANALISIS DE RIESGOS'!G55=3),AND('VALORACIÓN CON CONTROLES'!H55=3,'ANALISIS DE RIESGOS'!G55=3),AND('VALORACIÓN CON CONTROLES'!H55=2,'ANALISIS DE RIESGOS'!G55=4),AND('VALORACIÓN CON CONTROLES'!H55=1,'ANALISIS DE RIESGOS'!G55=4),AND('VALORACIÓN CON CONTROLES'!H55=1,'ANALISIS DE RIESGOS'!G55=5)),"ZONA RIESGO ALTO",IF(OR(AND('VALORACIÓN CON CONTROLES'!H55=5,'ANALISIS DE RIESGOS'!G55=3),AND('VALORACIÓN CON CONTROLES'!H55=5,'ANALISIS DE RIESGOS'!G55=4),AND('VALORACIÓN CON CONTROLES'!H55=5,'ANALISIS DE RIESGOS'!G55=5),AND('VALORACIÓN CON CONTROLES'!H55=4,'ANALISIS DE RIESGOS'!G55=4),AND('VALORACIÓN CON CONTROLES'!H55=4,'ANALISIS DE RIESGOS'!G55=5),AND('VALORACIÓN CON CONTROLES'!H55=3,'ANALISIS DE RIESGOS'!G55=4),AND('VALORACIÓN CON CONTROLES'!H55=3,'ANALISIS DE RIESGOS'!G55=5),AND('VALORACIÓN CON CONTROLES'!H55=2,'ANALISIS DE RIESGOS'!G55=5)),"ZONA RIESGO EXTREMO")))),0)</f>
        <v>0</v>
      </c>
      <c r="Q60" s="57" t="str">
        <f>IF(AND('VALORACIÓN CON CONTROLES'!H55&gt;0,'VALORACIÓN CON CONTROLES'!I55&gt;0),IF(OR(AND('VALORACIÓN CON CONTROLES'!H55=1,'VALORACIÓN CON CONTROLES'!I55=1),AND('VALORACIÓN CON CONTROLES'!H55=2,'VALORACIÓN CON CONTROLES'!I55=1),AND('VALORACIÓN CON CONTROLES'!H55=3,'VALORACIÓN CON CONTROLES'!I55=1),AND('VALORACIÓN CON CONTROLES'!H55=1,'VALORACIÓN CON CONTROLES'!I55=2),AND('VALORACIÓN CON CONTROLES'!H55=2,'VALORACIÓN CON CONTROLES'!I55=2)),"ZONA RIESGO BAJA",IF(OR(AND('VALORACIÓN CON CONTROLES'!H55=4,'VALORACIÓN CON CONTROLES'!I55=1),AND('VALORACIÓN CON CONTROLES'!H55=3,'VALORACIÓN CON CONTROLES'!I55=2),AND('VALORACIÓN CON CONTROLES'!H55=2,'VALORACIÓN CON CONTROLES'!I55=3),AND('VALORACIÓN CON CONTROLES'!H55=1,'VALORACIÓN CON CONTROLES'!I55=3)),"ZONA RIESGO MODERADO",IF(OR(AND('VALORACIÓN CON CONTROLES'!H55=5,'VALORACIÓN CON CONTROLES'!I55=1),AND('VALORACIÓN CON CONTROLES'!H55=5,'VALORACIÓN CON CONTROLES'!I55=2),AND('VALORACIÓN CON CONTROLES'!H55=4,'VALORACIÓN CON CONTROLES'!I55=2),AND('VALORACIÓN CON CONTROLES'!H55=4,'VALORACIÓN CON CONTROLES'!I55=3),AND('VALORACIÓN CON CONTROLES'!H55=3,'VALORACIÓN CON CONTROLES'!I55=3),AND('VALORACIÓN CON CONTROLES'!H55=2,'VALORACIÓN CON CONTROLES'!I55=4),AND('VALORACIÓN CON CONTROLES'!H55=1,'VALORACIÓN CON CONTROLES'!I55=4),AND('VALORACIÓN CON CONTROLES'!H55=1,'VALORACIÓN CON CONTROLES'!I55=5)),"ZONA RIESGO ALTO",IF(OR(AND('VALORACIÓN CON CONTROLES'!H55=5,'VALORACIÓN CON CONTROLES'!I55=3),AND('VALORACIÓN CON CONTROLES'!H55=5,'VALORACIÓN CON CONTROLES'!I55=4),AND('VALORACIÓN CON CONTROLES'!H55=5,'VALORACIÓN CON CONTROLES'!I55=5),AND('VALORACIÓN CON CONTROLES'!H55=4,'VALORACIÓN CON CONTROLES'!I55=4),AND('VALORACIÓN CON CONTROLES'!H55=4,'VALORACIÓN CON CONTROLES'!I55=5),AND('VALORACIÓN CON CONTROLES'!H55=3,'VALORACIÓN CON CONTROLES'!I55=4),AND('VALORACIÓN CON CONTROLES'!H55=3,'VALORACIÓN CON CONTROLES'!I55=5),AND('VALORACIÓN CON CONTROLES'!H55=2,'VALORACIÓN CON CONTROLES'!I55=5)),"ZONA RIESGO EXTREMO")))),0)</f>
        <v>ZONA RIESGO BAJA</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6">
        <v>51</v>
      </c>
      <c r="L61" s="1"/>
      <c r="M61" s="59">
        <v>47</v>
      </c>
      <c r="N61" s="59">
        <f>IF(AND('VALORACIÓN CON CONTROLES'!H56=0,'VALORACIÓN CON CONTROLES'!I56=0),'ANALISIS DE RIESGOS'!I56,0)</f>
        <v>0</v>
      </c>
      <c r="O61" s="1">
        <f>IF(AND('VALORACIÓN CON CONTROLES'!H56=0,'VALORACIÓN CON CONTROLES'!I56&gt;0),IF(OR(AND('ANALISIS DE RIESGOS'!F56=1,'VALORACIÓN CON CONTROLES'!I56=1),AND('ANALISIS DE RIESGOS'!F56=2,'VALORACIÓN CON CONTROLES'!I56=1),AND('ANALISIS DE RIESGOS'!F56=3,'VALORACIÓN CON CONTROLES'!I56=1),AND('ANALISIS DE RIESGOS'!F56=1,'VALORACIÓN CON CONTROLES'!I56=2),AND('ANALISIS DE RIESGOS'!F56=2,'VALORACIÓN CON CONTROLES'!I56=2)),"ZONA RIESGO BAJA",IF(OR(AND('ANALISIS DE RIESGOS'!F56=4,'VALORACIÓN CON CONTROLES'!I56=1),AND('ANALISIS DE RIESGOS'!F56=3,'VALORACIÓN CON CONTROLES'!I56=2),AND('ANALISIS DE RIESGOS'!F56=2,'VALORACIÓN CON CONTROLES'!I56=3),AND('ANALISIS DE RIESGOS'!F56=1,'VALORACIÓN CON CONTROLES'!I56=3)),"ZONA RIESGO MODERADO",IF(OR(AND('ANALISIS DE RIESGOS'!F56=5,'VALORACIÓN CON CONTROLES'!I56=1),AND('ANALISIS DE RIESGOS'!F56=5,'VALORACIÓN CON CONTROLES'!I56=2),AND('ANALISIS DE RIESGOS'!F56=4,'VALORACIÓN CON CONTROLES'!I56=2),AND('ANALISIS DE RIESGOS'!F56=4,'VALORACIÓN CON CONTROLES'!I56=3),AND('ANALISIS DE RIESGOS'!F56=3,'VALORACIÓN CON CONTROLES'!I56=3),AND('ANALISIS DE RIESGOS'!F56=2,'VALORACIÓN CON CONTROLES'!I56=4),AND('ANALISIS DE RIESGOS'!F56=1,'VALORACIÓN CON CONTROLES'!I56=4),AND('ANALISIS DE RIESGOS'!F56=1,'VALORACIÓN CON CONTROLES'!I56=5)),"ZONA RIESGO ALTO",IF(OR(AND('ANALISIS DE RIESGOS'!F56=5,'VALORACIÓN CON CONTROLES'!I56=3),AND('ANALISIS DE RIESGOS'!F56=5,'VALORACIÓN CON CONTROLES'!I56=4),AND('ANALISIS DE RIESGOS'!F56=5,'VALORACIÓN CON CONTROLES'!I56=5),AND('ANALISIS DE RIESGOS'!F56=4,'VALORACIÓN CON CONTROLES'!I56=4),AND('ANALISIS DE RIESGOS'!F56=4,'VALORACIÓN CON CONTROLES'!I56=5),AND('ANALISIS DE RIESGOS'!F56=3,'VALORACIÓN CON CONTROLES'!I56=4),AND('ANALISIS DE RIESGOS'!F56=3,'VALORACIÓN CON CONTROLES'!I56=5),AND('ANALISIS DE RIESGOS'!F56=2,'VALORACIÓN CON CONTROLES'!I56=5)),"ZONA RIESGO EXTREMO")))),0)</f>
        <v>0</v>
      </c>
      <c r="P61" s="1">
        <f>IF(AND('VALORACIÓN CON CONTROLES'!H56&gt;0,'VALORACIÓN CON CONTROLES'!I56=0),IF(OR(AND('VALORACIÓN CON CONTROLES'!H56=1,'ANALISIS DE RIESGOS'!G56=1),AND('VALORACIÓN CON CONTROLES'!H56=2,'ANALISIS DE RIESGOS'!G56=1),AND('VALORACIÓN CON CONTROLES'!H56=3,'ANALISIS DE RIESGOS'!G56=1),AND('VALORACIÓN CON CONTROLES'!H56=1,'ANALISIS DE RIESGOS'!G56=2),AND('VALORACIÓN CON CONTROLES'!H56=2,'ANALISIS DE RIESGOS'!G56=2)),"ZONA RIESGO BAJA",IF(OR(AND('VALORACIÓN CON CONTROLES'!H56=4,'ANALISIS DE RIESGOS'!G56=1),AND('VALORACIÓN CON CONTROLES'!H56=3,'ANALISIS DE RIESGOS'!G56=2),AND('VALORACIÓN CON CONTROLES'!H56=2,'ANALISIS DE RIESGOS'!G56=3),AND('VALORACIÓN CON CONTROLES'!H56=1,'ANALISIS DE RIESGOS'!G56=3)),"ZONA RIESGO MODERADO",IF(OR(AND('VALORACIÓN CON CONTROLES'!H56=5,'ANALISIS DE RIESGOS'!G56=1),AND('VALORACIÓN CON CONTROLES'!H56=5,'ANALISIS DE RIESGOS'!G56=2),AND('VALORACIÓN CON CONTROLES'!H56=4,'ANALISIS DE RIESGOS'!G56=2),AND('VALORACIÓN CON CONTROLES'!H56=4,'ANALISIS DE RIESGOS'!G56=3),AND('VALORACIÓN CON CONTROLES'!H56=3,'ANALISIS DE RIESGOS'!G56=3),AND('VALORACIÓN CON CONTROLES'!H56=2,'ANALISIS DE RIESGOS'!G56=4),AND('VALORACIÓN CON CONTROLES'!H56=1,'ANALISIS DE RIESGOS'!G56=4),AND('VALORACIÓN CON CONTROLES'!H56=1,'ANALISIS DE RIESGOS'!G56=5)),"ZONA RIESGO ALTO",IF(OR(AND('VALORACIÓN CON CONTROLES'!H56=5,'ANALISIS DE RIESGOS'!G56=3),AND('VALORACIÓN CON CONTROLES'!H56=5,'ANALISIS DE RIESGOS'!G56=4),AND('VALORACIÓN CON CONTROLES'!H56=5,'ANALISIS DE RIESGOS'!G56=5),AND('VALORACIÓN CON CONTROLES'!H56=4,'ANALISIS DE RIESGOS'!G56=4),AND('VALORACIÓN CON CONTROLES'!H56=4,'ANALISIS DE RIESGOS'!G56=5),AND('VALORACIÓN CON CONTROLES'!H56=3,'ANALISIS DE RIESGOS'!G56=4),AND('VALORACIÓN CON CONTROLES'!H56=3,'ANALISIS DE RIESGOS'!G56=5),AND('VALORACIÓN CON CONTROLES'!H56=2,'ANALISIS DE RIESGOS'!G56=5)),"ZONA RIESGO EXTREMO")))),0)</f>
        <v>0</v>
      </c>
      <c r="Q61" s="57" t="str">
        <f>IF(AND('VALORACIÓN CON CONTROLES'!H56&gt;0,'VALORACIÓN CON CONTROLES'!I56&gt;0),IF(OR(AND('VALORACIÓN CON CONTROLES'!H56=1,'VALORACIÓN CON CONTROLES'!I56=1),AND('VALORACIÓN CON CONTROLES'!H56=2,'VALORACIÓN CON CONTROLES'!I56=1),AND('VALORACIÓN CON CONTROLES'!H56=3,'VALORACIÓN CON CONTROLES'!I56=1),AND('VALORACIÓN CON CONTROLES'!H56=1,'VALORACIÓN CON CONTROLES'!I56=2),AND('VALORACIÓN CON CONTROLES'!H56=2,'VALORACIÓN CON CONTROLES'!I56=2)),"ZONA RIESGO BAJA",IF(OR(AND('VALORACIÓN CON CONTROLES'!H56=4,'VALORACIÓN CON CONTROLES'!I56=1),AND('VALORACIÓN CON CONTROLES'!H56=3,'VALORACIÓN CON CONTROLES'!I56=2),AND('VALORACIÓN CON CONTROLES'!H56=2,'VALORACIÓN CON CONTROLES'!I56=3),AND('VALORACIÓN CON CONTROLES'!H56=1,'VALORACIÓN CON CONTROLES'!I56=3)),"ZONA RIESGO MODERADO",IF(OR(AND('VALORACIÓN CON CONTROLES'!H56=5,'VALORACIÓN CON CONTROLES'!I56=1),AND('VALORACIÓN CON CONTROLES'!H56=5,'VALORACIÓN CON CONTROLES'!I56=2),AND('VALORACIÓN CON CONTROLES'!H56=4,'VALORACIÓN CON CONTROLES'!I56=2),AND('VALORACIÓN CON CONTROLES'!H56=4,'VALORACIÓN CON CONTROLES'!I56=3),AND('VALORACIÓN CON CONTROLES'!H56=3,'VALORACIÓN CON CONTROLES'!I56=3),AND('VALORACIÓN CON CONTROLES'!H56=2,'VALORACIÓN CON CONTROLES'!I56=4),AND('VALORACIÓN CON CONTROLES'!H56=1,'VALORACIÓN CON CONTROLES'!I56=4),AND('VALORACIÓN CON CONTROLES'!H56=1,'VALORACIÓN CON CONTROLES'!I56=5)),"ZONA RIESGO ALTO",IF(OR(AND('VALORACIÓN CON CONTROLES'!H56=5,'VALORACIÓN CON CONTROLES'!I56=3),AND('VALORACIÓN CON CONTROLES'!H56=5,'VALORACIÓN CON CONTROLES'!I56=4),AND('VALORACIÓN CON CONTROLES'!H56=5,'VALORACIÓN CON CONTROLES'!I56=5),AND('VALORACIÓN CON CONTROLES'!H56=4,'VALORACIÓN CON CONTROLES'!I56=4),AND('VALORACIÓN CON CONTROLES'!H56=4,'VALORACIÓN CON CONTROLES'!I56=5),AND('VALORACIÓN CON CONTROLES'!H56=3,'VALORACIÓN CON CONTROLES'!I56=4),AND('VALORACIÓN CON CONTROLES'!H56=3,'VALORACIÓN CON CONTROLES'!I56=5),AND('VALORACIÓN CON CONTROLES'!H56=2,'VALORACIÓN CON CONTROLES'!I56=5)),"ZONA RIESGO EXTREMO")))),0)</f>
        <v>ZONA RIESGO BAJA</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9">
        <v>48</v>
      </c>
      <c r="N62" s="59">
        <f>IF(AND('VALORACIÓN CON CONTROLES'!H57=0,'VALORACIÓN CON CONTROLES'!I57=0),'ANALISIS DE RIESGOS'!I57,0)</f>
        <v>0</v>
      </c>
      <c r="O62" s="1">
        <f>IF(AND('VALORACIÓN CON CONTROLES'!H57=0,'VALORACIÓN CON CONTROLES'!I57&gt;0),IF(OR(AND('ANALISIS DE RIESGOS'!F57=1,'VALORACIÓN CON CONTROLES'!I57=1),AND('ANALISIS DE RIESGOS'!F57=2,'VALORACIÓN CON CONTROLES'!I57=1),AND('ANALISIS DE RIESGOS'!F57=3,'VALORACIÓN CON CONTROLES'!I57=1),AND('ANALISIS DE RIESGOS'!F57=1,'VALORACIÓN CON CONTROLES'!I57=2),AND('ANALISIS DE RIESGOS'!F57=2,'VALORACIÓN CON CONTROLES'!I57=2)),"ZONA RIESGO BAJA",IF(OR(AND('ANALISIS DE RIESGOS'!F57=4,'VALORACIÓN CON CONTROLES'!I57=1),AND('ANALISIS DE RIESGOS'!F57=3,'VALORACIÓN CON CONTROLES'!I57=2),AND('ANALISIS DE RIESGOS'!F57=2,'VALORACIÓN CON CONTROLES'!I57=3),AND('ANALISIS DE RIESGOS'!F57=1,'VALORACIÓN CON CONTROLES'!I57=3)),"ZONA RIESGO MODERADO",IF(OR(AND('ANALISIS DE RIESGOS'!F57=5,'VALORACIÓN CON CONTROLES'!I57=1),AND('ANALISIS DE RIESGOS'!F57=5,'VALORACIÓN CON CONTROLES'!I57=2),AND('ANALISIS DE RIESGOS'!F57=4,'VALORACIÓN CON CONTROLES'!I57=2),AND('ANALISIS DE RIESGOS'!F57=4,'VALORACIÓN CON CONTROLES'!I57=3),AND('ANALISIS DE RIESGOS'!F57=3,'VALORACIÓN CON CONTROLES'!I57=3),AND('ANALISIS DE RIESGOS'!F57=2,'VALORACIÓN CON CONTROLES'!I57=4),AND('ANALISIS DE RIESGOS'!F57=1,'VALORACIÓN CON CONTROLES'!I57=4),AND('ANALISIS DE RIESGOS'!F57=1,'VALORACIÓN CON CONTROLES'!I57=5)),"ZONA RIESGO ALTO",IF(OR(AND('ANALISIS DE RIESGOS'!F57=5,'VALORACIÓN CON CONTROLES'!I57=3),AND('ANALISIS DE RIESGOS'!F57=5,'VALORACIÓN CON CONTROLES'!I57=4),AND('ANALISIS DE RIESGOS'!F57=5,'VALORACIÓN CON CONTROLES'!I57=5),AND('ANALISIS DE RIESGOS'!F57=4,'VALORACIÓN CON CONTROLES'!I57=4),AND('ANALISIS DE RIESGOS'!F57=4,'VALORACIÓN CON CONTROLES'!I57=5),AND('ANALISIS DE RIESGOS'!F57=3,'VALORACIÓN CON CONTROLES'!I57=4),AND('ANALISIS DE RIESGOS'!F57=3,'VALORACIÓN CON CONTROLES'!I57=5),AND('ANALISIS DE RIESGOS'!F57=2,'VALORACIÓN CON CONTROLES'!I57=5)),"ZONA RIESGO EXTREMO")))),0)</f>
        <v>0</v>
      </c>
      <c r="P62" s="1">
        <f>IF(AND('VALORACIÓN CON CONTROLES'!H57&gt;0,'VALORACIÓN CON CONTROLES'!I57=0),IF(OR(AND('VALORACIÓN CON CONTROLES'!H57=1,'ANALISIS DE RIESGOS'!G57=1),AND('VALORACIÓN CON CONTROLES'!H57=2,'ANALISIS DE RIESGOS'!G57=1),AND('VALORACIÓN CON CONTROLES'!H57=3,'ANALISIS DE RIESGOS'!G57=1),AND('VALORACIÓN CON CONTROLES'!H57=1,'ANALISIS DE RIESGOS'!G57=2),AND('VALORACIÓN CON CONTROLES'!H57=2,'ANALISIS DE RIESGOS'!G57=2)),"ZONA RIESGO BAJA",IF(OR(AND('VALORACIÓN CON CONTROLES'!H57=4,'ANALISIS DE RIESGOS'!G57=1),AND('VALORACIÓN CON CONTROLES'!H57=3,'ANALISIS DE RIESGOS'!G57=2),AND('VALORACIÓN CON CONTROLES'!H57=2,'ANALISIS DE RIESGOS'!G57=3),AND('VALORACIÓN CON CONTROLES'!H57=1,'ANALISIS DE RIESGOS'!G57=3)),"ZONA RIESGO MODERADO",IF(OR(AND('VALORACIÓN CON CONTROLES'!H57=5,'ANALISIS DE RIESGOS'!G57=1),AND('VALORACIÓN CON CONTROLES'!H57=5,'ANALISIS DE RIESGOS'!G57=2),AND('VALORACIÓN CON CONTROLES'!H57=4,'ANALISIS DE RIESGOS'!G57=2),AND('VALORACIÓN CON CONTROLES'!H57=4,'ANALISIS DE RIESGOS'!G57=3),AND('VALORACIÓN CON CONTROLES'!H57=3,'ANALISIS DE RIESGOS'!G57=3),AND('VALORACIÓN CON CONTROLES'!H57=2,'ANALISIS DE RIESGOS'!G57=4),AND('VALORACIÓN CON CONTROLES'!H57=1,'ANALISIS DE RIESGOS'!G57=4),AND('VALORACIÓN CON CONTROLES'!H57=1,'ANALISIS DE RIESGOS'!G57=5)),"ZONA RIESGO ALTO",IF(OR(AND('VALORACIÓN CON CONTROLES'!H57=5,'ANALISIS DE RIESGOS'!G57=3),AND('VALORACIÓN CON CONTROLES'!H57=5,'ANALISIS DE RIESGOS'!G57=4),AND('VALORACIÓN CON CONTROLES'!H57=5,'ANALISIS DE RIESGOS'!G57=5),AND('VALORACIÓN CON CONTROLES'!H57=4,'ANALISIS DE RIESGOS'!G57=4),AND('VALORACIÓN CON CONTROLES'!H57=4,'ANALISIS DE RIESGOS'!G57=5),AND('VALORACIÓN CON CONTROLES'!H57=3,'ANALISIS DE RIESGOS'!G57=4),AND('VALORACIÓN CON CONTROLES'!H57=3,'ANALISIS DE RIESGOS'!G57=5),AND('VALORACIÓN CON CONTROLES'!H57=2,'ANALISIS DE RIESGOS'!G57=5)),"ZONA RIESGO EXTREMO")))),0)</f>
        <v>0</v>
      </c>
      <c r="Q62" s="57" t="str">
        <f>IF(AND('VALORACIÓN CON CONTROLES'!H57&gt;0,'VALORACIÓN CON CONTROLES'!I57&gt;0),IF(OR(AND('VALORACIÓN CON CONTROLES'!H57=1,'VALORACIÓN CON CONTROLES'!I57=1),AND('VALORACIÓN CON CONTROLES'!H57=2,'VALORACIÓN CON CONTROLES'!I57=1),AND('VALORACIÓN CON CONTROLES'!H57=3,'VALORACIÓN CON CONTROLES'!I57=1),AND('VALORACIÓN CON CONTROLES'!H57=1,'VALORACIÓN CON CONTROLES'!I57=2),AND('VALORACIÓN CON CONTROLES'!H57=2,'VALORACIÓN CON CONTROLES'!I57=2)),"ZONA RIESGO BAJA",IF(OR(AND('VALORACIÓN CON CONTROLES'!H57=4,'VALORACIÓN CON CONTROLES'!I57=1),AND('VALORACIÓN CON CONTROLES'!H57=3,'VALORACIÓN CON CONTROLES'!I57=2),AND('VALORACIÓN CON CONTROLES'!H57=2,'VALORACIÓN CON CONTROLES'!I57=3),AND('VALORACIÓN CON CONTROLES'!H57=1,'VALORACIÓN CON CONTROLES'!I57=3)),"ZONA RIESGO MODERADO",IF(OR(AND('VALORACIÓN CON CONTROLES'!H57=5,'VALORACIÓN CON CONTROLES'!I57=1),AND('VALORACIÓN CON CONTROLES'!H57=5,'VALORACIÓN CON CONTROLES'!I57=2),AND('VALORACIÓN CON CONTROLES'!H57=4,'VALORACIÓN CON CONTROLES'!I57=2),AND('VALORACIÓN CON CONTROLES'!H57=4,'VALORACIÓN CON CONTROLES'!I57=3),AND('VALORACIÓN CON CONTROLES'!H57=3,'VALORACIÓN CON CONTROLES'!I57=3),AND('VALORACIÓN CON CONTROLES'!H57=2,'VALORACIÓN CON CONTROLES'!I57=4),AND('VALORACIÓN CON CONTROLES'!H57=1,'VALORACIÓN CON CONTROLES'!I57=4),AND('VALORACIÓN CON CONTROLES'!H57=1,'VALORACIÓN CON CONTROLES'!I57=5)),"ZONA RIESGO ALTO",IF(OR(AND('VALORACIÓN CON CONTROLES'!H57=5,'VALORACIÓN CON CONTROLES'!I57=3),AND('VALORACIÓN CON CONTROLES'!H57=5,'VALORACIÓN CON CONTROLES'!I57=4),AND('VALORACIÓN CON CONTROLES'!H57=5,'VALORACIÓN CON CONTROLES'!I57=5),AND('VALORACIÓN CON CONTROLES'!H57=4,'VALORACIÓN CON CONTROLES'!I57=4),AND('VALORACIÓN CON CONTROLES'!H57=4,'VALORACIÓN CON CONTROLES'!I57=5),AND('VALORACIÓN CON CONTROLES'!H57=3,'VALORACIÓN CON CONTROLES'!I57=4),AND('VALORACIÓN CON CONTROLES'!H57=3,'VALORACIÓN CON CONTROLES'!I57=5),AND('VALORACIÓN CON CONTROLES'!H57=2,'VALORACIÓN CON CONTROLES'!I57=5)),"ZONA RIESGO EXTREMO")))),0)</f>
        <v>ZONA RIESGO BAJA</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6">
        <v>53</v>
      </c>
      <c r="L63" s="1"/>
      <c r="M63" s="59">
        <v>49</v>
      </c>
      <c r="N63" s="59">
        <f>IF(AND('VALORACIÓN CON CONTROLES'!H58=0,'VALORACIÓN CON CONTROLES'!I58=0),'ANALISIS DE RIESGOS'!I58,0)</f>
        <v>0</v>
      </c>
      <c r="O63" s="1">
        <f>IF(AND('VALORACIÓN CON CONTROLES'!H58=0,'VALORACIÓN CON CONTROLES'!I58&gt;0),IF(OR(AND('ANALISIS DE RIESGOS'!F58=1,'VALORACIÓN CON CONTROLES'!I58=1),AND('ANALISIS DE RIESGOS'!F58=2,'VALORACIÓN CON CONTROLES'!I58=1),AND('ANALISIS DE RIESGOS'!F58=3,'VALORACIÓN CON CONTROLES'!I58=1),AND('ANALISIS DE RIESGOS'!F58=1,'VALORACIÓN CON CONTROLES'!I58=2),AND('ANALISIS DE RIESGOS'!F58=2,'VALORACIÓN CON CONTROLES'!I58=2)),"ZONA RIESGO BAJA",IF(OR(AND('ANALISIS DE RIESGOS'!F58=4,'VALORACIÓN CON CONTROLES'!I58=1),AND('ANALISIS DE RIESGOS'!F58=3,'VALORACIÓN CON CONTROLES'!I58=2),AND('ANALISIS DE RIESGOS'!F58=2,'VALORACIÓN CON CONTROLES'!I58=3),AND('ANALISIS DE RIESGOS'!F58=1,'VALORACIÓN CON CONTROLES'!I58=3)),"ZONA RIESGO MODERADO",IF(OR(AND('ANALISIS DE RIESGOS'!F58=5,'VALORACIÓN CON CONTROLES'!I58=1),AND('ANALISIS DE RIESGOS'!F58=5,'VALORACIÓN CON CONTROLES'!I58=2),AND('ANALISIS DE RIESGOS'!F58=4,'VALORACIÓN CON CONTROLES'!I58=2),AND('ANALISIS DE RIESGOS'!F58=4,'VALORACIÓN CON CONTROLES'!I58=3),AND('ANALISIS DE RIESGOS'!F58=3,'VALORACIÓN CON CONTROLES'!I58=3),AND('ANALISIS DE RIESGOS'!F58=2,'VALORACIÓN CON CONTROLES'!I58=4),AND('ANALISIS DE RIESGOS'!F58=1,'VALORACIÓN CON CONTROLES'!I58=4),AND('ANALISIS DE RIESGOS'!F58=1,'VALORACIÓN CON CONTROLES'!I58=5)),"ZONA RIESGO ALTO",IF(OR(AND('ANALISIS DE RIESGOS'!F58=5,'VALORACIÓN CON CONTROLES'!I58=3),AND('ANALISIS DE RIESGOS'!F58=5,'VALORACIÓN CON CONTROLES'!I58=4),AND('ANALISIS DE RIESGOS'!F58=5,'VALORACIÓN CON CONTROLES'!I58=5),AND('ANALISIS DE RIESGOS'!F58=4,'VALORACIÓN CON CONTROLES'!I58=4),AND('ANALISIS DE RIESGOS'!F58=4,'VALORACIÓN CON CONTROLES'!I58=5),AND('ANALISIS DE RIESGOS'!F58=3,'VALORACIÓN CON CONTROLES'!I58=4),AND('ANALISIS DE RIESGOS'!F58=3,'VALORACIÓN CON CONTROLES'!I58=5),AND('ANALISIS DE RIESGOS'!F58=2,'VALORACIÓN CON CONTROLES'!I58=5)),"ZONA RIESGO EXTREMO")))),0)</f>
        <v>0</v>
      </c>
      <c r="P63" s="1">
        <f>IF(AND('VALORACIÓN CON CONTROLES'!H58&gt;0,'VALORACIÓN CON CONTROLES'!I58=0),IF(OR(AND('VALORACIÓN CON CONTROLES'!H58=1,'ANALISIS DE RIESGOS'!G58=1),AND('VALORACIÓN CON CONTROLES'!H58=2,'ANALISIS DE RIESGOS'!G58=1),AND('VALORACIÓN CON CONTROLES'!H58=3,'ANALISIS DE RIESGOS'!G58=1),AND('VALORACIÓN CON CONTROLES'!H58=1,'ANALISIS DE RIESGOS'!G58=2),AND('VALORACIÓN CON CONTROLES'!H58=2,'ANALISIS DE RIESGOS'!G58=2)),"ZONA RIESGO BAJA",IF(OR(AND('VALORACIÓN CON CONTROLES'!H58=4,'ANALISIS DE RIESGOS'!G58=1),AND('VALORACIÓN CON CONTROLES'!H58=3,'ANALISIS DE RIESGOS'!G58=2),AND('VALORACIÓN CON CONTROLES'!H58=2,'ANALISIS DE RIESGOS'!G58=3),AND('VALORACIÓN CON CONTROLES'!H58=1,'ANALISIS DE RIESGOS'!G58=3)),"ZONA RIESGO MODERADO",IF(OR(AND('VALORACIÓN CON CONTROLES'!H58=5,'ANALISIS DE RIESGOS'!G58=1),AND('VALORACIÓN CON CONTROLES'!H58=5,'ANALISIS DE RIESGOS'!G58=2),AND('VALORACIÓN CON CONTROLES'!H58=4,'ANALISIS DE RIESGOS'!G58=2),AND('VALORACIÓN CON CONTROLES'!H58=4,'ANALISIS DE RIESGOS'!G58=3),AND('VALORACIÓN CON CONTROLES'!H58=3,'ANALISIS DE RIESGOS'!G58=3),AND('VALORACIÓN CON CONTROLES'!H58=2,'ANALISIS DE RIESGOS'!G58=4),AND('VALORACIÓN CON CONTROLES'!H58=1,'ANALISIS DE RIESGOS'!G58=4),AND('VALORACIÓN CON CONTROLES'!H58=1,'ANALISIS DE RIESGOS'!G58=5)),"ZONA RIESGO ALTO",IF(OR(AND('VALORACIÓN CON CONTROLES'!H58=5,'ANALISIS DE RIESGOS'!G58=3),AND('VALORACIÓN CON CONTROLES'!H58=5,'ANALISIS DE RIESGOS'!G58=4),AND('VALORACIÓN CON CONTROLES'!H58=5,'ANALISIS DE RIESGOS'!G58=5),AND('VALORACIÓN CON CONTROLES'!H58=4,'ANALISIS DE RIESGOS'!G58=4),AND('VALORACIÓN CON CONTROLES'!H58=4,'ANALISIS DE RIESGOS'!G58=5),AND('VALORACIÓN CON CONTROLES'!H58=3,'ANALISIS DE RIESGOS'!G58=4),AND('VALORACIÓN CON CONTROLES'!H58=3,'ANALISIS DE RIESGOS'!G58=5),AND('VALORACIÓN CON CONTROLES'!H58=2,'ANALISIS DE RIESGOS'!G58=5)),"ZONA RIESGO EXTREMO")))),0)</f>
        <v>0</v>
      </c>
      <c r="Q63" s="57" t="str">
        <f>IF(AND('VALORACIÓN CON CONTROLES'!H58&gt;0,'VALORACIÓN CON CONTROLES'!I58&gt;0),IF(OR(AND('VALORACIÓN CON CONTROLES'!H58=1,'VALORACIÓN CON CONTROLES'!I58=1),AND('VALORACIÓN CON CONTROLES'!H58=2,'VALORACIÓN CON CONTROLES'!I58=1),AND('VALORACIÓN CON CONTROLES'!H58=3,'VALORACIÓN CON CONTROLES'!I58=1),AND('VALORACIÓN CON CONTROLES'!H58=1,'VALORACIÓN CON CONTROLES'!I58=2),AND('VALORACIÓN CON CONTROLES'!H58=2,'VALORACIÓN CON CONTROLES'!I58=2)),"ZONA RIESGO BAJA",IF(OR(AND('VALORACIÓN CON CONTROLES'!H58=4,'VALORACIÓN CON CONTROLES'!I58=1),AND('VALORACIÓN CON CONTROLES'!H58=3,'VALORACIÓN CON CONTROLES'!I58=2),AND('VALORACIÓN CON CONTROLES'!H58=2,'VALORACIÓN CON CONTROLES'!I58=3),AND('VALORACIÓN CON CONTROLES'!H58=1,'VALORACIÓN CON CONTROLES'!I58=3)),"ZONA RIESGO MODERADO",IF(OR(AND('VALORACIÓN CON CONTROLES'!H58=5,'VALORACIÓN CON CONTROLES'!I58=1),AND('VALORACIÓN CON CONTROLES'!H58=5,'VALORACIÓN CON CONTROLES'!I58=2),AND('VALORACIÓN CON CONTROLES'!H58=4,'VALORACIÓN CON CONTROLES'!I58=2),AND('VALORACIÓN CON CONTROLES'!H58=4,'VALORACIÓN CON CONTROLES'!I58=3),AND('VALORACIÓN CON CONTROLES'!H58=3,'VALORACIÓN CON CONTROLES'!I58=3),AND('VALORACIÓN CON CONTROLES'!H58=2,'VALORACIÓN CON CONTROLES'!I58=4),AND('VALORACIÓN CON CONTROLES'!H58=1,'VALORACIÓN CON CONTROLES'!I58=4),AND('VALORACIÓN CON CONTROLES'!H58=1,'VALORACIÓN CON CONTROLES'!I58=5)),"ZONA RIESGO ALTO",IF(OR(AND('VALORACIÓN CON CONTROLES'!H58=5,'VALORACIÓN CON CONTROLES'!I58=3),AND('VALORACIÓN CON CONTROLES'!H58=5,'VALORACIÓN CON CONTROLES'!I58=4),AND('VALORACIÓN CON CONTROLES'!H58=5,'VALORACIÓN CON CONTROLES'!I58=5),AND('VALORACIÓN CON CONTROLES'!H58=4,'VALORACIÓN CON CONTROLES'!I58=4),AND('VALORACIÓN CON CONTROLES'!H58=4,'VALORACIÓN CON CONTROLES'!I58=5),AND('VALORACIÓN CON CONTROLES'!H58=3,'VALORACIÓN CON CONTROLES'!I58=4),AND('VALORACIÓN CON CONTROLES'!H58=3,'VALORACIÓN CON CONTROLES'!I58=5),AND('VALORACIÓN CON CONTROLES'!H58=2,'VALORACIÓN CON CONTROLES'!I58=5)),"ZONA RIESGO EXTREMO")))),0)</f>
        <v>ZONA RIESGO BAJA</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6">
        <v>54</v>
      </c>
      <c r="L64" s="1"/>
      <c r="M64" s="59">
        <v>50</v>
      </c>
      <c r="N64" s="59">
        <f>IF(AND('VALORACIÓN CON CONTROLES'!H59=0,'VALORACIÓN CON CONTROLES'!I59=0),'ANALISIS DE RIESGOS'!I59,0)</f>
        <v>0</v>
      </c>
      <c r="O64" s="1">
        <f>IF(AND('VALORACIÓN CON CONTROLES'!H59=0,'VALORACIÓN CON CONTROLES'!I59&gt;0),IF(OR(AND('ANALISIS DE RIESGOS'!F59=1,'VALORACIÓN CON CONTROLES'!I59=1),AND('ANALISIS DE RIESGOS'!F59=2,'VALORACIÓN CON CONTROLES'!I59=1),AND('ANALISIS DE RIESGOS'!F59=3,'VALORACIÓN CON CONTROLES'!I59=1),AND('ANALISIS DE RIESGOS'!F59=1,'VALORACIÓN CON CONTROLES'!I59=2),AND('ANALISIS DE RIESGOS'!F59=2,'VALORACIÓN CON CONTROLES'!I59=2)),"ZONA RIESGO BAJA",IF(OR(AND('ANALISIS DE RIESGOS'!F59=4,'VALORACIÓN CON CONTROLES'!I59=1),AND('ANALISIS DE RIESGOS'!F59=3,'VALORACIÓN CON CONTROLES'!I59=2),AND('ANALISIS DE RIESGOS'!F59=2,'VALORACIÓN CON CONTROLES'!I59=3),AND('ANALISIS DE RIESGOS'!F59=1,'VALORACIÓN CON CONTROLES'!I59=3)),"ZONA RIESGO MODERADO",IF(OR(AND('ANALISIS DE RIESGOS'!F59=5,'VALORACIÓN CON CONTROLES'!I59=1),AND('ANALISIS DE RIESGOS'!F59=5,'VALORACIÓN CON CONTROLES'!I59=2),AND('ANALISIS DE RIESGOS'!F59=4,'VALORACIÓN CON CONTROLES'!I59=2),AND('ANALISIS DE RIESGOS'!F59=4,'VALORACIÓN CON CONTROLES'!I59=3),AND('ANALISIS DE RIESGOS'!F59=3,'VALORACIÓN CON CONTROLES'!I59=3),AND('ANALISIS DE RIESGOS'!F59=2,'VALORACIÓN CON CONTROLES'!I59=4),AND('ANALISIS DE RIESGOS'!F59=1,'VALORACIÓN CON CONTROLES'!I59=4),AND('ANALISIS DE RIESGOS'!F59=1,'VALORACIÓN CON CONTROLES'!I59=5)),"ZONA RIESGO ALTO",IF(OR(AND('ANALISIS DE RIESGOS'!F59=5,'VALORACIÓN CON CONTROLES'!I59=3),AND('ANALISIS DE RIESGOS'!F59=5,'VALORACIÓN CON CONTROLES'!I59=4),AND('ANALISIS DE RIESGOS'!F59=5,'VALORACIÓN CON CONTROLES'!I59=5),AND('ANALISIS DE RIESGOS'!F59=4,'VALORACIÓN CON CONTROLES'!I59=4),AND('ANALISIS DE RIESGOS'!F59=4,'VALORACIÓN CON CONTROLES'!I59=5),AND('ANALISIS DE RIESGOS'!F59=3,'VALORACIÓN CON CONTROLES'!I59=4),AND('ANALISIS DE RIESGOS'!F59=3,'VALORACIÓN CON CONTROLES'!I59=5),AND('ANALISIS DE RIESGOS'!F59=2,'VALORACIÓN CON CONTROLES'!I59=5)),"ZONA RIESGO EXTREMO")))),0)</f>
        <v>0</v>
      </c>
      <c r="P64" s="1">
        <f>IF(AND('VALORACIÓN CON CONTROLES'!H59&gt;0,'VALORACIÓN CON CONTROLES'!I59=0),IF(OR(AND('VALORACIÓN CON CONTROLES'!H59=1,'ANALISIS DE RIESGOS'!G59=1),AND('VALORACIÓN CON CONTROLES'!H59=2,'ANALISIS DE RIESGOS'!G59=1),AND('VALORACIÓN CON CONTROLES'!H59=3,'ANALISIS DE RIESGOS'!G59=1),AND('VALORACIÓN CON CONTROLES'!H59=1,'ANALISIS DE RIESGOS'!G59=2),AND('VALORACIÓN CON CONTROLES'!H59=2,'ANALISIS DE RIESGOS'!G59=2)),"ZONA RIESGO BAJA",IF(OR(AND('VALORACIÓN CON CONTROLES'!H59=4,'ANALISIS DE RIESGOS'!G59=1),AND('VALORACIÓN CON CONTROLES'!H59=3,'ANALISIS DE RIESGOS'!G59=2),AND('VALORACIÓN CON CONTROLES'!H59=2,'ANALISIS DE RIESGOS'!G59=3),AND('VALORACIÓN CON CONTROLES'!H59=1,'ANALISIS DE RIESGOS'!G59=3)),"ZONA RIESGO MODERADO",IF(OR(AND('VALORACIÓN CON CONTROLES'!H59=5,'ANALISIS DE RIESGOS'!G59=1),AND('VALORACIÓN CON CONTROLES'!H59=5,'ANALISIS DE RIESGOS'!G59=2),AND('VALORACIÓN CON CONTROLES'!H59=4,'ANALISIS DE RIESGOS'!G59=2),AND('VALORACIÓN CON CONTROLES'!H59=4,'ANALISIS DE RIESGOS'!G59=3),AND('VALORACIÓN CON CONTROLES'!H59=3,'ANALISIS DE RIESGOS'!G59=3),AND('VALORACIÓN CON CONTROLES'!H59=2,'ANALISIS DE RIESGOS'!G59=4),AND('VALORACIÓN CON CONTROLES'!H59=1,'ANALISIS DE RIESGOS'!G59=4),AND('VALORACIÓN CON CONTROLES'!H59=1,'ANALISIS DE RIESGOS'!G59=5)),"ZONA RIESGO ALTO",IF(OR(AND('VALORACIÓN CON CONTROLES'!H59=5,'ANALISIS DE RIESGOS'!G59=3),AND('VALORACIÓN CON CONTROLES'!H59=5,'ANALISIS DE RIESGOS'!G59=4),AND('VALORACIÓN CON CONTROLES'!H59=5,'ANALISIS DE RIESGOS'!G59=5),AND('VALORACIÓN CON CONTROLES'!H59=4,'ANALISIS DE RIESGOS'!G59=4),AND('VALORACIÓN CON CONTROLES'!H59=4,'ANALISIS DE RIESGOS'!G59=5),AND('VALORACIÓN CON CONTROLES'!H59=3,'ANALISIS DE RIESGOS'!G59=4),AND('VALORACIÓN CON CONTROLES'!H59=3,'ANALISIS DE RIESGOS'!G59=5),AND('VALORACIÓN CON CONTROLES'!H59=2,'ANALISIS DE RIESGOS'!G59=5)),"ZONA RIESGO EXTREMO")))),0)</f>
        <v>0</v>
      </c>
      <c r="Q64" s="57" t="str">
        <f>IF(AND('VALORACIÓN CON CONTROLES'!H59&gt;0,'VALORACIÓN CON CONTROLES'!I59&gt;0),IF(OR(AND('VALORACIÓN CON CONTROLES'!H59=1,'VALORACIÓN CON CONTROLES'!I59=1),AND('VALORACIÓN CON CONTROLES'!H59=2,'VALORACIÓN CON CONTROLES'!I59=1),AND('VALORACIÓN CON CONTROLES'!H59=3,'VALORACIÓN CON CONTROLES'!I59=1),AND('VALORACIÓN CON CONTROLES'!H59=1,'VALORACIÓN CON CONTROLES'!I59=2),AND('VALORACIÓN CON CONTROLES'!H59=2,'VALORACIÓN CON CONTROLES'!I59=2)),"ZONA RIESGO BAJA",IF(OR(AND('VALORACIÓN CON CONTROLES'!H59=4,'VALORACIÓN CON CONTROLES'!I59=1),AND('VALORACIÓN CON CONTROLES'!H59=3,'VALORACIÓN CON CONTROLES'!I59=2),AND('VALORACIÓN CON CONTROLES'!H59=2,'VALORACIÓN CON CONTROLES'!I59=3),AND('VALORACIÓN CON CONTROLES'!H59=1,'VALORACIÓN CON CONTROLES'!I59=3)),"ZONA RIESGO MODERADO",IF(OR(AND('VALORACIÓN CON CONTROLES'!H59=5,'VALORACIÓN CON CONTROLES'!I59=1),AND('VALORACIÓN CON CONTROLES'!H59=5,'VALORACIÓN CON CONTROLES'!I59=2),AND('VALORACIÓN CON CONTROLES'!H59=4,'VALORACIÓN CON CONTROLES'!I59=2),AND('VALORACIÓN CON CONTROLES'!H59=4,'VALORACIÓN CON CONTROLES'!I59=3),AND('VALORACIÓN CON CONTROLES'!H59=3,'VALORACIÓN CON CONTROLES'!I59=3),AND('VALORACIÓN CON CONTROLES'!H59=2,'VALORACIÓN CON CONTROLES'!I59=4),AND('VALORACIÓN CON CONTROLES'!H59=1,'VALORACIÓN CON CONTROLES'!I59=4),AND('VALORACIÓN CON CONTROLES'!H59=1,'VALORACIÓN CON CONTROLES'!I59=5)),"ZONA RIESGO ALTO",IF(OR(AND('VALORACIÓN CON CONTROLES'!H59=5,'VALORACIÓN CON CONTROLES'!I59=3),AND('VALORACIÓN CON CONTROLES'!H59=5,'VALORACIÓN CON CONTROLES'!I59=4),AND('VALORACIÓN CON CONTROLES'!H59=5,'VALORACIÓN CON CONTROLES'!I59=5),AND('VALORACIÓN CON CONTROLES'!H59=4,'VALORACIÓN CON CONTROLES'!I59=4),AND('VALORACIÓN CON CONTROLES'!H59=4,'VALORACIÓN CON CONTROLES'!I59=5),AND('VALORACIÓN CON CONTROLES'!H59=3,'VALORACIÓN CON CONTROLES'!I59=4),AND('VALORACIÓN CON CONTROLES'!H59=3,'VALORACIÓN CON CONTROLES'!I59=5),AND('VALORACIÓN CON CONTROLES'!H59=2,'VALORACIÓN CON CONTROLES'!I59=5)),"ZONA RIESGO EXTREMO")))),0)</f>
        <v>ZONA RIESGO BAJA</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6">
        <v>55</v>
      </c>
      <c r="L65" s="1"/>
      <c r="M65" s="59">
        <v>51</v>
      </c>
      <c r="N65" s="59">
        <f>IF(AND('VALORACIÓN CON CONTROLES'!H60=0,'VALORACIÓN CON CONTROLES'!I60=0),'ANALISIS DE RIESGOS'!I60,0)</f>
        <v>0</v>
      </c>
      <c r="O65" s="1">
        <f>IF(AND('VALORACIÓN CON CONTROLES'!H60=0,'VALORACIÓN CON CONTROLES'!I60&gt;0),IF(OR(AND('ANALISIS DE RIESGOS'!F60=1,'VALORACIÓN CON CONTROLES'!I60=1),AND('ANALISIS DE RIESGOS'!F60=2,'VALORACIÓN CON CONTROLES'!I60=1),AND('ANALISIS DE RIESGOS'!F60=3,'VALORACIÓN CON CONTROLES'!I60=1),AND('ANALISIS DE RIESGOS'!F60=1,'VALORACIÓN CON CONTROLES'!I60=2),AND('ANALISIS DE RIESGOS'!F60=2,'VALORACIÓN CON CONTROLES'!I60=2)),"ZONA RIESGO BAJA",IF(OR(AND('ANALISIS DE RIESGOS'!F60=4,'VALORACIÓN CON CONTROLES'!I60=1),AND('ANALISIS DE RIESGOS'!F60=3,'VALORACIÓN CON CONTROLES'!I60=2),AND('ANALISIS DE RIESGOS'!F60=2,'VALORACIÓN CON CONTROLES'!I60=3),AND('ANALISIS DE RIESGOS'!F60=1,'VALORACIÓN CON CONTROLES'!I60=3)),"ZONA RIESGO MODERADO",IF(OR(AND('ANALISIS DE RIESGOS'!F60=5,'VALORACIÓN CON CONTROLES'!I60=1),AND('ANALISIS DE RIESGOS'!F60=5,'VALORACIÓN CON CONTROLES'!I60=2),AND('ANALISIS DE RIESGOS'!F60=4,'VALORACIÓN CON CONTROLES'!I60=2),AND('ANALISIS DE RIESGOS'!F60=4,'VALORACIÓN CON CONTROLES'!I60=3),AND('ANALISIS DE RIESGOS'!F60=3,'VALORACIÓN CON CONTROLES'!I60=3),AND('ANALISIS DE RIESGOS'!F60=2,'VALORACIÓN CON CONTROLES'!I60=4),AND('ANALISIS DE RIESGOS'!F60=1,'VALORACIÓN CON CONTROLES'!I60=4),AND('ANALISIS DE RIESGOS'!F60=1,'VALORACIÓN CON CONTROLES'!I60=5)),"ZONA RIESGO ALTO",IF(OR(AND('ANALISIS DE RIESGOS'!F60=5,'VALORACIÓN CON CONTROLES'!I60=3),AND('ANALISIS DE RIESGOS'!F60=5,'VALORACIÓN CON CONTROLES'!I60=4),AND('ANALISIS DE RIESGOS'!F60=5,'VALORACIÓN CON CONTROLES'!I60=5),AND('ANALISIS DE RIESGOS'!F60=4,'VALORACIÓN CON CONTROLES'!I60=4),AND('ANALISIS DE RIESGOS'!F60=4,'VALORACIÓN CON CONTROLES'!I60=5),AND('ANALISIS DE RIESGOS'!F60=3,'VALORACIÓN CON CONTROLES'!I60=4),AND('ANALISIS DE RIESGOS'!F60=3,'VALORACIÓN CON CONTROLES'!I60=5),AND('ANALISIS DE RIESGOS'!F60=2,'VALORACIÓN CON CONTROLES'!I60=5)),"ZONA RIESGO EXTREMO")))),0)</f>
        <v>0</v>
      </c>
      <c r="P65" s="1">
        <f>IF(AND('VALORACIÓN CON CONTROLES'!H60&gt;0,'VALORACIÓN CON CONTROLES'!I60=0),IF(OR(AND('VALORACIÓN CON CONTROLES'!H60=1,'ANALISIS DE RIESGOS'!G60=1),AND('VALORACIÓN CON CONTROLES'!H60=2,'ANALISIS DE RIESGOS'!G60=1),AND('VALORACIÓN CON CONTROLES'!H60=3,'ANALISIS DE RIESGOS'!G60=1),AND('VALORACIÓN CON CONTROLES'!H60=1,'ANALISIS DE RIESGOS'!G60=2),AND('VALORACIÓN CON CONTROLES'!H60=2,'ANALISIS DE RIESGOS'!G60=2)),"ZONA RIESGO BAJA",IF(OR(AND('VALORACIÓN CON CONTROLES'!H60=4,'ANALISIS DE RIESGOS'!G60=1),AND('VALORACIÓN CON CONTROLES'!H60=3,'ANALISIS DE RIESGOS'!G60=2),AND('VALORACIÓN CON CONTROLES'!H60=2,'ANALISIS DE RIESGOS'!G60=3),AND('VALORACIÓN CON CONTROLES'!H60=1,'ANALISIS DE RIESGOS'!G60=3)),"ZONA RIESGO MODERADO",IF(OR(AND('VALORACIÓN CON CONTROLES'!H60=5,'ANALISIS DE RIESGOS'!G60=1),AND('VALORACIÓN CON CONTROLES'!H60=5,'ANALISIS DE RIESGOS'!G60=2),AND('VALORACIÓN CON CONTROLES'!H60=4,'ANALISIS DE RIESGOS'!G60=2),AND('VALORACIÓN CON CONTROLES'!H60=4,'ANALISIS DE RIESGOS'!G60=3),AND('VALORACIÓN CON CONTROLES'!H60=3,'ANALISIS DE RIESGOS'!G60=3),AND('VALORACIÓN CON CONTROLES'!H60=2,'ANALISIS DE RIESGOS'!G60=4),AND('VALORACIÓN CON CONTROLES'!H60=1,'ANALISIS DE RIESGOS'!G60=4),AND('VALORACIÓN CON CONTROLES'!H60=1,'ANALISIS DE RIESGOS'!G60=5)),"ZONA RIESGO ALTO",IF(OR(AND('VALORACIÓN CON CONTROLES'!H60=5,'ANALISIS DE RIESGOS'!G60=3),AND('VALORACIÓN CON CONTROLES'!H60=5,'ANALISIS DE RIESGOS'!G60=4),AND('VALORACIÓN CON CONTROLES'!H60=5,'ANALISIS DE RIESGOS'!G60=5),AND('VALORACIÓN CON CONTROLES'!H60=4,'ANALISIS DE RIESGOS'!G60=4),AND('VALORACIÓN CON CONTROLES'!H60=4,'ANALISIS DE RIESGOS'!G60=5),AND('VALORACIÓN CON CONTROLES'!H60=3,'ANALISIS DE RIESGOS'!G60=4),AND('VALORACIÓN CON CONTROLES'!H60=3,'ANALISIS DE RIESGOS'!G60=5),AND('VALORACIÓN CON CONTROLES'!H60=2,'ANALISIS DE RIESGOS'!G60=5)),"ZONA RIESGO EXTREMO")))),0)</f>
        <v>0</v>
      </c>
      <c r="Q65" s="57" t="str">
        <f>IF(AND('VALORACIÓN CON CONTROLES'!H60&gt;0,'VALORACIÓN CON CONTROLES'!I60&gt;0),IF(OR(AND('VALORACIÓN CON CONTROLES'!H60=1,'VALORACIÓN CON CONTROLES'!I60=1),AND('VALORACIÓN CON CONTROLES'!H60=2,'VALORACIÓN CON CONTROLES'!I60=1),AND('VALORACIÓN CON CONTROLES'!H60=3,'VALORACIÓN CON CONTROLES'!I60=1),AND('VALORACIÓN CON CONTROLES'!H60=1,'VALORACIÓN CON CONTROLES'!I60=2),AND('VALORACIÓN CON CONTROLES'!H60=2,'VALORACIÓN CON CONTROLES'!I60=2)),"ZONA RIESGO BAJA",IF(OR(AND('VALORACIÓN CON CONTROLES'!H60=4,'VALORACIÓN CON CONTROLES'!I60=1),AND('VALORACIÓN CON CONTROLES'!H60=3,'VALORACIÓN CON CONTROLES'!I60=2),AND('VALORACIÓN CON CONTROLES'!H60=2,'VALORACIÓN CON CONTROLES'!I60=3),AND('VALORACIÓN CON CONTROLES'!H60=1,'VALORACIÓN CON CONTROLES'!I60=3)),"ZONA RIESGO MODERADO",IF(OR(AND('VALORACIÓN CON CONTROLES'!H60=5,'VALORACIÓN CON CONTROLES'!I60=1),AND('VALORACIÓN CON CONTROLES'!H60=5,'VALORACIÓN CON CONTROLES'!I60=2),AND('VALORACIÓN CON CONTROLES'!H60=4,'VALORACIÓN CON CONTROLES'!I60=2),AND('VALORACIÓN CON CONTROLES'!H60=4,'VALORACIÓN CON CONTROLES'!I60=3),AND('VALORACIÓN CON CONTROLES'!H60=3,'VALORACIÓN CON CONTROLES'!I60=3),AND('VALORACIÓN CON CONTROLES'!H60=2,'VALORACIÓN CON CONTROLES'!I60=4),AND('VALORACIÓN CON CONTROLES'!H60=1,'VALORACIÓN CON CONTROLES'!I60=4),AND('VALORACIÓN CON CONTROLES'!H60=1,'VALORACIÓN CON CONTROLES'!I60=5)),"ZONA RIESGO ALTO",IF(OR(AND('VALORACIÓN CON CONTROLES'!H60=5,'VALORACIÓN CON CONTROLES'!I60=3),AND('VALORACIÓN CON CONTROLES'!H60=5,'VALORACIÓN CON CONTROLES'!I60=4),AND('VALORACIÓN CON CONTROLES'!H60=5,'VALORACIÓN CON CONTROLES'!I60=5),AND('VALORACIÓN CON CONTROLES'!H60=4,'VALORACIÓN CON CONTROLES'!I60=4),AND('VALORACIÓN CON CONTROLES'!H60=4,'VALORACIÓN CON CONTROLES'!I60=5),AND('VALORACIÓN CON CONTROLES'!H60=3,'VALORACIÓN CON CONTROLES'!I60=4),AND('VALORACIÓN CON CONTROLES'!H60=3,'VALORACIÓN CON CONTROLES'!I60=5),AND('VALORACIÓN CON CONTROLES'!H60=2,'VALORACIÓN CON CONTROLES'!I60=5)),"ZONA RIESGO EXTREMO")))),0)</f>
        <v>ZONA RIESGO BAJA</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6">
        <v>56</v>
      </c>
      <c r="L66" s="1"/>
      <c r="M66" s="59">
        <v>52</v>
      </c>
      <c r="N66" s="59">
        <f>IF(AND('VALORACIÓN CON CONTROLES'!H61=0,'VALORACIÓN CON CONTROLES'!I61=0),'ANALISIS DE RIESGOS'!I61,0)</f>
        <v>0</v>
      </c>
      <c r="O66" s="1">
        <f>IF(AND('VALORACIÓN CON CONTROLES'!H61=0,'VALORACIÓN CON CONTROLES'!I61&gt;0),IF(OR(AND('ANALISIS DE RIESGOS'!F61=1,'VALORACIÓN CON CONTROLES'!I61=1),AND('ANALISIS DE RIESGOS'!F61=2,'VALORACIÓN CON CONTROLES'!I61=1),AND('ANALISIS DE RIESGOS'!F61=3,'VALORACIÓN CON CONTROLES'!I61=1),AND('ANALISIS DE RIESGOS'!F61=1,'VALORACIÓN CON CONTROLES'!I61=2),AND('ANALISIS DE RIESGOS'!F61=2,'VALORACIÓN CON CONTROLES'!I61=2)),"ZONA RIESGO BAJA",IF(OR(AND('ANALISIS DE RIESGOS'!F61=4,'VALORACIÓN CON CONTROLES'!I61=1),AND('ANALISIS DE RIESGOS'!F61=3,'VALORACIÓN CON CONTROLES'!I61=2),AND('ANALISIS DE RIESGOS'!F61=2,'VALORACIÓN CON CONTROLES'!I61=3),AND('ANALISIS DE RIESGOS'!F61=1,'VALORACIÓN CON CONTROLES'!I61=3)),"ZONA RIESGO MODERADO",IF(OR(AND('ANALISIS DE RIESGOS'!F61=5,'VALORACIÓN CON CONTROLES'!I61=1),AND('ANALISIS DE RIESGOS'!F61=5,'VALORACIÓN CON CONTROLES'!I61=2),AND('ANALISIS DE RIESGOS'!F61=4,'VALORACIÓN CON CONTROLES'!I61=2),AND('ANALISIS DE RIESGOS'!F61=4,'VALORACIÓN CON CONTROLES'!I61=3),AND('ANALISIS DE RIESGOS'!F61=3,'VALORACIÓN CON CONTROLES'!I61=3),AND('ANALISIS DE RIESGOS'!F61=2,'VALORACIÓN CON CONTROLES'!I61=4),AND('ANALISIS DE RIESGOS'!F61=1,'VALORACIÓN CON CONTROLES'!I61=4),AND('ANALISIS DE RIESGOS'!F61=1,'VALORACIÓN CON CONTROLES'!I61=5)),"ZONA RIESGO ALTO",IF(OR(AND('ANALISIS DE RIESGOS'!F61=5,'VALORACIÓN CON CONTROLES'!I61=3),AND('ANALISIS DE RIESGOS'!F61=5,'VALORACIÓN CON CONTROLES'!I61=4),AND('ANALISIS DE RIESGOS'!F61=5,'VALORACIÓN CON CONTROLES'!I61=5),AND('ANALISIS DE RIESGOS'!F61=4,'VALORACIÓN CON CONTROLES'!I61=4),AND('ANALISIS DE RIESGOS'!F61=4,'VALORACIÓN CON CONTROLES'!I61=5),AND('ANALISIS DE RIESGOS'!F61=3,'VALORACIÓN CON CONTROLES'!I61=4),AND('ANALISIS DE RIESGOS'!F61=3,'VALORACIÓN CON CONTROLES'!I61=5),AND('ANALISIS DE RIESGOS'!F61=2,'VALORACIÓN CON CONTROLES'!I61=5)),"ZONA RIESGO EXTREMO")))),0)</f>
        <v>0</v>
      </c>
      <c r="P66" s="1">
        <f>IF(AND('VALORACIÓN CON CONTROLES'!H61&gt;0,'VALORACIÓN CON CONTROLES'!I61=0),IF(OR(AND('VALORACIÓN CON CONTROLES'!H61=1,'ANALISIS DE RIESGOS'!G61=1),AND('VALORACIÓN CON CONTROLES'!H61=2,'ANALISIS DE RIESGOS'!G61=1),AND('VALORACIÓN CON CONTROLES'!H61=3,'ANALISIS DE RIESGOS'!G61=1),AND('VALORACIÓN CON CONTROLES'!H61=1,'ANALISIS DE RIESGOS'!G61=2),AND('VALORACIÓN CON CONTROLES'!H61=2,'ANALISIS DE RIESGOS'!G61=2)),"ZONA RIESGO BAJA",IF(OR(AND('VALORACIÓN CON CONTROLES'!H61=4,'ANALISIS DE RIESGOS'!G61=1),AND('VALORACIÓN CON CONTROLES'!H61=3,'ANALISIS DE RIESGOS'!G61=2),AND('VALORACIÓN CON CONTROLES'!H61=2,'ANALISIS DE RIESGOS'!G61=3),AND('VALORACIÓN CON CONTROLES'!H61=1,'ANALISIS DE RIESGOS'!G61=3)),"ZONA RIESGO MODERADO",IF(OR(AND('VALORACIÓN CON CONTROLES'!H61=5,'ANALISIS DE RIESGOS'!G61=1),AND('VALORACIÓN CON CONTROLES'!H61=5,'ANALISIS DE RIESGOS'!G61=2),AND('VALORACIÓN CON CONTROLES'!H61=4,'ANALISIS DE RIESGOS'!G61=2),AND('VALORACIÓN CON CONTROLES'!H61=4,'ANALISIS DE RIESGOS'!G61=3),AND('VALORACIÓN CON CONTROLES'!H61=3,'ANALISIS DE RIESGOS'!G61=3),AND('VALORACIÓN CON CONTROLES'!H61=2,'ANALISIS DE RIESGOS'!G61=4),AND('VALORACIÓN CON CONTROLES'!H61=1,'ANALISIS DE RIESGOS'!G61=4),AND('VALORACIÓN CON CONTROLES'!H61=1,'ANALISIS DE RIESGOS'!G61=5)),"ZONA RIESGO ALTO",IF(OR(AND('VALORACIÓN CON CONTROLES'!H61=5,'ANALISIS DE RIESGOS'!G61=3),AND('VALORACIÓN CON CONTROLES'!H61=5,'ANALISIS DE RIESGOS'!G61=4),AND('VALORACIÓN CON CONTROLES'!H61=5,'ANALISIS DE RIESGOS'!G61=5),AND('VALORACIÓN CON CONTROLES'!H61=4,'ANALISIS DE RIESGOS'!G61=4),AND('VALORACIÓN CON CONTROLES'!H61=4,'ANALISIS DE RIESGOS'!G61=5),AND('VALORACIÓN CON CONTROLES'!H61=3,'ANALISIS DE RIESGOS'!G61=4),AND('VALORACIÓN CON CONTROLES'!H61=3,'ANALISIS DE RIESGOS'!G61=5),AND('VALORACIÓN CON CONTROLES'!H61=2,'ANALISIS DE RIESGOS'!G61=5)),"ZONA RIESGO EXTREMO")))),0)</f>
        <v>0</v>
      </c>
      <c r="Q66" s="57" t="str">
        <f>IF(AND('VALORACIÓN CON CONTROLES'!H61&gt;0,'VALORACIÓN CON CONTROLES'!I61&gt;0),IF(OR(AND('VALORACIÓN CON CONTROLES'!H61=1,'VALORACIÓN CON CONTROLES'!I61=1),AND('VALORACIÓN CON CONTROLES'!H61=2,'VALORACIÓN CON CONTROLES'!I61=1),AND('VALORACIÓN CON CONTROLES'!H61=3,'VALORACIÓN CON CONTROLES'!I61=1),AND('VALORACIÓN CON CONTROLES'!H61=1,'VALORACIÓN CON CONTROLES'!I61=2),AND('VALORACIÓN CON CONTROLES'!H61=2,'VALORACIÓN CON CONTROLES'!I61=2)),"ZONA RIESGO BAJA",IF(OR(AND('VALORACIÓN CON CONTROLES'!H61=4,'VALORACIÓN CON CONTROLES'!I61=1),AND('VALORACIÓN CON CONTROLES'!H61=3,'VALORACIÓN CON CONTROLES'!I61=2),AND('VALORACIÓN CON CONTROLES'!H61=2,'VALORACIÓN CON CONTROLES'!I61=3),AND('VALORACIÓN CON CONTROLES'!H61=1,'VALORACIÓN CON CONTROLES'!I61=3)),"ZONA RIESGO MODERADO",IF(OR(AND('VALORACIÓN CON CONTROLES'!H61=5,'VALORACIÓN CON CONTROLES'!I61=1),AND('VALORACIÓN CON CONTROLES'!H61=5,'VALORACIÓN CON CONTROLES'!I61=2),AND('VALORACIÓN CON CONTROLES'!H61=4,'VALORACIÓN CON CONTROLES'!I61=2),AND('VALORACIÓN CON CONTROLES'!H61=4,'VALORACIÓN CON CONTROLES'!I61=3),AND('VALORACIÓN CON CONTROLES'!H61=3,'VALORACIÓN CON CONTROLES'!I61=3),AND('VALORACIÓN CON CONTROLES'!H61=2,'VALORACIÓN CON CONTROLES'!I61=4),AND('VALORACIÓN CON CONTROLES'!H61=1,'VALORACIÓN CON CONTROLES'!I61=4),AND('VALORACIÓN CON CONTROLES'!H61=1,'VALORACIÓN CON CONTROLES'!I61=5)),"ZONA RIESGO ALTO",IF(OR(AND('VALORACIÓN CON CONTROLES'!H61=5,'VALORACIÓN CON CONTROLES'!I61=3),AND('VALORACIÓN CON CONTROLES'!H61=5,'VALORACIÓN CON CONTROLES'!I61=4),AND('VALORACIÓN CON CONTROLES'!H61=5,'VALORACIÓN CON CONTROLES'!I61=5),AND('VALORACIÓN CON CONTROLES'!H61=4,'VALORACIÓN CON CONTROLES'!I61=4),AND('VALORACIÓN CON CONTROLES'!H61=4,'VALORACIÓN CON CONTROLES'!I61=5),AND('VALORACIÓN CON CONTROLES'!H61=3,'VALORACIÓN CON CONTROLES'!I61=4),AND('VALORACIÓN CON CONTROLES'!H61=3,'VALORACIÓN CON CONTROLES'!I61=5),AND('VALORACIÓN CON CONTROLES'!H61=2,'VALORACIÓN CON CONTROLES'!I61=5)),"ZONA RIESGO EXTREMO")))),0)</f>
        <v>ZONA RIESGO BAJA</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6">
        <v>57</v>
      </c>
      <c r="L67" s="1"/>
      <c r="M67" s="59">
        <v>53</v>
      </c>
      <c r="N67" s="59">
        <f>IF(AND('VALORACIÓN CON CONTROLES'!H62=0,'VALORACIÓN CON CONTROLES'!I62=0),'ANALISIS DE RIESGOS'!I62,0)</f>
        <v>0</v>
      </c>
      <c r="O67" s="1">
        <f>IF(AND('VALORACIÓN CON CONTROLES'!H62=0,'VALORACIÓN CON CONTROLES'!I62&gt;0),IF(OR(AND('ANALISIS DE RIESGOS'!F62=1,'VALORACIÓN CON CONTROLES'!I62=1),AND('ANALISIS DE RIESGOS'!F62=2,'VALORACIÓN CON CONTROLES'!I62=1),AND('ANALISIS DE RIESGOS'!F62=3,'VALORACIÓN CON CONTROLES'!I62=1),AND('ANALISIS DE RIESGOS'!F62=1,'VALORACIÓN CON CONTROLES'!I62=2),AND('ANALISIS DE RIESGOS'!F62=2,'VALORACIÓN CON CONTROLES'!I62=2)),"ZONA RIESGO BAJA",IF(OR(AND('ANALISIS DE RIESGOS'!F62=4,'VALORACIÓN CON CONTROLES'!I62=1),AND('ANALISIS DE RIESGOS'!F62=3,'VALORACIÓN CON CONTROLES'!I62=2),AND('ANALISIS DE RIESGOS'!F62=2,'VALORACIÓN CON CONTROLES'!I62=3),AND('ANALISIS DE RIESGOS'!F62=1,'VALORACIÓN CON CONTROLES'!I62=3)),"ZONA RIESGO MODERADO",IF(OR(AND('ANALISIS DE RIESGOS'!F62=5,'VALORACIÓN CON CONTROLES'!I62=1),AND('ANALISIS DE RIESGOS'!F62=5,'VALORACIÓN CON CONTROLES'!I62=2),AND('ANALISIS DE RIESGOS'!F62=4,'VALORACIÓN CON CONTROLES'!I62=2),AND('ANALISIS DE RIESGOS'!F62=4,'VALORACIÓN CON CONTROLES'!I62=3),AND('ANALISIS DE RIESGOS'!F62=3,'VALORACIÓN CON CONTROLES'!I62=3),AND('ANALISIS DE RIESGOS'!F62=2,'VALORACIÓN CON CONTROLES'!I62=4),AND('ANALISIS DE RIESGOS'!F62=1,'VALORACIÓN CON CONTROLES'!I62=4),AND('ANALISIS DE RIESGOS'!F62=1,'VALORACIÓN CON CONTROLES'!I62=5)),"ZONA RIESGO ALTO",IF(OR(AND('ANALISIS DE RIESGOS'!F62=5,'VALORACIÓN CON CONTROLES'!I62=3),AND('ANALISIS DE RIESGOS'!F62=5,'VALORACIÓN CON CONTROLES'!I62=4),AND('ANALISIS DE RIESGOS'!F62=5,'VALORACIÓN CON CONTROLES'!I62=5),AND('ANALISIS DE RIESGOS'!F62=4,'VALORACIÓN CON CONTROLES'!I62=4),AND('ANALISIS DE RIESGOS'!F62=4,'VALORACIÓN CON CONTROLES'!I62=5),AND('ANALISIS DE RIESGOS'!F62=3,'VALORACIÓN CON CONTROLES'!I62=4),AND('ANALISIS DE RIESGOS'!F62=3,'VALORACIÓN CON CONTROLES'!I62=5),AND('ANALISIS DE RIESGOS'!F62=2,'VALORACIÓN CON CONTROLES'!I62=5)),"ZONA RIESGO EXTREMO")))),0)</f>
        <v>0</v>
      </c>
      <c r="P67" s="1">
        <f>IF(AND('VALORACIÓN CON CONTROLES'!H62&gt;0,'VALORACIÓN CON CONTROLES'!I62=0),IF(OR(AND('VALORACIÓN CON CONTROLES'!H62=1,'ANALISIS DE RIESGOS'!G62=1),AND('VALORACIÓN CON CONTROLES'!H62=2,'ANALISIS DE RIESGOS'!G62=1),AND('VALORACIÓN CON CONTROLES'!H62=3,'ANALISIS DE RIESGOS'!G62=1),AND('VALORACIÓN CON CONTROLES'!H62=1,'ANALISIS DE RIESGOS'!G62=2),AND('VALORACIÓN CON CONTROLES'!H62=2,'ANALISIS DE RIESGOS'!G62=2)),"ZONA RIESGO BAJA",IF(OR(AND('VALORACIÓN CON CONTROLES'!H62=4,'ANALISIS DE RIESGOS'!G62=1),AND('VALORACIÓN CON CONTROLES'!H62=3,'ANALISIS DE RIESGOS'!G62=2),AND('VALORACIÓN CON CONTROLES'!H62=2,'ANALISIS DE RIESGOS'!G62=3),AND('VALORACIÓN CON CONTROLES'!H62=1,'ANALISIS DE RIESGOS'!G62=3)),"ZONA RIESGO MODERADO",IF(OR(AND('VALORACIÓN CON CONTROLES'!H62=5,'ANALISIS DE RIESGOS'!G62=1),AND('VALORACIÓN CON CONTROLES'!H62=5,'ANALISIS DE RIESGOS'!G62=2),AND('VALORACIÓN CON CONTROLES'!H62=4,'ANALISIS DE RIESGOS'!G62=2),AND('VALORACIÓN CON CONTROLES'!H62=4,'ANALISIS DE RIESGOS'!G62=3),AND('VALORACIÓN CON CONTROLES'!H62=3,'ANALISIS DE RIESGOS'!G62=3),AND('VALORACIÓN CON CONTROLES'!H62=2,'ANALISIS DE RIESGOS'!G62=4),AND('VALORACIÓN CON CONTROLES'!H62=1,'ANALISIS DE RIESGOS'!G62=4),AND('VALORACIÓN CON CONTROLES'!H62=1,'ANALISIS DE RIESGOS'!G62=5)),"ZONA RIESGO ALTO",IF(OR(AND('VALORACIÓN CON CONTROLES'!H62=5,'ANALISIS DE RIESGOS'!G62=3),AND('VALORACIÓN CON CONTROLES'!H62=5,'ANALISIS DE RIESGOS'!G62=4),AND('VALORACIÓN CON CONTROLES'!H62=5,'ANALISIS DE RIESGOS'!G62=5),AND('VALORACIÓN CON CONTROLES'!H62=4,'ANALISIS DE RIESGOS'!G62=4),AND('VALORACIÓN CON CONTROLES'!H62=4,'ANALISIS DE RIESGOS'!G62=5),AND('VALORACIÓN CON CONTROLES'!H62=3,'ANALISIS DE RIESGOS'!G62=4),AND('VALORACIÓN CON CONTROLES'!H62=3,'ANALISIS DE RIESGOS'!G62=5),AND('VALORACIÓN CON CONTROLES'!H62=2,'ANALISIS DE RIESGOS'!G62=5)),"ZONA RIESGO EXTREMO")))),0)</f>
        <v>0</v>
      </c>
      <c r="Q67" s="57" t="str">
        <f>IF(AND('VALORACIÓN CON CONTROLES'!H62&gt;0,'VALORACIÓN CON CONTROLES'!I62&gt;0),IF(OR(AND('VALORACIÓN CON CONTROLES'!H62=1,'VALORACIÓN CON CONTROLES'!I62=1),AND('VALORACIÓN CON CONTROLES'!H62=2,'VALORACIÓN CON CONTROLES'!I62=1),AND('VALORACIÓN CON CONTROLES'!H62=3,'VALORACIÓN CON CONTROLES'!I62=1),AND('VALORACIÓN CON CONTROLES'!H62=1,'VALORACIÓN CON CONTROLES'!I62=2),AND('VALORACIÓN CON CONTROLES'!H62=2,'VALORACIÓN CON CONTROLES'!I62=2)),"ZONA RIESGO BAJA",IF(OR(AND('VALORACIÓN CON CONTROLES'!H62=4,'VALORACIÓN CON CONTROLES'!I62=1),AND('VALORACIÓN CON CONTROLES'!H62=3,'VALORACIÓN CON CONTROLES'!I62=2),AND('VALORACIÓN CON CONTROLES'!H62=2,'VALORACIÓN CON CONTROLES'!I62=3),AND('VALORACIÓN CON CONTROLES'!H62=1,'VALORACIÓN CON CONTROLES'!I62=3)),"ZONA RIESGO MODERADO",IF(OR(AND('VALORACIÓN CON CONTROLES'!H62=5,'VALORACIÓN CON CONTROLES'!I62=1),AND('VALORACIÓN CON CONTROLES'!H62=5,'VALORACIÓN CON CONTROLES'!I62=2),AND('VALORACIÓN CON CONTROLES'!H62=4,'VALORACIÓN CON CONTROLES'!I62=2),AND('VALORACIÓN CON CONTROLES'!H62=4,'VALORACIÓN CON CONTROLES'!I62=3),AND('VALORACIÓN CON CONTROLES'!H62=3,'VALORACIÓN CON CONTROLES'!I62=3),AND('VALORACIÓN CON CONTROLES'!H62=2,'VALORACIÓN CON CONTROLES'!I62=4),AND('VALORACIÓN CON CONTROLES'!H62=1,'VALORACIÓN CON CONTROLES'!I62=4),AND('VALORACIÓN CON CONTROLES'!H62=1,'VALORACIÓN CON CONTROLES'!I62=5)),"ZONA RIESGO ALTO",IF(OR(AND('VALORACIÓN CON CONTROLES'!H62=5,'VALORACIÓN CON CONTROLES'!I62=3),AND('VALORACIÓN CON CONTROLES'!H62=5,'VALORACIÓN CON CONTROLES'!I62=4),AND('VALORACIÓN CON CONTROLES'!H62=5,'VALORACIÓN CON CONTROLES'!I62=5),AND('VALORACIÓN CON CONTROLES'!H62=4,'VALORACIÓN CON CONTROLES'!I62=4),AND('VALORACIÓN CON CONTROLES'!H62=4,'VALORACIÓN CON CONTROLES'!I62=5),AND('VALORACIÓN CON CONTROLES'!H62=3,'VALORACIÓN CON CONTROLES'!I62=4),AND('VALORACIÓN CON CONTROLES'!H62=3,'VALORACIÓN CON CONTROLES'!I62=5),AND('VALORACIÓN CON CONTROLES'!H62=2,'VALORACIÓN CON CONTROLES'!I62=5)),"ZONA RIESGO EXTREMO")))),0)</f>
        <v>ZONA RIESGO BAJA</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6">
        <v>58</v>
      </c>
      <c r="L68" s="1"/>
      <c r="M68" s="59">
        <v>54</v>
      </c>
      <c r="N68" s="59">
        <f>IF(AND('VALORACIÓN CON CONTROLES'!H63=0,'VALORACIÓN CON CONTROLES'!I63=0),'ANALISIS DE RIESGOS'!I63,0)</f>
        <v>0</v>
      </c>
      <c r="O68" s="1">
        <f>IF(AND('VALORACIÓN CON CONTROLES'!H63=0,'VALORACIÓN CON CONTROLES'!I63&gt;0),IF(OR(AND('ANALISIS DE RIESGOS'!F63=1,'VALORACIÓN CON CONTROLES'!I63=1),AND('ANALISIS DE RIESGOS'!F63=2,'VALORACIÓN CON CONTROLES'!I63=1),AND('ANALISIS DE RIESGOS'!F63=3,'VALORACIÓN CON CONTROLES'!I63=1),AND('ANALISIS DE RIESGOS'!F63=1,'VALORACIÓN CON CONTROLES'!I63=2),AND('ANALISIS DE RIESGOS'!F63=2,'VALORACIÓN CON CONTROLES'!I63=2)),"ZONA RIESGO BAJA",IF(OR(AND('ANALISIS DE RIESGOS'!F63=4,'VALORACIÓN CON CONTROLES'!I63=1),AND('ANALISIS DE RIESGOS'!F63=3,'VALORACIÓN CON CONTROLES'!I63=2),AND('ANALISIS DE RIESGOS'!F63=2,'VALORACIÓN CON CONTROLES'!I63=3),AND('ANALISIS DE RIESGOS'!F63=1,'VALORACIÓN CON CONTROLES'!I63=3)),"ZONA RIESGO MODERADO",IF(OR(AND('ANALISIS DE RIESGOS'!F63=5,'VALORACIÓN CON CONTROLES'!I63=1),AND('ANALISIS DE RIESGOS'!F63=5,'VALORACIÓN CON CONTROLES'!I63=2),AND('ANALISIS DE RIESGOS'!F63=4,'VALORACIÓN CON CONTROLES'!I63=2),AND('ANALISIS DE RIESGOS'!F63=4,'VALORACIÓN CON CONTROLES'!I63=3),AND('ANALISIS DE RIESGOS'!F63=3,'VALORACIÓN CON CONTROLES'!I63=3),AND('ANALISIS DE RIESGOS'!F63=2,'VALORACIÓN CON CONTROLES'!I63=4),AND('ANALISIS DE RIESGOS'!F63=1,'VALORACIÓN CON CONTROLES'!I63=4),AND('ANALISIS DE RIESGOS'!F63=1,'VALORACIÓN CON CONTROLES'!I63=5)),"ZONA RIESGO ALTO",IF(OR(AND('ANALISIS DE RIESGOS'!F63=5,'VALORACIÓN CON CONTROLES'!I63=3),AND('ANALISIS DE RIESGOS'!F63=5,'VALORACIÓN CON CONTROLES'!I63=4),AND('ANALISIS DE RIESGOS'!F63=5,'VALORACIÓN CON CONTROLES'!I63=5),AND('ANALISIS DE RIESGOS'!F63=4,'VALORACIÓN CON CONTROLES'!I63=4),AND('ANALISIS DE RIESGOS'!F63=4,'VALORACIÓN CON CONTROLES'!I63=5),AND('ANALISIS DE RIESGOS'!F63=3,'VALORACIÓN CON CONTROLES'!I63=4),AND('ANALISIS DE RIESGOS'!F63=3,'VALORACIÓN CON CONTROLES'!I63=5),AND('ANALISIS DE RIESGOS'!F63=2,'VALORACIÓN CON CONTROLES'!I63=5)),"ZONA RIESGO EXTREMO")))),0)</f>
        <v>0</v>
      </c>
      <c r="P68" s="1">
        <f>IF(AND('VALORACIÓN CON CONTROLES'!H63&gt;0,'VALORACIÓN CON CONTROLES'!I63=0),IF(OR(AND('VALORACIÓN CON CONTROLES'!H63=1,'ANALISIS DE RIESGOS'!G63=1),AND('VALORACIÓN CON CONTROLES'!H63=2,'ANALISIS DE RIESGOS'!G63=1),AND('VALORACIÓN CON CONTROLES'!H63=3,'ANALISIS DE RIESGOS'!G63=1),AND('VALORACIÓN CON CONTROLES'!H63=1,'ANALISIS DE RIESGOS'!G63=2),AND('VALORACIÓN CON CONTROLES'!H63=2,'ANALISIS DE RIESGOS'!G63=2)),"ZONA RIESGO BAJA",IF(OR(AND('VALORACIÓN CON CONTROLES'!H63=4,'ANALISIS DE RIESGOS'!G63=1),AND('VALORACIÓN CON CONTROLES'!H63=3,'ANALISIS DE RIESGOS'!G63=2),AND('VALORACIÓN CON CONTROLES'!H63=2,'ANALISIS DE RIESGOS'!G63=3),AND('VALORACIÓN CON CONTROLES'!H63=1,'ANALISIS DE RIESGOS'!G63=3)),"ZONA RIESGO MODERADO",IF(OR(AND('VALORACIÓN CON CONTROLES'!H63=5,'ANALISIS DE RIESGOS'!G63=1),AND('VALORACIÓN CON CONTROLES'!H63=5,'ANALISIS DE RIESGOS'!G63=2),AND('VALORACIÓN CON CONTROLES'!H63=4,'ANALISIS DE RIESGOS'!G63=2),AND('VALORACIÓN CON CONTROLES'!H63=4,'ANALISIS DE RIESGOS'!G63=3),AND('VALORACIÓN CON CONTROLES'!H63=3,'ANALISIS DE RIESGOS'!G63=3),AND('VALORACIÓN CON CONTROLES'!H63=2,'ANALISIS DE RIESGOS'!G63=4),AND('VALORACIÓN CON CONTROLES'!H63=1,'ANALISIS DE RIESGOS'!G63=4),AND('VALORACIÓN CON CONTROLES'!H63=1,'ANALISIS DE RIESGOS'!G63=5)),"ZONA RIESGO ALTO",IF(OR(AND('VALORACIÓN CON CONTROLES'!H63=5,'ANALISIS DE RIESGOS'!G63=3),AND('VALORACIÓN CON CONTROLES'!H63=5,'ANALISIS DE RIESGOS'!G63=4),AND('VALORACIÓN CON CONTROLES'!H63=5,'ANALISIS DE RIESGOS'!G63=5),AND('VALORACIÓN CON CONTROLES'!H63=4,'ANALISIS DE RIESGOS'!G63=4),AND('VALORACIÓN CON CONTROLES'!H63=4,'ANALISIS DE RIESGOS'!G63=5),AND('VALORACIÓN CON CONTROLES'!H63=3,'ANALISIS DE RIESGOS'!G63=4),AND('VALORACIÓN CON CONTROLES'!H63=3,'ANALISIS DE RIESGOS'!G63=5),AND('VALORACIÓN CON CONTROLES'!H63=2,'ANALISIS DE RIESGOS'!G63=5)),"ZONA RIESGO EXTREMO")))),0)</f>
        <v>0</v>
      </c>
      <c r="Q68" s="57" t="str">
        <f>IF(AND('VALORACIÓN CON CONTROLES'!H63&gt;0,'VALORACIÓN CON CONTROLES'!I63&gt;0),IF(OR(AND('VALORACIÓN CON CONTROLES'!H63=1,'VALORACIÓN CON CONTROLES'!I63=1),AND('VALORACIÓN CON CONTROLES'!H63=2,'VALORACIÓN CON CONTROLES'!I63=1),AND('VALORACIÓN CON CONTROLES'!H63=3,'VALORACIÓN CON CONTROLES'!I63=1),AND('VALORACIÓN CON CONTROLES'!H63=1,'VALORACIÓN CON CONTROLES'!I63=2),AND('VALORACIÓN CON CONTROLES'!H63=2,'VALORACIÓN CON CONTROLES'!I63=2)),"ZONA RIESGO BAJA",IF(OR(AND('VALORACIÓN CON CONTROLES'!H63=4,'VALORACIÓN CON CONTROLES'!I63=1),AND('VALORACIÓN CON CONTROLES'!H63=3,'VALORACIÓN CON CONTROLES'!I63=2),AND('VALORACIÓN CON CONTROLES'!H63=2,'VALORACIÓN CON CONTROLES'!I63=3),AND('VALORACIÓN CON CONTROLES'!H63=1,'VALORACIÓN CON CONTROLES'!I63=3)),"ZONA RIESGO MODERADO",IF(OR(AND('VALORACIÓN CON CONTROLES'!H63=5,'VALORACIÓN CON CONTROLES'!I63=1),AND('VALORACIÓN CON CONTROLES'!H63=5,'VALORACIÓN CON CONTROLES'!I63=2),AND('VALORACIÓN CON CONTROLES'!H63=4,'VALORACIÓN CON CONTROLES'!I63=2),AND('VALORACIÓN CON CONTROLES'!H63=4,'VALORACIÓN CON CONTROLES'!I63=3),AND('VALORACIÓN CON CONTROLES'!H63=3,'VALORACIÓN CON CONTROLES'!I63=3),AND('VALORACIÓN CON CONTROLES'!H63=2,'VALORACIÓN CON CONTROLES'!I63=4),AND('VALORACIÓN CON CONTROLES'!H63=1,'VALORACIÓN CON CONTROLES'!I63=4),AND('VALORACIÓN CON CONTROLES'!H63=1,'VALORACIÓN CON CONTROLES'!I63=5)),"ZONA RIESGO ALTO",IF(OR(AND('VALORACIÓN CON CONTROLES'!H63=5,'VALORACIÓN CON CONTROLES'!I63=3),AND('VALORACIÓN CON CONTROLES'!H63=5,'VALORACIÓN CON CONTROLES'!I63=4),AND('VALORACIÓN CON CONTROLES'!H63=5,'VALORACIÓN CON CONTROLES'!I63=5),AND('VALORACIÓN CON CONTROLES'!H63=4,'VALORACIÓN CON CONTROLES'!I63=4),AND('VALORACIÓN CON CONTROLES'!H63=4,'VALORACIÓN CON CONTROLES'!I63=5),AND('VALORACIÓN CON CONTROLES'!H63=3,'VALORACIÓN CON CONTROLES'!I63=4),AND('VALORACIÓN CON CONTROLES'!H63=3,'VALORACIÓN CON CONTROLES'!I63=5),AND('VALORACIÓN CON CONTROLES'!H63=2,'VALORACIÓN CON CONTROLES'!I63=5)),"ZONA RIESGO EXTREMO")))),0)</f>
        <v>ZONA RIESGO BAJA</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6">
        <v>59</v>
      </c>
      <c r="L69" s="1"/>
      <c r="M69" s="59">
        <v>55</v>
      </c>
      <c r="N69" s="59">
        <f>IF(AND('VALORACIÓN CON CONTROLES'!H64=0,'VALORACIÓN CON CONTROLES'!I64=0),'ANALISIS DE RIESGOS'!I64,0)</f>
        <v>0</v>
      </c>
      <c r="O69" s="1">
        <f>IF(AND('VALORACIÓN CON CONTROLES'!H64=0,'VALORACIÓN CON CONTROLES'!I64&gt;0),IF(OR(AND('ANALISIS DE RIESGOS'!F64=1,'VALORACIÓN CON CONTROLES'!I64=1),AND('ANALISIS DE RIESGOS'!F64=2,'VALORACIÓN CON CONTROLES'!I64=1),AND('ANALISIS DE RIESGOS'!F64=3,'VALORACIÓN CON CONTROLES'!I64=1),AND('ANALISIS DE RIESGOS'!F64=1,'VALORACIÓN CON CONTROLES'!I64=2),AND('ANALISIS DE RIESGOS'!F64=2,'VALORACIÓN CON CONTROLES'!I64=2)),"ZONA RIESGO BAJA",IF(OR(AND('ANALISIS DE RIESGOS'!F64=4,'VALORACIÓN CON CONTROLES'!I64=1),AND('ANALISIS DE RIESGOS'!F64=3,'VALORACIÓN CON CONTROLES'!I64=2),AND('ANALISIS DE RIESGOS'!F64=2,'VALORACIÓN CON CONTROLES'!I64=3),AND('ANALISIS DE RIESGOS'!F64=1,'VALORACIÓN CON CONTROLES'!I64=3)),"ZONA RIESGO MODERADO",IF(OR(AND('ANALISIS DE RIESGOS'!F64=5,'VALORACIÓN CON CONTROLES'!I64=1),AND('ANALISIS DE RIESGOS'!F64=5,'VALORACIÓN CON CONTROLES'!I64=2),AND('ANALISIS DE RIESGOS'!F64=4,'VALORACIÓN CON CONTROLES'!I64=2),AND('ANALISIS DE RIESGOS'!F64=4,'VALORACIÓN CON CONTROLES'!I64=3),AND('ANALISIS DE RIESGOS'!F64=3,'VALORACIÓN CON CONTROLES'!I64=3),AND('ANALISIS DE RIESGOS'!F64=2,'VALORACIÓN CON CONTROLES'!I64=4),AND('ANALISIS DE RIESGOS'!F64=1,'VALORACIÓN CON CONTROLES'!I64=4),AND('ANALISIS DE RIESGOS'!F64=1,'VALORACIÓN CON CONTROLES'!I64=5)),"ZONA RIESGO ALTO",IF(OR(AND('ANALISIS DE RIESGOS'!F64=5,'VALORACIÓN CON CONTROLES'!I64=3),AND('ANALISIS DE RIESGOS'!F64=5,'VALORACIÓN CON CONTROLES'!I64=4),AND('ANALISIS DE RIESGOS'!F64=5,'VALORACIÓN CON CONTROLES'!I64=5),AND('ANALISIS DE RIESGOS'!F64=4,'VALORACIÓN CON CONTROLES'!I64=4),AND('ANALISIS DE RIESGOS'!F64=4,'VALORACIÓN CON CONTROLES'!I64=5),AND('ANALISIS DE RIESGOS'!F64=3,'VALORACIÓN CON CONTROLES'!I64=4),AND('ANALISIS DE RIESGOS'!F64=3,'VALORACIÓN CON CONTROLES'!I64=5),AND('ANALISIS DE RIESGOS'!F64=2,'VALORACIÓN CON CONTROLES'!I64=5)),"ZONA RIESGO EXTREMO")))),0)</f>
        <v>0</v>
      </c>
      <c r="P69" s="1">
        <f>IF(AND('VALORACIÓN CON CONTROLES'!H64&gt;0,'VALORACIÓN CON CONTROLES'!I64=0),IF(OR(AND('VALORACIÓN CON CONTROLES'!H64=1,'ANALISIS DE RIESGOS'!G64=1),AND('VALORACIÓN CON CONTROLES'!H64=2,'ANALISIS DE RIESGOS'!G64=1),AND('VALORACIÓN CON CONTROLES'!H64=3,'ANALISIS DE RIESGOS'!G64=1),AND('VALORACIÓN CON CONTROLES'!H64=1,'ANALISIS DE RIESGOS'!G64=2),AND('VALORACIÓN CON CONTROLES'!H64=2,'ANALISIS DE RIESGOS'!G64=2)),"ZONA RIESGO BAJA",IF(OR(AND('VALORACIÓN CON CONTROLES'!H64=4,'ANALISIS DE RIESGOS'!G64=1),AND('VALORACIÓN CON CONTROLES'!H64=3,'ANALISIS DE RIESGOS'!G64=2),AND('VALORACIÓN CON CONTROLES'!H64=2,'ANALISIS DE RIESGOS'!G64=3),AND('VALORACIÓN CON CONTROLES'!H64=1,'ANALISIS DE RIESGOS'!G64=3)),"ZONA RIESGO MODERADO",IF(OR(AND('VALORACIÓN CON CONTROLES'!H64=5,'ANALISIS DE RIESGOS'!G64=1),AND('VALORACIÓN CON CONTROLES'!H64=5,'ANALISIS DE RIESGOS'!G64=2),AND('VALORACIÓN CON CONTROLES'!H64=4,'ANALISIS DE RIESGOS'!G64=2),AND('VALORACIÓN CON CONTROLES'!H64=4,'ANALISIS DE RIESGOS'!G64=3),AND('VALORACIÓN CON CONTROLES'!H64=3,'ANALISIS DE RIESGOS'!G64=3),AND('VALORACIÓN CON CONTROLES'!H64=2,'ANALISIS DE RIESGOS'!G64=4),AND('VALORACIÓN CON CONTROLES'!H64=1,'ANALISIS DE RIESGOS'!G64=4),AND('VALORACIÓN CON CONTROLES'!H64=1,'ANALISIS DE RIESGOS'!G64=5)),"ZONA RIESGO ALTO",IF(OR(AND('VALORACIÓN CON CONTROLES'!H64=5,'ANALISIS DE RIESGOS'!G64=3),AND('VALORACIÓN CON CONTROLES'!H64=5,'ANALISIS DE RIESGOS'!G64=4),AND('VALORACIÓN CON CONTROLES'!H64=5,'ANALISIS DE RIESGOS'!G64=5),AND('VALORACIÓN CON CONTROLES'!H64=4,'ANALISIS DE RIESGOS'!G64=4),AND('VALORACIÓN CON CONTROLES'!H64=4,'ANALISIS DE RIESGOS'!G64=5),AND('VALORACIÓN CON CONTROLES'!H64=3,'ANALISIS DE RIESGOS'!G64=4),AND('VALORACIÓN CON CONTROLES'!H64=3,'ANALISIS DE RIESGOS'!G64=5),AND('VALORACIÓN CON CONTROLES'!H64=2,'ANALISIS DE RIESGOS'!G64=5)),"ZONA RIESGO EXTREMO")))),0)</f>
        <v>0</v>
      </c>
      <c r="Q69" s="57" t="str">
        <f>IF(AND('VALORACIÓN CON CONTROLES'!H64&gt;0,'VALORACIÓN CON CONTROLES'!I64&gt;0),IF(OR(AND('VALORACIÓN CON CONTROLES'!H64=1,'VALORACIÓN CON CONTROLES'!I64=1),AND('VALORACIÓN CON CONTROLES'!H64=2,'VALORACIÓN CON CONTROLES'!I64=1),AND('VALORACIÓN CON CONTROLES'!H64=3,'VALORACIÓN CON CONTROLES'!I64=1),AND('VALORACIÓN CON CONTROLES'!H64=1,'VALORACIÓN CON CONTROLES'!I64=2),AND('VALORACIÓN CON CONTROLES'!H64=2,'VALORACIÓN CON CONTROLES'!I64=2)),"ZONA RIESGO BAJA",IF(OR(AND('VALORACIÓN CON CONTROLES'!H64=4,'VALORACIÓN CON CONTROLES'!I64=1),AND('VALORACIÓN CON CONTROLES'!H64=3,'VALORACIÓN CON CONTROLES'!I64=2),AND('VALORACIÓN CON CONTROLES'!H64=2,'VALORACIÓN CON CONTROLES'!I64=3),AND('VALORACIÓN CON CONTROLES'!H64=1,'VALORACIÓN CON CONTROLES'!I64=3)),"ZONA RIESGO MODERADO",IF(OR(AND('VALORACIÓN CON CONTROLES'!H64=5,'VALORACIÓN CON CONTROLES'!I64=1),AND('VALORACIÓN CON CONTROLES'!H64=5,'VALORACIÓN CON CONTROLES'!I64=2),AND('VALORACIÓN CON CONTROLES'!H64=4,'VALORACIÓN CON CONTROLES'!I64=2),AND('VALORACIÓN CON CONTROLES'!H64=4,'VALORACIÓN CON CONTROLES'!I64=3),AND('VALORACIÓN CON CONTROLES'!H64=3,'VALORACIÓN CON CONTROLES'!I64=3),AND('VALORACIÓN CON CONTROLES'!H64=2,'VALORACIÓN CON CONTROLES'!I64=4),AND('VALORACIÓN CON CONTROLES'!H64=1,'VALORACIÓN CON CONTROLES'!I64=4),AND('VALORACIÓN CON CONTROLES'!H64=1,'VALORACIÓN CON CONTROLES'!I64=5)),"ZONA RIESGO ALTO",IF(OR(AND('VALORACIÓN CON CONTROLES'!H64=5,'VALORACIÓN CON CONTROLES'!I64=3),AND('VALORACIÓN CON CONTROLES'!H64=5,'VALORACIÓN CON CONTROLES'!I64=4),AND('VALORACIÓN CON CONTROLES'!H64=5,'VALORACIÓN CON CONTROLES'!I64=5),AND('VALORACIÓN CON CONTROLES'!H64=4,'VALORACIÓN CON CONTROLES'!I64=4),AND('VALORACIÓN CON CONTROLES'!H64=4,'VALORACIÓN CON CONTROLES'!I64=5),AND('VALORACIÓN CON CONTROLES'!H64=3,'VALORACIÓN CON CONTROLES'!I64=4),AND('VALORACIÓN CON CONTROLES'!H64=3,'VALORACIÓN CON CONTROLES'!I64=5),AND('VALORACIÓN CON CONTROLES'!H64=2,'VALORACIÓN CON CONTROLES'!I64=5)),"ZONA RIESGO EXTREMO")))),0)</f>
        <v>ZONA RIESGO BAJA</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6">
        <v>60</v>
      </c>
      <c r="L70" s="1"/>
      <c r="M70" s="59">
        <v>56</v>
      </c>
      <c r="N70" s="59">
        <f>IF(AND('VALORACIÓN CON CONTROLES'!H65=0,'VALORACIÓN CON CONTROLES'!I65=0),'ANALISIS DE RIESGOS'!I65,0)</f>
        <v>0</v>
      </c>
      <c r="O70" s="1">
        <f>IF(AND('VALORACIÓN CON CONTROLES'!H65=0,'VALORACIÓN CON CONTROLES'!I65&gt;0),IF(OR(AND('ANALISIS DE RIESGOS'!F65=1,'VALORACIÓN CON CONTROLES'!I65=1),AND('ANALISIS DE RIESGOS'!F65=2,'VALORACIÓN CON CONTROLES'!I65=1),AND('ANALISIS DE RIESGOS'!F65=3,'VALORACIÓN CON CONTROLES'!I65=1),AND('ANALISIS DE RIESGOS'!F65=1,'VALORACIÓN CON CONTROLES'!I65=2),AND('ANALISIS DE RIESGOS'!F65=2,'VALORACIÓN CON CONTROLES'!I65=2)),"ZONA RIESGO BAJA",IF(OR(AND('ANALISIS DE RIESGOS'!F65=4,'VALORACIÓN CON CONTROLES'!I65=1),AND('ANALISIS DE RIESGOS'!F65=3,'VALORACIÓN CON CONTROLES'!I65=2),AND('ANALISIS DE RIESGOS'!F65=2,'VALORACIÓN CON CONTROLES'!I65=3),AND('ANALISIS DE RIESGOS'!F65=1,'VALORACIÓN CON CONTROLES'!I65=3)),"ZONA RIESGO MODERADO",IF(OR(AND('ANALISIS DE RIESGOS'!F65=5,'VALORACIÓN CON CONTROLES'!I65=1),AND('ANALISIS DE RIESGOS'!F65=5,'VALORACIÓN CON CONTROLES'!I65=2),AND('ANALISIS DE RIESGOS'!F65=4,'VALORACIÓN CON CONTROLES'!I65=2),AND('ANALISIS DE RIESGOS'!F65=4,'VALORACIÓN CON CONTROLES'!I65=3),AND('ANALISIS DE RIESGOS'!F65=3,'VALORACIÓN CON CONTROLES'!I65=3),AND('ANALISIS DE RIESGOS'!F65=2,'VALORACIÓN CON CONTROLES'!I65=4),AND('ANALISIS DE RIESGOS'!F65=1,'VALORACIÓN CON CONTROLES'!I65=4),AND('ANALISIS DE RIESGOS'!F65=1,'VALORACIÓN CON CONTROLES'!I65=5)),"ZONA RIESGO ALTO",IF(OR(AND('ANALISIS DE RIESGOS'!F65=5,'VALORACIÓN CON CONTROLES'!I65=3),AND('ANALISIS DE RIESGOS'!F65=5,'VALORACIÓN CON CONTROLES'!I65=4),AND('ANALISIS DE RIESGOS'!F65=5,'VALORACIÓN CON CONTROLES'!I65=5),AND('ANALISIS DE RIESGOS'!F65=4,'VALORACIÓN CON CONTROLES'!I65=4),AND('ANALISIS DE RIESGOS'!F65=4,'VALORACIÓN CON CONTROLES'!I65=5),AND('ANALISIS DE RIESGOS'!F65=3,'VALORACIÓN CON CONTROLES'!I65=4),AND('ANALISIS DE RIESGOS'!F65=3,'VALORACIÓN CON CONTROLES'!I65=5),AND('ANALISIS DE RIESGOS'!F65=2,'VALORACIÓN CON CONTROLES'!I65=5)),"ZONA RIESGO EXTREMO")))),0)</f>
        <v>0</v>
      </c>
      <c r="P70" s="1">
        <f>IF(AND('VALORACIÓN CON CONTROLES'!H65&gt;0,'VALORACIÓN CON CONTROLES'!I65=0),IF(OR(AND('VALORACIÓN CON CONTROLES'!H65=1,'ANALISIS DE RIESGOS'!G65=1),AND('VALORACIÓN CON CONTROLES'!H65=2,'ANALISIS DE RIESGOS'!G65=1),AND('VALORACIÓN CON CONTROLES'!H65=3,'ANALISIS DE RIESGOS'!G65=1),AND('VALORACIÓN CON CONTROLES'!H65=1,'ANALISIS DE RIESGOS'!G65=2),AND('VALORACIÓN CON CONTROLES'!H65=2,'ANALISIS DE RIESGOS'!G65=2)),"ZONA RIESGO BAJA",IF(OR(AND('VALORACIÓN CON CONTROLES'!H65=4,'ANALISIS DE RIESGOS'!G65=1),AND('VALORACIÓN CON CONTROLES'!H65=3,'ANALISIS DE RIESGOS'!G65=2),AND('VALORACIÓN CON CONTROLES'!H65=2,'ANALISIS DE RIESGOS'!G65=3),AND('VALORACIÓN CON CONTROLES'!H65=1,'ANALISIS DE RIESGOS'!G65=3)),"ZONA RIESGO MODERADO",IF(OR(AND('VALORACIÓN CON CONTROLES'!H65=5,'ANALISIS DE RIESGOS'!G65=1),AND('VALORACIÓN CON CONTROLES'!H65=5,'ANALISIS DE RIESGOS'!G65=2),AND('VALORACIÓN CON CONTROLES'!H65=4,'ANALISIS DE RIESGOS'!G65=2),AND('VALORACIÓN CON CONTROLES'!H65=4,'ANALISIS DE RIESGOS'!G65=3),AND('VALORACIÓN CON CONTROLES'!H65=3,'ANALISIS DE RIESGOS'!G65=3),AND('VALORACIÓN CON CONTROLES'!H65=2,'ANALISIS DE RIESGOS'!G65=4),AND('VALORACIÓN CON CONTROLES'!H65=1,'ANALISIS DE RIESGOS'!G65=4),AND('VALORACIÓN CON CONTROLES'!H65=1,'ANALISIS DE RIESGOS'!G65=5)),"ZONA RIESGO ALTO",IF(OR(AND('VALORACIÓN CON CONTROLES'!H65=5,'ANALISIS DE RIESGOS'!G65=3),AND('VALORACIÓN CON CONTROLES'!H65=5,'ANALISIS DE RIESGOS'!G65=4),AND('VALORACIÓN CON CONTROLES'!H65=5,'ANALISIS DE RIESGOS'!G65=5),AND('VALORACIÓN CON CONTROLES'!H65=4,'ANALISIS DE RIESGOS'!G65=4),AND('VALORACIÓN CON CONTROLES'!H65=4,'ANALISIS DE RIESGOS'!G65=5),AND('VALORACIÓN CON CONTROLES'!H65=3,'ANALISIS DE RIESGOS'!G65=4),AND('VALORACIÓN CON CONTROLES'!H65=3,'ANALISIS DE RIESGOS'!G65=5),AND('VALORACIÓN CON CONTROLES'!H65=2,'ANALISIS DE RIESGOS'!G65=5)),"ZONA RIESGO EXTREMO")))),0)</f>
        <v>0</v>
      </c>
      <c r="Q70" s="57" t="str">
        <f>IF(AND('VALORACIÓN CON CONTROLES'!H65&gt;0,'VALORACIÓN CON CONTROLES'!I65&gt;0),IF(OR(AND('VALORACIÓN CON CONTROLES'!H65=1,'VALORACIÓN CON CONTROLES'!I65=1),AND('VALORACIÓN CON CONTROLES'!H65=2,'VALORACIÓN CON CONTROLES'!I65=1),AND('VALORACIÓN CON CONTROLES'!H65=3,'VALORACIÓN CON CONTROLES'!I65=1),AND('VALORACIÓN CON CONTROLES'!H65=1,'VALORACIÓN CON CONTROLES'!I65=2),AND('VALORACIÓN CON CONTROLES'!H65=2,'VALORACIÓN CON CONTROLES'!I65=2)),"ZONA RIESGO BAJA",IF(OR(AND('VALORACIÓN CON CONTROLES'!H65=4,'VALORACIÓN CON CONTROLES'!I65=1),AND('VALORACIÓN CON CONTROLES'!H65=3,'VALORACIÓN CON CONTROLES'!I65=2),AND('VALORACIÓN CON CONTROLES'!H65=2,'VALORACIÓN CON CONTROLES'!I65=3),AND('VALORACIÓN CON CONTROLES'!H65=1,'VALORACIÓN CON CONTROLES'!I65=3)),"ZONA RIESGO MODERADO",IF(OR(AND('VALORACIÓN CON CONTROLES'!H65=5,'VALORACIÓN CON CONTROLES'!I65=1),AND('VALORACIÓN CON CONTROLES'!H65=5,'VALORACIÓN CON CONTROLES'!I65=2),AND('VALORACIÓN CON CONTROLES'!H65=4,'VALORACIÓN CON CONTROLES'!I65=2),AND('VALORACIÓN CON CONTROLES'!H65=4,'VALORACIÓN CON CONTROLES'!I65=3),AND('VALORACIÓN CON CONTROLES'!H65=3,'VALORACIÓN CON CONTROLES'!I65=3),AND('VALORACIÓN CON CONTROLES'!H65=2,'VALORACIÓN CON CONTROLES'!I65=4),AND('VALORACIÓN CON CONTROLES'!H65=1,'VALORACIÓN CON CONTROLES'!I65=4),AND('VALORACIÓN CON CONTROLES'!H65=1,'VALORACIÓN CON CONTROLES'!I65=5)),"ZONA RIESGO ALTO",IF(OR(AND('VALORACIÓN CON CONTROLES'!H65=5,'VALORACIÓN CON CONTROLES'!I65=3),AND('VALORACIÓN CON CONTROLES'!H65=5,'VALORACIÓN CON CONTROLES'!I65=4),AND('VALORACIÓN CON CONTROLES'!H65=5,'VALORACIÓN CON CONTROLES'!I65=5),AND('VALORACIÓN CON CONTROLES'!H65=4,'VALORACIÓN CON CONTROLES'!I65=4),AND('VALORACIÓN CON CONTROLES'!H65=4,'VALORACIÓN CON CONTROLES'!I65=5),AND('VALORACIÓN CON CONTROLES'!H65=3,'VALORACIÓN CON CONTROLES'!I65=4),AND('VALORACIÓN CON CONTROLES'!H65=3,'VALORACIÓN CON CONTROLES'!I65=5),AND('VALORACIÓN CON CONTROLES'!H65=2,'VALORACIÓN CON CONTROLES'!I65=5)),"ZONA RIESGO EXTREMO")))),0)</f>
        <v>ZONA RIESGO BAJA</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6">
        <v>61</v>
      </c>
      <c r="L71" s="1"/>
      <c r="M71" s="59">
        <v>57</v>
      </c>
      <c r="N71" s="59">
        <f>IF(AND('VALORACIÓN CON CONTROLES'!H66=0,'VALORACIÓN CON CONTROLES'!I66=0),'ANALISIS DE RIESGOS'!I66,0)</f>
        <v>0</v>
      </c>
      <c r="O71" s="1">
        <f>IF(AND('VALORACIÓN CON CONTROLES'!H66=0,'VALORACIÓN CON CONTROLES'!I66&gt;0),IF(OR(AND('ANALISIS DE RIESGOS'!F66=1,'VALORACIÓN CON CONTROLES'!I66=1),AND('ANALISIS DE RIESGOS'!F66=2,'VALORACIÓN CON CONTROLES'!I66=1),AND('ANALISIS DE RIESGOS'!F66=3,'VALORACIÓN CON CONTROLES'!I66=1),AND('ANALISIS DE RIESGOS'!F66=1,'VALORACIÓN CON CONTROLES'!I66=2),AND('ANALISIS DE RIESGOS'!F66=2,'VALORACIÓN CON CONTROLES'!I66=2)),"ZONA RIESGO BAJA",IF(OR(AND('ANALISIS DE RIESGOS'!F66=4,'VALORACIÓN CON CONTROLES'!I66=1),AND('ANALISIS DE RIESGOS'!F66=3,'VALORACIÓN CON CONTROLES'!I66=2),AND('ANALISIS DE RIESGOS'!F66=2,'VALORACIÓN CON CONTROLES'!I66=3),AND('ANALISIS DE RIESGOS'!F66=1,'VALORACIÓN CON CONTROLES'!I66=3)),"ZONA RIESGO MODERADO",IF(OR(AND('ANALISIS DE RIESGOS'!F66=5,'VALORACIÓN CON CONTROLES'!I66=1),AND('ANALISIS DE RIESGOS'!F66=5,'VALORACIÓN CON CONTROLES'!I66=2),AND('ANALISIS DE RIESGOS'!F66=4,'VALORACIÓN CON CONTROLES'!I66=2),AND('ANALISIS DE RIESGOS'!F66=4,'VALORACIÓN CON CONTROLES'!I66=3),AND('ANALISIS DE RIESGOS'!F66=3,'VALORACIÓN CON CONTROLES'!I66=3),AND('ANALISIS DE RIESGOS'!F66=2,'VALORACIÓN CON CONTROLES'!I66=4),AND('ANALISIS DE RIESGOS'!F66=1,'VALORACIÓN CON CONTROLES'!I66=4),AND('ANALISIS DE RIESGOS'!F66=1,'VALORACIÓN CON CONTROLES'!I66=5)),"ZONA RIESGO ALTO",IF(OR(AND('ANALISIS DE RIESGOS'!F66=5,'VALORACIÓN CON CONTROLES'!I66=3),AND('ANALISIS DE RIESGOS'!F66=5,'VALORACIÓN CON CONTROLES'!I66=4),AND('ANALISIS DE RIESGOS'!F66=5,'VALORACIÓN CON CONTROLES'!I66=5),AND('ANALISIS DE RIESGOS'!F66=4,'VALORACIÓN CON CONTROLES'!I66=4),AND('ANALISIS DE RIESGOS'!F66=4,'VALORACIÓN CON CONTROLES'!I66=5),AND('ANALISIS DE RIESGOS'!F66=3,'VALORACIÓN CON CONTROLES'!I66=4),AND('ANALISIS DE RIESGOS'!F66=3,'VALORACIÓN CON CONTROLES'!I66=5),AND('ANALISIS DE RIESGOS'!F66=2,'VALORACIÓN CON CONTROLES'!I66=5)),"ZONA RIESGO EXTREMO")))),0)</f>
        <v>0</v>
      </c>
      <c r="P71" s="1">
        <f>IF(AND('VALORACIÓN CON CONTROLES'!H66&gt;0,'VALORACIÓN CON CONTROLES'!I66=0),IF(OR(AND('VALORACIÓN CON CONTROLES'!H66=1,'ANALISIS DE RIESGOS'!G66=1),AND('VALORACIÓN CON CONTROLES'!H66=2,'ANALISIS DE RIESGOS'!G66=1),AND('VALORACIÓN CON CONTROLES'!H66=3,'ANALISIS DE RIESGOS'!G66=1),AND('VALORACIÓN CON CONTROLES'!H66=1,'ANALISIS DE RIESGOS'!G66=2),AND('VALORACIÓN CON CONTROLES'!H66=2,'ANALISIS DE RIESGOS'!G66=2)),"ZONA RIESGO BAJA",IF(OR(AND('VALORACIÓN CON CONTROLES'!H66=4,'ANALISIS DE RIESGOS'!G66=1),AND('VALORACIÓN CON CONTROLES'!H66=3,'ANALISIS DE RIESGOS'!G66=2),AND('VALORACIÓN CON CONTROLES'!H66=2,'ANALISIS DE RIESGOS'!G66=3),AND('VALORACIÓN CON CONTROLES'!H66=1,'ANALISIS DE RIESGOS'!G66=3)),"ZONA RIESGO MODERADO",IF(OR(AND('VALORACIÓN CON CONTROLES'!H66=5,'ANALISIS DE RIESGOS'!G66=1),AND('VALORACIÓN CON CONTROLES'!H66=5,'ANALISIS DE RIESGOS'!G66=2),AND('VALORACIÓN CON CONTROLES'!H66=4,'ANALISIS DE RIESGOS'!G66=2),AND('VALORACIÓN CON CONTROLES'!H66=4,'ANALISIS DE RIESGOS'!G66=3),AND('VALORACIÓN CON CONTROLES'!H66=3,'ANALISIS DE RIESGOS'!G66=3),AND('VALORACIÓN CON CONTROLES'!H66=2,'ANALISIS DE RIESGOS'!G66=4),AND('VALORACIÓN CON CONTROLES'!H66=1,'ANALISIS DE RIESGOS'!G66=4),AND('VALORACIÓN CON CONTROLES'!H66=1,'ANALISIS DE RIESGOS'!G66=5)),"ZONA RIESGO ALTO",IF(OR(AND('VALORACIÓN CON CONTROLES'!H66=5,'ANALISIS DE RIESGOS'!G66=3),AND('VALORACIÓN CON CONTROLES'!H66=5,'ANALISIS DE RIESGOS'!G66=4),AND('VALORACIÓN CON CONTROLES'!H66=5,'ANALISIS DE RIESGOS'!G66=5),AND('VALORACIÓN CON CONTROLES'!H66=4,'ANALISIS DE RIESGOS'!G66=4),AND('VALORACIÓN CON CONTROLES'!H66=4,'ANALISIS DE RIESGOS'!G66=5),AND('VALORACIÓN CON CONTROLES'!H66=3,'ANALISIS DE RIESGOS'!G66=4),AND('VALORACIÓN CON CONTROLES'!H66=3,'ANALISIS DE RIESGOS'!G66=5),AND('VALORACIÓN CON CONTROLES'!H66=2,'ANALISIS DE RIESGOS'!G66=5)),"ZONA RIESGO EXTREMO")))),0)</f>
        <v>0</v>
      </c>
      <c r="Q71" s="57" t="str">
        <f>IF(AND('VALORACIÓN CON CONTROLES'!H66&gt;0,'VALORACIÓN CON CONTROLES'!I66&gt;0),IF(OR(AND('VALORACIÓN CON CONTROLES'!H66=1,'VALORACIÓN CON CONTROLES'!I66=1),AND('VALORACIÓN CON CONTROLES'!H66=2,'VALORACIÓN CON CONTROLES'!I66=1),AND('VALORACIÓN CON CONTROLES'!H66=3,'VALORACIÓN CON CONTROLES'!I66=1),AND('VALORACIÓN CON CONTROLES'!H66=1,'VALORACIÓN CON CONTROLES'!I66=2),AND('VALORACIÓN CON CONTROLES'!H66=2,'VALORACIÓN CON CONTROLES'!I66=2)),"ZONA RIESGO BAJA",IF(OR(AND('VALORACIÓN CON CONTROLES'!H66=4,'VALORACIÓN CON CONTROLES'!I66=1),AND('VALORACIÓN CON CONTROLES'!H66=3,'VALORACIÓN CON CONTROLES'!I66=2),AND('VALORACIÓN CON CONTROLES'!H66=2,'VALORACIÓN CON CONTROLES'!I66=3),AND('VALORACIÓN CON CONTROLES'!H66=1,'VALORACIÓN CON CONTROLES'!I66=3)),"ZONA RIESGO MODERADO",IF(OR(AND('VALORACIÓN CON CONTROLES'!H66=5,'VALORACIÓN CON CONTROLES'!I66=1),AND('VALORACIÓN CON CONTROLES'!H66=5,'VALORACIÓN CON CONTROLES'!I66=2),AND('VALORACIÓN CON CONTROLES'!H66=4,'VALORACIÓN CON CONTROLES'!I66=2),AND('VALORACIÓN CON CONTROLES'!H66=4,'VALORACIÓN CON CONTROLES'!I66=3),AND('VALORACIÓN CON CONTROLES'!H66=3,'VALORACIÓN CON CONTROLES'!I66=3),AND('VALORACIÓN CON CONTROLES'!H66=2,'VALORACIÓN CON CONTROLES'!I66=4),AND('VALORACIÓN CON CONTROLES'!H66=1,'VALORACIÓN CON CONTROLES'!I66=4),AND('VALORACIÓN CON CONTROLES'!H66=1,'VALORACIÓN CON CONTROLES'!I66=5)),"ZONA RIESGO ALTO",IF(OR(AND('VALORACIÓN CON CONTROLES'!H66=5,'VALORACIÓN CON CONTROLES'!I66=3),AND('VALORACIÓN CON CONTROLES'!H66=5,'VALORACIÓN CON CONTROLES'!I66=4),AND('VALORACIÓN CON CONTROLES'!H66=5,'VALORACIÓN CON CONTROLES'!I66=5),AND('VALORACIÓN CON CONTROLES'!H66=4,'VALORACIÓN CON CONTROLES'!I66=4),AND('VALORACIÓN CON CONTROLES'!H66=4,'VALORACIÓN CON CONTROLES'!I66=5),AND('VALORACIÓN CON CONTROLES'!H66=3,'VALORACIÓN CON CONTROLES'!I66=4),AND('VALORACIÓN CON CONTROLES'!H66=3,'VALORACIÓN CON CONTROLES'!I66=5),AND('VALORACIÓN CON CONTROLES'!H66=2,'VALORACIÓN CON CONTROLES'!I66=5)),"ZONA RIESGO EXTREMO")))),0)</f>
        <v>ZONA RIESGO BAJA</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6">
        <v>62</v>
      </c>
      <c r="L72" s="1"/>
      <c r="M72" s="59">
        <v>58</v>
      </c>
      <c r="N72" s="59">
        <f>IF(AND('VALORACIÓN CON CONTROLES'!H67=0,'VALORACIÓN CON CONTROLES'!I67=0),'ANALISIS DE RIESGOS'!I67,0)</f>
        <v>0</v>
      </c>
      <c r="O72" s="1">
        <f>IF(AND('VALORACIÓN CON CONTROLES'!H67=0,'VALORACIÓN CON CONTROLES'!I67&gt;0),IF(OR(AND('ANALISIS DE RIESGOS'!F67=1,'VALORACIÓN CON CONTROLES'!I67=1),AND('ANALISIS DE RIESGOS'!F67=2,'VALORACIÓN CON CONTROLES'!I67=1),AND('ANALISIS DE RIESGOS'!F67=3,'VALORACIÓN CON CONTROLES'!I67=1),AND('ANALISIS DE RIESGOS'!F67=1,'VALORACIÓN CON CONTROLES'!I67=2),AND('ANALISIS DE RIESGOS'!F67=2,'VALORACIÓN CON CONTROLES'!I67=2)),"ZONA RIESGO BAJA",IF(OR(AND('ANALISIS DE RIESGOS'!F67=4,'VALORACIÓN CON CONTROLES'!I67=1),AND('ANALISIS DE RIESGOS'!F67=3,'VALORACIÓN CON CONTROLES'!I67=2),AND('ANALISIS DE RIESGOS'!F67=2,'VALORACIÓN CON CONTROLES'!I67=3),AND('ANALISIS DE RIESGOS'!F67=1,'VALORACIÓN CON CONTROLES'!I67=3)),"ZONA RIESGO MODERADO",IF(OR(AND('ANALISIS DE RIESGOS'!F67=5,'VALORACIÓN CON CONTROLES'!I67=1),AND('ANALISIS DE RIESGOS'!F67=5,'VALORACIÓN CON CONTROLES'!I67=2),AND('ANALISIS DE RIESGOS'!F67=4,'VALORACIÓN CON CONTROLES'!I67=2),AND('ANALISIS DE RIESGOS'!F67=4,'VALORACIÓN CON CONTROLES'!I67=3),AND('ANALISIS DE RIESGOS'!F67=3,'VALORACIÓN CON CONTROLES'!I67=3),AND('ANALISIS DE RIESGOS'!F67=2,'VALORACIÓN CON CONTROLES'!I67=4),AND('ANALISIS DE RIESGOS'!F67=1,'VALORACIÓN CON CONTROLES'!I67=4),AND('ANALISIS DE RIESGOS'!F67=1,'VALORACIÓN CON CONTROLES'!I67=5)),"ZONA RIESGO ALTO",IF(OR(AND('ANALISIS DE RIESGOS'!F67=5,'VALORACIÓN CON CONTROLES'!I67=3),AND('ANALISIS DE RIESGOS'!F67=5,'VALORACIÓN CON CONTROLES'!I67=4),AND('ANALISIS DE RIESGOS'!F67=5,'VALORACIÓN CON CONTROLES'!I67=5),AND('ANALISIS DE RIESGOS'!F67=4,'VALORACIÓN CON CONTROLES'!I67=4),AND('ANALISIS DE RIESGOS'!F67=4,'VALORACIÓN CON CONTROLES'!I67=5),AND('ANALISIS DE RIESGOS'!F67=3,'VALORACIÓN CON CONTROLES'!I67=4),AND('ANALISIS DE RIESGOS'!F67=3,'VALORACIÓN CON CONTROLES'!I67=5),AND('ANALISIS DE RIESGOS'!F67=2,'VALORACIÓN CON CONTROLES'!I67=5)),"ZONA RIESGO EXTREMO")))),0)</f>
        <v>0</v>
      </c>
      <c r="P72" s="1">
        <f>IF(AND('VALORACIÓN CON CONTROLES'!H67&gt;0,'VALORACIÓN CON CONTROLES'!I67=0),IF(OR(AND('VALORACIÓN CON CONTROLES'!H67=1,'ANALISIS DE RIESGOS'!G67=1),AND('VALORACIÓN CON CONTROLES'!H67=2,'ANALISIS DE RIESGOS'!G67=1),AND('VALORACIÓN CON CONTROLES'!H67=3,'ANALISIS DE RIESGOS'!G67=1),AND('VALORACIÓN CON CONTROLES'!H67=1,'ANALISIS DE RIESGOS'!G67=2),AND('VALORACIÓN CON CONTROLES'!H67=2,'ANALISIS DE RIESGOS'!G67=2)),"ZONA RIESGO BAJA",IF(OR(AND('VALORACIÓN CON CONTROLES'!H67=4,'ANALISIS DE RIESGOS'!G67=1),AND('VALORACIÓN CON CONTROLES'!H67=3,'ANALISIS DE RIESGOS'!G67=2),AND('VALORACIÓN CON CONTROLES'!H67=2,'ANALISIS DE RIESGOS'!G67=3),AND('VALORACIÓN CON CONTROLES'!H67=1,'ANALISIS DE RIESGOS'!G67=3)),"ZONA RIESGO MODERADO",IF(OR(AND('VALORACIÓN CON CONTROLES'!H67=5,'ANALISIS DE RIESGOS'!G67=1),AND('VALORACIÓN CON CONTROLES'!H67=5,'ANALISIS DE RIESGOS'!G67=2),AND('VALORACIÓN CON CONTROLES'!H67=4,'ANALISIS DE RIESGOS'!G67=2),AND('VALORACIÓN CON CONTROLES'!H67=4,'ANALISIS DE RIESGOS'!G67=3),AND('VALORACIÓN CON CONTROLES'!H67=3,'ANALISIS DE RIESGOS'!G67=3),AND('VALORACIÓN CON CONTROLES'!H67=2,'ANALISIS DE RIESGOS'!G67=4),AND('VALORACIÓN CON CONTROLES'!H67=1,'ANALISIS DE RIESGOS'!G67=4),AND('VALORACIÓN CON CONTROLES'!H67=1,'ANALISIS DE RIESGOS'!G67=5)),"ZONA RIESGO ALTO",IF(OR(AND('VALORACIÓN CON CONTROLES'!H67=5,'ANALISIS DE RIESGOS'!G67=3),AND('VALORACIÓN CON CONTROLES'!H67=5,'ANALISIS DE RIESGOS'!G67=4),AND('VALORACIÓN CON CONTROLES'!H67=5,'ANALISIS DE RIESGOS'!G67=5),AND('VALORACIÓN CON CONTROLES'!H67=4,'ANALISIS DE RIESGOS'!G67=4),AND('VALORACIÓN CON CONTROLES'!H67=4,'ANALISIS DE RIESGOS'!G67=5),AND('VALORACIÓN CON CONTROLES'!H67=3,'ANALISIS DE RIESGOS'!G67=4),AND('VALORACIÓN CON CONTROLES'!H67=3,'ANALISIS DE RIESGOS'!G67=5),AND('VALORACIÓN CON CONTROLES'!H67=2,'ANALISIS DE RIESGOS'!G67=5)),"ZONA RIESGO EXTREMO")))),0)</f>
        <v>0</v>
      </c>
      <c r="Q72" s="57" t="str">
        <f>IF(AND('VALORACIÓN CON CONTROLES'!H67&gt;0,'VALORACIÓN CON CONTROLES'!I67&gt;0),IF(OR(AND('VALORACIÓN CON CONTROLES'!H67=1,'VALORACIÓN CON CONTROLES'!I67=1),AND('VALORACIÓN CON CONTROLES'!H67=2,'VALORACIÓN CON CONTROLES'!I67=1),AND('VALORACIÓN CON CONTROLES'!H67=3,'VALORACIÓN CON CONTROLES'!I67=1),AND('VALORACIÓN CON CONTROLES'!H67=1,'VALORACIÓN CON CONTROLES'!I67=2),AND('VALORACIÓN CON CONTROLES'!H67=2,'VALORACIÓN CON CONTROLES'!I67=2)),"ZONA RIESGO BAJA",IF(OR(AND('VALORACIÓN CON CONTROLES'!H67=4,'VALORACIÓN CON CONTROLES'!I67=1),AND('VALORACIÓN CON CONTROLES'!H67=3,'VALORACIÓN CON CONTROLES'!I67=2),AND('VALORACIÓN CON CONTROLES'!H67=2,'VALORACIÓN CON CONTROLES'!I67=3),AND('VALORACIÓN CON CONTROLES'!H67=1,'VALORACIÓN CON CONTROLES'!I67=3)),"ZONA RIESGO MODERADO",IF(OR(AND('VALORACIÓN CON CONTROLES'!H67=5,'VALORACIÓN CON CONTROLES'!I67=1),AND('VALORACIÓN CON CONTROLES'!H67=5,'VALORACIÓN CON CONTROLES'!I67=2),AND('VALORACIÓN CON CONTROLES'!H67=4,'VALORACIÓN CON CONTROLES'!I67=2),AND('VALORACIÓN CON CONTROLES'!H67=4,'VALORACIÓN CON CONTROLES'!I67=3),AND('VALORACIÓN CON CONTROLES'!H67=3,'VALORACIÓN CON CONTROLES'!I67=3),AND('VALORACIÓN CON CONTROLES'!H67=2,'VALORACIÓN CON CONTROLES'!I67=4),AND('VALORACIÓN CON CONTROLES'!H67=1,'VALORACIÓN CON CONTROLES'!I67=4),AND('VALORACIÓN CON CONTROLES'!H67=1,'VALORACIÓN CON CONTROLES'!I67=5)),"ZONA RIESGO ALTO",IF(OR(AND('VALORACIÓN CON CONTROLES'!H67=5,'VALORACIÓN CON CONTROLES'!I67=3),AND('VALORACIÓN CON CONTROLES'!H67=5,'VALORACIÓN CON CONTROLES'!I67=4),AND('VALORACIÓN CON CONTROLES'!H67=5,'VALORACIÓN CON CONTROLES'!I67=5),AND('VALORACIÓN CON CONTROLES'!H67=4,'VALORACIÓN CON CONTROLES'!I67=4),AND('VALORACIÓN CON CONTROLES'!H67=4,'VALORACIÓN CON CONTROLES'!I67=5),AND('VALORACIÓN CON CONTROLES'!H67=3,'VALORACIÓN CON CONTROLES'!I67=4),AND('VALORACIÓN CON CONTROLES'!H67=3,'VALORACIÓN CON CONTROLES'!I67=5),AND('VALORACIÓN CON CONTROLES'!H67=2,'VALORACIÓN CON CONTROLES'!I67=5)),"ZONA RIESGO EXTREMO")))),0)</f>
        <v>ZONA RIESGO BAJA</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6">
        <v>63</v>
      </c>
      <c r="L73" s="1"/>
      <c r="M73" s="59">
        <v>59</v>
      </c>
      <c r="N73" s="59">
        <f>IF(AND('VALORACIÓN CON CONTROLES'!H68=0,'VALORACIÓN CON CONTROLES'!I68=0),'ANALISIS DE RIESGOS'!I68,0)</f>
        <v>0</v>
      </c>
      <c r="O73" s="1">
        <f>IF(AND('VALORACIÓN CON CONTROLES'!H68=0,'VALORACIÓN CON CONTROLES'!I68&gt;0),IF(OR(AND('ANALISIS DE RIESGOS'!F68=1,'VALORACIÓN CON CONTROLES'!I68=1),AND('ANALISIS DE RIESGOS'!F68=2,'VALORACIÓN CON CONTROLES'!I68=1),AND('ANALISIS DE RIESGOS'!F68=3,'VALORACIÓN CON CONTROLES'!I68=1),AND('ANALISIS DE RIESGOS'!F68=1,'VALORACIÓN CON CONTROLES'!I68=2),AND('ANALISIS DE RIESGOS'!F68=2,'VALORACIÓN CON CONTROLES'!I68=2)),"ZONA RIESGO BAJA",IF(OR(AND('ANALISIS DE RIESGOS'!F68=4,'VALORACIÓN CON CONTROLES'!I68=1),AND('ANALISIS DE RIESGOS'!F68=3,'VALORACIÓN CON CONTROLES'!I68=2),AND('ANALISIS DE RIESGOS'!F68=2,'VALORACIÓN CON CONTROLES'!I68=3),AND('ANALISIS DE RIESGOS'!F68=1,'VALORACIÓN CON CONTROLES'!I68=3)),"ZONA RIESGO MODERADO",IF(OR(AND('ANALISIS DE RIESGOS'!F68=5,'VALORACIÓN CON CONTROLES'!I68=1),AND('ANALISIS DE RIESGOS'!F68=5,'VALORACIÓN CON CONTROLES'!I68=2),AND('ANALISIS DE RIESGOS'!F68=4,'VALORACIÓN CON CONTROLES'!I68=2),AND('ANALISIS DE RIESGOS'!F68=4,'VALORACIÓN CON CONTROLES'!I68=3),AND('ANALISIS DE RIESGOS'!F68=3,'VALORACIÓN CON CONTROLES'!I68=3),AND('ANALISIS DE RIESGOS'!F68=2,'VALORACIÓN CON CONTROLES'!I68=4),AND('ANALISIS DE RIESGOS'!F68=1,'VALORACIÓN CON CONTROLES'!I68=4),AND('ANALISIS DE RIESGOS'!F68=1,'VALORACIÓN CON CONTROLES'!I68=5)),"ZONA RIESGO ALTO",IF(OR(AND('ANALISIS DE RIESGOS'!F68=5,'VALORACIÓN CON CONTROLES'!I68=3),AND('ANALISIS DE RIESGOS'!F68=5,'VALORACIÓN CON CONTROLES'!I68=4),AND('ANALISIS DE RIESGOS'!F68=5,'VALORACIÓN CON CONTROLES'!I68=5),AND('ANALISIS DE RIESGOS'!F68=4,'VALORACIÓN CON CONTROLES'!I68=4),AND('ANALISIS DE RIESGOS'!F68=4,'VALORACIÓN CON CONTROLES'!I68=5),AND('ANALISIS DE RIESGOS'!F68=3,'VALORACIÓN CON CONTROLES'!I68=4),AND('ANALISIS DE RIESGOS'!F68=3,'VALORACIÓN CON CONTROLES'!I68=5),AND('ANALISIS DE RIESGOS'!F68=2,'VALORACIÓN CON CONTROLES'!I68=5)),"ZONA RIESGO EXTREMO")))),0)</f>
        <v>0</v>
      </c>
      <c r="P73" s="1">
        <f>IF(AND('VALORACIÓN CON CONTROLES'!H68&gt;0,'VALORACIÓN CON CONTROLES'!I68=0),IF(OR(AND('VALORACIÓN CON CONTROLES'!H68=1,'ANALISIS DE RIESGOS'!G68=1),AND('VALORACIÓN CON CONTROLES'!H68=2,'ANALISIS DE RIESGOS'!G68=1),AND('VALORACIÓN CON CONTROLES'!H68=3,'ANALISIS DE RIESGOS'!G68=1),AND('VALORACIÓN CON CONTROLES'!H68=1,'ANALISIS DE RIESGOS'!G68=2),AND('VALORACIÓN CON CONTROLES'!H68=2,'ANALISIS DE RIESGOS'!G68=2)),"ZONA RIESGO BAJA",IF(OR(AND('VALORACIÓN CON CONTROLES'!H68=4,'ANALISIS DE RIESGOS'!G68=1),AND('VALORACIÓN CON CONTROLES'!H68=3,'ANALISIS DE RIESGOS'!G68=2),AND('VALORACIÓN CON CONTROLES'!H68=2,'ANALISIS DE RIESGOS'!G68=3),AND('VALORACIÓN CON CONTROLES'!H68=1,'ANALISIS DE RIESGOS'!G68=3)),"ZONA RIESGO MODERADO",IF(OR(AND('VALORACIÓN CON CONTROLES'!H68=5,'ANALISIS DE RIESGOS'!G68=1),AND('VALORACIÓN CON CONTROLES'!H68=5,'ANALISIS DE RIESGOS'!G68=2),AND('VALORACIÓN CON CONTROLES'!H68=4,'ANALISIS DE RIESGOS'!G68=2),AND('VALORACIÓN CON CONTROLES'!H68=4,'ANALISIS DE RIESGOS'!G68=3),AND('VALORACIÓN CON CONTROLES'!H68=3,'ANALISIS DE RIESGOS'!G68=3),AND('VALORACIÓN CON CONTROLES'!H68=2,'ANALISIS DE RIESGOS'!G68=4),AND('VALORACIÓN CON CONTROLES'!H68=1,'ANALISIS DE RIESGOS'!G68=4),AND('VALORACIÓN CON CONTROLES'!H68=1,'ANALISIS DE RIESGOS'!G68=5)),"ZONA RIESGO ALTO",IF(OR(AND('VALORACIÓN CON CONTROLES'!H68=5,'ANALISIS DE RIESGOS'!G68=3),AND('VALORACIÓN CON CONTROLES'!H68=5,'ANALISIS DE RIESGOS'!G68=4),AND('VALORACIÓN CON CONTROLES'!H68=5,'ANALISIS DE RIESGOS'!G68=5),AND('VALORACIÓN CON CONTROLES'!H68=4,'ANALISIS DE RIESGOS'!G68=4),AND('VALORACIÓN CON CONTROLES'!H68=4,'ANALISIS DE RIESGOS'!G68=5),AND('VALORACIÓN CON CONTROLES'!H68=3,'ANALISIS DE RIESGOS'!G68=4),AND('VALORACIÓN CON CONTROLES'!H68=3,'ANALISIS DE RIESGOS'!G68=5),AND('VALORACIÓN CON CONTROLES'!H68=2,'ANALISIS DE RIESGOS'!G68=5)),"ZONA RIESGO EXTREMO")))),0)</f>
        <v>0</v>
      </c>
      <c r="Q73" s="57" t="str">
        <f>IF(AND('VALORACIÓN CON CONTROLES'!H68&gt;0,'VALORACIÓN CON CONTROLES'!I68&gt;0),IF(OR(AND('VALORACIÓN CON CONTROLES'!H68=1,'VALORACIÓN CON CONTROLES'!I68=1),AND('VALORACIÓN CON CONTROLES'!H68=2,'VALORACIÓN CON CONTROLES'!I68=1),AND('VALORACIÓN CON CONTROLES'!H68=3,'VALORACIÓN CON CONTROLES'!I68=1),AND('VALORACIÓN CON CONTROLES'!H68=1,'VALORACIÓN CON CONTROLES'!I68=2),AND('VALORACIÓN CON CONTROLES'!H68=2,'VALORACIÓN CON CONTROLES'!I68=2)),"ZONA RIESGO BAJA",IF(OR(AND('VALORACIÓN CON CONTROLES'!H68=4,'VALORACIÓN CON CONTROLES'!I68=1),AND('VALORACIÓN CON CONTROLES'!H68=3,'VALORACIÓN CON CONTROLES'!I68=2),AND('VALORACIÓN CON CONTROLES'!H68=2,'VALORACIÓN CON CONTROLES'!I68=3),AND('VALORACIÓN CON CONTROLES'!H68=1,'VALORACIÓN CON CONTROLES'!I68=3)),"ZONA RIESGO MODERADO",IF(OR(AND('VALORACIÓN CON CONTROLES'!H68=5,'VALORACIÓN CON CONTROLES'!I68=1),AND('VALORACIÓN CON CONTROLES'!H68=5,'VALORACIÓN CON CONTROLES'!I68=2),AND('VALORACIÓN CON CONTROLES'!H68=4,'VALORACIÓN CON CONTROLES'!I68=2),AND('VALORACIÓN CON CONTROLES'!H68=4,'VALORACIÓN CON CONTROLES'!I68=3),AND('VALORACIÓN CON CONTROLES'!H68=3,'VALORACIÓN CON CONTROLES'!I68=3),AND('VALORACIÓN CON CONTROLES'!H68=2,'VALORACIÓN CON CONTROLES'!I68=4),AND('VALORACIÓN CON CONTROLES'!H68=1,'VALORACIÓN CON CONTROLES'!I68=4),AND('VALORACIÓN CON CONTROLES'!H68=1,'VALORACIÓN CON CONTROLES'!I68=5)),"ZONA RIESGO ALTO",IF(OR(AND('VALORACIÓN CON CONTROLES'!H68=5,'VALORACIÓN CON CONTROLES'!I68=3),AND('VALORACIÓN CON CONTROLES'!H68=5,'VALORACIÓN CON CONTROLES'!I68=4),AND('VALORACIÓN CON CONTROLES'!H68=5,'VALORACIÓN CON CONTROLES'!I68=5),AND('VALORACIÓN CON CONTROLES'!H68=4,'VALORACIÓN CON CONTROLES'!I68=4),AND('VALORACIÓN CON CONTROLES'!H68=4,'VALORACIÓN CON CONTROLES'!I68=5),AND('VALORACIÓN CON CONTROLES'!H68=3,'VALORACIÓN CON CONTROLES'!I68=4),AND('VALORACIÓN CON CONTROLES'!H68=3,'VALORACIÓN CON CONTROLES'!I68=5),AND('VALORACIÓN CON CONTROLES'!H68=2,'VALORACIÓN CON CONTROLES'!I68=5)),"ZONA RIESGO EXTREMO")))),0)</f>
        <v>ZONA RIESGO BAJA</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6">
        <v>64</v>
      </c>
      <c r="L74" s="1"/>
      <c r="M74" s="59">
        <v>60</v>
      </c>
      <c r="N74" s="59">
        <f>IF(AND('VALORACIÓN CON CONTROLES'!H69=0,'VALORACIÓN CON CONTROLES'!I69=0),'ANALISIS DE RIESGOS'!I69,0)</f>
        <v>0</v>
      </c>
      <c r="O74" s="1">
        <f>IF(AND('VALORACIÓN CON CONTROLES'!H69=0,'VALORACIÓN CON CONTROLES'!I69&gt;0),IF(OR(AND('ANALISIS DE RIESGOS'!F69=1,'VALORACIÓN CON CONTROLES'!I69=1),AND('ANALISIS DE RIESGOS'!F69=2,'VALORACIÓN CON CONTROLES'!I69=1),AND('ANALISIS DE RIESGOS'!F69=3,'VALORACIÓN CON CONTROLES'!I69=1),AND('ANALISIS DE RIESGOS'!F69=1,'VALORACIÓN CON CONTROLES'!I69=2),AND('ANALISIS DE RIESGOS'!F69=2,'VALORACIÓN CON CONTROLES'!I69=2)),"ZONA RIESGO BAJA",IF(OR(AND('ANALISIS DE RIESGOS'!F69=4,'VALORACIÓN CON CONTROLES'!I69=1),AND('ANALISIS DE RIESGOS'!F69=3,'VALORACIÓN CON CONTROLES'!I69=2),AND('ANALISIS DE RIESGOS'!F69=2,'VALORACIÓN CON CONTROLES'!I69=3),AND('ANALISIS DE RIESGOS'!F69=1,'VALORACIÓN CON CONTROLES'!I69=3)),"ZONA RIESGO MODERADO",IF(OR(AND('ANALISIS DE RIESGOS'!F69=5,'VALORACIÓN CON CONTROLES'!I69=1),AND('ANALISIS DE RIESGOS'!F69=5,'VALORACIÓN CON CONTROLES'!I69=2),AND('ANALISIS DE RIESGOS'!F69=4,'VALORACIÓN CON CONTROLES'!I69=2),AND('ANALISIS DE RIESGOS'!F69=4,'VALORACIÓN CON CONTROLES'!I69=3),AND('ANALISIS DE RIESGOS'!F69=3,'VALORACIÓN CON CONTROLES'!I69=3),AND('ANALISIS DE RIESGOS'!F69=2,'VALORACIÓN CON CONTROLES'!I69=4),AND('ANALISIS DE RIESGOS'!F69=1,'VALORACIÓN CON CONTROLES'!I69=4),AND('ANALISIS DE RIESGOS'!F69=1,'VALORACIÓN CON CONTROLES'!I69=5)),"ZONA RIESGO ALTO",IF(OR(AND('ANALISIS DE RIESGOS'!F69=5,'VALORACIÓN CON CONTROLES'!I69=3),AND('ANALISIS DE RIESGOS'!F69=5,'VALORACIÓN CON CONTROLES'!I69=4),AND('ANALISIS DE RIESGOS'!F69=5,'VALORACIÓN CON CONTROLES'!I69=5),AND('ANALISIS DE RIESGOS'!F69=4,'VALORACIÓN CON CONTROLES'!I69=4),AND('ANALISIS DE RIESGOS'!F69=4,'VALORACIÓN CON CONTROLES'!I69=5),AND('ANALISIS DE RIESGOS'!F69=3,'VALORACIÓN CON CONTROLES'!I69=4),AND('ANALISIS DE RIESGOS'!F69=3,'VALORACIÓN CON CONTROLES'!I69=5),AND('ANALISIS DE RIESGOS'!F69=2,'VALORACIÓN CON CONTROLES'!I69=5)),"ZONA RIESGO EXTREMO")))),0)</f>
        <v>0</v>
      </c>
      <c r="P74" s="1">
        <f>IF(AND('VALORACIÓN CON CONTROLES'!H69&gt;0,'VALORACIÓN CON CONTROLES'!I69=0),IF(OR(AND('VALORACIÓN CON CONTROLES'!H69=1,'ANALISIS DE RIESGOS'!G69=1),AND('VALORACIÓN CON CONTROLES'!H69=2,'ANALISIS DE RIESGOS'!G69=1),AND('VALORACIÓN CON CONTROLES'!H69=3,'ANALISIS DE RIESGOS'!G69=1),AND('VALORACIÓN CON CONTROLES'!H69=1,'ANALISIS DE RIESGOS'!G69=2),AND('VALORACIÓN CON CONTROLES'!H69=2,'ANALISIS DE RIESGOS'!G69=2)),"ZONA RIESGO BAJA",IF(OR(AND('VALORACIÓN CON CONTROLES'!H69=4,'ANALISIS DE RIESGOS'!G69=1),AND('VALORACIÓN CON CONTROLES'!H69=3,'ANALISIS DE RIESGOS'!G69=2),AND('VALORACIÓN CON CONTROLES'!H69=2,'ANALISIS DE RIESGOS'!G69=3),AND('VALORACIÓN CON CONTROLES'!H69=1,'ANALISIS DE RIESGOS'!G69=3)),"ZONA RIESGO MODERADO",IF(OR(AND('VALORACIÓN CON CONTROLES'!H69=5,'ANALISIS DE RIESGOS'!G69=1),AND('VALORACIÓN CON CONTROLES'!H69=5,'ANALISIS DE RIESGOS'!G69=2),AND('VALORACIÓN CON CONTROLES'!H69=4,'ANALISIS DE RIESGOS'!G69=2),AND('VALORACIÓN CON CONTROLES'!H69=4,'ANALISIS DE RIESGOS'!G69=3),AND('VALORACIÓN CON CONTROLES'!H69=3,'ANALISIS DE RIESGOS'!G69=3),AND('VALORACIÓN CON CONTROLES'!H69=2,'ANALISIS DE RIESGOS'!G69=4),AND('VALORACIÓN CON CONTROLES'!H69=1,'ANALISIS DE RIESGOS'!G69=4),AND('VALORACIÓN CON CONTROLES'!H69=1,'ANALISIS DE RIESGOS'!G69=5)),"ZONA RIESGO ALTO",IF(OR(AND('VALORACIÓN CON CONTROLES'!H69=5,'ANALISIS DE RIESGOS'!G69=3),AND('VALORACIÓN CON CONTROLES'!H69=5,'ANALISIS DE RIESGOS'!G69=4),AND('VALORACIÓN CON CONTROLES'!H69=5,'ANALISIS DE RIESGOS'!G69=5),AND('VALORACIÓN CON CONTROLES'!H69=4,'ANALISIS DE RIESGOS'!G69=4),AND('VALORACIÓN CON CONTROLES'!H69=4,'ANALISIS DE RIESGOS'!G69=5),AND('VALORACIÓN CON CONTROLES'!H69=3,'ANALISIS DE RIESGOS'!G69=4),AND('VALORACIÓN CON CONTROLES'!H69=3,'ANALISIS DE RIESGOS'!G69=5),AND('VALORACIÓN CON CONTROLES'!H69=2,'ANALISIS DE RIESGOS'!G69=5)),"ZONA RIESGO EXTREMO")))),0)</f>
        <v>0</v>
      </c>
      <c r="Q74" s="57" t="str">
        <f>IF(AND('VALORACIÓN CON CONTROLES'!H69&gt;0,'VALORACIÓN CON CONTROLES'!I69&gt;0),IF(OR(AND('VALORACIÓN CON CONTROLES'!H69=1,'VALORACIÓN CON CONTROLES'!I69=1),AND('VALORACIÓN CON CONTROLES'!H69=2,'VALORACIÓN CON CONTROLES'!I69=1),AND('VALORACIÓN CON CONTROLES'!H69=3,'VALORACIÓN CON CONTROLES'!I69=1),AND('VALORACIÓN CON CONTROLES'!H69=1,'VALORACIÓN CON CONTROLES'!I69=2),AND('VALORACIÓN CON CONTROLES'!H69=2,'VALORACIÓN CON CONTROLES'!I69=2)),"ZONA RIESGO BAJA",IF(OR(AND('VALORACIÓN CON CONTROLES'!H69=4,'VALORACIÓN CON CONTROLES'!I69=1),AND('VALORACIÓN CON CONTROLES'!H69=3,'VALORACIÓN CON CONTROLES'!I69=2),AND('VALORACIÓN CON CONTROLES'!H69=2,'VALORACIÓN CON CONTROLES'!I69=3),AND('VALORACIÓN CON CONTROLES'!H69=1,'VALORACIÓN CON CONTROLES'!I69=3)),"ZONA RIESGO MODERADO",IF(OR(AND('VALORACIÓN CON CONTROLES'!H69=5,'VALORACIÓN CON CONTROLES'!I69=1),AND('VALORACIÓN CON CONTROLES'!H69=5,'VALORACIÓN CON CONTROLES'!I69=2),AND('VALORACIÓN CON CONTROLES'!H69=4,'VALORACIÓN CON CONTROLES'!I69=2),AND('VALORACIÓN CON CONTROLES'!H69=4,'VALORACIÓN CON CONTROLES'!I69=3),AND('VALORACIÓN CON CONTROLES'!H69=3,'VALORACIÓN CON CONTROLES'!I69=3),AND('VALORACIÓN CON CONTROLES'!H69=2,'VALORACIÓN CON CONTROLES'!I69=4),AND('VALORACIÓN CON CONTROLES'!H69=1,'VALORACIÓN CON CONTROLES'!I69=4),AND('VALORACIÓN CON CONTROLES'!H69=1,'VALORACIÓN CON CONTROLES'!I69=5)),"ZONA RIESGO ALTO",IF(OR(AND('VALORACIÓN CON CONTROLES'!H69=5,'VALORACIÓN CON CONTROLES'!I69=3),AND('VALORACIÓN CON CONTROLES'!H69=5,'VALORACIÓN CON CONTROLES'!I69=4),AND('VALORACIÓN CON CONTROLES'!H69=5,'VALORACIÓN CON CONTROLES'!I69=5),AND('VALORACIÓN CON CONTROLES'!H69=4,'VALORACIÓN CON CONTROLES'!I69=4),AND('VALORACIÓN CON CONTROLES'!H69=4,'VALORACIÓN CON CONTROLES'!I69=5),AND('VALORACIÓN CON CONTROLES'!H69=3,'VALORACIÓN CON CONTROLES'!I69=4),AND('VALORACIÓN CON CONTROLES'!H69=3,'VALORACIÓN CON CONTROLES'!I69=5),AND('VALORACIÓN CON CONTROLES'!H69=2,'VALORACIÓN CON CONTROLES'!I69=5)),"ZONA RIESGO EXTREMO")))),0)</f>
        <v>ZONA RIESGO BAJA</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6">
        <v>65</v>
      </c>
      <c r="L75" s="1"/>
      <c r="M75" s="59">
        <v>61</v>
      </c>
      <c r="N75" s="59">
        <f>IF(AND('VALORACIÓN CON CONTROLES'!H70=0,'VALORACIÓN CON CONTROLES'!I70=0),'ANALISIS DE RIESGOS'!I70,0)</f>
        <v>0</v>
      </c>
      <c r="O75" s="1">
        <f>IF(AND('VALORACIÓN CON CONTROLES'!H70=0,'VALORACIÓN CON CONTROLES'!I70&gt;0),IF(OR(AND('ANALISIS DE RIESGOS'!F70=1,'VALORACIÓN CON CONTROLES'!I70=1),AND('ANALISIS DE RIESGOS'!F70=2,'VALORACIÓN CON CONTROLES'!I70=1),AND('ANALISIS DE RIESGOS'!F70=3,'VALORACIÓN CON CONTROLES'!I70=1),AND('ANALISIS DE RIESGOS'!F70=1,'VALORACIÓN CON CONTROLES'!I70=2),AND('ANALISIS DE RIESGOS'!F70=2,'VALORACIÓN CON CONTROLES'!I70=2)),"ZONA RIESGO BAJA",IF(OR(AND('ANALISIS DE RIESGOS'!F70=4,'VALORACIÓN CON CONTROLES'!I70=1),AND('ANALISIS DE RIESGOS'!F70=3,'VALORACIÓN CON CONTROLES'!I70=2),AND('ANALISIS DE RIESGOS'!F70=2,'VALORACIÓN CON CONTROLES'!I70=3),AND('ANALISIS DE RIESGOS'!F70=1,'VALORACIÓN CON CONTROLES'!I70=3)),"ZONA RIESGO MODERADO",IF(OR(AND('ANALISIS DE RIESGOS'!F70=5,'VALORACIÓN CON CONTROLES'!I70=1),AND('ANALISIS DE RIESGOS'!F70=5,'VALORACIÓN CON CONTROLES'!I70=2),AND('ANALISIS DE RIESGOS'!F70=4,'VALORACIÓN CON CONTROLES'!I70=2),AND('ANALISIS DE RIESGOS'!F70=4,'VALORACIÓN CON CONTROLES'!I70=3),AND('ANALISIS DE RIESGOS'!F70=3,'VALORACIÓN CON CONTROLES'!I70=3),AND('ANALISIS DE RIESGOS'!F70=2,'VALORACIÓN CON CONTROLES'!I70=4),AND('ANALISIS DE RIESGOS'!F70=1,'VALORACIÓN CON CONTROLES'!I70=4),AND('ANALISIS DE RIESGOS'!F70=1,'VALORACIÓN CON CONTROLES'!I70=5)),"ZONA RIESGO ALTO",IF(OR(AND('ANALISIS DE RIESGOS'!F70=5,'VALORACIÓN CON CONTROLES'!I70=3),AND('ANALISIS DE RIESGOS'!F70=5,'VALORACIÓN CON CONTROLES'!I70=4),AND('ANALISIS DE RIESGOS'!F70=5,'VALORACIÓN CON CONTROLES'!I70=5),AND('ANALISIS DE RIESGOS'!F70=4,'VALORACIÓN CON CONTROLES'!I70=4),AND('ANALISIS DE RIESGOS'!F70=4,'VALORACIÓN CON CONTROLES'!I70=5),AND('ANALISIS DE RIESGOS'!F70=3,'VALORACIÓN CON CONTROLES'!I70=4),AND('ANALISIS DE RIESGOS'!F70=3,'VALORACIÓN CON CONTROLES'!I70=5),AND('ANALISIS DE RIESGOS'!F70=2,'VALORACIÓN CON CONTROLES'!I70=5)),"ZONA RIESGO EXTREMO")))),0)</f>
        <v>0</v>
      </c>
      <c r="P75" s="1">
        <f>IF(AND('VALORACIÓN CON CONTROLES'!H70&gt;0,'VALORACIÓN CON CONTROLES'!I70=0),IF(OR(AND('VALORACIÓN CON CONTROLES'!H70=1,'ANALISIS DE RIESGOS'!G70=1),AND('VALORACIÓN CON CONTROLES'!H70=2,'ANALISIS DE RIESGOS'!G70=1),AND('VALORACIÓN CON CONTROLES'!H70=3,'ANALISIS DE RIESGOS'!G70=1),AND('VALORACIÓN CON CONTROLES'!H70=1,'ANALISIS DE RIESGOS'!G70=2),AND('VALORACIÓN CON CONTROLES'!H70=2,'ANALISIS DE RIESGOS'!G70=2)),"ZONA RIESGO BAJA",IF(OR(AND('VALORACIÓN CON CONTROLES'!H70=4,'ANALISIS DE RIESGOS'!G70=1),AND('VALORACIÓN CON CONTROLES'!H70=3,'ANALISIS DE RIESGOS'!G70=2),AND('VALORACIÓN CON CONTROLES'!H70=2,'ANALISIS DE RIESGOS'!G70=3),AND('VALORACIÓN CON CONTROLES'!H70=1,'ANALISIS DE RIESGOS'!G70=3)),"ZONA RIESGO MODERADO",IF(OR(AND('VALORACIÓN CON CONTROLES'!H70=5,'ANALISIS DE RIESGOS'!G70=1),AND('VALORACIÓN CON CONTROLES'!H70=5,'ANALISIS DE RIESGOS'!G70=2),AND('VALORACIÓN CON CONTROLES'!H70=4,'ANALISIS DE RIESGOS'!G70=2),AND('VALORACIÓN CON CONTROLES'!H70=4,'ANALISIS DE RIESGOS'!G70=3),AND('VALORACIÓN CON CONTROLES'!H70=3,'ANALISIS DE RIESGOS'!G70=3),AND('VALORACIÓN CON CONTROLES'!H70=2,'ANALISIS DE RIESGOS'!G70=4),AND('VALORACIÓN CON CONTROLES'!H70=1,'ANALISIS DE RIESGOS'!G70=4),AND('VALORACIÓN CON CONTROLES'!H70=1,'ANALISIS DE RIESGOS'!G70=5)),"ZONA RIESGO ALTO",IF(OR(AND('VALORACIÓN CON CONTROLES'!H70=5,'ANALISIS DE RIESGOS'!G70=3),AND('VALORACIÓN CON CONTROLES'!H70=5,'ANALISIS DE RIESGOS'!G70=4),AND('VALORACIÓN CON CONTROLES'!H70=5,'ANALISIS DE RIESGOS'!G70=5),AND('VALORACIÓN CON CONTROLES'!H70=4,'ANALISIS DE RIESGOS'!G70=4),AND('VALORACIÓN CON CONTROLES'!H70=4,'ANALISIS DE RIESGOS'!G70=5),AND('VALORACIÓN CON CONTROLES'!H70=3,'ANALISIS DE RIESGOS'!G70=4),AND('VALORACIÓN CON CONTROLES'!H70=3,'ANALISIS DE RIESGOS'!G70=5),AND('VALORACIÓN CON CONTROLES'!H70=2,'ANALISIS DE RIESGOS'!G70=5)),"ZONA RIESGO EXTREMO")))),0)</f>
        <v>0</v>
      </c>
      <c r="Q75" s="57" t="str">
        <f>IF(AND('VALORACIÓN CON CONTROLES'!H70&gt;0,'VALORACIÓN CON CONTROLES'!I70&gt;0),IF(OR(AND('VALORACIÓN CON CONTROLES'!H70=1,'VALORACIÓN CON CONTROLES'!I70=1),AND('VALORACIÓN CON CONTROLES'!H70=2,'VALORACIÓN CON CONTROLES'!I70=1),AND('VALORACIÓN CON CONTROLES'!H70=3,'VALORACIÓN CON CONTROLES'!I70=1),AND('VALORACIÓN CON CONTROLES'!H70=1,'VALORACIÓN CON CONTROLES'!I70=2),AND('VALORACIÓN CON CONTROLES'!H70=2,'VALORACIÓN CON CONTROLES'!I70=2)),"ZONA RIESGO BAJA",IF(OR(AND('VALORACIÓN CON CONTROLES'!H70=4,'VALORACIÓN CON CONTROLES'!I70=1),AND('VALORACIÓN CON CONTROLES'!H70=3,'VALORACIÓN CON CONTROLES'!I70=2),AND('VALORACIÓN CON CONTROLES'!H70=2,'VALORACIÓN CON CONTROLES'!I70=3),AND('VALORACIÓN CON CONTROLES'!H70=1,'VALORACIÓN CON CONTROLES'!I70=3)),"ZONA RIESGO MODERADO",IF(OR(AND('VALORACIÓN CON CONTROLES'!H70=5,'VALORACIÓN CON CONTROLES'!I70=1),AND('VALORACIÓN CON CONTROLES'!H70=5,'VALORACIÓN CON CONTROLES'!I70=2),AND('VALORACIÓN CON CONTROLES'!H70=4,'VALORACIÓN CON CONTROLES'!I70=2),AND('VALORACIÓN CON CONTROLES'!H70=4,'VALORACIÓN CON CONTROLES'!I70=3),AND('VALORACIÓN CON CONTROLES'!H70=3,'VALORACIÓN CON CONTROLES'!I70=3),AND('VALORACIÓN CON CONTROLES'!H70=2,'VALORACIÓN CON CONTROLES'!I70=4),AND('VALORACIÓN CON CONTROLES'!H70=1,'VALORACIÓN CON CONTROLES'!I70=4),AND('VALORACIÓN CON CONTROLES'!H70=1,'VALORACIÓN CON CONTROLES'!I70=5)),"ZONA RIESGO ALTO",IF(OR(AND('VALORACIÓN CON CONTROLES'!H70=5,'VALORACIÓN CON CONTROLES'!I70=3),AND('VALORACIÓN CON CONTROLES'!H70=5,'VALORACIÓN CON CONTROLES'!I70=4),AND('VALORACIÓN CON CONTROLES'!H70=5,'VALORACIÓN CON CONTROLES'!I70=5),AND('VALORACIÓN CON CONTROLES'!H70=4,'VALORACIÓN CON CONTROLES'!I70=4),AND('VALORACIÓN CON CONTROLES'!H70=4,'VALORACIÓN CON CONTROLES'!I70=5),AND('VALORACIÓN CON CONTROLES'!H70=3,'VALORACIÓN CON CONTROLES'!I70=4),AND('VALORACIÓN CON CONTROLES'!H70=3,'VALORACIÓN CON CONTROLES'!I70=5),AND('VALORACIÓN CON CONTROLES'!H70=2,'VALORACIÓN CON CONTROLES'!I70=5)),"ZONA RIESGO EXTREMO")))),0)</f>
        <v>ZONA RIESGO BAJA</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6">
        <v>66</v>
      </c>
      <c r="L76" s="1"/>
      <c r="M76" s="59">
        <v>62</v>
      </c>
      <c r="N76" s="59">
        <f>IF(AND('VALORACIÓN CON CONTROLES'!H71=0,'VALORACIÓN CON CONTROLES'!I71=0),'ANALISIS DE RIESGOS'!I71,0)</f>
        <v>0</v>
      </c>
      <c r="O76" s="1">
        <f>IF(AND('VALORACIÓN CON CONTROLES'!H71=0,'VALORACIÓN CON CONTROLES'!I71&gt;0),IF(OR(AND('ANALISIS DE RIESGOS'!F71=1,'VALORACIÓN CON CONTROLES'!I71=1),AND('ANALISIS DE RIESGOS'!F71=2,'VALORACIÓN CON CONTROLES'!I71=1),AND('ANALISIS DE RIESGOS'!F71=3,'VALORACIÓN CON CONTROLES'!I71=1),AND('ANALISIS DE RIESGOS'!F71=1,'VALORACIÓN CON CONTROLES'!I71=2),AND('ANALISIS DE RIESGOS'!F71=2,'VALORACIÓN CON CONTROLES'!I71=2)),"ZONA RIESGO BAJA",IF(OR(AND('ANALISIS DE RIESGOS'!F71=4,'VALORACIÓN CON CONTROLES'!I71=1),AND('ANALISIS DE RIESGOS'!F71=3,'VALORACIÓN CON CONTROLES'!I71=2),AND('ANALISIS DE RIESGOS'!F71=2,'VALORACIÓN CON CONTROLES'!I71=3),AND('ANALISIS DE RIESGOS'!F71=1,'VALORACIÓN CON CONTROLES'!I71=3)),"ZONA RIESGO MODERADO",IF(OR(AND('ANALISIS DE RIESGOS'!F71=5,'VALORACIÓN CON CONTROLES'!I71=1),AND('ANALISIS DE RIESGOS'!F71=5,'VALORACIÓN CON CONTROLES'!I71=2),AND('ANALISIS DE RIESGOS'!F71=4,'VALORACIÓN CON CONTROLES'!I71=2),AND('ANALISIS DE RIESGOS'!F71=4,'VALORACIÓN CON CONTROLES'!I71=3),AND('ANALISIS DE RIESGOS'!F71=3,'VALORACIÓN CON CONTROLES'!I71=3),AND('ANALISIS DE RIESGOS'!F71=2,'VALORACIÓN CON CONTROLES'!I71=4),AND('ANALISIS DE RIESGOS'!F71=1,'VALORACIÓN CON CONTROLES'!I71=4),AND('ANALISIS DE RIESGOS'!F71=1,'VALORACIÓN CON CONTROLES'!I71=5)),"ZONA RIESGO ALTO",IF(OR(AND('ANALISIS DE RIESGOS'!F71=5,'VALORACIÓN CON CONTROLES'!I71=3),AND('ANALISIS DE RIESGOS'!F71=5,'VALORACIÓN CON CONTROLES'!I71=4),AND('ANALISIS DE RIESGOS'!F71=5,'VALORACIÓN CON CONTROLES'!I71=5),AND('ANALISIS DE RIESGOS'!F71=4,'VALORACIÓN CON CONTROLES'!I71=4),AND('ANALISIS DE RIESGOS'!F71=4,'VALORACIÓN CON CONTROLES'!I71=5),AND('ANALISIS DE RIESGOS'!F71=3,'VALORACIÓN CON CONTROLES'!I71=4),AND('ANALISIS DE RIESGOS'!F71=3,'VALORACIÓN CON CONTROLES'!I71=5),AND('ANALISIS DE RIESGOS'!F71=2,'VALORACIÓN CON CONTROLES'!I71=5)),"ZONA RIESGO EXTREMO")))),0)</f>
        <v>0</v>
      </c>
      <c r="P76" s="1">
        <f>IF(AND('VALORACIÓN CON CONTROLES'!H71&gt;0,'VALORACIÓN CON CONTROLES'!I71=0),IF(OR(AND('VALORACIÓN CON CONTROLES'!H71=1,'ANALISIS DE RIESGOS'!G71=1),AND('VALORACIÓN CON CONTROLES'!H71=2,'ANALISIS DE RIESGOS'!G71=1),AND('VALORACIÓN CON CONTROLES'!H71=3,'ANALISIS DE RIESGOS'!G71=1),AND('VALORACIÓN CON CONTROLES'!H71=1,'ANALISIS DE RIESGOS'!G71=2),AND('VALORACIÓN CON CONTROLES'!H71=2,'ANALISIS DE RIESGOS'!G71=2)),"ZONA RIESGO BAJA",IF(OR(AND('VALORACIÓN CON CONTROLES'!H71=4,'ANALISIS DE RIESGOS'!G71=1),AND('VALORACIÓN CON CONTROLES'!H71=3,'ANALISIS DE RIESGOS'!G71=2),AND('VALORACIÓN CON CONTROLES'!H71=2,'ANALISIS DE RIESGOS'!G71=3),AND('VALORACIÓN CON CONTROLES'!H71=1,'ANALISIS DE RIESGOS'!G71=3)),"ZONA RIESGO MODERADO",IF(OR(AND('VALORACIÓN CON CONTROLES'!H71=5,'ANALISIS DE RIESGOS'!G71=1),AND('VALORACIÓN CON CONTROLES'!H71=5,'ANALISIS DE RIESGOS'!G71=2),AND('VALORACIÓN CON CONTROLES'!H71=4,'ANALISIS DE RIESGOS'!G71=2),AND('VALORACIÓN CON CONTROLES'!H71=4,'ANALISIS DE RIESGOS'!G71=3),AND('VALORACIÓN CON CONTROLES'!H71=3,'ANALISIS DE RIESGOS'!G71=3),AND('VALORACIÓN CON CONTROLES'!H71=2,'ANALISIS DE RIESGOS'!G71=4),AND('VALORACIÓN CON CONTROLES'!H71=1,'ANALISIS DE RIESGOS'!G71=4),AND('VALORACIÓN CON CONTROLES'!H71=1,'ANALISIS DE RIESGOS'!G71=5)),"ZONA RIESGO ALTO",IF(OR(AND('VALORACIÓN CON CONTROLES'!H71=5,'ANALISIS DE RIESGOS'!G71=3),AND('VALORACIÓN CON CONTROLES'!H71=5,'ANALISIS DE RIESGOS'!G71=4),AND('VALORACIÓN CON CONTROLES'!H71=5,'ANALISIS DE RIESGOS'!G71=5),AND('VALORACIÓN CON CONTROLES'!H71=4,'ANALISIS DE RIESGOS'!G71=4),AND('VALORACIÓN CON CONTROLES'!H71=4,'ANALISIS DE RIESGOS'!G71=5),AND('VALORACIÓN CON CONTROLES'!H71=3,'ANALISIS DE RIESGOS'!G71=4),AND('VALORACIÓN CON CONTROLES'!H71=3,'ANALISIS DE RIESGOS'!G71=5),AND('VALORACIÓN CON CONTROLES'!H71=2,'ANALISIS DE RIESGOS'!G71=5)),"ZONA RIESGO EXTREMO")))),0)</f>
        <v>0</v>
      </c>
      <c r="Q76" s="57" t="str">
        <f>IF(AND('VALORACIÓN CON CONTROLES'!H71&gt;0,'VALORACIÓN CON CONTROLES'!I71&gt;0),IF(OR(AND('VALORACIÓN CON CONTROLES'!H71=1,'VALORACIÓN CON CONTROLES'!I71=1),AND('VALORACIÓN CON CONTROLES'!H71=2,'VALORACIÓN CON CONTROLES'!I71=1),AND('VALORACIÓN CON CONTROLES'!H71=3,'VALORACIÓN CON CONTROLES'!I71=1),AND('VALORACIÓN CON CONTROLES'!H71=1,'VALORACIÓN CON CONTROLES'!I71=2),AND('VALORACIÓN CON CONTROLES'!H71=2,'VALORACIÓN CON CONTROLES'!I71=2)),"ZONA RIESGO BAJA",IF(OR(AND('VALORACIÓN CON CONTROLES'!H71=4,'VALORACIÓN CON CONTROLES'!I71=1),AND('VALORACIÓN CON CONTROLES'!H71=3,'VALORACIÓN CON CONTROLES'!I71=2),AND('VALORACIÓN CON CONTROLES'!H71=2,'VALORACIÓN CON CONTROLES'!I71=3),AND('VALORACIÓN CON CONTROLES'!H71=1,'VALORACIÓN CON CONTROLES'!I71=3)),"ZONA RIESGO MODERADO",IF(OR(AND('VALORACIÓN CON CONTROLES'!H71=5,'VALORACIÓN CON CONTROLES'!I71=1),AND('VALORACIÓN CON CONTROLES'!H71=5,'VALORACIÓN CON CONTROLES'!I71=2),AND('VALORACIÓN CON CONTROLES'!H71=4,'VALORACIÓN CON CONTROLES'!I71=2),AND('VALORACIÓN CON CONTROLES'!H71=4,'VALORACIÓN CON CONTROLES'!I71=3),AND('VALORACIÓN CON CONTROLES'!H71=3,'VALORACIÓN CON CONTROLES'!I71=3),AND('VALORACIÓN CON CONTROLES'!H71=2,'VALORACIÓN CON CONTROLES'!I71=4),AND('VALORACIÓN CON CONTROLES'!H71=1,'VALORACIÓN CON CONTROLES'!I71=4),AND('VALORACIÓN CON CONTROLES'!H71=1,'VALORACIÓN CON CONTROLES'!I71=5)),"ZONA RIESGO ALTO",IF(OR(AND('VALORACIÓN CON CONTROLES'!H71=5,'VALORACIÓN CON CONTROLES'!I71=3),AND('VALORACIÓN CON CONTROLES'!H71=5,'VALORACIÓN CON CONTROLES'!I71=4),AND('VALORACIÓN CON CONTROLES'!H71=5,'VALORACIÓN CON CONTROLES'!I71=5),AND('VALORACIÓN CON CONTROLES'!H71=4,'VALORACIÓN CON CONTROLES'!I71=4),AND('VALORACIÓN CON CONTROLES'!H71=4,'VALORACIÓN CON CONTROLES'!I71=5),AND('VALORACIÓN CON CONTROLES'!H71=3,'VALORACIÓN CON CONTROLES'!I71=4),AND('VALORACIÓN CON CONTROLES'!H71=3,'VALORACIÓN CON CONTROLES'!I71=5),AND('VALORACIÓN CON CONTROLES'!H71=2,'VALORACIÓN CON CONTROLES'!I71=5)),"ZONA RIESGO EXTREMO")))),0)</f>
        <v>ZONA RIESGO BAJA</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6">
        <v>67</v>
      </c>
      <c r="L77" s="1"/>
      <c r="M77" s="59">
        <v>63</v>
      </c>
      <c r="N77" s="59">
        <f>IF(AND('VALORACIÓN CON CONTROLES'!H72=0,'VALORACIÓN CON CONTROLES'!I72=0),'ANALISIS DE RIESGOS'!I72,0)</f>
        <v>0</v>
      </c>
      <c r="O77" s="1">
        <f>IF(AND('VALORACIÓN CON CONTROLES'!H72=0,'VALORACIÓN CON CONTROLES'!I72&gt;0),IF(OR(AND('ANALISIS DE RIESGOS'!F72=1,'VALORACIÓN CON CONTROLES'!I72=1),AND('ANALISIS DE RIESGOS'!F72=2,'VALORACIÓN CON CONTROLES'!I72=1),AND('ANALISIS DE RIESGOS'!F72=3,'VALORACIÓN CON CONTROLES'!I72=1),AND('ANALISIS DE RIESGOS'!F72=1,'VALORACIÓN CON CONTROLES'!I72=2),AND('ANALISIS DE RIESGOS'!F72=2,'VALORACIÓN CON CONTROLES'!I72=2)),"ZONA RIESGO BAJA",IF(OR(AND('ANALISIS DE RIESGOS'!F72=4,'VALORACIÓN CON CONTROLES'!I72=1),AND('ANALISIS DE RIESGOS'!F72=3,'VALORACIÓN CON CONTROLES'!I72=2),AND('ANALISIS DE RIESGOS'!F72=2,'VALORACIÓN CON CONTROLES'!I72=3),AND('ANALISIS DE RIESGOS'!F72=1,'VALORACIÓN CON CONTROLES'!I72=3)),"ZONA RIESGO MODERADO",IF(OR(AND('ANALISIS DE RIESGOS'!F72=5,'VALORACIÓN CON CONTROLES'!I72=1),AND('ANALISIS DE RIESGOS'!F72=5,'VALORACIÓN CON CONTROLES'!I72=2),AND('ANALISIS DE RIESGOS'!F72=4,'VALORACIÓN CON CONTROLES'!I72=2),AND('ANALISIS DE RIESGOS'!F72=4,'VALORACIÓN CON CONTROLES'!I72=3),AND('ANALISIS DE RIESGOS'!F72=3,'VALORACIÓN CON CONTROLES'!I72=3),AND('ANALISIS DE RIESGOS'!F72=2,'VALORACIÓN CON CONTROLES'!I72=4),AND('ANALISIS DE RIESGOS'!F72=1,'VALORACIÓN CON CONTROLES'!I72=4),AND('ANALISIS DE RIESGOS'!F72=1,'VALORACIÓN CON CONTROLES'!I72=5)),"ZONA RIESGO ALTO",IF(OR(AND('ANALISIS DE RIESGOS'!F72=5,'VALORACIÓN CON CONTROLES'!I72=3),AND('ANALISIS DE RIESGOS'!F72=5,'VALORACIÓN CON CONTROLES'!I72=4),AND('ANALISIS DE RIESGOS'!F72=5,'VALORACIÓN CON CONTROLES'!I72=5),AND('ANALISIS DE RIESGOS'!F72=4,'VALORACIÓN CON CONTROLES'!I72=4),AND('ANALISIS DE RIESGOS'!F72=4,'VALORACIÓN CON CONTROLES'!I72=5),AND('ANALISIS DE RIESGOS'!F72=3,'VALORACIÓN CON CONTROLES'!I72=4),AND('ANALISIS DE RIESGOS'!F72=3,'VALORACIÓN CON CONTROLES'!I72=5),AND('ANALISIS DE RIESGOS'!F72=2,'VALORACIÓN CON CONTROLES'!I72=5)),"ZONA RIESGO EXTREMO")))),0)</f>
        <v>0</v>
      </c>
      <c r="P77" s="1">
        <f>IF(AND('VALORACIÓN CON CONTROLES'!H72&gt;0,'VALORACIÓN CON CONTROLES'!I72=0),IF(OR(AND('VALORACIÓN CON CONTROLES'!H72=1,'ANALISIS DE RIESGOS'!G72=1),AND('VALORACIÓN CON CONTROLES'!H72=2,'ANALISIS DE RIESGOS'!G72=1),AND('VALORACIÓN CON CONTROLES'!H72=3,'ANALISIS DE RIESGOS'!G72=1),AND('VALORACIÓN CON CONTROLES'!H72=1,'ANALISIS DE RIESGOS'!G72=2),AND('VALORACIÓN CON CONTROLES'!H72=2,'ANALISIS DE RIESGOS'!G72=2)),"ZONA RIESGO BAJA",IF(OR(AND('VALORACIÓN CON CONTROLES'!H72=4,'ANALISIS DE RIESGOS'!G72=1),AND('VALORACIÓN CON CONTROLES'!H72=3,'ANALISIS DE RIESGOS'!G72=2),AND('VALORACIÓN CON CONTROLES'!H72=2,'ANALISIS DE RIESGOS'!G72=3),AND('VALORACIÓN CON CONTROLES'!H72=1,'ANALISIS DE RIESGOS'!G72=3)),"ZONA RIESGO MODERADO",IF(OR(AND('VALORACIÓN CON CONTROLES'!H72=5,'ANALISIS DE RIESGOS'!G72=1),AND('VALORACIÓN CON CONTROLES'!H72=5,'ANALISIS DE RIESGOS'!G72=2),AND('VALORACIÓN CON CONTROLES'!H72=4,'ANALISIS DE RIESGOS'!G72=2),AND('VALORACIÓN CON CONTROLES'!H72=4,'ANALISIS DE RIESGOS'!G72=3),AND('VALORACIÓN CON CONTROLES'!H72=3,'ANALISIS DE RIESGOS'!G72=3),AND('VALORACIÓN CON CONTROLES'!H72=2,'ANALISIS DE RIESGOS'!G72=4),AND('VALORACIÓN CON CONTROLES'!H72=1,'ANALISIS DE RIESGOS'!G72=4),AND('VALORACIÓN CON CONTROLES'!H72=1,'ANALISIS DE RIESGOS'!G72=5)),"ZONA RIESGO ALTO",IF(OR(AND('VALORACIÓN CON CONTROLES'!H72=5,'ANALISIS DE RIESGOS'!G72=3),AND('VALORACIÓN CON CONTROLES'!H72=5,'ANALISIS DE RIESGOS'!G72=4),AND('VALORACIÓN CON CONTROLES'!H72=5,'ANALISIS DE RIESGOS'!G72=5),AND('VALORACIÓN CON CONTROLES'!H72=4,'ANALISIS DE RIESGOS'!G72=4),AND('VALORACIÓN CON CONTROLES'!H72=4,'ANALISIS DE RIESGOS'!G72=5),AND('VALORACIÓN CON CONTROLES'!H72=3,'ANALISIS DE RIESGOS'!G72=4),AND('VALORACIÓN CON CONTROLES'!H72=3,'ANALISIS DE RIESGOS'!G72=5),AND('VALORACIÓN CON CONTROLES'!H72=2,'ANALISIS DE RIESGOS'!G72=5)),"ZONA RIESGO EXTREMO")))),0)</f>
        <v>0</v>
      </c>
      <c r="Q77" s="57" t="str">
        <f>IF(AND('VALORACIÓN CON CONTROLES'!H72&gt;0,'VALORACIÓN CON CONTROLES'!I72&gt;0),IF(OR(AND('VALORACIÓN CON CONTROLES'!H72=1,'VALORACIÓN CON CONTROLES'!I72=1),AND('VALORACIÓN CON CONTROLES'!H72=2,'VALORACIÓN CON CONTROLES'!I72=1),AND('VALORACIÓN CON CONTROLES'!H72=3,'VALORACIÓN CON CONTROLES'!I72=1),AND('VALORACIÓN CON CONTROLES'!H72=1,'VALORACIÓN CON CONTROLES'!I72=2),AND('VALORACIÓN CON CONTROLES'!H72=2,'VALORACIÓN CON CONTROLES'!I72=2)),"ZONA RIESGO BAJA",IF(OR(AND('VALORACIÓN CON CONTROLES'!H72=4,'VALORACIÓN CON CONTROLES'!I72=1),AND('VALORACIÓN CON CONTROLES'!H72=3,'VALORACIÓN CON CONTROLES'!I72=2),AND('VALORACIÓN CON CONTROLES'!H72=2,'VALORACIÓN CON CONTROLES'!I72=3),AND('VALORACIÓN CON CONTROLES'!H72=1,'VALORACIÓN CON CONTROLES'!I72=3)),"ZONA RIESGO MODERADO",IF(OR(AND('VALORACIÓN CON CONTROLES'!H72=5,'VALORACIÓN CON CONTROLES'!I72=1),AND('VALORACIÓN CON CONTROLES'!H72=5,'VALORACIÓN CON CONTROLES'!I72=2),AND('VALORACIÓN CON CONTROLES'!H72=4,'VALORACIÓN CON CONTROLES'!I72=2),AND('VALORACIÓN CON CONTROLES'!H72=4,'VALORACIÓN CON CONTROLES'!I72=3),AND('VALORACIÓN CON CONTROLES'!H72=3,'VALORACIÓN CON CONTROLES'!I72=3),AND('VALORACIÓN CON CONTROLES'!H72=2,'VALORACIÓN CON CONTROLES'!I72=4),AND('VALORACIÓN CON CONTROLES'!H72=1,'VALORACIÓN CON CONTROLES'!I72=4),AND('VALORACIÓN CON CONTROLES'!H72=1,'VALORACIÓN CON CONTROLES'!I72=5)),"ZONA RIESGO ALTO",IF(OR(AND('VALORACIÓN CON CONTROLES'!H72=5,'VALORACIÓN CON CONTROLES'!I72=3),AND('VALORACIÓN CON CONTROLES'!H72=5,'VALORACIÓN CON CONTROLES'!I72=4),AND('VALORACIÓN CON CONTROLES'!H72=5,'VALORACIÓN CON CONTROLES'!I72=5),AND('VALORACIÓN CON CONTROLES'!H72=4,'VALORACIÓN CON CONTROLES'!I72=4),AND('VALORACIÓN CON CONTROLES'!H72=4,'VALORACIÓN CON CONTROLES'!I72=5),AND('VALORACIÓN CON CONTROLES'!H72=3,'VALORACIÓN CON CONTROLES'!I72=4),AND('VALORACIÓN CON CONTROLES'!H72=3,'VALORACIÓN CON CONTROLES'!I72=5),AND('VALORACIÓN CON CONTROLES'!H72=2,'VALORACIÓN CON CONTROLES'!I72=5)),"ZONA RIESGO EXTREMO")))),0)</f>
        <v>ZONA RIESGO BAJA</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6">
        <v>68</v>
      </c>
      <c r="L78" s="1"/>
      <c r="M78" s="59">
        <v>64</v>
      </c>
      <c r="N78" s="59">
        <f>IF(AND('VALORACIÓN CON CONTROLES'!H73=0,'VALORACIÓN CON CONTROLES'!I73=0),'ANALISIS DE RIESGOS'!I73,0)</f>
        <v>0</v>
      </c>
      <c r="O78" s="1">
        <f>IF(AND('VALORACIÓN CON CONTROLES'!H73=0,'VALORACIÓN CON CONTROLES'!I73&gt;0),IF(OR(AND('ANALISIS DE RIESGOS'!F73=1,'VALORACIÓN CON CONTROLES'!I73=1),AND('ANALISIS DE RIESGOS'!F73=2,'VALORACIÓN CON CONTROLES'!I73=1),AND('ANALISIS DE RIESGOS'!F73=3,'VALORACIÓN CON CONTROLES'!I73=1),AND('ANALISIS DE RIESGOS'!F73=1,'VALORACIÓN CON CONTROLES'!I73=2),AND('ANALISIS DE RIESGOS'!F73=2,'VALORACIÓN CON CONTROLES'!I73=2)),"ZONA RIESGO BAJA",IF(OR(AND('ANALISIS DE RIESGOS'!F73=4,'VALORACIÓN CON CONTROLES'!I73=1),AND('ANALISIS DE RIESGOS'!F73=3,'VALORACIÓN CON CONTROLES'!I73=2),AND('ANALISIS DE RIESGOS'!F73=2,'VALORACIÓN CON CONTROLES'!I73=3),AND('ANALISIS DE RIESGOS'!F73=1,'VALORACIÓN CON CONTROLES'!I73=3)),"ZONA RIESGO MODERADO",IF(OR(AND('ANALISIS DE RIESGOS'!F73=5,'VALORACIÓN CON CONTROLES'!I73=1),AND('ANALISIS DE RIESGOS'!F73=5,'VALORACIÓN CON CONTROLES'!I73=2),AND('ANALISIS DE RIESGOS'!F73=4,'VALORACIÓN CON CONTROLES'!I73=2),AND('ANALISIS DE RIESGOS'!F73=4,'VALORACIÓN CON CONTROLES'!I73=3),AND('ANALISIS DE RIESGOS'!F73=3,'VALORACIÓN CON CONTROLES'!I73=3),AND('ANALISIS DE RIESGOS'!F73=2,'VALORACIÓN CON CONTROLES'!I73=4),AND('ANALISIS DE RIESGOS'!F73=1,'VALORACIÓN CON CONTROLES'!I73=4),AND('ANALISIS DE RIESGOS'!F73=1,'VALORACIÓN CON CONTROLES'!I73=5)),"ZONA RIESGO ALTO",IF(OR(AND('ANALISIS DE RIESGOS'!F73=5,'VALORACIÓN CON CONTROLES'!I73=3),AND('ANALISIS DE RIESGOS'!F73=5,'VALORACIÓN CON CONTROLES'!I73=4),AND('ANALISIS DE RIESGOS'!F73=5,'VALORACIÓN CON CONTROLES'!I73=5),AND('ANALISIS DE RIESGOS'!F73=4,'VALORACIÓN CON CONTROLES'!I73=4),AND('ANALISIS DE RIESGOS'!F73=4,'VALORACIÓN CON CONTROLES'!I73=5),AND('ANALISIS DE RIESGOS'!F73=3,'VALORACIÓN CON CONTROLES'!I73=4),AND('ANALISIS DE RIESGOS'!F73=3,'VALORACIÓN CON CONTROLES'!I73=5),AND('ANALISIS DE RIESGOS'!F73=2,'VALORACIÓN CON CONTROLES'!I73=5)),"ZONA RIESGO EXTREMO")))),0)</f>
        <v>0</v>
      </c>
      <c r="P78" s="1">
        <f>IF(AND('VALORACIÓN CON CONTROLES'!H73&gt;0,'VALORACIÓN CON CONTROLES'!I73=0),IF(OR(AND('VALORACIÓN CON CONTROLES'!H73=1,'ANALISIS DE RIESGOS'!G73=1),AND('VALORACIÓN CON CONTROLES'!H73=2,'ANALISIS DE RIESGOS'!G73=1),AND('VALORACIÓN CON CONTROLES'!H73=3,'ANALISIS DE RIESGOS'!G73=1),AND('VALORACIÓN CON CONTROLES'!H73=1,'ANALISIS DE RIESGOS'!G73=2),AND('VALORACIÓN CON CONTROLES'!H73=2,'ANALISIS DE RIESGOS'!G73=2)),"ZONA RIESGO BAJA",IF(OR(AND('VALORACIÓN CON CONTROLES'!H73=4,'ANALISIS DE RIESGOS'!G73=1),AND('VALORACIÓN CON CONTROLES'!H73=3,'ANALISIS DE RIESGOS'!G73=2),AND('VALORACIÓN CON CONTROLES'!H73=2,'ANALISIS DE RIESGOS'!G73=3),AND('VALORACIÓN CON CONTROLES'!H73=1,'ANALISIS DE RIESGOS'!G73=3)),"ZONA RIESGO MODERADO",IF(OR(AND('VALORACIÓN CON CONTROLES'!H73=5,'ANALISIS DE RIESGOS'!G73=1),AND('VALORACIÓN CON CONTROLES'!H73=5,'ANALISIS DE RIESGOS'!G73=2),AND('VALORACIÓN CON CONTROLES'!H73=4,'ANALISIS DE RIESGOS'!G73=2),AND('VALORACIÓN CON CONTROLES'!H73=4,'ANALISIS DE RIESGOS'!G73=3),AND('VALORACIÓN CON CONTROLES'!H73=3,'ANALISIS DE RIESGOS'!G73=3),AND('VALORACIÓN CON CONTROLES'!H73=2,'ANALISIS DE RIESGOS'!G73=4),AND('VALORACIÓN CON CONTROLES'!H73=1,'ANALISIS DE RIESGOS'!G73=4),AND('VALORACIÓN CON CONTROLES'!H73=1,'ANALISIS DE RIESGOS'!G73=5)),"ZONA RIESGO ALTO",IF(OR(AND('VALORACIÓN CON CONTROLES'!H73=5,'ANALISIS DE RIESGOS'!G73=3),AND('VALORACIÓN CON CONTROLES'!H73=5,'ANALISIS DE RIESGOS'!G73=4),AND('VALORACIÓN CON CONTROLES'!H73=5,'ANALISIS DE RIESGOS'!G73=5),AND('VALORACIÓN CON CONTROLES'!H73=4,'ANALISIS DE RIESGOS'!G73=4),AND('VALORACIÓN CON CONTROLES'!H73=4,'ANALISIS DE RIESGOS'!G73=5),AND('VALORACIÓN CON CONTROLES'!H73=3,'ANALISIS DE RIESGOS'!G73=4),AND('VALORACIÓN CON CONTROLES'!H73=3,'ANALISIS DE RIESGOS'!G73=5),AND('VALORACIÓN CON CONTROLES'!H73=2,'ANALISIS DE RIESGOS'!G73=5)),"ZONA RIESGO EXTREMO")))),0)</f>
        <v>0</v>
      </c>
      <c r="Q78" s="57" t="str">
        <f>IF(AND('VALORACIÓN CON CONTROLES'!H73&gt;0,'VALORACIÓN CON CONTROLES'!I73&gt;0),IF(OR(AND('VALORACIÓN CON CONTROLES'!H73=1,'VALORACIÓN CON CONTROLES'!I73=1),AND('VALORACIÓN CON CONTROLES'!H73=2,'VALORACIÓN CON CONTROLES'!I73=1),AND('VALORACIÓN CON CONTROLES'!H73=3,'VALORACIÓN CON CONTROLES'!I73=1),AND('VALORACIÓN CON CONTROLES'!H73=1,'VALORACIÓN CON CONTROLES'!I73=2),AND('VALORACIÓN CON CONTROLES'!H73=2,'VALORACIÓN CON CONTROLES'!I73=2)),"ZONA RIESGO BAJA",IF(OR(AND('VALORACIÓN CON CONTROLES'!H73=4,'VALORACIÓN CON CONTROLES'!I73=1),AND('VALORACIÓN CON CONTROLES'!H73=3,'VALORACIÓN CON CONTROLES'!I73=2),AND('VALORACIÓN CON CONTROLES'!H73=2,'VALORACIÓN CON CONTROLES'!I73=3),AND('VALORACIÓN CON CONTROLES'!H73=1,'VALORACIÓN CON CONTROLES'!I73=3)),"ZONA RIESGO MODERADO",IF(OR(AND('VALORACIÓN CON CONTROLES'!H73=5,'VALORACIÓN CON CONTROLES'!I73=1),AND('VALORACIÓN CON CONTROLES'!H73=5,'VALORACIÓN CON CONTROLES'!I73=2),AND('VALORACIÓN CON CONTROLES'!H73=4,'VALORACIÓN CON CONTROLES'!I73=2),AND('VALORACIÓN CON CONTROLES'!H73=4,'VALORACIÓN CON CONTROLES'!I73=3),AND('VALORACIÓN CON CONTROLES'!H73=3,'VALORACIÓN CON CONTROLES'!I73=3),AND('VALORACIÓN CON CONTROLES'!H73=2,'VALORACIÓN CON CONTROLES'!I73=4),AND('VALORACIÓN CON CONTROLES'!H73=1,'VALORACIÓN CON CONTROLES'!I73=4),AND('VALORACIÓN CON CONTROLES'!H73=1,'VALORACIÓN CON CONTROLES'!I73=5)),"ZONA RIESGO ALTO",IF(OR(AND('VALORACIÓN CON CONTROLES'!H73=5,'VALORACIÓN CON CONTROLES'!I73=3),AND('VALORACIÓN CON CONTROLES'!H73=5,'VALORACIÓN CON CONTROLES'!I73=4),AND('VALORACIÓN CON CONTROLES'!H73=5,'VALORACIÓN CON CONTROLES'!I73=5),AND('VALORACIÓN CON CONTROLES'!H73=4,'VALORACIÓN CON CONTROLES'!I73=4),AND('VALORACIÓN CON CONTROLES'!H73=4,'VALORACIÓN CON CONTROLES'!I73=5),AND('VALORACIÓN CON CONTROLES'!H73=3,'VALORACIÓN CON CONTROLES'!I73=4),AND('VALORACIÓN CON CONTROLES'!H73=3,'VALORACIÓN CON CONTROLES'!I73=5),AND('VALORACIÓN CON CONTROLES'!H73=2,'VALORACIÓN CON CONTROLES'!I73=5)),"ZONA RIESGO EXTREMO")))),0)</f>
        <v>ZONA RIESGO BAJA</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6">
        <v>69</v>
      </c>
      <c r="L79" s="1"/>
      <c r="M79" s="59">
        <v>65</v>
      </c>
      <c r="N79" s="59">
        <f>IF(AND('VALORACIÓN CON CONTROLES'!H74=0,'VALORACIÓN CON CONTROLES'!I74=0),'ANALISIS DE RIESGOS'!I74,0)</f>
        <v>0</v>
      </c>
      <c r="O79" s="1">
        <f>IF(AND('VALORACIÓN CON CONTROLES'!H74=0,'VALORACIÓN CON CONTROLES'!I74&gt;0),IF(OR(AND('ANALISIS DE RIESGOS'!F74=1,'VALORACIÓN CON CONTROLES'!I74=1),AND('ANALISIS DE RIESGOS'!F74=2,'VALORACIÓN CON CONTROLES'!I74=1),AND('ANALISIS DE RIESGOS'!F74=3,'VALORACIÓN CON CONTROLES'!I74=1),AND('ANALISIS DE RIESGOS'!F74=1,'VALORACIÓN CON CONTROLES'!I74=2),AND('ANALISIS DE RIESGOS'!F74=2,'VALORACIÓN CON CONTROLES'!I74=2)),"ZONA RIESGO BAJA",IF(OR(AND('ANALISIS DE RIESGOS'!F74=4,'VALORACIÓN CON CONTROLES'!I74=1),AND('ANALISIS DE RIESGOS'!F74=3,'VALORACIÓN CON CONTROLES'!I74=2),AND('ANALISIS DE RIESGOS'!F74=2,'VALORACIÓN CON CONTROLES'!I74=3),AND('ANALISIS DE RIESGOS'!F74=1,'VALORACIÓN CON CONTROLES'!I74=3)),"ZONA RIESGO MODERADO",IF(OR(AND('ANALISIS DE RIESGOS'!F74=5,'VALORACIÓN CON CONTROLES'!I74=1),AND('ANALISIS DE RIESGOS'!F74=5,'VALORACIÓN CON CONTROLES'!I74=2),AND('ANALISIS DE RIESGOS'!F74=4,'VALORACIÓN CON CONTROLES'!I74=2),AND('ANALISIS DE RIESGOS'!F74=4,'VALORACIÓN CON CONTROLES'!I74=3),AND('ANALISIS DE RIESGOS'!F74=3,'VALORACIÓN CON CONTROLES'!I74=3),AND('ANALISIS DE RIESGOS'!F74=2,'VALORACIÓN CON CONTROLES'!I74=4),AND('ANALISIS DE RIESGOS'!F74=1,'VALORACIÓN CON CONTROLES'!I74=4),AND('ANALISIS DE RIESGOS'!F74=1,'VALORACIÓN CON CONTROLES'!I74=5)),"ZONA RIESGO ALTO",IF(OR(AND('ANALISIS DE RIESGOS'!F74=5,'VALORACIÓN CON CONTROLES'!I74=3),AND('ANALISIS DE RIESGOS'!F74=5,'VALORACIÓN CON CONTROLES'!I74=4),AND('ANALISIS DE RIESGOS'!F74=5,'VALORACIÓN CON CONTROLES'!I74=5),AND('ANALISIS DE RIESGOS'!F74=4,'VALORACIÓN CON CONTROLES'!I74=4),AND('ANALISIS DE RIESGOS'!F74=4,'VALORACIÓN CON CONTROLES'!I74=5),AND('ANALISIS DE RIESGOS'!F74=3,'VALORACIÓN CON CONTROLES'!I74=4),AND('ANALISIS DE RIESGOS'!F74=3,'VALORACIÓN CON CONTROLES'!I74=5),AND('ANALISIS DE RIESGOS'!F74=2,'VALORACIÓN CON CONTROLES'!I74=5)),"ZONA RIESGO EXTREMO")))),0)</f>
        <v>0</v>
      </c>
      <c r="P79" s="1">
        <f>IF(AND('VALORACIÓN CON CONTROLES'!H74&gt;0,'VALORACIÓN CON CONTROLES'!I74=0),IF(OR(AND('VALORACIÓN CON CONTROLES'!H74=1,'ANALISIS DE RIESGOS'!G74=1),AND('VALORACIÓN CON CONTROLES'!H74=2,'ANALISIS DE RIESGOS'!G74=1),AND('VALORACIÓN CON CONTROLES'!H74=3,'ANALISIS DE RIESGOS'!G74=1),AND('VALORACIÓN CON CONTROLES'!H74=1,'ANALISIS DE RIESGOS'!G74=2),AND('VALORACIÓN CON CONTROLES'!H74=2,'ANALISIS DE RIESGOS'!G74=2)),"ZONA RIESGO BAJA",IF(OR(AND('VALORACIÓN CON CONTROLES'!H74=4,'ANALISIS DE RIESGOS'!G74=1),AND('VALORACIÓN CON CONTROLES'!H74=3,'ANALISIS DE RIESGOS'!G74=2),AND('VALORACIÓN CON CONTROLES'!H74=2,'ANALISIS DE RIESGOS'!G74=3),AND('VALORACIÓN CON CONTROLES'!H74=1,'ANALISIS DE RIESGOS'!G74=3)),"ZONA RIESGO MODERADO",IF(OR(AND('VALORACIÓN CON CONTROLES'!H74=5,'ANALISIS DE RIESGOS'!G74=1),AND('VALORACIÓN CON CONTROLES'!H74=5,'ANALISIS DE RIESGOS'!G74=2),AND('VALORACIÓN CON CONTROLES'!H74=4,'ANALISIS DE RIESGOS'!G74=2),AND('VALORACIÓN CON CONTROLES'!H74=4,'ANALISIS DE RIESGOS'!G74=3),AND('VALORACIÓN CON CONTROLES'!H74=3,'ANALISIS DE RIESGOS'!G74=3),AND('VALORACIÓN CON CONTROLES'!H74=2,'ANALISIS DE RIESGOS'!G74=4),AND('VALORACIÓN CON CONTROLES'!H74=1,'ANALISIS DE RIESGOS'!G74=4),AND('VALORACIÓN CON CONTROLES'!H74=1,'ANALISIS DE RIESGOS'!G74=5)),"ZONA RIESGO ALTO",IF(OR(AND('VALORACIÓN CON CONTROLES'!H74=5,'ANALISIS DE RIESGOS'!G74=3),AND('VALORACIÓN CON CONTROLES'!H74=5,'ANALISIS DE RIESGOS'!G74=4),AND('VALORACIÓN CON CONTROLES'!H74=5,'ANALISIS DE RIESGOS'!G74=5),AND('VALORACIÓN CON CONTROLES'!H74=4,'ANALISIS DE RIESGOS'!G74=4),AND('VALORACIÓN CON CONTROLES'!H74=4,'ANALISIS DE RIESGOS'!G74=5),AND('VALORACIÓN CON CONTROLES'!H74=3,'ANALISIS DE RIESGOS'!G74=4),AND('VALORACIÓN CON CONTROLES'!H74=3,'ANALISIS DE RIESGOS'!G74=5),AND('VALORACIÓN CON CONTROLES'!H74=2,'ANALISIS DE RIESGOS'!G74=5)),"ZONA RIESGO EXTREMO")))),0)</f>
        <v>0</v>
      </c>
      <c r="Q79" s="57" t="str">
        <f>IF(AND('VALORACIÓN CON CONTROLES'!H74&gt;0,'VALORACIÓN CON CONTROLES'!I74&gt;0),IF(OR(AND('VALORACIÓN CON CONTROLES'!H74=1,'VALORACIÓN CON CONTROLES'!I74=1),AND('VALORACIÓN CON CONTROLES'!H74=2,'VALORACIÓN CON CONTROLES'!I74=1),AND('VALORACIÓN CON CONTROLES'!H74=3,'VALORACIÓN CON CONTROLES'!I74=1),AND('VALORACIÓN CON CONTROLES'!H74=1,'VALORACIÓN CON CONTROLES'!I74=2),AND('VALORACIÓN CON CONTROLES'!H74=2,'VALORACIÓN CON CONTROLES'!I74=2)),"ZONA RIESGO BAJA",IF(OR(AND('VALORACIÓN CON CONTROLES'!H74=4,'VALORACIÓN CON CONTROLES'!I74=1),AND('VALORACIÓN CON CONTROLES'!H74=3,'VALORACIÓN CON CONTROLES'!I74=2),AND('VALORACIÓN CON CONTROLES'!H74=2,'VALORACIÓN CON CONTROLES'!I74=3),AND('VALORACIÓN CON CONTROLES'!H74=1,'VALORACIÓN CON CONTROLES'!I74=3)),"ZONA RIESGO MODERADO",IF(OR(AND('VALORACIÓN CON CONTROLES'!H74=5,'VALORACIÓN CON CONTROLES'!I74=1),AND('VALORACIÓN CON CONTROLES'!H74=5,'VALORACIÓN CON CONTROLES'!I74=2),AND('VALORACIÓN CON CONTROLES'!H74=4,'VALORACIÓN CON CONTROLES'!I74=2),AND('VALORACIÓN CON CONTROLES'!H74=4,'VALORACIÓN CON CONTROLES'!I74=3),AND('VALORACIÓN CON CONTROLES'!H74=3,'VALORACIÓN CON CONTROLES'!I74=3),AND('VALORACIÓN CON CONTROLES'!H74=2,'VALORACIÓN CON CONTROLES'!I74=4),AND('VALORACIÓN CON CONTROLES'!H74=1,'VALORACIÓN CON CONTROLES'!I74=4),AND('VALORACIÓN CON CONTROLES'!H74=1,'VALORACIÓN CON CONTROLES'!I74=5)),"ZONA RIESGO ALTO",IF(OR(AND('VALORACIÓN CON CONTROLES'!H74=5,'VALORACIÓN CON CONTROLES'!I74=3),AND('VALORACIÓN CON CONTROLES'!H74=5,'VALORACIÓN CON CONTROLES'!I74=4),AND('VALORACIÓN CON CONTROLES'!H74=5,'VALORACIÓN CON CONTROLES'!I74=5),AND('VALORACIÓN CON CONTROLES'!H74=4,'VALORACIÓN CON CONTROLES'!I74=4),AND('VALORACIÓN CON CONTROLES'!H74=4,'VALORACIÓN CON CONTROLES'!I74=5),AND('VALORACIÓN CON CONTROLES'!H74=3,'VALORACIÓN CON CONTROLES'!I74=4),AND('VALORACIÓN CON CONTROLES'!H74=3,'VALORACIÓN CON CONTROLES'!I74=5),AND('VALORACIÓN CON CONTROLES'!H74=2,'VALORACIÓN CON CONTROLES'!I74=5)),"ZONA RIESGO EXTREMO")))),0)</f>
        <v>ZONA RIESGO BAJA</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6">
        <v>70</v>
      </c>
      <c r="L80" s="1"/>
      <c r="M80" s="59">
        <v>66</v>
      </c>
      <c r="N80" s="59">
        <f>IF(AND('VALORACIÓN CON CONTROLES'!H75=0,'VALORACIÓN CON CONTROLES'!I75=0),'ANALISIS DE RIESGOS'!I75,0)</f>
        <v>0</v>
      </c>
      <c r="O80" s="1">
        <f>IF(AND('VALORACIÓN CON CONTROLES'!H75=0,'VALORACIÓN CON CONTROLES'!I75&gt;0),IF(OR(AND('ANALISIS DE RIESGOS'!F75=1,'VALORACIÓN CON CONTROLES'!I75=1),AND('ANALISIS DE RIESGOS'!F75=2,'VALORACIÓN CON CONTROLES'!I75=1),AND('ANALISIS DE RIESGOS'!F75=3,'VALORACIÓN CON CONTROLES'!I75=1),AND('ANALISIS DE RIESGOS'!F75=1,'VALORACIÓN CON CONTROLES'!I75=2),AND('ANALISIS DE RIESGOS'!F75=2,'VALORACIÓN CON CONTROLES'!I75=2)),"ZONA RIESGO BAJA",IF(OR(AND('ANALISIS DE RIESGOS'!F75=4,'VALORACIÓN CON CONTROLES'!I75=1),AND('ANALISIS DE RIESGOS'!F75=3,'VALORACIÓN CON CONTROLES'!I75=2),AND('ANALISIS DE RIESGOS'!F75=2,'VALORACIÓN CON CONTROLES'!I75=3),AND('ANALISIS DE RIESGOS'!F75=1,'VALORACIÓN CON CONTROLES'!I75=3)),"ZONA RIESGO MODERADO",IF(OR(AND('ANALISIS DE RIESGOS'!F75=5,'VALORACIÓN CON CONTROLES'!I75=1),AND('ANALISIS DE RIESGOS'!F75=5,'VALORACIÓN CON CONTROLES'!I75=2),AND('ANALISIS DE RIESGOS'!F75=4,'VALORACIÓN CON CONTROLES'!I75=2),AND('ANALISIS DE RIESGOS'!F75=4,'VALORACIÓN CON CONTROLES'!I75=3),AND('ANALISIS DE RIESGOS'!F75=3,'VALORACIÓN CON CONTROLES'!I75=3),AND('ANALISIS DE RIESGOS'!F75=2,'VALORACIÓN CON CONTROLES'!I75=4),AND('ANALISIS DE RIESGOS'!F75=1,'VALORACIÓN CON CONTROLES'!I75=4),AND('ANALISIS DE RIESGOS'!F75=1,'VALORACIÓN CON CONTROLES'!I75=5)),"ZONA RIESGO ALTO",IF(OR(AND('ANALISIS DE RIESGOS'!F75=5,'VALORACIÓN CON CONTROLES'!I75=3),AND('ANALISIS DE RIESGOS'!F75=5,'VALORACIÓN CON CONTROLES'!I75=4),AND('ANALISIS DE RIESGOS'!F75=5,'VALORACIÓN CON CONTROLES'!I75=5),AND('ANALISIS DE RIESGOS'!F75=4,'VALORACIÓN CON CONTROLES'!I75=4),AND('ANALISIS DE RIESGOS'!F75=4,'VALORACIÓN CON CONTROLES'!I75=5),AND('ANALISIS DE RIESGOS'!F75=3,'VALORACIÓN CON CONTROLES'!I75=4),AND('ANALISIS DE RIESGOS'!F75=3,'VALORACIÓN CON CONTROLES'!I75=5),AND('ANALISIS DE RIESGOS'!F75=2,'VALORACIÓN CON CONTROLES'!I75=5)),"ZONA RIESGO EXTREMO")))),0)</f>
        <v>0</v>
      </c>
      <c r="P80" s="1">
        <f>IF(AND('VALORACIÓN CON CONTROLES'!H75&gt;0,'VALORACIÓN CON CONTROLES'!I75=0),IF(OR(AND('VALORACIÓN CON CONTROLES'!H75=1,'ANALISIS DE RIESGOS'!G75=1),AND('VALORACIÓN CON CONTROLES'!H75=2,'ANALISIS DE RIESGOS'!G75=1),AND('VALORACIÓN CON CONTROLES'!H75=3,'ANALISIS DE RIESGOS'!G75=1),AND('VALORACIÓN CON CONTROLES'!H75=1,'ANALISIS DE RIESGOS'!G75=2),AND('VALORACIÓN CON CONTROLES'!H75=2,'ANALISIS DE RIESGOS'!G75=2)),"ZONA RIESGO BAJA",IF(OR(AND('VALORACIÓN CON CONTROLES'!H75=4,'ANALISIS DE RIESGOS'!G75=1),AND('VALORACIÓN CON CONTROLES'!H75=3,'ANALISIS DE RIESGOS'!G75=2),AND('VALORACIÓN CON CONTROLES'!H75=2,'ANALISIS DE RIESGOS'!G75=3),AND('VALORACIÓN CON CONTROLES'!H75=1,'ANALISIS DE RIESGOS'!G75=3)),"ZONA RIESGO MODERADO",IF(OR(AND('VALORACIÓN CON CONTROLES'!H75=5,'ANALISIS DE RIESGOS'!G75=1),AND('VALORACIÓN CON CONTROLES'!H75=5,'ANALISIS DE RIESGOS'!G75=2),AND('VALORACIÓN CON CONTROLES'!H75=4,'ANALISIS DE RIESGOS'!G75=2),AND('VALORACIÓN CON CONTROLES'!H75=4,'ANALISIS DE RIESGOS'!G75=3),AND('VALORACIÓN CON CONTROLES'!H75=3,'ANALISIS DE RIESGOS'!G75=3),AND('VALORACIÓN CON CONTROLES'!H75=2,'ANALISIS DE RIESGOS'!G75=4),AND('VALORACIÓN CON CONTROLES'!H75=1,'ANALISIS DE RIESGOS'!G75=4),AND('VALORACIÓN CON CONTROLES'!H75=1,'ANALISIS DE RIESGOS'!G75=5)),"ZONA RIESGO ALTO",IF(OR(AND('VALORACIÓN CON CONTROLES'!H75=5,'ANALISIS DE RIESGOS'!G75=3),AND('VALORACIÓN CON CONTROLES'!H75=5,'ANALISIS DE RIESGOS'!G75=4),AND('VALORACIÓN CON CONTROLES'!H75=5,'ANALISIS DE RIESGOS'!G75=5),AND('VALORACIÓN CON CONTROLES'!H75=4,'ANALISIS DE RIESGOS'!G75=4),AND('VALORACIÓN CON CONTROLES'!H75=4,'ANALISIS DE RIESGOS'!G75=5),AND('VALORACIÓN CON CONTROLES'!H75=3,'ANALISIS DE RIESGOS'!G75=4),AND('VALORACIÓN CON CONTROLES'!H75=3,'ANALISIS DE RIESGOS'!G75=5),AND('VALORACIÓN CON CONTROLES'!H75=2,'ANALISIS DE RIESGOS'!G75=5)),"ZONA RIESGO EXTREMO")))),0)</f>
        <v>0</v>
      </c>
      <c r="Q80" s="57" t="str">
        <f>IF(AND('VALORACIÓN CON CONTROLES'!H75&gt;0,'VALORACIÓN CON CONTROLES'!I75&gt;0),IF(OR(AND('VALORACIÓN CON CONTROLES'!H75=1,'VALORACIÓN CON CONTROLES'!I75=1),AND('VALORACIÓN CON CONTROLES'!H75=2,'VALORACIÓN CON CONTROLES'!I75=1),AND('VALORACIÓN CON CONTROLES'!H75=3,'VALORACIÓN CON CONTROLES'!I75=1),AND('VALORACIÓN CON CONTROLES'!H75=1,'VALORACIÓN CON CONTROLES'!I75=2),AND('VALORACIÓN CON CONTROLES'!H75=2,'VALORACIÓN CON CONTROLES'!I75=2)),"ZONA RIESGO BAJA",IF(OR(AND('VALORACIÓN CON CONTROLES'!H75=4,'VALORACIÓN CON CONTROLES'!I75=1),AND('VALORACIÓN CON CONTROLES'!H75=3,'VALORACIÓN CON CONTROLES'!I75=2),AND('VALORACIÓN CON CONTROLES'!H75=2,'VALORACIÓN CON CONTROLES'!I75=3),AND('VALORACIÓN CON CONTROLES'!H75=1,'VALORACIÓN CON CONTROLES'!I75=3)),"ZONA RIESGO MODERADO",IF(OR(AND('VALORACIÓN CON CONTROLES'!H75=5,'VALORACIÓN CON CONTROLES'!I75=1),AND('VALORACIÓN CON CONTROLES'!H75=5,'VALORACIÓN CON CONTROLES'!I75=2),AND('VALORACIÓN CON CONTROLES'!H75=4,'VALORACIÓN CON CONTROLES'!I75=2),AND('VALORACIÓN CON CONTROLES'!H75=4,'VALORACIÓN CON CONTROLES'!I75=3),AND('VALORACIÓN CON CONTROLES'!H75=3,'VALORACIÓN CON CONTROLES'!I75=3),AND('VALORACIÓN CON CONTROLES'!H75=2,'VALORACIÓN CON CONTROLES'!I75=4),AND('VALORACIÓN CON CONTROLES'!H75=1,'VALORACIÓN CON CONTROLES'!I75=4),AND('VALORACIÓN CON CONTROLES'!H75=1,'VALORACIÓN CON CONTROLES'!I75=5)),"ZONA RIESGO ALTO",IF(OR(AND('VALORACIÓN CON CONTROLES'!H75=5,'VALORACIÓN CON CONTROLES'!I75=3),AND('VALORACIÓN CON CONTROLES'!H75=5,'VALORACIÓN CON CONTROLES'!I75=4),AND('VALORACIÓN CON CONTROLES'!H75=5,'VALORACIÓN CON CONTROLES'!I75=5),AND('VALORACIÓN CON CONTROLES'!H75=4,'VALORACIÓN CON CONTROLES'!I75=4),AND('VALORACIÓN CON CONTROLES'!H75=4,'VALORACIÓN CON CONTROLES'!I75=5),AND('VALORACIÓN CON CONTROLES'!H75=3,'VALORACIÓN CON CONTROLES'!I75=4),AND('VALORACIÓN CON CONTROLES'!H75=3,'VALORACIÓN CON CONTROLES'!I75=5),AND('VALORACIÓN CON CONTROLES'!H75=2,'VALORACIÓN CON CONTROLES'!I75=5)),"ZONA RIESGO EXTREMO")))),0)</f>
        <v>ZONA RIESGO BAJA</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6">
        <v>71</v>
      </c>
      <c r="L81" s="1"/>
      <c r="M81" s="59">
        <v>67</v>
      </c>
      <c r="N81" s="59">
        <f>IF(AND('VALORACIÓN CON CONTROLES'!H76=0,'VALORACIÓN CON CONTROLES'!I76=0),'ANALISIS DE RIESGOS'!I76,0)</f>
        <v>0</v>
      </c>
      <c r="O81" s="1">
        <f>IF(AND('VALORACIÓN CON CONTROLES'!H76=0,'VALORACIÓN CON CONTROLES'!I76&gt;0),IF(OR(AND('ANALISIS DE RIESGOS'!F76=1,'VALORACIÓN CON CONTROLES'!I76=1),AND('ANALISIS DE RIESGOS'!F76=2,'VALORACIÓN CON CONTROLES'!I76=1),AND('ANALISIS DE RIESGOS'!F76=3,'VALORACIÓN CON CONTROLES'!I76=1),AND('ANALISIS DE RIESGOS'!F76=1,'VALORACIÓN CON CONTROLES'!I76=2),AND('ANALISIS DE RIESGOS'!F76=2,'VALORACIÓN CON CONTROLES'!I76=2)),"ZONA RIESGO BAJA",IF(OR(AND('ANALISIS DE RIESGOS'!F76=4,'VALORACIÓN CON CONTROLES'!I76=1),AND('ANALISIS DE RIESGOS'!F76=3,'VALORACIÓN CON CONTROLES'!I76=2),AND('ANALISIS DE RIESGOS'!F76=2,'VALORACIÓN CON CONTROLES'!I76=3),AND('ANALISIS DE RIESGOS'!F76=1,'VALORACIÓN CON CONTROLES'!I76=3)),"ZONA RIESGO MODERADO",IF(OR(AND('ANALISIS DE RIESGOS'!F76=5,'VALORACIÓN CON CONTROLES'!I76=1),AND('ANALISIS DE RIESGOS'!F76=5,'VALORACIÓN CON CONTROLES'!I76=2),AND('ANALISIS DE RIESGOS'!F76=4,'VALORACIÓN CON CONTROLES'!I76=2),AND('ANALISIS DE RIESGOS'!F76=4,'VALORACIÓN CON CONTROLES'!I76=3),AND('ANALISIS DE RIESGOS'!F76=3,'VALORACIÓN CON CONTROLES'!I76=3),AND('ANALISIS DE RIESGOS'!F76=2,'VALORACIÓN CON CONTROLES'!I76=4),AND('ANALISIS DE RIESGOS'!F76=1,'VALORACIÓN CON CONTROLES'!I76=4),AND('ANALISIS DE RIESGOS'!F76=1,'VALORACIÓN CON CONTROLES'!I76=5)),"ZONA RIESGO ALTO",IF(OR(AND('ANALISIS DE RIESGOS'!F76=5,'VALORACIÓN CON CONTROLES'!I76=3),AND('ANALISIS DE RIESGOS'!F76=5,'VALORACIÓN CON CONTROLES'!I76=4),AND('ANALISIS DE RIESGOS'!F76=5,'VALORACIÓN CON CONTROLES'!I76=5),AND('ANALISIS DE RIESGOS'!F76=4,'VALORACIÓN CON CONTROLES'!I76=4),AND('ANALISIS DE RIESGOS'!F76=4,'VALORACIÓN CON CONTROLES'!I76=5),AND('ANALISIS DE RIESGOS'!F76=3,'VALORACIÓN CON CONTROLES'!I76=4),AND('ANALISIS DE RIESGOS'!F76=3,'VALORACIÓN CON CONTROLES'!I76=5),AND('ANALISIS DE RIESGOS'!F76=2,'VALORACIÓN CON CONTROLES'!I76=5)),"ZONA RIESGO EXTREMO")))),0)</f>
        <v>0</v>
      </c>
      <c r="P81" s="1">
        <f>IF(AND('VALORACIÓN CON CONTROLES'!H76&gt;0,'VALORACIÓN CON CONTROLES'!I76=0),IF(OR(AND('VALORACIÓN CON CONTROLES'!H76=1,'ANALISIS DE RIESGOS'!G76=1),AND('VALORACIÓN CON CONTROLES'!H76=2,'ANALISIS DE RIESGOS'!G76=1),AND('VALORACIÓN CON CONTROLES'!H76=3,'ANALISIS DE RIESGOS'!G76=1),AND('VALORACIÓN CON CONTROLES'!H76=1,'ANALISIS DE RIESGOS'!G76=2),AND('VALORACIÓN CON CONTROLES'!H76=2,'ANALISIS DE RIESGOS'!G76=2)),"ZONA RIESGO BAJA",IF(OR(AND('VALORACIÓN CON CONTROLES'!H76=4,'ANALISIS DE RIESGOS'!G76=1),AND('VALORACIÓN CON CONTROLES'!H76=3,'ANALISIS DE RIESGOS'!G76=2),AND('VALORACIÓN CON CONTROLES'!H76=2,'ANALISIS DE RIESGOS'!G76=3),AND('VALORACIÓN CON CONTROLES'!H76=1,'ANALISIS DE RIESGOS'!G76=3)),"ZONA RIESGO MODERADO",IF(OR(AND('VALORACIÓN CON CONTROLES'!H76=5,'ANALISIS DE RIESGOS'!G76=1),AND('VALORACIÓN CON CONTROLES'!H76=5,'ANALISIS DE RIESGOS'!G76=2),AND('VALORACIÓN CON CONTROLES'!H76=4,'ANALISIS DE RIESGOS'!G76=2),AND('VALORACIÓN CON CONTROLES'!H76=4,'ANALISIS DE RIESGOS'!G76=3),AND('VALORACIÓN CON CONTROLES'!H76=3,'ANALISIS DE RIESGOS'!G76=3),AND('VALORACIÓN CON CONTROLES'!H76=2,'ANALISIS DE RIESGOS'!G76=4),AND('VALORACIÓN CON CONTROLES'!H76=1,'ANALISIS DE RIESGOS'!G76=4),AND('VALORACIÓN CON CONTROLES'!H76=1,'ANALISIS DE RIESGOS'!G76=5)),"ZONA RIESGO ALTO",IF(OR(AND('VALORACIÓN CON CONTROLES'!H76=5,'ANALISIS DE RIESGOS'!G76=3),AND('VALORACIÓN CON CONTROLES'!H76=5,'ANALISIS DE RIESGOS'!G76=4),AND('VALORACIÓN CON CONTROLES'!H76=5,'ANALISIS DE RIESGOS'!G76=5),AND('VALORACIÓN CON CONTROLES'!H76=4,'ANALISIS DE RIESGOS'!G76=4),AND('VALORACIÓN CON CONTROLES'!H76=4,'ANALISIS DE RIESGOS'!G76=5),AND('VALORACIÓN CON CONTROLES'!H76=3,'ANALISIS DE RIESGOS'!G76=4),AND('VALORACIÓN CON CONTROLES'!H76=3,'ANALISIS DE RIESGOS'!G76=5),AND('VALORACIÓN CON CONTROLES'!H76=2,'ANALISIS DE RIESGOS'!G76=5)),"ZONA RIESGO EXTREMO")))),0)</f>
        <v>0</v>
      </c>
      <c r="Q81" s="57" t="str">
        <f>IF(AND('VALORACIÓN CON CONTROLES'!H76&gt;0,'VALORACIÓN CON CONTROLES'!I76&gt;0),IF(OR(AND('VALORACIÓN CON CONTROLES'!H76=1,'VALORACIÓN CON CONTROLES'!I76=1),AND('VALORACIÓN CON CONTROLES'!H76=2,'VALORACIÓN CON CONTROLES'!I76=1),AND('VALORACIÓN CON CONTROLES'!H76=3,'VALORACIÓN CON CONTROLES'!I76=1),AND('VALORACIÓN CON CONTROLES'!H76=1,'VALORACIÓN CON CONTROLES'!I76=2),AND('VALORACIÓN CON CONTROLES'!H76=2,'VALORACIÓN CON CONTROLES'!I76=2)),"ZONA RIESGO BAJA",IF(OR(AND('VALORACIÓN CON CONTROLES'!H76=4,'VALORACIÓN CON CONTROLES'!I76=1),AND('VALORACIÓN CON CONTROLES'!H76=3,'VALORACIÓN CON CONTROLES'!I76=2),AND('VALORACIÓN CON CONTROLES'!H76=2,'VALORACIÓN CON CONTROLES'!I76=3),AND('VALORACIÓN CON CONTROLES'!H76=1,'VALORACIÓN CON CONTROLES'!I76=3)),"ZONA RIESGO MODERADO",IF(OR(AND('VALORACIÓN CON CONTROLES'!H76=5,'VALORACIÓN CON CONTROLES'!I76=1),AND('VALORACIÓN CON CONTROLES'!H76=5,'VALORACIÓN CON CONTROLES'!I76=2),AND('VALORACIÓN CON CONTROLES'!H76=4,'VALORACIÓN CON CONTROLES'!I76=2),AND('VALORACIÓN CON CONTROLES'!H76=4,'VALORACIÓN CON CONTROLES'!I76=3),AND('VALORACIÓN CON CONTROLES'!H76=3,'VALORACIÓN CON CONTROLES'!I76=3),AND('VALORACIÓN CON CONTROLES'!H76=2,'VALORACIÓN CON CONTROLES'!I76=4),AND('VALORACIÓN CON CONTROLES'!H76=1,'VALORACIÓN CON CONTROLES'!I76=4),AND('VALORACIÓN CON CONTROLES'!H76=1,'VALORACIÓN CON CONTROLES'!I76=5)),"ZONA RIESGO ALTO",IF(OR(AND('VALORACIÓN CON CONTROLES'!H76=5,'VALORACIÓN CON CONTROLES'!I76=3),AND('VALORACIÓN CON CONTROLES'!H76=5,'VALORACIÓN CON CONTROLES'!I76=4),AND('VALORACIÓN CON CONTROLES'!H76=5,'VALORACIÓN CON CONTROLES'!I76=5),AND('VALORACIÓN CON CONTROLES'!H76=4,'VALORACIÓN CON CONTROLES'!I76=4),AND('VALORACIÓN CON CONTROLES'!H76=4,'VALORACIÓN CON CONTROLES'!I76=5),AND('VALORACIÓN CON CONTROLES'!H76=3,'VALORACIÓN CON CONTROLES'!I76=4),AND('VALORACIÓN CON CONTROLES'!H76=3,'VALORACIÓN CON CONTROLES'!I76=5),AND('VALORACIÓN CON CONTROLES'!H76=2,'VALORACIÓN CON CONTROLES'!I76=5)),"ZONA RIESGO EXTREMO")))),0)</f>
        <v>ZONA RIESGO BAJA</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6">
        <v>72</v>
      </c>
      <c r="L82" s="1"/>
      <c r="M82" s="59">
        <v>68</v>
      </c>
      <c r="N82" s="59">
        <f>IF(AND('VALORACIÓN CON CONTROLES'!H77=0,'VALORACIÓN CON CONTROLES'!I77=0),'ANALISIS DE RIESGOS'!I77,0)</f>
        <v>0</v>
      </c>
      <c r="O82" s="1">
        <f>IF(AND('VALORACIÓN CON CONTROLES'!H77=0,'VALORACIÓN CON CONTROLES'!I77&gt;0),IF(OR(AND('ANALISIS DE RIESGOS'!F77=1,'VALORACIÓN CON CONTROLES'!I77=1),AND('ANALISIS DE RIESGOS'!F77=2,'VALORACIÓN CON CONTROLES'!I77=1),AND('ANALISIS DE RIESGOS'!F77=3,'VALORACIÓN CON CONTROLES'!I77=1),AND('ANALISIS DE RIESGOS'!F77=1,'VALORACIÓN CON CONTROLES'!I77=2),AND('ANALISIS DE RIESGOS'!F77=2,'VALORACIÓN CON CONTROLES'!I77=2)),"ZONA RIESGO BAJA",IF(OR(AND('ANALISIS DE RIESGOS'!F77=4,'VALORACIÓN CON CONTROLES'!I77=1),AND('ANALISIS DE RIESGOS'!F77=3,'VALORACIÓN CON CONTROLES'!I77=2),AND('ANALISIS DE RIESGOS'!F77=2,'VALORACIÓN CON CONTROLES'!I77=3),AND('ANALISIS DE RIESGOS'!F77=1,'VALORACIÓN CON CONTROLES'!I77=3)),"ZONA RIESGO MODERADO",IF(OR(AND('ANALISIS DE RIESGOS'!F77=5,'VALORACIÓN CON CONTROLES'!I77=1),AND('ANALISIS DE RIESGOS'!F77=5,'VALORACIÓN CON CONTROLES'!I77=2),AND('ANALISIS DE RIESGOS'!F77=4,'VALORACIÓN CON CONTROLES'!I77=2),AND('ANALISIS DE RIESGOS'!F77=4,'VALORACIÓN CON CONTROLES'!I77=3),AND('ANALISIS DE RIESGOS'!F77=3,'VALORACIÓN CON CONTROLES'!I77=3),AND('ANALISIS DE RIESGOS'!F77=2,'VALORACIÓN CON CONTROLES'!I77=4),AND('ANALISIS DE RIESGOS'!F77=1,'VALORACIÓN CON CONTROLES'!I77=4),AND('ANALISIS DE RIESGOS'!F77=1,'VALORACIÓN CON CONTROLES'!I77=5)),"ZONA RIESGO ALTO",IF(OR(AND('ANALISIS DE RIESGOS'!F77=5,'VALORACIÓN CON CONTROLES'!I77=3),AND('ANALISIS DE RIESGOS'!F77=5,'VALORACIÓN CON CONTROLES'!I77=4),AND('ANALISIS DE RIESGOS'!F77=5,'VALORACIÓN CON CONTROLES'!I77=5),AND('ANALISIS DE RIESGOS'!F77=4,'VALORACIÓN CON CONTROLES'!I77=4),AND('ANALISIS DE RIESGOS'!F77=4,'VALORACIÓN CON CONTROLES'!I77=5),AND('ANALISIS DE RIESGOS'!F77=3,'VALORACIÓN CON CONTROLES'!I77=4),AND('ANALISIS DE RIESGOS'!F77=3,'VALORACIÓN CON CONTROLES'!I77=5),AND('ANALISIS DE RIESGOS'!F77=2,'VALORACIÓN CON CONTROLES'!I77=5)),"ZONA RIESGO EXTREMO")))),0)</f>
        <v>0</v>
      </c>
      <c r="P82" s="1">
        <f>IF(AND('VALORACIÓN CON CONTROLES'!H77&gt;0,'VALORACIÓN CON CONTROLES'!I77=0),IF(OR(AND('VALORACIÓN CON CONTROLES'!H77=1,'ANALISIS DE RIESGOS'!G77=1),AND('VALORACIÓN CON CONTROLES'!H77=2,'ANALISIS DE RIESGOS'!G77=1),AND('VALORACIÓN CON CONTROLES'!H77=3,'ANALISIS DE RIESGOS'!G77=1),AND('VALORACIÓN CON CONTROLES'!H77=1,'ANALISIS DE RIESGOS'!G77=2),AND('VALORACIÓN CON CONTROLES'!H77=2,'ANALISIS DE RIESGOS'!G77=2)),"ZONA RIESGO BAJA",IF(OR(AND('VALORACIÓN CON CONTROLES'!H77=4,'ANALISIS DE RIESGOS'!G77=1),AND('VALORACIÓN CON CONTROLES'!H77=3,'ANALISIS DE RIESGOS'!G77=2),AND('VALORACIÓN CON CONTROLES'!H77=2,'ANALISIS DE RIESGOS'!G77=3),AND('VALORACIÓN CON CONTROLES'!H77=1,'ANALISIS DE RIESGOS'!G77=3)),"ZONA RIESGO MODERADO",IF(OR(AND('VALORACIÓN CON CONTROLES'!H77=5,'ANALISIS DE RIESGOS'!G77=1),AND('VALORACIÓN CON CONTROLES'!H77=5,'ANALISIS DE RIESGOS'!G77=2),AND('VALORACIÓN CON CONTROLES'!H77=4,'ANALISIS DE RIESGOS'!G77=2),AND('VALORACIÓN CON CONTROLES'!H77=4,'ANALISIS DE RIESGOS'!G77=3),AND('VALORACIÓN CON CONTROLES'!H77=3,'ANALISIS DE RIESGOS'!G77=3),AND('VALORACIÓN CON CONTROLES'!H77=2,'ANALISIS DE RIESGOS'!G77=4),AND('VALORACIÓN CON CONTROLES'!H77=1,'ANALISIS DE RIESGOS'!G77=4),AND('VALORACIÓN CON CONTROLES'!H77=1,'ANALISIS DE RIESGOS'!G77=5)),"ZONA RIESGO ALTO",IF(OR(AND('VALORACIÓN CON CONTROLES'!H77=5,'ANALISIS DE RIESGOS'!G77=3),AND('VALORACIÓN CON CONTROLES'!H77=5,'ANALISIS DE RIESGOS'!G77=4),AND('VALORACIÓN CON CONTROLES'!H77=5,'ANALISIS DE RIESGOS'!G77=5),AND('VALORACIÓN CON CONTROLES'!H77=4,'ANALISIS DE RIESGOS'!G77=4),AND('VALORACIÓN CON CONTROLES'!H77=4,'ANALISIS DE RIESGOS'!G77=5),AND('VALORACIÓN CON CONTROLES'!H77=3,'ANALISIS DE RIESGOS'!G77=4),AND('VALORACIÓN CON CONTROLES'!H77=3,'ANALISIS DE RIESGOS'!G77=5),AND('VALORACIÓN CON CONTROLES'!H77=2,'ANALISIS DE RIESGOS'!G77=5)),"ZONA RIESGO EXTREMO")))),0)</f>
        <v>0</v>
      </c>
      <c r="Q82" s="57" t="str">
        <f>IF(AND('VALORACIÓN CON CONTROLES'!H77&gt;0,'VALORACIÓN CON CONTROLES'!I77&gt;0),IF(OR(AND('VALORACIÓN CON CONTROLES'!H77=1,'VALORACIÓN CON CONTROLES'!I77=1),AND('VALORACIÓN CON CONTROLES'!H77=2,'VALORACIÓN CON CONTROLES'!I77=1),AND('VALORACIÓN CON CONTROLES'!H77=3,'VALORACIÓN CON CONTROLES'!I77=1),AND('VALORACIÓN CON CONTROLES'!H77=1,'VALORACIÓN CON CONTROLES'!I77=2),AND('VALORACIÓN CON CONTROLES'!H77=2,'VALORACIÓN CON CONTROLES'!I77=2)),"ZONA RIESGO BAJA",IF(OR(AND('VALORACIÓN CON CONTROLES'!H77=4,'VALORACIÓN CON CONTROLES'!I77=1),AND('VALORACIÓN CON CONTROLES'!H77=3,'VALORACIÓN CON CONTROLES'!I77=2),AND('VALORACIÓN CON CONTROLES'!H77=2,'VALORACIÓN CON CONTROLES'!I77=3),AND('VALORACIÓN CON CONTROLES'!H77=1,'VALORACIÓN CON CONTROLES'!I77=3)),"ZONA RIESGO MODERADO",IF(OR(AND('VALORACIÓN CON CONTROLES'!H77=5,'VALORACIÓN CON CONTROLES'!I77=1),AND('VALORACIÓN CON CONTROLES'!H77=5,'VALORACIÓN CON CONTROLES'!I77=2),AND('VALORACIÓN CON CONTROLES'!H77=4,'VALORACIÓN CON CONTROLES'!I77=2),AND('VALORACIÓN CON CONTROLES'!H77=4,'VALORACIÓN CON CONTROLES'!I77=3),AND('VALORACIÓN CON CONTROLES'!H77=3,'VALORACIÓN CON CONTROLES'!I77=3),AND('VALORACIÓN CON CONTROLES'!H77=2,'VALORACIÓN CON CONTROLES'!I77=4),AND('VALORACIÓN CON CONTROLES'!H77=1,'VALORACIÓN CON CONTROLES'!I77=4),AND('VALORACIÓN CON CONTROLES'!H77=1,'VALORACIÓN CON CONTROLES'!I77=5)),"ZONA RIESGO ALTO",IF(OR(AND('VALORACIÓN CON CONTROLES'!H77=5,'VALORACIÓN CON CONTROLES'!I77=3),AND('VALORACIÓN CON CONTROLES'!H77=5,'VALORACIÓN CON CONTROLES'!I77=4),AND('VALORACIÓN CON CONTROLES'!H77=5,'VALORACIÓN CON CONTROLES'!I77=5),AND('VALORACIÓN CON CONTROLES'!H77=4,'VALORACIÓN CON CONTROLES'!I77=4),AND('VALORACIÓN CON CONTROLES'!H77=4,'VALORACIÓN CON CONTROLES'!I77=5),AND('VALORACIÓN CON CONTROLES'!H77=3,'VALORACIÓN CON CONTROLES'!I77=4),AND('VALORACIÓN CON CONTROLES'!H77=3,'VALORACIÓN CON CONTROLES'!I77=5),AND('VALORACIÓN CON CONTROLES'!H77=2,'VALORACIÓN CON CONTROLES'!I77=5)),"ZONA RIESGO EXTREMO")))),0)</f>
        <v>ZONA RIESGO BAJA</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6">
        <v>73</v>
      </c>
      <c r="L83" s="1"/>
      <c r="M83" s="59">
        <v>69</v>
      </c>
      <c r="N83" s="59">
        <f>IF(AND('VALORACIÓN CON CONTROLES'!H78=0,'VALORACIÓN CON CONTROLES'!I78=0),'ANALISIS DE RIESGOS'!I78,0)</f>
        <v>0</v>
      </c>
      <c r="O83" s="1">
        <f>IF(AND('VALORACIÓN CON CONTROLES'!H78=0,'VALORACIÓN CON CONTROLES'!I78&gt;0),IF(OR(AND('ANALISIS DE RIESGOS'!F78=1,'VALORACIÓN CON CONTROLES'!I78=1),AND('ANALISIS DE RIESGOS'!F78=2,'VALORACIÓN CON CONTROLES'!I78=1),AND('ANALISIS DE RIESGOS'!F78=3,'VALORACIÓN CON CONTROLES'!I78=1),AND('ANALISIS DE RIESGOS'!F78=1,'VALORACIÓN CON CONTROLES'!I78=2),AND('ANALISIS DE RIESGOS'!F78=2,'VALORACIÓN CON CONTROLES'!I78=2)),"ZONA RIESGO BAJA",IF(OR(AND('ANALISIS DE RIESGOS'!F78=4,'VALORACIÓN CON CONTROLES'!I78=1),AND('ANALISIS DE RIESGOS'!F78=3,'VALORACIÓN CON CONTROLES'!I78=2),AND('ANALISIS DE RIESGOS'!F78=2,'VALORACIÓN CON CONTROLES'!I78=3),AND('ANALISIS DE RIESGOS'!F78=1,'VALORACIÓN CON CONTROLES'!I78=3)),"ZONA RIESGO MODERADO",IF(OR(AND('ANALISIS DE RIESGOS'!F78=5,'VALORACIÓN CON CONTROLES'!I78=1),AND('ANALISIS DE RIESGOS'!F78=5,'VALORACIÓN CON CONTROLES'!I78=2),AND('ANALISIS DE RIESGOS'!F78=4,'VALORACIÓN CON CONTROLES'!I78=2),AND('ANALISIS DE RIESGOS'!F78=4,'VALORACIÓN CON CONTROLES'!I78=3),AND('ANALISIS DE RIESGOS'!F78=3,'VALORACIÓN CON CONTROLES'!I78=3),AND('ANALISIS DE RIESGOS'!F78=2,'VALORACIÓN CON CONTROLES'!I78=4),AND('ANALISIS DE RIESGOS'!F78=1,'VALORACIÓN CON CONTROLES'!I78=4),AND('ANALISIS DE RIESGOS'!F78=1,'VALORACIÓN CON CONTROLES'!I78=5)),"ZONA RIESGO ALTO",IF(OR(AND('ANALISIS DE RIESGOS'!F78=5,'VALORACIÓN CON CONTROLES'!I78=3),AND('ANALISIS DE RIESGOS'!F78=5,'VALORACIÓN CON CONTROLES'!I78=4),AND('ANALISIS DE RIESGOS'!F78=5,'VALORACIÓN CON CONTROLES'!I78=5),AND('ANALISIS DE RIESGOS'!F78=4,'VALORACIÓN CON CONTROLES'!I78=4),AND('ANALISIS DE RIESGOS'!F78=4,'VALORACIÓN CON CONTROLES'!I78=5),AND('ANALISIS DE RIESGOS'!F78=3,'VALORACIÓN CON CONTROLES'!I78=4),AND('ANALISIS DE RIESGOS'!F78=3,'VALORACIÓN CON CONTROLES'!I78=5),AND('ANALISIS DE RIESGOS'!F78=2,'VALORACIÓN CON CONTROLES'!I78=5)),"ZONA RIESGO EXTREMO")))),0)</f>
        <v>0</v>
      </c>
      <c r="P83" s="1">
        <f>IF(AND('VALORACIÓN CON CONTROLES'!H78&gt;0,'VALORACIÓN CON CONTROLES'!I78=0),IF(OR(AND('VALORACIÓN CON CONTROLES'!H78=1,'ANALISIS DE RIESGOS'!G78=1),AND('VALORACIÓN CON CONTROLES'!H78=2,'ANALISIS DE RIESGOS'!G78=1),AND('VALORACIÓN CON CONTROLES'!H78=3,'ANALISIS DE RIESGOS'!G78=1),AND('VALORACIÓN CON CONTROLES'!H78=1,'ANALISIS DE RIESGOS'!G78=2),AND('VALORACIÓN CON CONTROLES'!H78=2,'ANALISIS DE RIESGOS'!G78=2)),"ZONA RIESGO BAJA",IF(OR(AND('VALORACIÓN CON CONTROLES'!H78=4,'ANALISIS DE RIESGOS'!G78=1),AND('VALORACIÓN CON CONTROLES'!H78=3,'ANALISIS DE RIESGOS'!G78=2),AND('VALORACIÓN CON CONTROLES'!H78=2,'ANALISIS DE RIESGOS'!G78=3),AND('VALORACIÓN CON CONTROLES'!H78=1,'ANALISIS DE RIESGOS'!G78=3)),"ZONA RIESGO MODERADO",IF(OR(AND('VALORACIÓN CON CONTROLES'!H78=5,'ANALISIS DE RIESGOS'!G78=1),AND('VALORACIÓN CON CONTROLES'!H78=5,'ANALISIS DE RIESGOS'!G78=2),AND('VALORACIÓN CON CONTROLES'!H78=4,'ANALISIS DE RIESGOS'!G78=2),AND('VALORACIÓN CON CONTROLES'!H78=4,'ANALISIS DE RIESGOS'!G78=3),AND('VALORACIÓN CON CONTROLES'!H78=3,'ANALISIS DE RIESGOS'!G78=3),AND('VALORACIÓN CON CONTROLES'!H78=2,'ANALISIS DE RIESGOS'!G78=4),AND('VALORACIÓN CON CONTROLES'!H78=1,'ANALISIS DE RIESGOS'!G78=4),AND('VALORACIÓN CON CONTROLES'!H78=1,'ANALISIS DE RIESGOS'!G78=5)),"ZONA RIESGO ALTO",IF(OR(AND('VALORACIÓN CON CONTROLES'!H78=5,'ANALISIS DE RIESGOS'!G78=3),AND('VALORACIÓN CON CONTROLES'!H78=5,'ANALISIS DE RIESGOS'!G78=4),AND('VALORACIÓN CON CONTROLES'!H78=5,'ANALISIS DE RIESGOS'!G78=5),AND('VALORACIÓN CON CONTROLES'!H78=4,'ANALISIS DE RIESGOS'!G78=4),AND('VALORACIÓN CON CONTROLES'!H78=4,'ANALISIS DE RIESGOS'!G78=5),AND('VALORACIÓN CON CONTROLES'!H78=3,'ANALISIS DE RIESGOS'!G78=4),AND('VALORACIÓN CON CONTROLES'!H78=3,'ANALISIS DE RIESGOS'!G78=5),AND('VALORACIÓN CON CONTROLES'!H78=2,'ANALISIS DE RIESGOS'!G78=5)),"ZONA RIESGO EXTREMO")))),0)</f>
        <v>0</v>
      </c>
      <c r="Q83" s="57">
        <f>IF(AND('VALORACIÓN CON CONTROLES'!H78&gt;0,'VALORACIÓN CON CONTROLES'!I78&gt;0),IF(OR(AND('VALORACIÓN CON CONTROLES'!H78=1,'VALORACIÓN CON CONTROLES'!I78=1),AND('VALORACIÓN CON CONTROLES'!H78=2,'VALORACIÓN CON CONTROLES'!I78=1),AND('VALORACIÓN CON CONTROLES'!H78=3,'VALORACIÓN CON CONTROLES'!I78=1),AND('VALORACIÓN CON CONTROLES'!H78=1,'VALORACIÓN CON CONTROLES'!I78=2),AND('VALORACIÓN CON CONTROLES'!H78=2,'VALORACIÓN CON CONTROLES'!I78=2)),"ZONA RIESGO BAJA",IF(OR(AND('VALORACIÓN CON CONTROLES'!H78=4,'VALORACIÓN CON CONTROLES'!I78=1),AND('VALORACIÓN CON CONTROLES'!H78=3,'VALORACIÓN CON CONTROLES'!I78=2),AND('VALORACIÓN CON CONTROLES'!H78=2,'VALORACIÓN CON CONTROLES'!I78=3),AND('VALORACIÓN CON CONTROLES'!H78=1,'VALORACIÓN CON CONTROLES'!I78=3)),"ZONA RIESGO MODERADO",IF(OR(AND('VALORACIÓN CON CONTROLES'!H78=5,'VALORACIÓN CON CONTROLES'!I78=1),AND('VALORACIÓN CON CONTROLES'!H78=5,'VALORACIÓN CON CONTROLES'!I78=2),AND('VALORACIÓN CON CONTROLES'!H78=4,'VALORACIÓN CON CONTROLES'!I78=2),AND('VALORACIÓN CON CONTROLES'!H78=4,'VALORACIÓN CON CONTROLES'!I78=3),AND('VALORACIÓN CON CONTROLES'!H78=3,'VALORACIÓN CON CONTROLES'!I78=3),AND('VALORACIÓN CON CONTROLES'!H78=2,'VALORACIÓN CON CONTROLES'!I78=4),AND('VALORACIÓN CON CONTROLES'!H78=1,'VALORACIÓN CON CONTROLES'!I78=4),AND('VALORACIÓN CON CONTROLES'!H78=1,'VALORACIÓN CON CONTROLES'!I78=5)),"ZONA RIESGO ALTO",IF(OR(AND('VALORACIÓN CON CONTROLES'!H78=5,'VALORACIÓN CON CONTROLES'!I78=3),AND('VALORACIÓN CON CONTROLES'!H78=5,'VALORACIÓN CON CONTROLES'!I78=4),AND('VALORACIÓN CON CONTROLES'!H78=5,'VALORACIÓN CON CONTROLES'!I78=5),AND('VALORACIÓN CON CONTROLES'!H78=4,'VALORACIÓN CON CONTROLES'!I78=4),AND('VALORACIÓN CON CONTROLES'!H78=4,'VALORACIÓN CON CONTROLES'!I78=5),AND('VALORACIÓN CON CONTROLES'!H78=3,'VALORACIÓN CON CONTROLES'!I78=4),AND('VALORACIÓN CON CONTROLES'!H78=3,'VALORACIÓN CON CONTROLES'!I78=5),AND('VALORACIÓN CON CONTROLES'!H78=2,'VALORACIÓN CON CONTROLES'!I78=5)),"ZONA RIESGO EXTREMO")))),0)</f>
        <v>0</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6">
        <v>74</v>
      </c>
      <c r="L84" s="1"/>
      <c r="M84" s="59">
        <v>70</v>
      </c>
      <c r="N84" s="59">
        <f>IF(AND('VALORACIÓN CON CONTROLES'!H79=0,'VALORACIÓN CON CONTROLES'!I79=0),'ANALISIS DE RIESGOS'!I79,0)</f>
        <v>0</v>
      </c>
      <c r="O84" s="1">
        <f>IF(AND('VALORACIÓN CON CONTROLES'!H79=0,'VALORACIÓN CON CONTROLES'!I79&gt;0),IF(OR(AND('ANALISIS DE RIESGOS'!F79=1,'VALORACIÓN CON CONTROLES'!I79=1),AND('ANALISIS DE RIESGOS'!F79=2,'VALORACIÓN CON CONTROLES'!I79=1),AND('ANALISIS DE RIESGOS'!F79=3,'VALORACIÓN CON CONTROLES'!I79=1),AND('ANALISIS DE RIESGOS'!F79=1,'VALORACIÓN CON CONTROLES'!I79=2),AND('ANALISIS DE RIESGOS'!F79=2,'VALORACIÓN CON CONTROLES'!I79=2)),"ZONA RIESGO BAJA",IF(OR(AND('ANALISIS DE RIESGOS'!F79=4,'VALORACIÓN CON CONTROLES'!I79=1),AND('ANALISIS DE RIESGOS'!F79=3,'VALORACIÓN CON CONTROLES'!I79=2),AND('ANALISIS DE RIESGOS'!F79=2,'VALORACIÓN CON CONTROLES'!I79=3),AND('ANALISIS DE RIESGOS'!F79=1,'VALORACIÓN CON CONTROLES'!I79=3)),"ZONA RIESGO MODERADO",IF(OR(AND('ANALISIS DE RIESGOS'!F79=5,'VALORACIÓN CON CONTROLES'!I79=1),AND('ANALISIS DE RIESGOS'!F79=5,'VALORACIÓN CON CONTROLES'!I79=2),AND('ANALISIS DE RIESGOS'!F79=4,'VALORACIÓN CON CONTROLES'!I79=2),AND('ANALISIS DE RIESGOS'!F79=4,'VALORACIÓN CON CONTROLES'!I79=3),AND('ANALISIS DE RIESGOS'!F79=3,'VALORACIÓN CON CONTROLES'!I79=3),AND('ANALISIS DE RIESGOS'!F79=2,'VALORACIÓN CON CONTROLES'!I79=4),AND('ANALISIS DE RIESGOS'!F79=1,'VALORACIÓN CON CONTROLES'!I79=4),AND('ANALISIS DE RIESGOS'!F79=1,'VALORACIÓN CON CONTROLES'!I79=5)),"ZONA RIESGO ALTO",IF(OR(AND('ANALISIS DE RIESGOS'!F79=5,'VALORACIÓN CON CONTROLES'!I79=3),AND('ANALISIS DE RIESGOS'!F79=5,'VALORACIÓN CON CONTROLES'!I79=4),AND('ANALISIS DE RIESGOS'!F79=5,'VALORACIÓN CON CONTROLES'!I79=5),AND('ANALISIS DE RIESGOS'!F79=4,'VALORACIÓN CON CONTROLES'!I79=4),AND('ANALISIS DE RIESGOS'!F79=4,'VALORACIÓN CON CONTROLES'!I79=5),AND('ANALISIS DE RIESGOS'!F79=3,'VALORACIÓN CON CONTROLES'!I79=4),AND('ANALISIS DE RIESGOS'!F79=3,'VALORACIÓN CON CONTROLES'!I79=5),AND('ANALISIS DE RIESGOS'!F79=2,'VALORACIÓN CON CONTROLES'!I79=5)),"ZONA RIESGO EXTREMO")))),0)</f>
        <v>0</v>
      </c>
      <c r="P84" s="1">
        <f>IF(AND('VALORACIÓN CON CONTROLES'!H79&gt;0,'VALORACIÓN CON CONTROLES'!I79=0),IF(OR(AND('VALORACIÓN CON CONTROLES'!H79=1,'ANALISIS DE RIESGOS'!G79=1),AND('VALORACIÓN CON CONTROLES'!H79=2,'ANALISIS DE RIESGOS'!G79=1),AND('VALORACIÓN CON CONTROLES'!H79=3,'ANALISIS DE RIESGOS'!G79=1),AND('VALORACIÓN CON CONTROLES'!H79=1,'ANALISIS DE RIESGOS'!G79=2),AND('VALORACIÓN CON CONTROLES'!H79=2,'ANALISIS DE RIESGOS'!G79=2)),"ZONA RIESGO BAJA",IF(OR(AND('VALORACIÓN CON CONTROLES'!H79=4,'ANALISIS DE RIESGOS'!G79=1),AND('VALORACIÓN CON CONTROLES'!H79=3,'ANALISIS DE RIESGOS'!G79=2),AND('VALORACIÓN CON CONTROLES'!H79=2,'ANALISIS DE RIESGOS'!G79=3),AND('VALORACIÓN CON CONTROLES'!H79=1,'ANALISIS DE RIESGOS'!G79=3)),"ZONA RIESGO MODERADO",IF(OR(AND('VALORACIÓN CON CONTROLES'!H79=5,'ANALISIS DE RIESGOS'!G79=1),AND('VALORACIÓN CON CONTROLES'!H79=5,'ANALISIS DE RIESGOS'!G79=2),AND('VALORACIÓN CON CONTROLES'!H79=4,'ANALISIS DE RIESGOS'!G79=2),AND('VALORACIÓN CON CONTROLES'!H79=4,'ANALISIS DE RIESGOS'!G79=3),AND('VALORACIÓN CON CONTROLES'!H79=3,'ANALISIS DE RIESGOS'!G79=3),AND('VALORACIÓN CON CONTROLES'!H79=2,'ANALISIS DE RIESGOS'!G79=4),AND('VALORACIÓN CON CONTROLES'!H79=1,'ANALISIS DE RIESGOS'!G79=4),AND('VALORACIÓN CON CONTROLES'!H79=1,'ANALISIS DE RIESGOS'!G79=5)),"ZONA RIESGO ALTO",IF(OR(AND('VALORACIÓN CON CONTROLES'!H79=5,'ANALISIS DE RIESGOS'!G79=3),AND('VALORACIÓN CON CONTROLES'!H79=5,'ANALISIS DE RIESGOS'!G79=4),AND('VALORACIÓN CON CONTROLES'!H79=5,'ANALISIS DE RIESGOS'!G79=5),AND('VALORACIÓN CON CONTROLES'!H79=4,'ANALISIS DE RIESGOS'!G79=4),AND('VALORACIÓN CON CONTROLES'!H79=4,'ANALISIS DE RIESGOS'!G79=5),AND('VALORACIÓN CON CONTROLES'!H79=3,'ANALISIS DE RIESGOS'!G79=4),AND('VALORACIÓN CON CONTROLES'!H79=3,'ANALISIS DE RIESGOS'!G79=5),AND('VALORACIÓN CON CONTROLES'!H79=2,'ANALISIS DE RIESGOS'!G79=5)),"ZONA RIESGO EXTREMO")))),0)</f>
        <v>0</v>
      </c>
      <c r="Q84" s="57">
        <f>IF(AND('VALORACIÓN CON CONTROLES'!H79&gt;0,'VALORACIÓN CON CONTROLES'!I79&gt;0),IF(OR(AND('VALORACIÓN CON CONTROLES'!H79=1,'VALORACIÓN CON CONTROLES'!I79=1),AND('VALORACIÓN CON CONTROLES'!H79=2,'VALORACIÓN CON CONTROLES'!I79=1),AND('VALORACIÓN CON CONTROLES'!H79=3,'VALORACIÓN CON CONTROLES'!I79=1),AND('VALORACIÓN CON CONTROLES'!H79=1,'VALORACIÓN CON CONTROLES'!I79=2),AND('VALORACIÓN CON CONTROLES'!H79=2,'VALORACIÓN CON CONTROLES'!I79=2)),"ZONA RIESGO BAJA",IF(OR(AND('VALORACIÓN CON CONTROLES'!H79=4,'VALORACIÓN CON CONTROLES'!I79=1),AND('VALORACIÓN CON CONTROLES'!H79=3,'VALORACIÓN CON CONTROLES'!I79=2),AND('VALORACIÓN CON CONTROLES'!H79=2,'VALORACIÓN CON CONTROLES'!I79=3),AND('VALORACIÓN CON CONTROLES'!H79=1,'VALORACIÓN CON CONTROLES'!I79=3)),"ZONA RIESGO MODERADO",IF(OR(AND('VALORACIÓN CON CONTROLES'!H79=5,'VALORACIÓN CON CONTROLES'!I79=1),AND('VALORACIÓN CON CONTROLES'!H79=5,'VALORACIÓN CON CONTROLES'!I79=2),AND('VALORACIÓN CON CONTROLES'!H79=4,'VALORACIÓN CON CONTROLES'!I79=2),AND('VALORACIÓN CON CONTROLES'!H79=4,'VALORACIÓN CON CONTROLES'!I79=3),AND('VALORACIÓN CON CONTROLES'!H79=3,'VALORACIÓN CON CONTROLES'!I79=3),AND('VALORACIÓN CON CONTROLES'!H79=2,'VALORACIÓN CON CONTROLES'!I79=4),AND('VALORACIÓN CON CONTROLES'!H79=1,'VALORACIÓN CON CONTROLES'!I79=4),AND('VALORACIÓN CON CONTROLES'!H79=1,'VALORACIÓN CON CONTROLES'!I79=5)),"ZONA RIESGO ALTO",IF(OR(AND('VALORACIÓN CON CONTROLES'!H79=5,'VALORACIÓN CON CONTROLES'!I79=3),AND('VALORACIÓN CON CONTROLES'!H79=5,'VALORACIÓN CON CONTROLES'!I79=4),AND('VALORACIÓN CON CONTROLES'!H79=5,'VALORACIÓN CON CONTROLES'!I79=5),AND('VALORACIÓN CON CONTROLES'!H79=4,'VALORACIÓN CON CONTROLES'!I79=4),AND('VALORACIÓN CON CONTROLES'!H79=4,'VALORACIÓN CON CONTROLES'!I79=5),AND('VALORACIÓN CON CONTROLES'!H79=3,'VALORACIÓN CON CONTROLES'!I79=4),AND('VALORACIÓN CON CONTROLES'!H79=3,'VALORACIÓN CON CONTROLES'!I79=5),AND('VALORACIÓN CON CONTROLES'!H79=2,'VALORACIÓN CON CONTROLES'!I79=5)),"ZONA RIESGO EXTREMO")))),0)</f>
        <v>0</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6">
        <v>75</v>
      </c>
      <c r="L85" s="1"/>
      <c r="M85" s="59">
        <v>71</v>
      </c>
      <c r="N85" s="59">
        <f>IF(AND('VALORACIÓN CON CONTROLES'!H80=0,'VALORACIÓN CON CONTROLES'!I80=0),'ANALISIS DE RIESGOS'!I80,0)</f>
        <v>0</v>
      </c>
      <c r="O85" s="1">
        <f>IF(AND('VALORACIÓN CON CONTROLES'!H80=0,'VALORACIÓN CON CONTROLES'!I80&gt;0),IF(OR(AND('ANALISIS DE RIESGOS'!F80=1,'VALORACIÓN CON CONTROLES'!I80=1),AND('ANALISIS DE RIESGOS'!F80=2,'VALORACIÓN CON CONTROLES'!I80=1),AND('ANALISIS DE RIESGOS'!F80=3,'VALORACIÓN CON CONTROLES'!I80=1),AND('ANALISIS DE RIESGOS'!F80=1,'VALORACIÓN CON CONTROLES'!I80=2),AND('ANALISIS DE RIESGOS'!F80=2,'VALORACIÓN CON CONTROLES'!I80=2)),"ZONA RIESGO BAJA",IF(OR(AND('ANALISIS DE RIESGOS'!F80=4,'VALORACIÓN CON CONTROLES'!I80=1),AND('ANALISIS DE RIESGOS'!F80=3,'VALORACIÓN CON CONTROLES'!I80=2),AND('ANALISIS DE RIESGOS'!F80=2,'VALORACIÓN CON CONTROLES'!I80=3),AND('ANALISIS DE RIESGOS'!F80=1,'VALORACIÓN CON CONTROLES'!I80=3)),"ZONA RIESGO MODERADO",IF(OR(AND('ANALISIS DE RIESGOS'!F80=5,'VALORACIÓN CON CONTROLES'!I80=1),AND('ANALISIS DE RIESGOS'!F80=5,'VALORACIÓN CON CONTROLES'!I80=2),AND('ANALISIS DE RIESGOS'!F80=4,'VALORACIÓN CON CONTROLES'!I80=2),AND('ANALISIS DE RIESGOS'!F80=4,'VALORACIÓN CON CONTROLES'!I80=3),AND('ANALISIS DE RIESGOS'!F80=3,'VALORACIÓN CON CONTROLES'!I80=3),AND('ANALISIS DE RIESGOS'!F80=2,'VALORACIÓN CON CONTROLES'!I80=4),AND('ANALISIS DE RIESGOS'!F80=1,'VALORACIÓN CON CONTROLES'!I80=4),AND('ANALISIS DE RIESGOS'!F80=1,'VALORACIÓN CON CONTROLES'!I80=5)),"ZONA RIESGO ALTO",IF(OR(AND('ANALISIS DE RIESGOS'!F80=5,'VALORACIÓN CON CONTROLES'!I80=3),AND('ANALISIS DE RIESGOS'!F80=5,'VALORACIÓN CON CONTROLES'!I80=4),AND('ANALISIS DE RIESGOS'!F80=5,'VALORACIÓN CON CONTROLES'!I80=5),AND('ANALISIS DE RIESGOS'!F80=4,'VALORACIÓN CON CONTROLES'!I80=4),AND('ANALISIS DE RIESGOS'!F80=4,'VALORACIÓN CON CONTROLES'!I80=5),AND('ANALISIS DE RIESGOS'!F80=3,'VALORACIÓN CON CONTROLES'!I80=4),AND('ANALISIS DE RIESGOS'!F80=3,'VALORACIÓN CON CONTROLES'!I80=5),AND('ANALISIS DE RIESGOS'!F80=2,'VALORACIÓN CON CONTROLES'!I80=5)),"ZONA RIESGO EXTREMO")))),0)</f>
        <v>0</v>
      </c>
      <c r="P85" s="1">
        <f>IF(AND('VALORACIÓN CON CONTROLES'!H80&gt;0,'VALORACIÓN CON CONTROLES'!I80=0),IF(OR(AND('VALORACIÓN CON CONTROLES'!H80=1,'ANALISIS DE RIESGOS'!G80=1),AND('VALORACIÓN CON CONTROLES'!H80=2,'ANALISIS DE RIESGOS'!G80=1),AND('VALORACIÓN CON CONTROLES'!H80=3,'ANALISIS DE RIESGOS'!G80=1),AND('VALORACIÓN CON CONTROLES'!H80=1,'ANALISIS DE RIESGOS'!G80=2),AND('VALORACIÓN CON CONTROLES'!H80=2,'ANALISIS DE RIESGOS'!G80=2)),"ZONA RIESGO BAJA",IF(OR(AND('VALORACIÓN CON CONTROLES'!H80=4,'ANALISIS DE RIESGOS'!G80=1),AND('VALORACIÓN CON CONTROLES'!H80=3,'ANALISIS DE RIESGOS'!G80=2),AND('VALORACIÓN CON CONTROLES'!H80=2,'ANALISIS DE RIESGOS'!G80=3),AND('VALORACIÓN CON CONTROLES'!H80=1,'ANALISIS DE RIESGOS'!G80=3)),"ZONA RIESGO MODERADO",IF(OR(AND('VALORACIÓN CON CONTROLES'!H80=5,'ANALISIS DE RIESGOS'!G80=1),AND('VALORACIÓN CON CONTROLES'!H80=5,'ANALISIS DE RIESGOS'!G80=2),AND('VALORACIÓN CON CONTROLES'!H80=4,'ANALISIS DE RIESGOS'!G80=2),AND('VALORACIÓN CON CONTROLES'!H80=4,'ANALISIS DE RIESGOS'!G80=3),AND('VALORACIÓN CON CONTROLES'!H80=3,'ANALISIS DE RIESGOS'!G80=3),AND('VALORACIÓN CON CONTROLES'!H80=2,'ANALISIS DE RIESGOS'!G80=4),AND('VALORACIÓN CON CONTROLES'!H80=1,'ANALISIS DE RIESGOS'!G80=4),AND('VALORACIÓN CON CONTROLES'!H80=1,'ANALISIS DE RIESGOS'!G80=5)),"ZONA RIESGO ALTO",IF(OR(AND('VALORACIÓN CON CONTROLES'!H80=5,'ANALISIS DE RIESGOS'!G80=3),AND('VALORACIÓN CON CONTROLES'!H80=5,'ANALISIS DE RIESGOS'!G80=4),AND('VALORACIÓN CON CONTROLES'!H80=5,'ANALISIS DE RIESGOS'!G80=5),AND('VALORACIÓN CON CONTROLES'!H80=4,'ANALISIS DE RIESGOS'!G80=4),AND('VALORACIÓN CON CONTROLES'!H80=4,'ANALISIS DE RIESGOS'!G80=5),AND('VALORACIÓN CON CONTROLES'!H80=3,'ANALISIS DE RIESGOS'!G80=4),AND('VALORACIÓN CON CONTROLES'!H80=3,'ANALISIS DE RIESGOS'!G80=5),AND('VALORACIÓN CON CONTROLES'!H80=2,'ANALISIS DE RIESGOS'!G80=5)),"ZONA RIESGO EXTREMO")))),0)</f>
        <v>0</v>
      </c>
      <c r="Q85" s="57">
        <f>IF(AND('VALORACIÓN CON CONTROLES'!H80&gt;0,'VALORACIÓN CON CONTROLES'!I80&gt;0),IF(OR(AND('VALORACIÓN CON CONTROLES'!H80=1,'VALORACIÓN CON CONTROLES'!I80=1),AND('VALORACIÓN CON CONTROLES'!H80=2,'VALORACIÓN CON CONTROLES'!I80=1),AND('VALORACIÓN CON CONTROLES'!H80=3,'VALORACIÓN CON CONTROLES'!I80=1),AND('VALORACIÓN CON CONTROLES'!H80=1,'VALORACIÓN CON CONTROLES'!I80=2),AND('VALORACIÓN CON CONTROLES'!H80=2,'VALORACIÓN CON CONTROLES'!I80=2)),"ZONA RIESGO BAJA",IF(OR(AND('VALORACIÓN CON CONTROLES'!H80=4,'VALORACIÓN CON CONTROLES'!I80=1),AND('VALORACIÓN CON CONTROLES'!H80=3,'VALORACIÓN CON CONTROLES'!I80=2),AND('VALORACIÓN CON CONTROLES'!H80=2,'VALORACIÓN CON CONTROLES'!I80=3),AND('VALORACIÓN CON CONTROLES'!H80=1,'VALORACIÓN CON CONTROLES'!I80=3)),"ZONA RIESGO MODERADO",IF(OR(AND('VALORACIÓN CON CONTROLES'!H80=5,'VALORACIÓN CON CONTROLES'!I80=1),AND('VALORACIÓN CON CONTROLES'!H80=5,'VALORACIÓN CON CONTROLES'!I80=2),AND('VALORACIÓN CON CONTROLES'!H80=4,'VALORACIÓN CON CONTROLES'!I80=2),AND('VALORACIÓN CON CONTROLES'!H80=4,'VALORACIÓN CON CONTROLES'!I80=3),AND('VALORACIÓN CON CONTROLES'!H80=3,'VALORACIÓN CON CONTROLES'!I80=3),AND('VALORACIÓN CON CONTROLES'!H80=2,'VALORACIÓN CON CONTROLES'!I80=4),AND('VALORACIÓN CON CONTROLES'!H80=1,'VALORACIÓN CON CONTROLES'!I80=4),AND('VALORACIÓN CON CONTROLES'!H80=1,'VALORACIÓN CON CONTROLES'!I80=5)),"ZONA RIESGO ALTO",IF(OR(AND('VALORACIÓN CON CONTROLES'!H80=5,'VALORACIÓN CON CONTROLES'!I80=3),AND('VALORACIÓN CON CONTROLES'!H80=5,'VALORACIÓN CON CONTROLES'!I80=4),AND('VALORACIÓN CON CONTROLES'!H80=5,'VALORACIÓN CON CONTROLES'!I80=5),AND('VALORACIÓN CON CONTROLES'!H80=4,'VALORACIÓN CON CONTROLES'!I80=4),AND('VALORACIÓN CON CONTROLES'!H80=4,'VALORACIÓN CON CONTROLES'!I80=5),AND('VALORACIÓN CON CONTROLES'!H80=3,'VALORACIÓN CON CONTROLES'!I80=4),AND('VALORACIÓN CON CONTROLES'!H80=3,'VALORACIÓN CON CONTROLES'!I80=5),AND('VALORACIÓN CON CONTROLES'!H80=2,'VALORACIÓN CON CONTROLES'!I80=5)),"ZONA RIESGO EXTREMO")))),0)</f>
        <v>0</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6">
        <v>76</v>
      </c>
      <c r="L86" s="1"/>
      <c r="M86" s="59">
        <v>72</v>
      </c>
      <c r="N86" s="59">
        <f>IF(AND('VALORACIÓN CON CONTROLES'!H81=0,'VALORACIÓN CON CONTROLES'!I81=0),'ANALISIS DE RIESGOS'!I81,0)</f>
        <v>0</v>
      </c>
      <c r="O86" s="1">
        <f>IF(AND('VALORACIÓN CON CONTROLES'!H81=0,'VALORACIÓN CON CONTROLES'!I81&gt;0),IF(OR(AND('ANALISIS DE RIESGOS'!F81=1,'VALORACIÓN CON CONTROLES'!I81=1),AND('ANALISIS DE RIESGOS'!F81=2,'VALORACIÓN CON CONTROLES'!I81=1),AND('ANALISIS DE RIESGOS'!F81=3,'VALORACIÓN CON CONTROLES'!I81=1),AND('ANALISIS DE RIESGOS'!F81=1,'VALORACIÓN CON CONTROLES'!I81=2),AND('ANALISIS DE RIESGOS'!F81=2,'VALORACIÓN CON CONTROLES'!I81=2)),"ZONA RIESGO BAJA",IF(OR(AND('ANALISIS DE RIESGOS'!F81=4,'VALORACIÓN CON CONTROLES'!I81=1),AND('ANALISIS DE RIESGOS'!F81=3,'VALORACIÓN CON CONTROLES'!I81=2),AND('ANALISIS DE RIESGOS'!F81=2,'VALORACIÓN CON CONTROLES'!I81=3),AND('ANALISIS DE RIESGOS'!F81=1,'VALORACIÓN CON CONTROLES'!I81=3)),"ZONA RIESGO MODERADO",IF(OR(AND('ANALISIS DE RIESGOS'!F81=5,'VALORACIÓN CON CONTROLES'!I81=1),AND('ANALISIS DE RIESGOS'!F81=5,'VALORACIÓN CON CONTROLES'!I81=2),AND('ANALISIS DE RIESGOS'!F81=4,'VALORACIÓN CON CONTROLES'!I81=2),AND('ANALISIS DE RIESGOS'!F81=4,'VALORACIÓN CON CONTROLES'!I81=3),AND('ANALISIS DE RIESGOS'!F81=3,'VALORACIÓN CON CONTROLES'!I81=3),AND('ANALISIS DE RIESGOS'!F81=2,'VALORACIÓN CON CONTROLES'!I81=4),AND('ANALISIS DE RIESGOS'!F81=1,'VALORACIÓN CON CONTROLES'!I81=4),AND('ANALISIS DE RIESGOS'!F81=1,'VALORACIÓN CON CONTROLES'!I81=5)),"ZONA RIESGO ALTO",IF(OR(AND('ANALISIS DE RIESGOS'!F81=5,'VALORACIÓN CON CONTROLES'!I81=3),AND('ANALISIS DE RIESGOS'!F81=5,'VALORACIÓN CON CONTROLES'!I81=4),AND('ANALISIS DE RIESGOS'!F81=5,'VALORACIÓN CON CONTROLES'!I81=5),AND('ANALISIS DE RIESGOS'!F81=4,'VALORACIÓN CON CONTROLES'!I81=4),AND('ANALISIS DE RIESGOS'!F81=4,'VALORACIÓN CON CONTROLES'!I81=5),AND('ANALISIS DE RIESGOS'!F81=3,'VALORACIÓN CON CONTROLES'!I81=4),AND('ANALISIS DE RIESGOS'!F81=3,'VALORACIÓN CON CONTROLES'!I81=5),AND('ANALISIS DE RIESGOS'!F81=2,'VALORACIÓN CON CONTROLES'!I81=5)),"ZONA RIESGO EXTREMO")))),0)</f>
        <v>0</v>
      </c>
      <c r="P86" s="1">
        <f>IF(AND('VALORACIÓN CON CONTROLES'!H81&gt;0,'VALORACIÓN CON CONTROLES'!I81=0),IF(OR(AND('VALORACIÓN CON CONTROLES'!H81=1,'ANALISIS DE RIESGOS'!G81=1),AND('VALORACIÓN CON CONTROLES'!H81=2,'ANALISIS DE RIESGOS'!G81=1),AND('VALORACIÓN CON CONTROLES'!H81=3,'ANALISIS DE RIESGOS'!G81=1),AND('VALORACIÓN CON CONTROLES'!H81=1,'ANALISIS DE RIESGOS'!G81=2),AND('VALORACIÓN CON CONTROLES'!H81=2,'ANALISIS DE RIESGOS'!G81=2)),"ZONA RIESGO BAJA",IF(OR(AND('VALORACIÓN CON CONTROLES'!H81=4,'ANALISIS DE RIESGOS'!G81=1),AND('VALORACIÓN CON CONTROLES'!H81=3,'ANALISIS DE RIESGOS'!G81=2),AND('VALORACIÓN CON CONTROLES'!H81=2,'ANALISIS DE RIESGOS'!G81=3),AND('VALORACIÓN CON CONTROLES'!H81=1,'ANALISIS DE RIESGOS'!G81=3)),"ZONA RIESGO MODERADO",IF(OR(AND('VALORACIÓN CON CONTROLES'!H81=5,'ANALISIS DE RIESGOS'!G81=1),AND('VALORACIÓN CON CONTROLES'!H81=5,'ANALISIS DE RIESGOS'!G81=2),AND('VALORACIÓN CON CONTROLES'!H81=4,'ANALISIS DE RIESGOS'!G81=2),AND('VALORACIÓN CON CONTROLES'!H81=4,'ANALISIS DE RIESGOS'!G81=3),AND('VALORACIÓN CON CONTROLES'!H81=3,'ANALISIS DE RIESGOS'!G81=3),AND('VALORACIÓN CON CONTROLES'!H81=2,'ANALISIS DE RIESGOS'!G81=4),AND('VALORACIÓN CON CONTROLES'!H81=1,'ANALISIS DE RIESGOS'!G81=4),AND('VALORACIÓN CON CONTROLES'!H81=1,'ANALISIS DE RIESGOS'!G81=5)),"ZONA RIESGO ALTO",IF(OR(AND('VALORACIÓN CON CONTROLES'!H81=5,'ANALISIS DE RIESGOS'!G81=3),AND('VALORACIÓN CON CONTROLES'!H81=5,'ANALISIS DE RIESGOS'!G81=4),AND('VALORACIÓN CON CONTROLES'!H81=5,'ANALISIS DE RIESGOS'!G81=5),AND('VALORACIÓN CON CONTROLES'!H81=4,'ANALISIS DE RIESGOS'!G81=4),AND('VALORACIÓN CON CONTROLES'!H81=4,'ANALISIS DE RIESGOS'!G81=5),AND('VALORACIÓN CON CONTROLES'!H81=3,'ANALISIS DE RIESGOS'!G81=4),AND('VALORACIÓN CON CONTROLES'!H81=3,'ANALISIS DE RIESGOS'!G81=5),AND('VALORACIÓN CON CONTROLES'!H81=2,'ANALISIS DE RIESGOS'!G81=5)),"ZONA RIESGO EXTREMO")))),0)</f>
        <v>0</v>
      </c>
      <c r="Q86" s="57">
        <f>IF(AND('VALORACIÓN CON CONTROLES'!H81&gt;0,'VALORACIÓN CON CONTROLES'!I81&gt;0),IF(OR(AND('VALORACIÓN CON CONTROLES'!H81=1,'VALORACIÓN CON CONTROLES'!I81=1),AND('VALORACIÓN CON CONTROLES'!H81=2,'VALORACIÓN CON CONTROLES'!I81=1),AND('VALORACIÓN CON CONTROLES'!H81=3,'VALORACIÓN CON CONTROLES'!I81=1),AND('VALORACIÓN CON CONTROLES'!H81=1,'VALORACIÓN CON CONTROLES'!I81=2),AND('VALORACIÓN CON CONTROLES'!H81=2,'VALORACIÓN CON CONTROLES'!I81=2)),"ZONA RIESGO BAJA",IF(OR(AND('VALORACIÓN CON CONTROLES'!H81=4,'VALORACIÓN CON CONTROLES'!I81=1),AND('VALORACIÓN CON CONTROLES'!H81=3,'VALORACIÓN CON CONTROLES'!I81=2),AND('VALORACIÓN CON CONTROLES'!H81=2,'VALORACIÓN CON CONTROLES'!I81=3),AND('VALORACIÓN CON CONTROLES'!H81=1,'VALORACIÓN CON CONTROLES'!I81=3)),"ZONA RIESGO MODERADO",IF(OR(AND('VALORACIÓN CON CONTROLES'!H81=5,'VALORACIÓN CON CONTROLES'!I81=1),AND('VALORACIÓN CON CONTROLES'!H81=5,'VALORACIÓN CON CONTROLES'!I81=2),AND('VALORACIÓN CON CONTROLES'!H81=4,'VALORACIÓN CON CONTROLES'!I81=2),AND('VALORACIÓN CON CONTROLES'!H81=4,'VALORACIÓN CON CONTROLES'!I81=3),AND('VALORACIÓN CON CONTROLES'!H81=3,'VALORACIÓN CON CONTROLES'!I81=3),AND('VALORACIÓN CON CONTROLES'!H81=2,'VALORACIÓN CON CONTROLES'!I81=4),AND('VALORACIÓN CON CONTROLES'!H81=1,'VALORACIÓN CON CONTROLES'!I81=4),AND('VALORACIÓN CON CONTROLES'!H81=1,'VALORACIÓN CON CONTROLES'!I81=5)),"ZONA RIESGO ALTO",IF(OR(AND('VALORACIÓN CON CONTROLES'!H81=5,'VALORACIÓN CON CONTROLES'!I81=3),AND('VALORACIÓN CON CONTROLES'!H81=5,'VALORACIÓN CON CONTROLES'!I81=4),AND('VALORACIÓN CON CONTROLES'!H81=5,'VALORACIÓN CON CONTROLES'!I81=5),AND('VALORACIÓN CON CONTROLES'!H81=4,'VALORACIÓN CON CONTROLES'!I81=4),AND('VALORACIÓN CON CONTROLES'!H81=4,'VALORACIÓN CON CONTROLES'!I81=5),AND('VALORACIÓN CON CONTROLES'!H81=3,'VALORACIÓN CON CONTROLES'!I81=4),AND('VALORACIÓN CON CONTROLES'!H81=3,'VALORACIÓN CON CONTROLES'!I81=5),AND('VALORACIÓN CON CONTROLES'!H81=2,'VALORACIÓN CON CONTROLES'!I81=5)),"ZONA RIESGO EXTREMO")))),0)</f>
        <v>0</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6">
        <v>77</v>
      </c>
      <c r="L87" s="1"/>
      <c r="M87" s="59">
        <v>73</v>
      </c>
      <c r="N87" s="59">
        <f>IF(AND('VALORACIÓN CON CONTROLES'!H82=0,'VALORACIÓN CON CONTROLES'!I82=0),'ANALISIS DE RIESGOS'!I82,0)</f>
        <v>0</v>
      </c>
      <c r="O87" s="1">
        <f>IF(AND('VALORACIÓN CON CONTROLES'!H82=0,'VALORACIÓN CON CONTROLES'!I82&gt;0),IF(OR(AND('ANALISIS DE RIESGOS'!F82=1,'VALORACIÓN CON CONTROLES'!I82=1),AND('ANALISIS DE RIESGOS'!F82=2,'VALORACIÓN CON CONTROLES'!I82=1),AND('ANALISIS DE RIESGOS'!F82=3,'VALORACIÓN CON CONTROLES'!I82=1),AND('ANALISIS DE RIESGOS'!F82=1,'VALORACIÓN CON CONTROLES'!I82=2),AND('ANALISIS DE RIESGOS'!F82=2,'VALORACIÓN CON CONTROLES'!I82=2)),"ZONA RIESGO BAJA",IF(OR(AND('ANALISIS DE RIESGOS'!F82=4,'VALORACIÓN CON CONTROLES'!I82=1),AND('ANALISIS DE RIESGOS'!F82=3,'VALORACIÓN CON CONTROLES'!I82=2),AND('ANALISIS DE RIESGOS'!F82=2,'VALORACIÓN CON CONTROLES'!I82=3),AND('ANALISIS DE RIESGOS'!F82=1,'VALORACIÓN CON CONTROLES'!I82=3)),"ZONA RIESGO MODERADO",IF(OR(AND('ANALISIS DE RIESGOS'!F82=5,'VALORACIÓN CON CONTROLES'!I82=1),AND('ANALISIS DE RIESGOS'!F82=5,'VALORACIÓN CON CONTROLES'!I82=2),AND('ANALISIS DE RIESGOS'!F82=4,'VALORACIÓN CON CONTROLES'!I82=2),AND('ANALISIS DE RIESGOS'!F82=4,'VALORACIÓN CON CONTROLES'!I82=3),AND('ANALISIS DE RIESGOS'!F82=3,'VALORACIÓN CON CONTROLES'!I82=3),AND('ANALISIS DE RIESGOS'!F82=2,'VALORACIÓN CON CONTROLES'!I82=4),AND('ANALISIS DE RIESGOS'!F82=1,'VALORACIÓN CON CONTROLES'!I82=4),AND('ANALISIS DE RIESGOS'!F82=1,'VALORACIÓN CON CONTROLES'!I82=5)),"ZONA RIESGO ALTO",IF(OR(AND('ANALISIS DE RIESGOS'!F82=5,'VALORACIÓN CON CONTROLES'!I82=3),AND('ANALISIS DE RIESGOS'!F82=5,'VALORACIÓN CON CONTROLES'!I82=4),AND('ANALISIS DE RIESGOS'!F82=5,'VALORACIÓN CON CONTROLES'!I82=5),AND('ANALISIS DE RIESGOS'!F82=4,'VALORACIÓN CON CONTROLES'!I82=4),AND('ANALISIS DE RIESGOS'!F82=4,'VALORACIÓN CON CONTROLES'!I82=5),AND('ANALISIS DE RIESGOS'!F82=3,'VALORACIÓN CON CONTROLES'!I82=4),AND('ANALISIS DE RIESGOS'!F82=3,'VALORACIÓN CON CONTROLES'!I82=5),AND('ANALISIS DE RIESGOS'!F82=2,'VALORACIÓN CON CONTROLES'!I82=5)),"ZONA RIESGO EXTREMO")))),0)</f>
        <v>0</v>
      </c>
      <c r="P87" s="1">
        <f>IF(AND('VALORACIÓN CON CONTROLES'!H82&gt;0,'VALORACIÓN CON CONTROLES'!I82=0),IF(OR(AND('VALORACIÓN CON CONTROLES'!H82=1,'ANALISIS DE RIESGOS'!G82=1),AND('VALORACIÓN CON CONTROLES'!H82=2,'ANALISIS DE RIESGOS'!G82=1),AND('VALORACIÓN CON CONTROLES'!H82=3,'ANALISIS DE RIESGOS'!G82=1),AND('VALORACIÓN CON CONTROLES'!H82=1,'ANALISIS DE RIESGOS'!G82=2),AND('VALORACIÓN CON CONTROLES'!H82=2,'ANALISIS DE RIESGOS'!G82=2)),"ZONA RIESGO BAJA",IF(OR(AND('VALORACIÓN CON CONTROLES'!H82=4,'ANALISIS DE RIESGOS'!G82=1),AND('VALORACIÓN CON CONTROLES'!H82=3,'ANALISIS DE RIESGOS'!G82=2),AND('VALORACIÓN CON CONTROLES'!H82=2,'ANALISIS DE RIESGOS'!G82=3),AND('VALORACIÓN CON CONTROLES'!H82=1,'ANALISIS DE RIESGOS'!G82=3)),"ZONA RIESGO MODERADO",IF(OR(AND('VALORACIÓN CON CONTROLES'!H82=5,'ANALISIS DE RIESGOS'!G82=1),AND('VALORACIÓN CON CONTROLES'!H82=5,'ANALISIS DE RIESGOS'!G82=2),AND('VALORACIÓN CON CONTROLES'!H82=4,'ANALISIS DE RIESGOS'!G82=2),AND('VALORACIÓN CON CONTROLES'!H82=4,'ANALISIS DE RIESGOS'!G82=3),AND('VALORACIÓN CON CONTROLES'!H82=3,'ANALISIS DE RIESGOS'!G82=3),AND('VALORACIÓN CON CONTROLES'!H82=2,'ANALISIS DE RIESGOS'!G82=4),AND('VALORACIÓN CON CONTROLES'!H82=1,'ANALISIS DE RIESGOS'!G82=4),AND('VALORACIÓN CON CONTROLES'!H82=1,'ANALISIS DE RIESGOS'!G82=5)),"ZONA RIESGO ALTO",IF(OR(AND('VALORACIÓN CON CONTROLES'!H82=5,'ANALISIS DE RIESGOS'!G82=3),AND('VALORACIÓN CON CONTROLES'!H82=5,'ANALISIS DE RIESGOS'!G82=4),AND('VALORACIÓN CON CONTROLES'!H82=5,'ANALISIS DE RIESGOS'!G82=5),AND('VALORACIÓN CON CONTROLES'!H82=4,'ANALISIS DE RIESGOS'!G82=4),AND('VALORACIÓN CON CONTROLES'!H82=4,'ANALISIS DE RIESGOS'!G82=5),AND('VALORACIÓN CON CONTROLES'!H82=3,'ANALISIS DE RIESGOS'!G82=4),AND('VALORACIÓN CON CONTROLES'!H82=3,'ANALISIS DE RIESGOS'!G82=5),AND('VALORACIÓN CON CONTROLES'!H82=2,'ANALISIS DE RIESGOS'!G82=5)),"ZONA RIESGO EXTREMO")))),0)</f>
        <v>0</v>
      </c>
      <c r="Q87" s="57">
        <f>IF(AND('VALORACIÓN CON CONTROLES'!H82&gt;0,'VALORACIÓN CON CONTROLES'!I82&gt;0),IF(OR(AND('VALORACIÓN CON CONTROLES'!H82=1,'VALORACIÓN CON CONTROLES'!I82=1),AND('VALORACIÓN CON CONTROLES'!H82=2,'VALORACIÓN CON CONTROLES'!I82=1),AND('VALORACIÓN CON CONTROLES'!H82=3,'VALORACIÓN CON CONTROLES'!I82=1),AND('VALORACIÓN CON CONTROLES'!H82=1,'VALORACIÓN CON CONTROLES'!I82=2),AND('VALORACIÓN CON CONTROLES'!H82=2,'VALORACIÓN CON CONTROLES'!I82=2)),"ZONA RIESGO BAJA",IF(OR(AND('VALORACIÓN CON CONTROLES'!H82=4,'VALORACIÓN CON CONTROLES'!I82=1),AND('VALORACIÓN CON CONTROLES'!H82=3,'VALORACIÓN CON CONTROLES'!I82=2),AND('VALORACIÓN CON CONTROLES'!H82=2,'VALORACIÓN CON CONTROLES'!I82=3),AND('VALORACIÓN CON CONTROLES'!H82=1,'VALORACIÓN CON CONTROLES'!I82=3)),"ZONA RIESGO MODERADO",IF(OR(AND('VALORACIÓN CON CONTROLES'!H82=5,'VALORACIÓN CON CONTROLES'!I82=1),AND('VALORACIÓN CON CONTROLES'!H82=5,'VALORACIÓN CON CONTROLES'!I82=2),AND('VALORACIÓN CON CONTROLES'!H82=4,'VALORACIÓN CON CONTROLES'!I82=2),AND('VALORACIÓN CON CONTROLES'!H82=4,'VALORACIÓN CON CONTROLES'!I82=3),AND('VALORACIÓN CON CONTROLES'!H82=3,'VALORACIÓN CON CONTROLES'!I82=3),AND('VALORACIÓN CON CONTROLES'!H82=2,'VALORACIÓN CON CONTROLES'!I82=4),AND('VALORACIÓN CON CONTROLES'!H82=1,'VALORACIÓN CON CONTROLES'!I82=4),AND('VALORACIÓN CON CONTROLES'!H82=1,'VALORACIÓN CON CONTROLES'!I82=5)),"ZONA RIESGO ALTO",IF(OR(AND('VALORACIÓN CON CONTROLES'!H82=5,'VALORACIÓN CON CONTROLES'!I82=3),AND('VALORACIÓN CON CONTROLES'!H82=5,'VALORACIÓN CON CONTROLES'!I82=4),AND('VALORACIÓN CON CONTROLES'!H82=5,'VALORACIÓN CON CONTROLES'!I82=5),AND('VALORACIÓN CON CONTROLES'!H82=4,'VALORACIÓN CON CONTROLES'!I82=4),AND('VALORACIÓN CON CONTROLES'!H82=4,'VALORACIÓN CON CONTROLES'!I82=5),AND('VALORACIÓN CON CONTROLES'!H82=3,'VALORACIÓN CON CONTROLES'!I82=4),AND('VALORACIÓN CON CONTROLES'!H82=3,'VALORACIÓN CON CONTROLES'!I82=5),AND('VALORACIÓN CON CONTROLES'!H82=2,'VALORACIÓN CON CONTROLES'!I82=5)),"ZONA RIESGO EXTREMO")))),0)</f>
        <v>0</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6">
        <v>78</v>
      </c>
      <c r="L88" s="1"/>
      <c r="M88" s="59">
        <v>74</v>
      </c>
      <c r="N88" s="59">
        <f>IF(AND('VALORACIÓN CON CONTROLES'!H83=0,'VALORACIÓN CON CONTROLES'!I83=0),'ANALISIS DE RIESGOS'!I83,0)</f>
        <v>0</v>
      </c>
      <c r="O88" s="1">
        <f>IF(AND('VALORACIÓN CON CONTROLES'!H83=0,'VALORACIÓN CON CONTROLES'!I83&gt;0),IF(OR(AND('ANALISIS DE RIESGOS'!F83=1,'VALORACIÓN CON CONTROLES'!I83=1),AND('ANALISIS DE RIESGOS'!F83=2,'VALORACIÓN CON CONTROLES'!I83=1),AND('ANALISIS DE RIESGOS'!F83=3,'VALORACIÓN CON CONTROLES'!I83=1),AND('ANALISIS DE RIESGOS'!F83=1,'VALORACIÓN CON CONTROLES'!I83=2),AND('ANALISIS DE RIESGOS'!F83=2,'VALORACIÓN CON CONTROLES'!I83=2)),"ZONA RIESGO BAJA",IF(OR(AND('ANALISIS DE RIESGOS'!F83=4,'VALORACIÓN CON CONTROLES'!I83=1),AND('ANALISIS DE RIESGOS'!F83=3,'VALORACIÓN CON CONTROLES'!I83=2),AND('ANALISIS DE RIESGOS'!F83=2,'VALORACIÓN CON CONTROLES'!I83=3),AND('ANALISIS DE RIESGOS'!F83=1,'VALORACIÓN CON CONTROLES'!I83=3)),"ZONA RIESGO MODERADO",IF(OR(AND('ANALISIS DE RIESGOS'!F83=5,'VALORACIÓN CON CONTROLES'!I83=1),AND('ANALISIS DE RIESGOS'!F83=5,'VALORACIÓN CON CONTROLES'!I83=2),AND('ANALISIS DE RIESGOS'!F83=4,'VALORACIÓN CON CONTROLES'!I83=2),AND('ANALISIS DE RIESGOS'!F83=4,'VALORACIÓN CON CONTROLES'!I83=3),AND('ANALISIS DE RIESGOS'!F83=3,'VALORACIÓN CON CONTROLES'!I83=3),AND('ANALISIS DE RIESGOS'!F83=2,'VALORACIÓN CON CONTROLES'!I83=4),AND('ANALISIS DE RIESGOS'!F83=1,'VALORACIÓN CON CONTROLES'!I83=4),AND('ANALISIS DE RIESGOS'!F83=1,'VALORACIÓN CON CONTROLES'!I83=5)),"ZONA RIESGO ALTO",IF(OR(AND('ANALISIS DE RIESGOS'!F83=5,'VALORACIÓN CON CONTROLES'!I83=3),AND('ANALISIS DE RIESGOS'!F83=5,'VALORACIÓN CON CONTROLES'!I83=4),AND('ANALISIS DE RIESGOS'!F83=5,'VALORACIÓN CON CONTROLES'!I83=5),AND('ANALISIS DE RIESGOS'!F83=4,'VALORACIÓN CON CONTROLES'!I83=4),AND('ANALISIS DE RIESGOS'!F83=4,'VALORACIÓN CON CONTROLES'!I83=5),AND('ANALISIS DE RIESGOS'!F83=3,'VALORACIÓN CON CONTROLES'!I83=4),AND('ANALISIS DE RIESGOS'!F83=3,'VALORACIÓN CON CONTROLES'!I83=5),AND('ANALISIS DE RIESGOS'!F83=2,'VALORACIÓN CON CONTROLES'!I83=5)),"ZONA RIESGO EXTREMO")))),0)</f>
        <v>0</v>
      </c>
      <c r="P88" s="1">
        <f>IF(AND('VALORACIÓN CON CONTROLES'!H83&gt;0,'VALORACIÓN CON CONTROLES'!I83=0),IF(OR(AND('VALORACIÓN CON CONTROLES'!H83=1,'ANALISIS DE RIESGOS'!G83=1),AND('VALORACIÓN CON CONTROLES'!H83=2,'ANALISIS DE RIESGOS'!G83=1),AND('VALORACIÓN CON CONTROLES'!H83=3,'ANALISIS DE RIESGOS'!G83=1),AND('VALORACIÓN CON CONTROLES'!H83=1,'ANALISIS DE RIESGOS'!G83=2),AND('VALORACIÓN CON CONTROLES'!H83=2,'ANALISIS DE RIESGOS'!G83=2)),"ZONA RIESGO BAJA",IF(OR(AND('VALORACIÓN CON CONTROLES'!H83=4,'ANALISIS DE RIESGOS'!G83=1),AND('VALORACIÓN CON CONTROLES'!H83=3,'ANALISIS DE RIESGOS'!G83=2),AND('VALORACIÓN CON CONTROLES'!H83=2,'ANALISIS DE RIESGOS'!G83=3),AND('VALORACIÓN CON CONTROLES'!H83=1,'ANALISIS DE RIESGOS'!G83=3)),"ZONA RIESGO MODERADO",IF(OR(AND('VALORACIÓN CON CONTROLES'!H83=5,'ANALISIS DE RIESGOS'!G83=1),AND('VALORACIÓN CON CONTROLES'!H83=5,'ANALISIS DE RIESGOS'!G83=2),AND('VALORACIÓN CON CONTROLES'!H83=4,'ANALISIS DE RIESGOS'!G83=2),AND('VALORACIÓN CON CONTROLES'!H83=4,'ANALISIS DE RIESGOS'!G83=3),AND('VALORACIÓN CON CONTROLES'!H83=3,'ANALISIS DE RIESGOS'!G83=3),AND('VALORACIÓN CON CONTROLES'!H83=2,'ANALISIS DE RIESGOS'!G83=4),AND('VALORACIÓN CON CONTROLES'!H83=1,'ANALISIS DE RIESGOS'!G83=4),AND('VALORACIÓN CON CONTROLES'!H83=1,'ANALISIS DE RIESGOS'!G83=5)),"ZONA RIESGO ALTO",IF(OR(AND('VALORACIÓN CON CONTROLES'!H83=5,'ANALISIS DE RIESGOS'!G83=3),AND('VALORACIÓN CON CONTROLES'!H83=5,'ANALISIS DE RIESGOS'!G83=4),AND('VALORACIÓN CON CONTROLES'!H83=5,'ANALISIS DE RIESGOS'!G83=5),AND('VALORACIÓN CON CONTROLES'!H83=4,'ANALISIS DE RIESGOS'!G83=4),AND('VALORACIÓN CON CONTROLES'!H83=4,'ANALISIS DE RIESGOS'!G83=5),AND('VALORACIÓN CON CONTROLES'!H83=3,'ANALISIS DE RIESGOS'!G83=4),AND('VALORACIÓN CON CONTROLES'!H83=3,'ANALISIS DE RIESGOS'!G83=5),AND('VALORACIÓN CON CONTROLES'!H83=2,'ANALISIS DE RIESGOS'!G83=5)),"ZONA RIESGO EXTREMO")))),0)</f>
        <v>0</v>
      </c>
      <c r="Q88" s="57">
        <f>IF(AND('VALORACIÓN CON CONTROLES'!H83&gt;0,'VALORACIÓN CON CONTROLES'!I83&gt;0),IF(OR(AND('VALORACIÓN CON CONTROLES'!H83=1,'VALORACIÓN CON CONTROLES'!I83=1),AND('VALORACIÓN CON CONTROLES'!H83=2,'VALORACIÓN CON CONTROLES'!I83=1),AND('VALORACIÓN CON CONTROLES'!H83=3,'VALORACIÓN CON CONTROLES'!I83=1),AND('VALORACIÓN CON CONTROLES'!H83=1,'VALORACIÓN CON CONTROLES'!I83=2),AND('VALORACIÓN CON CONTROLES'!H83=2,'VALORACIÓN CON CONTROLES'!I83=2)),"ZONA RIESGO BAJA",IF(OR(AND('VALORACIÓN CON CONTROLES'!H83=4,'VALORACIÓN CON CONTROLES'!I83=1),AND('VALORACIÓN CON CONTROLES'!H83=3,'VALORACIÓN CON CONTROLES'!I83=2),AND('VALORACIÓN CON CONTROLES'!H83=2,'VALORACIÓN CON CONTROLES'!I83=3),AND('VALORACIÓN CON CONTROLES'!H83=1,'VALORACIÓN CON CONTROLES'!I83=3)),"ZONA RIESGO MODERADO",IF(OR(AND('VALORACIÓN CON CONTROLES'!H83=5,'VALORACIÓN CON CONTROLES'!I83=1),AND('VALORACIÓN CON CONTROLES'!H83=5,'VALORACIÓN CON CONTROLES'!I83=2),AND('VALORACIÓN CON CONTROLES'!H83=4,'VALORACIÓN CON CONTROLES'!I83=2),AND('VALORACIÓN CON CONTROLES'!H83=4,'VALORACIÓN CON CONTROLES'!I83=3),AND('VALORACIÓN CON CONTROLES'!H83=3,'VALORACIÓN CON CONTROLES'!I83=3),AND('VALORACIÓN CON CONTROLES'!H83=2,'VALORACIÓN CON CONTROLES'!I83=4),AND('VALORACIÓN CON CONTROLES'!H83=1,'VALORACIÓN CON CONTROLES'!I83=4),AND('VALORACIÓN CON CONTROLES'!H83=1,'VALORACIÓN CON CONTROLES'!I83=5)),"ZONA RIESGO ALTO",IF(OR(AND('VALORACIÓN CON CONTROLES'!H83=5,'VALORACIÓN CON CONTROLES'!I83=3),AND('VALORACIÓN CON CONTROLES'!H83=5,'VALORACIÓN CON CONTROLES'!I83=4),AND('VALORACIÓN CON CONTROLES'!H83=5,'VALORACIÓN CON CONTROLES'!I83=5),AND('VALORACIÓN CON CONTROLES'!H83=4,'VALORACIÓN CON CONTROLES'!I83=4),AND('VALORACIÓN CON CONTROLES'!H83=4,'VALORACIÓN CON CONTROLES'!I83=5),AND('VALORACIÓN CON CONTROLES'!H83=3,'VALORACIÓN CON CONTROLES'!I83=4),AND('VALORACIÓN CON CONTROLES'!H83=3,'VALORACIÓN CON CONTROLES'!I83=5),AND('VALORACIÓN CON CONTROLES'!H83=2,'VALORACIÓN CON CONTROLES'!I83=5)),"ZONA RIESGO EXTREMO")))),0)</f>
        <v>0</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6">
        <v>79</v>
      </c>
      <c r="L89" s="1"/>
      <c r="M89" s="59">
        <v>75</v>
      </c>
      <c r="N89" s="59">
        <f>IF(AND('VALORACIÓN CON CONTROLES'!H84=0,'VALORACIÓN CON CONTROLES'!I84=0),'ANALISIS DE RIESGOS'!I84,0)</f>
        <v>0</v>
      </c>
      <c r="O89" s="1">
        <f>IF(AND('VALORACIÓN CON CONTROLES'!H84=0,'VALORACIÓN CON CONTROLES'!I84&gt;0),IF(OR(AND('ANALISIS DE RIESGOS'!F84=1,'VALORACIÓN CON CONTROLES'!I84=1),AND('ANALISIS DE RIESGOS'!F84=2,'VALORACIÓN CON CONTROLES'!I84=1),AND('ANALISIS DE RIESGOS'!F84=3,'VALORACIÓN CON CONTROLES'!I84=1),AND('ANALISIS DE RIESGOS'!F84=1,'VALORACIÓN CON CONTROLES'!I84=2),AND('ANALISIS DE RIESGOS'!F84=2,'VALORACIÓN CON CONTROLES'!I84=2)),"ZONA RIESGO BAJA",IF(OR(AND('ANALISIS DE RIESGOS'!F84=4,'VALORACIÓN CON CONTROLES'!I84=1),AND('ANALISIS DE RIESGOS'!F84=3,'VALORACIÓN CON CONTROLES'!I84=2),AND('ANALISIS DE RIESGOS'!F84=2,'VALORACIÓN CON CONTROLES'!I84=3),AND('ANALISIS DE RIESGOS'!F84=1,'VALORACIÓN CON CONTROLES'!I84=3)),"ZONA RIESGO MODERADO",IF(OR(AND('ANALISIS DE RIESGOS'!F84=5,'VALORACIÓN CON CONTROLES'!I84=1),AND('ANALISIS DE RIESGOS'!F84=5,'VALORACIÓN CON CONTROLES'!I84=2),AND('ANALISIS DE RIESGOS'!F84=4,'VALORACIÓN CON CONTROLES'!I84=2),AND('ANALISIS DE RIESGOS'!F84=4,'VALORACIÓN CON CONTROLES'!I84=3),AND('ANALISIS DE RIESGOS'!F84=3,'VALORACIÓN CON CONTROLES'!I84=3),AND('ANALISIS DE RIESGOS'!F84=2,'VALORACIÓN CON CONTROLES'!I84=4),AND('ANALISIS DE RIESGOS'!F84=1,'VALORACIÓN CON CONTROLES'!I84=4),AND('ANALISIS DE RIESGOS'!F84=1,'VALORACIÓN CON CONTROLES'!I84=5)),"ZONA RIESGO ALTO",IF(OR(AND('ANALISIS DE RIESGOS'!F84=5,'VALORACIÓN CON CONTROLES'!I84=3),AND('ANALISIS DE RIESGOS'!F84=5,'VALORACIÓN CON CONTROLES'!I84=4),AND('ANALISIS DE RIESGOS'!F84=5,'VALORACIÓN CON CONTROLES'!I84=5),AND('ANALISIS DE RIESGOS'!F84=4,'VALORACIÓN CON CONTROLES'!I84=4),AND('ANALISIS DE RIESGOS'!F84=4,'VALORACIÓN CON CONTROLES'!I84=5),AND('ANALISIS DE RIESGOS'!F84=3,'VALORACIÓN CON CONTROLES'!I84=4),AND('ANALISIS DE RIESGOS'!F84=3,'VALORACIÓN CON CONTROLES'!I84=5),AND('ANALISIS DE RIESGOS'!F84=2,'VALORACIÓN CON CONTROLES'!I84=5)),"ZONA RIESGO EXTREMO")))),0)</f>
        <v>0</v>
      </c>
      <c r="P89" s="1">
        <f>IF(AND('VALORACIÓN CON CONTROLES'!H84&gt;0,'VALORACIÓN CON CONTROLES'!I84=0),IF(OR(AND('VALORACIÓN CON CONTROLES'!H84=1,'ANALISIS DE RIESGOS'!G84=1),AND('VALORACIÓN CON CONTROLES'!H84=2,'ANALISIS DE RIESGOS'!G84=1),AND('VALORACIÓN CON CONTROLES'!H84=3,'ANALISIS DE RIESGOS'!G84=1),AND('VALORACIÓN CON CONTROLES'!H84=1,'ANALISIS DE RIESGOS'!G84=2),AND('VALORACIÓN CON CONTROLES'!H84=2,'ANALISIS DE RIESGOS'!G84=2)),"ZONA RIESGO BAJA",IF(OR(AND('VALORACIÓN CON CONTROLES'!H84=4,'ANALISIS DE RIESGOS'!G84=1),AND('VALORACIÓN CON CONTROLES'!H84=3,'ANALISIS DE RIESGOS'!G84=2),AND('VALORACIÓN CON CONTROLES'!H84=2,'ANALISIS DE RIESGOS'!G84=3),AND('VALORACIÓN CON CONTROLES'!H84=1,'ANALISIS DE RIESGOS'!G84=3)),"ZONA RIESGO MODERADO",IF(OR(AND('VALORACIÓN CON CONTROLES'!H84=5,'ANALISIS DE RIESGOS'!G84=1),AND('VALORACIÓN CON CONTROLES'!H84=5,'ANALISIS DE RIESGOS'!G84=2),AND('VALORACIÓN CON CONTROLES'!H84=4,'ANALISIS DE RIESGOS'!G84=2),AND('VALORACIÓN CON CONTROLES'!H84=4,'ANALISIS DE RIESGOS'!G84=3),AND('VALORACIÓN CON CONTROLES'!H84=3,'ANALISIS DE RIESGOS'!G84=3),AND('VALORACIÓN CON CONTROLES'!H84=2,'ANALISIS DE RIESGOS'!G84=4),AND('VALORACIÓN CON CONTROLES'!H84=1,'ANALISIS DE RIESGOS'!G84=4),AND('VALORACIÓN CON CONTROLES'!H84=1,'ANALISIS DE RIESGOS'!G84=5)),"ZONA RIESGO ALTO",IF(OR(AND('VALORACIÓN CON CONTROLES'!H84=5,'ANALISIS DE RIESGOS'!G84=3),AND('VALORACIÓN CON CONTROLES'!H84=5,'ANALISIS DE RIESGOS'!G84=4),AND('VALORACIÓN CON CONTROLES'!H84=5,'ANALISIS DE RIESGOS'!G84=5),AND('VALORACIÓN CON CONTROLES'!H84=4,'ANALISIS DE RIESGOS'!G84=4),AND('VALORACIÓN CON CONTROLES'!H84=4,'ANALISIS DE RIESGOS'!G84=5),AND('VALORACIÓN CON CONTROLES'!H84=3,'ANALISIS DE RIESGOS'!G84=4),AND('VALORACIÓN CON CONTROLES'!H84=3,'ANALISIS DE RIESGOS'!G84=5),AND('VALORACIÓN CON CONTROLES'!H84=2,'ANALISIS DE RIESGOS'!G84=5)),"ZONA RIESGO EXTREMO")))),0)</f>
        <v>0</v>
      </c>
      <c r="Q89" s="57">
        <f>IF(AND('VALORACIÓN CON CONTROLES'!H84&gt;0,'VALORACIÓN CON CONTROLES'!I84&gt;0),IF(OR(AND('VALORACIÓN CON CONTROLES'!H84=1,'VALORACIÓN CON CONTROLES'!I84=1),AND('VALORACIÓN CON CONTROLES'!H84=2,'VALORACIÓN CON CONTROLES'!I84=1),AND('VALORACIÓN CON CONTROLES'!H84=3,'VALORACIÓN CON CONTROLES'!I84=1),AND('VALORACIÓN CON CONTROLES'!H84=1,'VALORACIÓN CON CONTROLES'!I84=2),AND('VALORACIÓN CON CONTROLES'!H84=2,'VALORACIÓN CON CONTROLES'!I84=2)),"ZONA RIESGO BAJA",IF(OR(AND('VALORACIÓN CON CONTROLES'!H84=4,'VALORACIÓN CON CONTROLES'!I84=1),AND('VALORACIÓN CON CONTROLES'!H84=3,'VALORACIÓN CON CONTROLES'!I84=2),AND('VALORACIÓN CON CONTROLES'!H84=2,'VALORACIÓN CON CONTROLES'!I84=3),AND('VALORACIÓN CON CONTROLES'!H84=1,'VALORACIÓN CON CONTROLES'!I84=3)),"ZONA RIESGO MODERADO",IF(OR(AND('VALORACIÓN CON CONTROLES'!H84=5,'VALORACIÓN CON CONTROLES'!I84=1),AND('VALORACIÓN CON CONTROLES'!H84=5,'VALORACIÓN CON CONTROLES'!I84=2),AND('VALORACIÓN CON CONTROLES'!H84=4,'VALORACIÓN CON CONTROLES'!I84=2),AND('VALORACIÓN CON CONTROLES'!H84=4,'VALORACIÓN CON CONTROLES'!I84=3),AND('VALORACIÓN CON CONTROLES'!H84=3,'VALORACIÓN CON CONTROLES'!I84=3),AND('VALORACIÓN CON CONTROLES'!H84=2,'VALORACIÓN CON CONTROLES'!I84=4),AND('VALORACIÓN CON CONTROLES'!H84=1,'VALORACIÓN CON CONTROLES'!I84=4),AND('VALORACIÓN CON CONTROLES'!H84=1,'VALORACIÓN CON CONTROLES'!I84=5)),"ZONA RIESGO ALTO",IF(OR(AND('VALORACIÓN CON CONTROLES'!H84=5,'VALORACIÓN CON CONTROLES'!I84=3),AND('VALORACIÓN CON CONTROLES'!H84=5,'VALORACIÓN CON CONTROLES'!I84=4),AND('VALORACIÓN CON CONTROLES'!H84=5,'VALORACIÓN CON CONTROLES'!I84=5),AND('VALORACIÓN CON CONTROLES'!H84=4,'VALORACIÓN CON CONTROLES'!I84=4),AND('VALORACIÓN CON CONTROLES'!H84=4,'VALORACIÓN CON CONTROLES'!I84=5),AND('VALORACIÓN CON CONTROLES'!H84=3,'VALORACIÓN CON CONTROLES'!I84=4),AND('VALORACIÓN CON CONTROLES'!H84=3,'VALORACIÓN CON CONTROLES'!I84=5),AND('VALORACIÓN CON CONTROLES'!H84=2,'VALORACIÓN CON CONTROLES'!I84=5)),"ZONA RIESGO EXTREMO")))),0)</f>
        <v>0</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6">
        <v>80</v>
      </c>
      <c r="L90" s="1"/>
      <c r="M90" s="59">
        <v>76</v>
      </c>
      <c r="N90" s="59">
        <f>IF(AND('VALORACIÓN CON CONTROLES'!H85=0,'VALORACIÓN CON CONTROLES'!I85=0),'ANALISIS DE RIESGOS'!I85,0)</f>
        <v>0</v>
      </c>
      <c r="O90" s="1">
        <f>IF(AND('VALORACIÓN CON CONTROLES'!H85=0,'VALORACIÓN CON CONTROLES'!I85&gt;0),IF(OR(AND('ANALISIS DE RIESGOS'!F85=1,'VALORACIÓN CON CONTROLES'!I85=1),AND('ANALISIS DE RIESGOS'!F85=2,'VALORACIÓN CON CONTROLES'!I85=1),AND('ANALISIS DE RIESGOS'!F85=3,'VALORACIÓN CON CONTROLES'!I85=1),AND('ANALISIS DE RIESGOS'!F85=1,'VALORACIÓN CON CONTROLES'!I85=2),AND('ANALISIS DE RIESGOS'!F85=2,'VALORACIÓN CON CONTROLES'!I85=2)),"ZONA RIESGO BAJA",IF(OR(AND('ANALISIS DE RIESGOS'!F85=4,'VALORACIÓN CON CONTROLES'!I85=1),AND('ANALISIS DE RIESGOS'!F85=3,'VALORACIÓN CON CONTROLES'!I85=2),AND('ANALISIS DE RIESGOS'!F85=2,'VALORACIÓN CON CONTROLES'!I85=3),AND('ANALISIS DE RIESGOS'!F85=1,'VALORACIÓN CON CONTROLES'!I85=3)),"ZONA RIESGO MODERADO",IF(OR(AND('ANALISIS DE RIESGOS'!F85=5,'VALORACIÓN CON CONTROLES'!I85=1),AND('ANALISIS DE RIESGOS'!F85=5,'VALORACIÓN CON CONTROLES'!I85=2),AND('ANALISIS DE RIESGOS'!F85=4,'VALORACIÓN CON CONTROLES'!I85=2),AND('ANALISIS DE RIESGOS'!F85=4,'VALORACIÓN CON CONTROLES'!I85=3),AND('ANALISIS DE RIESGOS'!F85=3,'VALORACIÓN CON CONTROLES'!I85=3),AND('ANALISIS DE RIESGOS'!F85=2,'VALORACIÓN CON CONTROLES'!I85=4),AND('ANALISIS DE RIESGOS'!F85=1,'VALORACIÓN CON CONTROLES'!I85=4),AND('ANALISIS DE RIESGOS'!F85=1,'VALORACIÓN CON CONTROLES'!I85=5)),"ZONA RIESGO ALTO",IF(OR(AND('ANALISIS DE RIESGOS'!F85=5,'VALORACIÓN CON CONTROLES'!I85=3),AND('ANALISIS DE RIESGOS'!F85=5,'VALORACIÓN CON CONTROLES'!I85=4),AND('ANALISIS DE RIESGOS'!F85=5,'VALORACIÓN CON CONTROLES'!I85=5),AND('ANALISIS DE RIESGOS'!F85=4,'VALORACIÓN CON CONTROLES'!I85=4),AND('ANALISIS DE RIESGOS'!F85=4,'VALORACIÓN CON CONTROLES'!I85=5),AND('ANALISIS DE RIESGOS'!F85=3,'VALORACIÓN CON CONTROLES'!I85=4),AND('ANALISIS DE RIESGOS'!F85=3,'VALORACIÓN CON CONTROLES'!I85=5),AND('ANALISIS DE RIESGOS'!F85=2,'VALORACIÓN CON CONTROLES'!I85=5)),"ZONA RIESGO EXTREMO")))),0)</f>
        <v>0</v>
      </c>
      <c r="P90" s="1">
        <f>IF(AND('VALORACIÓN CON CONTROLES'!H85&gt;0,'VALORACIÓN CON CONTROLES'!I85=0),IF(OR(AND('VALORACIÓN CON CONTROLES'!H85=1,'ANALISIS DE RIESGOS'!G85=1),AND('VALORACIÓN CON CONTROLES'!H85=2,'ANALISIS DE RIESGOS'!G85=1),AND('VALORACIÓN CON CONTROLES'!H85=3,'ANALISIS DE RIESGOS'!G85=1),AND('VALORACIÓN CON CONTROLES'!H85=1,'ANALISIS DE RIESGOS'!G85=2),AND('VALORACIÓN CON CONTROLES'!H85=2,'ANALISIS DE RIESGOS'!G85=2)),"ZONA RIESGO BAJA",IF(OR(AND('VALORACIÓN CON CONTROLES'!H85=4,'ANALISIS DE RIESGOS'!G85=1),AND('VALORACIÓN CON CONTROLES'!H85=3,'ANALISIS DE RIESGOS'!G85=2),AND('VALORACIÓN CON CONTROLES'!H85=2,'ANALISIS DE RIESGOS'!G85=3),AND('VALORACIÓN CON CONTROLES'!H85=1,'ANALISIS DE RIESGOS'!G85=3)),"ZONA RIESGO MODERADO",IF(OR(AND('VALORACIÓN CON CONTROLES'!H85=5,'ANALISIS DE RIESGOS'!G85=1),AND('VALORACIÓN CON CONTROLES'!H85=5,'ANALISIS DE RIESGOS'!G85=2),AND('VALORACIÓN CON CONTROLES'!H85=4,'ANALISIS DE RIESGOS'!G85=2),AND('VALORACIÓN CON CONTROLES'!H85=4,'ANALISIS DE RIESGOS'!G85=3),AND('VALORACIÓN CON CONTROLES'!H85=3,'ANALISIS DE RIESGOS'!G85=3),AND('VALORACIÓN CON CONTROLES'!H85=2,'ANALISIS DE RIESGOS'!G85=4),AND('VALORACIÓN CON CONTROLES'!H85=1,'ANALISIS DE RIESGOS'!G85=4),AND('VALORACIÓN CON CONTROLES'!H85=1,'ANALISIS DE RIESGOS'!G85=5)),"ZONA RIESGO ALTO",IF(OR(AND('VALORACIÓN CON CONTROLES'!H85=5,'ANALISIS DE RIESGOS'!G85=3),AND('VALORACIÓN CON CONTROLES'!H85=5,'ANALISIS DE RIESGOS'!G85=4),AND('VALORACIÓN CON CONTROLES'!H85=5,'ANALISIS DE RIESGOS'!G85=5),AND('VALORACIÓN CON CONTROLES'!H85=4,'ANALISIS DE RIESGOS'!G85=4),AND('VALORACIÓN CON CONTROLES'!H85=4,'ANALISIS DE RIESGOS'!G85=5),AND('VALORACIÓN CON CONTROLES'!H85=3,'ANALISIS DE RIESGOS'!G85=4),AND('VALORACIÓN CON CONTROLES'!H85=3,'ANALISIS DE RIESGOS'!G85=5),AND('VALORACIÓN CON CONTROLES'!H85=2,'ANALISIS DE RIESGOS'!G85=5)),"ZONA RIESGO EXTREMO")))),0)</f>
        <v>0</v>
      </c>
      <c r="Q90" s="57">
        <f>IF(AND('VALORACIÓN CON CONTROLES'!H85&gt;0,'VALORACIÓN CON CONTROLES'!I85&gt;0),IF(OR(AND('VALORACIÓN CON CONTROLES'!H85=1,'VALORACIÓN CON CONTROLES'!I85=1),AND('VALORACIÓN CON CONTROLES'!H85=2,'VALORACIÓN CON CONTROLES'!I85=1),AND('VALORACIÓN CON CONTROLES'!H85=3,'VALORACIÓN CON CONTROLES'!I85=1),AND('VALORACIÓN CON CONTROLES'!H85=1,'VALORACIÓN CON CONTROLES'!I85=2),AND('VALORACIÓN CON CONTROLES'!H85=2,'VALORACIÓN CON CONTROLES'!I85=2)),"ZONA RIESGO BAJA",IF(OR(AND('VALORACIÓN CON CONTROLES'!H85=4,'VALORACIÓN CON CONTROLES'!I85=1),AND('VALORACIÓN CON CONTROLES'!H85=3,'VALORACIÓN CON CONTROLES'!I85=2),AND('VALORACIÓN CON CONTROLES'!H85=2,'VALORACIÓN CON CONTROLES'!I85=3),AND('VALORACIÓN CON CONTROLES'!H85=1,'VALORACIÓN CON CONTROLES'!I85=3)),"ZONA RIESGO MODERADO",IF(OR(AND('VALORACIÓN CON CONTROLES'!H85=5,'VALORACIÓN CON CONTROLES'!I85=1),AND('VALORACIÓN CON CONTROLES'!H85=5,'VALORACIÓN CON CONTROLES'!I85=2),AND('VALORACIÓN CON CONTROLES'!H85=4,'VALORACIÓN CON CONTROLES'!I85=2),AND('VALORACIÓN CON CONTROLES'!H85=4,'VALORACIÓN CON CONTROLES'!I85=3),AND('VALORACIÓN CON CONTROLES'!H85=3,'VALORACIÓN CON CONTROLES'!I85=3),AND('VALORACIÓN CON CONTROLES'!H85=2,'VALORACIÓN CON CONTROLES'!I85=4),AND('VALORACIÓN CON CONTROLES'!H85=1,'VALORACIÓN CON CONTROLES'!I85=4),AND('VALORACIÓN CON CONTROLES'!H85=1,'VALORACIÓN CON CONTROLES'!I85=5)),"ZONA RIESGO ALTO",IF(OR(AND('VALORACIÓN CON CONTROLES'!H85=5,'VALORACIÓN CON CONTROLES'!I85=3),AND('VALORACIÓN CON CONTROLES'!H85=5,'VALORACIÓN CON CONTROLES'!I85=4),AND('VALORACIÓN CON CONTROLES'!H85=5,'VALORACIÓN CON CONTROLES'!I85=5),AND('VALORACIÓN CON CONTROLES'!H85=4,'VALORACIÓN CON CONTROLES'!I85=4),AND('VALORACIÓN CON CONTROLES'!H85=4,'VALORACIÓN CON CONTROLES'!I85=5),AND('VALORACIÓN CON CONTROLES'!H85=3,'VALORACIÓN CON CONTROLES'!I85=4),AND('VALORACIÓN CON CONTROLES'!H85=3,'VALORACIÓN CON CONTROLES'!I85=5),AND('VALORACIÓN CON CONTROLES'!H85=2,'VALORACIÓN CON CONTROLES'!I85=5)),"ZONA RIESGO EXTREMO")))),0)</f>
        <v>0</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6">
        <v>81</v>
      </c>
      <c r="L91" s="1"/>
      <c r="M91" s="59">
        <v>77</v>
      </c>
      <c r="N91" s="59">
        <f>IF(AND('VALORACIÓN CON CONTROLES'!H86=0,'VALORACIÓN CON CONTROLES'!I86=0),'ANALISIS DE RIESGOS'!I86,0)</f>
        <v>0</v>
      </c>
      <c r="O91" s="1">
        <f>IF(AND('VALORACIÓN CON CONTROLES'!H86=0,'VALORACIÓN CON CONTROLES'!I86&gt;0),IF(OR(AND('ANALISIS DE RIESGOS'!F86=1,'VALORACIÓN CON CONTROLES'!I86=1),AND('ANALISIS DE RIESGOS'!F86=2,'VALORACIÓN CON CONTROLES'!I86=1),AND('ANALISIS DE RIESGOS'!F86=3,'VALORACIÓN CON CONTROLES'!I86=1),AND('ANALISIS DE RIESGOS'!F86=1,'VALORACIÓN CON CONTROLES'!I86=2),AND('ANALISIS DE RIESGOS'!F86=2,'VALORACIÓN CON CONTROLES'!I86=2)),"ZONA RIESGO BAJA",IF(OR(AND('ANALISIS DE RIESGOS'!F86=4,'VALORACIÓN CON CONTROLES'!I86=1),AND('ANALISIS DE RIESGOS'!F86=3,'VALORACIÓN CON CONTROLES'!I86=2),AND('ANALISIS DE RIESGOS'!F86=2,'VALORACIÓN CON CONTROLES'!I86=3),AND('ANALISIS DE RIESGOS'!F86=1,'VALORACIÓN CON CONTROLES'!I86=3)),"ZONA RIESGO MODERADO",IF(OR(AND('ANALISIS DE RIESGOS'!F86=5,'VALORACIÓN CON CONTROLES'!I86=1),AND('ANALISIS DE RIESGOS'!F86=5,'VALORACIÓN CON CONTROLES'!I86=2),AND('ANALISIS DE RIESGOS'!F86=4,'VALORACIÓN CON CONTROLES'!I86=2),AND('ANALISIS DE RIESGOS'!F86=4,'VALORACIÓN CON CONTROLES'!I86=3),AND('ANALISIS DE RIESGOS'!F86=3,'VALORACIÓN CON CONTROLES'!I86=3),AND('ANALISIS DE RIESGOS'!F86=2,'VALORACIÓN CON CONTROLES'!I86=4),AND('ANALISIS DE RIESGOS'!F86=1,'VALORACIÓN CON CONTROLES'!I86=4),AND('ANALISIS DE RIESGOS'!F86=1,'VALORACIÓN CON CONTROLES'!I86=5)),"ZONA RIESGO ALTO",IF(OR(AND('ANALISIS DE RIESGOS'!F86=5,'VALORACIÓN CON CONTROLES'!I86=3),AND('ANALISIS DE RIESGOS'!F86=5,'VALORACIÓN CON CONTROLES'!I86=4),AND('ANALISIS DE RIESGOS'!F86=5,'VALORACIÓN CON CONTROLES'!I86=5),AND('ANALISIS DE RIESGOS'!F86=4,'VALORACIÓN CON CONTROLES'!I86=4),AND('ANALISIS DE RIESGOS'!F86=4,'VALORACIÓN CON CONTROLES'!I86=5),AND('ANALISIS DE RIESGOS'!F86=3,'VALORACIÓN CON CONTROLES'!I86=4),AND('ANALISIS DE RIESGOS'!F86=3,'VALORACIÓN CON CONTROLES'!I86=5),AND('ANALISIS DE RIESGOS'!F86=2,'VALORACIÓN CON CONTROLES'!I86=5)),"ZONA RIESGO EXTREMO")))),0)</f>
        <v>0</v>
      </c>
      <c r="P91" s="1">
        <f>IF(AND('VALORACIÓN CON CONTROLES'!H86&gt;0,'VALORACIÓN CON CONTROLES'!I86=0),IF(OR(AND('VALORACIÓN CON CONTROLES'!H86=1,'ANALISIS DE RIESGOS'!G86=1),AND('VALORACIÓN CON CONTROLES'!H86=2,'ANALISIS DE RIESGOS'!G86=1),AND('VALORACIÓN CON CONTROLES'!H86=3,'ANALISIS DE RIESGOS'!G86=1),AND('VALORACIÓN CON CONTROLES'!H86=1,'ANALISIS DE RIESGOS'!G86=2),AND('VALORACIÓN CON CONTROLES'!H86=2,'ANALISIS DE RIESGOS'!G86=2)),"ZONA RIESGO BAJA",IF(OR(AND('VALORACIÓN CON CONTROLES'!H86=4,'ANALISIS DE RIESGOS'!G86=1),AND('VALORACIÓN CON CONTROLES'!H86=3,'ANALISIS DE RIESGOS'!G86=2),AND('VALORACIÓN CON CONTROLES'!H86=2,'ANALISIS DE RIESGOS'!G86=3),AND('VALORACIÓN CON CONTROLES'!H86=1,'ANALISIS DE RIESGOS'!G86=3)),"ZONA RIESGO MODERADO",IF(OR(AND('VALORACIÓN CON CONTROLES'!H86=5,'ANALISIS DE RIESGOS'!G86=1),AND('VALORACIÓN CON CONTROLES'!H86=5,'ANALISIS DE RIESGOS'!G86=2),AND('VALORACIÓN CON CONTROLES'!H86=4,'ANALISIS DE RIESGOS'!G86=2),AND('VALORACIÓN CON CONTROLES'!H86=4,'ANALISIS DE RIESGOS'!G86=3),AND('VALORACIÓN CON CONTROLES'!H86=3,'ANALISIS DE RIESGOS'!G86=3),AND('VALORACIÓN CON CONTROLES'!H86=2,'ANALISIS DE RIESGOS'!G86=4),AND('VALORACIÓN CON CONTROLES'!H86=1,'ANALISIS DE RIESGOS'!G86=4),AND('VALORACIÓN CON CONTROLES'!H86=1,'ANALISIS DE RIESGOS'!G86=5)),"ZONA RIESGO ALTO",IF(OR(AND('VALORACIÓN CON CONTROLES'!H86=5,'ANALISIS DE RIESGOS'!G86=3),AND('VALORACIÓN CON CONTROLES'!H86=5,'ANALISIS DE RIESGOS'!G86=4),AND('VALORACIÓN CON CONTROLES'!H86=5,'ANALISIS DE RIESGOS'!G86=5),AND('VALORACIÓN CON CONTROLES'!H86=4,'ANALISIS DE RIESGOS'!G86=4),AND('VALORACIÓN CON CONTROLES'!H86=4,'ANALISIS DE RIESGOS'!G86=5),AND('VALORACIÓN CON CONTROLES'!H86=3,'ANALISIS DE RIESGOS'!G86=4),AND('VALORACIÓN CON CONTROLES'!H86=3,'ANALISIS DE RIESGOS'!G86=5),AND('VALORACIÓN CON CONTROLES'!H86=2,'ANALISIS DE RIESGOS'!G86=5)),"ZONA RIESGO EXTREMO")))),0)</f>
        <v>0</v>
      </c>
      <c r="Q91" s="57">
        <f>IF(AND('VALORACIÓN CON CONTROLES'!H86&gt;0,'VALORACIÓN CON CONTROLES'!I86&gt;0),IF(OR(AND('VALORACIÓN CON CONTROLES'!H86=1,'VALORACIÓN CON CONTROLES'!I86=1),AND('VALORACIÓN CON CONTROLES'!H86=2,'VALORACIÓN CON CONTROLES'!I86=1),AND('VALORACIÓN CON CONTROLES'!H86=3,'VALORACIÓN CON CONTROLES'!I86=1),AND('VALORACIÓN CON CONTROLES'!H86=1,'VALORACIÓN CON CONTROLES'!I86=2),AND('VALORACIÓN CON CONTROLES'!H86=2,'VALORACIÓN CON CONTROLES'!I86=2)),"ZONA RIESGO BAJA",IF(OR(AND('VALORACIÓN CON CONTROLES'!H86=4,'VALORACIÓN CON CONTROLES'!I86=1),AND('VALORACIÓN CON CONTROLES'!H86=3,'VALORACIÓN CON CONTROLES'!I86=2),AND('VALORACIÓN CON CONTROLES'!H86=2,'VALORACIÓN CON CONTROLES'!I86=3),AND('VALORACIÓN CON CONTROLES'!H86=1,'VALORACIÓN CON CONTROLES'!I86=3)),"ZONA RIESGO MODERADO",IF(OR(AND('VALORACIÓN CON CONTROLES'!H86=5,'VALORACIÓN CON CONTROLES'!I86=1),AND('VALORACIÓN CON CONTROLES'!H86=5,'VALORACIÓN CON CONTROLES'!I86=2),AND('VALORACIÓN CON CONTROLES'!H86=4,'VALORACIÓN CON CONTROLES'!I86=2),AND('VALORACIÓN CON CONTROLES'!H86=4,'VALORACIÓN CON CONTROLES'!I86=3),AND('VALORACIÓN CON CONTROLES'!H86=3,'VALORACIÓN CON CONTROLES'!I86=3),AND('VALORACIÓN CON CONTROLES'!H86=2,'VALORACIÓN CON CONTROLES'!I86=4),AND('VALORACIÓN CON CONTROLES'!H86=1,'VALORACIÓN CON CONTROLES'!I86=4),AND('VALORACIÓN CON CONTROLES'!H86=1,'VALORACIÓN CON CONTROLES'!I86=5)),"ZONA RIESGO ALTO",IF(OR(AND('VALORACIÓN CON CONTROLES'!H86=5,'VALORACIÓN CON CONTROLES'!I86=3),AND('VALORACIÓN CON CONTROLES'!H86=5,'VALORACIÓN CON CONTROLES'!I86=4),AND('VALORACIÓN CON CONTROLES'!H86=5,'VALORACIÓN CON CONTROLES'!I86=5),AND('VALORACIÓN CON CONTROLES'!H86=4,'VALORACIÓN CON CONTROLES'!I86=4),AND('VALORACIÓN CON CONTROLES'!H86=4,'VALORACIÓN CON CONTROLES'!I86=5),AND('VALORACIÓN CON CONTROLES'!H86=3,'VALORACIÓN CON CONTROLES'!I86=4),AND('VALORACIÓN CON CONTROLES'!H86=3,'VALORACIÓN CON CONTROLES'!I86=5),AND('VALORACIÓN CON CONTROLES'!H86=2,'VALORACIÓN CON CONTROLES'!I86=5)),"ZONA RIESGO EXTREMO")))),0)</f>
        <v>0</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6">
        <v>82</v>
      </c>
      <c r="L92" s="1"/>
      <c r="M92" s="59">
        <v>78</v>
      </c>
      <c r="N92" s="59">
        <f>IF(AND('VALORACIÓN CON CONTROLES'!H87=0,'VALORACIÓN CON CONTROLES'!I87=0),'ANALISIS DE RIESGOS'!I87,0)</f>
        <v>0</v>
      </c>
      <c r="O92" s="1">
        <f>IF(AND('VALORACIÓN CON CONTROLES'!H87=0,'VALORACIÓN CON CONTROLES'!I87&gt;0),IF(OR(AND('ANALISIS DE RIESGOS'!F87=1,'VALORACIÓN CON CONTROLES'!I87=1),AND('ANALISIS DE RIESGOS'!F87=2,'VALORACIÓN CON CONTROLES'!I87=1),AND('ANALISIS DE RIESGOS'!F87=3,'VALORACIÓN CON CONTROLES'!I87=1),AND('ANALISIS DE RIESGOS'!F87=1,'VALORACIÓN CON CONTROLES'!I87=2),AND('ANALISIS DE RIESGOS'!F87=2,'VALORACIÓN CON CONTROLES'!I87=2)),"ZONA RIESGO BAJA",IF(OR(AND('ANALISIS DE RIESGOS'!F87=4,'VALORACIÓN CON CONTROLES'!I87=1),AND('ANALISIS DE RIESGOS'!F87=3,'VALORACIÓN CON CONTROLES'!I87=2),AND('ANALISIS DE RIESGOS'!F87=2,'VALORACIÓN CON CONTROLES'!I87=3),AND('ANALISIS DE RIESGOS'!F87=1,'VALORACIÓN CON CONTROLES'!I87=3)),"ZONA RIESGO MODERADO",IF(OR(AND('ANALISIS DE RIESGOS'!F87=5,'VALORACIÓN CON CONTROLES'!I87=1),AND('ANALISIS DE RIESGOS'!F87=5,'VALORACIÓN CON CONTROLES'!I87=2),AND('ANALISIS DE RIESGOS'!F87=4,'VALORACIÓN CON CONTROLES'!I87=2),AND('ANALISIS DE RIESGOS'!F87=4,'VALORACIÓN CON CONTROLES'!I87=3),AND('ANALISIS DE RIESGOS'!F87=3,'VALORACIÓN CON CONTROLES'!I87=3),AND('ANALISIS DE RIESGOS'!F87=2,'VALORACIÓN CON CONTROLES'!I87=4),AND('ANALISIS DE RIESGOS'!F87=1,'VALORACIÓN CON CONTROLES'!I87=4),AND('ANALISIS DE RIESGOS'!F87=1,'VALORACIÓN CON CONTROLES'!I87=5)),"ZONA RIESGO ALTO",IF(OR(AND('ANALISIS DE RIESGOS'!F87=5,'VALORACIÓN CON CONTROLES'!I87=3),AND('ANALISIS DE RIESGOS'!F87=5,'VALORACIÓN CON CONTROLES'!I87=4),AND('ANALISIS DE RIESGOS'!F87=5,'VALORACIÓN CON CONTROLES'!I87=5),AND('ANALISIS DE RIESGOS'!F87=4,'VALORACIÓN CON CONTROLES'!I87=4),AND('ANALISIS DE RIESGOS'!F87=4,'VALORACIÓN CON CONTROLES'!I87=5),AND('ANALISIS DE RIESGOS'!F87=3,'VALORACIÓN CON CONTROLES'!I87=4),AND('ANALISIS DE RIESGOS'!F87=3,'VALORACIÓN CON CONTROLES'!I87=5),AND('ANALISIS DE RIESGOS'!F87=2,'VALORACIÓN CON CONTROLES'!I87=5)),"ZONA RIESGO EXTREMO")))),0)</f>
        <v>0</v>
      </c>
      <c r="P92" s="1">
        <f>IF(AND('VALORACIÓN CON CONTROLES'!H87&gt;0,'VALORACIÓN CON CONTROLES'!I87=0),IF(OR(AND('VALORACIÓN CON CONTROLES'!H87=1,'ANALISIS DE RIESGOS'!G87=1),AND('VALORACIÓN CON CONTROLES'!H87=2,'ANALISIS DE RIESGOS'!G87=1),AND('VALORACIÓN CON CONTROLES'!H87=3,'ANALISIS DE RIESGOS'!G87=1),AND('VALORACIÓN CON CONTROLES'!H87=1,'ANALISIS DE RIESGOS'!G87=2),AND('VALORACIÓN CON CONTROLES'!H87=2,'ANALISIS DE RIESGOS'!G87=2)),"ZONA RIESGO BAJA",IF(OR(AND('VALORACIÓN CON CONTROLES'!H87=4,'ANALISIS DE RIESGOS'!G87=1),AND('VALORACIÓN CON CONTROLES'!H87=3,'ANALISIS DE RIESGOS'!G87=2),AND('VALORACIÓN CON CONTROLES'!H87=2,'ANALISIS DE RIESGOS'!G87=3),AND('VALORACIÓN CON CONTROLES'!H87=1,'ANALISIS DE RIESGOS'!G87=3)),"ZONA RIESGO MODERADO",IF(OR(AND('VALORACIÓN CON CONTROLES'!H87=5,'ANALISIS DE RIESGOS'!G87=1),AND('VALORACIÓN CON CONTROLES'!H87=5,'ANALISIS DE RIESGOS'!G87=2),AND('VALORACIÓN CON CONTROLES'!H87=4,'ANALISIS DE RIESGOS'!G87=2),AND('VALORACIÓN CON CONTROLES'!H87=4,'ANALISIS DE RIESGOS'!G87=3),AND('VALORACIÓN CON CONTROLES'!H87=3,'ANALISIS DE RIESGOS'!G87=3),AND('VALORACIÓN CON CONTROLES'!H87=2,'ANALISIS DE RIESGOS'!G87=4),AND('VALORACIÓN CON CONTROLES'!H87=1,'ANALISIS DE RIESGOS'!G87=4),AND('VALORACIÓN CON CONTROLES'!H87=1,'ANALISIS DE RIESGOS'!G87=5)),"ZONA RIESGO ALTO",IF(OR(AND('VALORACIÓN CON CONTROLES'!H87=5,'ANALISIS DE RIESGOS'!G87=3),AND('VALORACIÓN CON CONTROLES'!H87=5,'ANALISIS DE RIESGOS'!G87=4),AND('VALORACIÓN CON CONTROLES'!H87=5,'ANALISIS DE RIESGOS'!G87=5),AND('VALORACIÓN CON CONTROLES'!H87=4,'ANALISIS DE RIESGOS'!G87=4),AND('VALORACIÓN CON CONTROLES'!H87=4,'ANALISIS DE RIESGOS'!G87=5),AND('VALORACIÓN CON CONTROLES'!H87=3,'ANALISIS DE RIESGOS'!G87=4),AND('VALORACIÓN CON CONTROLES'!H87=3,'ANALISIS DE RIESGOS'!G87=5),AND('VALORACIÓN CON CONTROLES'!H87=2,'ANALISIS DE RIESGOS'!G87=5)),"ZONA RIESGO EXTREMO")))),0)</f>
        <v>0</v>
      </c>
      <c r="Q92" s="57">
        <f>IF(AND('VALORACIÓN CON CONTROLES'!H87&gt;0,'VALORACIÓN CON CONTROLES'!I87&gt;0),IF(OR(AND('VALORACIÓN CON CONTROLES'!H87=1,'VALORACIÓN CON CONTROLES'!I87=1),AND('VALORACIÓN CON CONTROLES'!H87=2,'VALORACIÓN CON CONTROLES'!I87=1),AND('VALORACIÓN CON CONTROLES'!H87=3,'VALORACIÓN CON CONTROLES'!I87=1),AND('VALORACIÓN CON CONTROLES'!H87=1,'VALORACIÓN CON CONTROLES'!I87=2),AND('VALORACIÓN CON CONTROLES'!H87=2,'VALORACIÓN CON CONTROLES'!I87=2)),"ZONA RIESGO BAJA",IF(OR(AND('VALORACIÓN CON CONTROLES'!H87=4,'VALORACIÓN CON CONTROLES'!I87=1),AND('VALORACIÓN CON CONTROLES'!H87=3,'VALORACIÓN CON CONTROLES'!I87=2),AND('VALORACIÓN CON CONTROLES'!H87=2,'VALORACIÓN CON CONTROLES'!I87=3),AND('VALORACIÓN CON CONTROLES'!H87=1,'VALORACIÓN CON CONTROLES'!I87=3)),"ZONA RIESGO MODERADO",IF(OR(AND('VALORACIÓN CON CONTROLES'!H87=5,'VALORACIÓN CON CONTROLES'!I87=1),AND('VALORACIÓN CON CONTROLES'!H87=5,'VALORACIÓN CON CONTROLES'!I87=2),AND('VALORACIÓN CON CONTROLES'!H87=4,'VALORACIÓN CON CONTROLES'!I87=2),AND('VALORACIÓN CON CONTROLES'!H87=4,'VALORACIÓN CON CONTROLES'!I87=3),AND('VALORACIÓN CON CONTROLES'!H87=3,'VALORACIÓN CON CONTROLES'!I87=3),AND('VALORACIÓN CON CONTROLES'!H87=2,'VALORACIÓN CON CONTROLES'!I87=4),AND('VALORACIÓN CON CONTROLES'!H87=1,'VALORACIÓN CON CONTROLES'!I87=4),AND('VALORACIÓN CON CONTROLES'!H87=1,'VALORACIÓN CON CONTROLES'!I87=5)),"ZONA RIESGO ALTO",IF(OR(AND('VALORACIÓN CON CONTROLES'!H87=5,'VALORACIÓN CON CONTROLES'!I87=3),AND('VALORACIÓN CON CONTROLES'!H87=5,'VALORACIÓN CON CONTROLES'!I87=4),AND('VALORACIÓN CON CONTROLES'!H87=5,'VALORACIÓN CON CONTROLES'!I87=5),AND('VALORACIÓN CON CONTROLES'!H87=4,'VALORACIÓN CON CONTROLES'!I87=4),AND('VALORACIÓN CON CONTROLES'!H87=4,'VALORACIÓN CON CONTROLES'!I87=5),AND('VALORACIÓN CON CONTROLES'!H87=3,'VALORACIÓN CON CONTROLES'!I87=4),AND('VALORACIÓN CON CONTROLES'!H87=3,'VALORACIÓN CON CONTROLES'!I87=5),AND('VALORACIÓN CON CONTROLES'!H87=2,'VALORACIÓN CON CONTROLES'!I87=5)),"ZONA RIESGO EXTREMO")))),0)</f>
        <v>0</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6">
        <v>83</v>
      </c>
      <c r="L93" s="1"/>
      <c r="M93" s="59">
        <v>79</v>
      </c>
      <c r="N93" s="59">
        <f>IF(AND('VALORACIÓN CON CONTROLES'!H88=0,'VALORACIÓN CON CONTROLES'!I88=0),'ANALISIS DE RIESGOS'!I88,0)</f>
        <v>0</v>
      </c>
      <c r="O93" s="1">
        <f>IF(AND('VALORACIÓN CON CONTROLES'!H88=0,'VALORACIÓN CON CONTROLES'!I88&gt;0),IF(OR(AND('ANALISIS DE RIESGOS'!F88=1,'VALORACIÓN CON CONTROLES'!I88=1),AND('ANALISIS DE RIESGOS'!F88=2,'VALORACIÓN CON CONTROLES'!I88=1),AND('ANALISIS DE RIESGOS'!F88=3,'VALORACIÓN CON CONTROLES'!I88=1),AND('ANALISIS DE RIESGOS'!F88=1,'VALORACIÓN CON CONTROLES'!I88=2),AND('ANALISIS DE RIESGOS'!F88=2,'VALORACIÓN CON CONTROLES'!I88=2)),"ZONA RIESGO BAJA",IF(OR(AND('ANALISIS DE RIESGOS'!F88=4,'VALORACIÓN CON CONTROLES'!I88=1),AND('ANALISIS DE RIESGOS'!F88=3,'VALORACIÓN CON CONTROLES'!I88=2),AND('ANALISIS DE RIESGOS'!F88=2,'VALORACIÓN CON CONTROLES'!I88=3),AND('ANALISIS DE RIESGOS'!F88=1,'VALORACIÓN CON CONTROLES'!I88=3)),"ZONA RIESGO MODERADO",IF(OR(AND('ANALISIS DE RIESGOS'!F88=5,'VALORACIÓN CON CONTROLES'!I88=1),AND('ANALISIS DE RIESGOS'!F88=5,'VALORACIÓN CON CONTROLES'!I88=2),AND('ANALISIS DE RIESGOS'!F88=4,'VALORACIÓN CON CONTROLES'!I88=2),AND('ANALISIS DE RIESGOS'!F88=4,'VALORACIÓN CON CONTROLES'!I88=3),AND('ANALISIS DE RIESGOS'!F88=3,'VALORACIÓN CON CONTROLES'!I88=3),AND('ANALISIS DE RIESGOS'!F88=2,'VALORACIÓN CON CONTROLES'!I88=4),AND('ANALISIS DE RIESGOS'!F88=1,'VALORACIÓN CON CONTROLES'!I88=4),AND('ANALISIS DE RIESGOS'!F88=1,'VALORACIÓN CON CONTROLES'!I88=5)),"ZONA RIESGO ALTO",IF(OR(AND('ANALISIS DE RIESGOS'!F88=5,'VALORACIÓN CON CONTROLES'!I88=3),AND('ANALISIS DE RIESGOS'!F88=5,'VALORACIÓN CON CONTROLES'!I88=4),AND('ANALISIS DE RIESGOS'!F88=5,'VALORACIÓN CON CONTROLES'!I88=5),AND('ANALISIS DE RIESGOS'!F88=4,'VALORACIÓN CON CONTROLES'!I88=4),AND('ANALISIS DE RIESGOS'!F88=4,'VALORACIÓN CON CONTROLES'!I88=5),AND('ANALISIS DE RIESGOS'!F88=3,'VALORACIÓN CON CONTROLES'!I88=4),AND('ANALISIS DE RIESGOS'!F88=3,'VALORACIÓN CON CONTROLES'!I88=5),AND('ANALISIS DE RIESGOS'!F88=2,'VALORACIÓN CON CONTROLES'!I88=5)),"ZONA RIESGO EXTREMO")))),0)</f>
        <v>0</v>
      </c>
      <c r="P93" s="1">
        <f>IF(AND('VALORACIÓN CON CONTROLES'!H88&gt;0,'VALORACIÓN CON CONTROLES'!I88=0),IF(OR(AND('VALORACIÓN CON CONTROLES'!H88=1,'ANALISIS DE RIESGOS'!G88=1),AND('VALORACIÓN CON CONTROLES'!H88=2,'ANALISIS DE RIESGOS'!G88=1),AND('VALORACIÓN CON CONTROLES'!H88=3,'ANALISIS DE RIESGOS'!G88=1),AND('VALORACIÓN CON CONTROLES'!H88=1,'ANALISIS DE RIESGOS'!G88=2),AND('VALORACIÓN CON CONTROLES'!H88=2,'ANALISIS DE RIESGOS'!G88=2)),"ZONA RIESGO BAJA",IF(OR(AND('VALORACIÓN CON CONTROLES'!H88=4,'ANALISIS DE RIESGOS'!G88=1),AND('VALORACIÓN CON CONTROLES'!H88=3,'ANALISIS DE RIESGOS'!G88=2),AND('VALORACIÓN CON CONTROLES'!H88=2,'ANALISIS DE RIESGOS'!G88=3),AND('VALORACIÓN CON CONTROLES'!H88=1,'ANALISIS DE RIESGOS'!G88=3)),"ZONA RIESGO MODERADO",IF(OR(AND('VALORACIÓN CON CONTROLES'!H88=5,'ANALISIS DE RIESGOS'!G88=1),AND('VALORACIÓN CON CONTROLES'!H88=5,'ANALISIS DE RIESGOS'!G88=2),AND('VALORACIÓN CON CONTROLES'!H88=4,'ANALISIS DE RIESGOS'!G88=2),AND('VALORACIÓN CON CONTROLES'!H88=4,'ANALISIS DE RIESGOS'!G88=3),AND('VALORACIÓN CON CONTROLES'!H88=3,'ANALISIS DE RIESGOS'!G88=3),AND('VALORACIÓN CON CONTROLES'!H88=2,'ANALISIS DE RIESGOS'!G88=4),AND('VALORACIÓN CON CONTROLES'!H88=1,'ANALISIS DE RIESGOS'!G88=4),AND('VALORACIÓN CON CONTROLES'!H88=1,'ANALISIS DE RIESGOS'!G88=5)),"ZONA RIESGO ALTO",IF(OR(AND('VALORACIÓN CON CONTROLES'!H88=5,'ANALISIS DE RIESGOS'!G88=3),AND('VALORACIÓN CON CONTROLES'!H88=5,'ANALISIS DE RIESGOS'!G88=4),AND('VALORACIÓN CON CONTROLES'!H88=5,'ANALISIS DE RIESGOS'!G88=5),AND('VALORACIÓN CON CONTROLES'!H88=4,'ANALISIS DE RIESGOS'!G88=4),AND('VALORACIÓN CON CONTROLES'!H88=4,'ANALISIS DE RIESGOS'!G88=5),AND('VALORACIÓN CON CONTROLES'!H88=3,'ANALISIS DE RIESGOS'!G88=4),AND('VALORACIÓN CON CONTROLES'!H88=3,'ANALISIS DE RIESGOS'!G88=5),AND('VALORACIÓN CON CONTROLES'!H88=2,'ANALISIS DE RIESGOS'!G88=5)),"ZONA RIESGO EXTREMO")))),0)</f>
        <v>0</v>
      </c>
      <c r="Q93" s="57">
        <f>IF(AND('VALORACIÓN CON CONTROLES'!H88&gt;0,'VALORACIÓN CON CONTROLES'!I88&gt;0),IF(OR(AND('VALORACIÓN CON CONTROLES'!H88=1,'VALORACIÓN CON CONTROLES'!I88=1),AND('VALORACIÓN CON CONTROLES'!H88=2,'VALORACIÓN CON CONTROLES'!I88=1),AND('VALORACIÓN CON CONTROLES'!H88=3,'VALORACIÓN CON CONTROLES'!I88=1),AND('VALORACIÓN CON CONTROLES'!H88=1,'VALORACIÓN CON CONTROLES'!I88=2),AND('VALORACIÓN CON CONTROLES'!H88=2,'VALORACIÓN CON CONTROLES'!I88=2)),"ZONA RIESGO BAJA",IF(OR(AND('VALORACIÓN CON CONTROLES'!H88=4,'VALORACIÓN CON CONTROLES'!I88=1),AND('VALORACIÓN CON CONTROLES'!H88=3,'VALORACIÓN CON CONTROLES'!I88=2),AND('VALORACIÓN CON CONTROLES'!H88=2,'VALORACIÓN CON CONTROLES'!I88=3),AND('VALORACIÓN CON CONTROLES'!H88=1,'VALORACIÓN CON CONTROLES'!I88=3)),"ZONA RIESGO MODERADO",IF(OR(AND('VALORACIÓN CON CONTROLES'!H88=5,'VALORACIÓN CON CONTROLES'!I88=1),AND('VALORACIÓN CON CONTROLES'!H88=5,'VALORACIÓN CON CONTROLES'!I88=2),AND('VALORACIÓN CON CONTROLES'!H88=4,'VALORACIÓN CON CONTROLES'!I88=2),AND('VALORACIÓN CON CONTROLES'!H88=4,'VALORACIÓN CON CONTROLES'!I88=3),AND('VALORACIÓN CON CONTROLES'!H88=3,'VALORACIÓN CON CONTROLES'!I88=3),AND('VALORACIÓN CON CONTROLES'!H88=2,'VALORACIÓN CON CONTROLES'!I88=4),AND('VALORACIÓN CON CONTROLES'!H88=1,'VALORACIÓN CON CONTROLES'!I88=4),AND('VALORACIÓN CON CONTROLES'!H88=1,'VALORACIÓN CON CONTROLES'!I88=5)),"ZONA RIESGO ALTO",IF(OR(AND('VALORACIÓN CON CONTROLES'!H88=5,'VALORACIÓN CON CONTROLES'!I88=3),AND('VALORACIÓN CON CONTROLES'!H88=5,'VALORACIÓN CON CONTROLES'!I88=4),AND('VALORACIÓN CON CONTROLES'!H88=5,'VALORACIÓN CON CONTROLES'!I88=5),AND('VALORACIÓN CON CONTROLES'!H88=4,'VALORACIÓN CON CONTROLES'!I88=4),AND('VALORACIÓN CON CONTROLES'!H88=4,'VALORACIÓN CON CONTROLES'!I88=5),AND('VALORACIÓN CON CONTROLES'!H88=3,'VALORACIÓN CON CONTROLES'!I88=4),AND('VALORACIÓN CON CONTROLES'!H88=3,'VALORACIÓN CON CONTROLES'!I88=5),AND('VALORACIÓN CON CONTROLES'!H88=2,'VALORACIÓN CON CONTROLES'!I88=5)),"ZONA RIESGO EXTREMO")))),0)</f>
        <v>0</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6">
        <v>84</v>
      </c>
      <c r="L94" s="1"/>
      <c r="M94" s="59">
        <v>80</v>
      </c>
      <c r="N94" s="59">
        <f>IF(AND('VALORACIÓN CON CONTROLES'!H89=0,'VALORACIÓN CON CONTROLES'!I89=0),'ANALISIS DE RIESGOS'!I89,0)</f>
        <v>0</v>
      </c>
      <c r="O94" s="1">
        <f>IF(AND('VALORACIÓN CON CONTROLES'!H89=0,'VALORACIÓN CON CONTROLES'!I89&gt;0),IF(OR(AND('ANALISIS DE RIESGOS'!F89=1,'VALORACIÓN CON CONTROLES'!I89=1),AND('ANALISIS DE RIESGOS'!F89=2,'VALORACIÓN CON CONTROLES'!I89=1),AND('ANALISIS DE RIESGOS'!F89=3,'VALORACIÓN CON CONTROLES'!I89=1),AND('ANALISIS DE RIESGOS'!F89=1,'VALORACIÓN CON CONTROLES'!I89=2),AND('ANALISIS DE RIESGOS'!F89=2,'VALORACIÓN CON CONTROLES'!I89=2)),"ZONA RIESGO BAJA",IF(OR(AND('ANALISIS DE RIESGOS'!F89=4,'VALORACIÓN CON CONTROLES'!I89=1),AND('ANALISIS DE RIESGOS'!F89=3,'VALORACIÓN CON CONTROLES'!I89=2),AND('ANALISIS DE RIESGOS'!F89=2,'VALORACIÓN CON CONTROLES'!I89=3),AND('ANALISIS DE RIESGOS'!F89=1,'VALORACIÓN CON CONTROLES'!I89=3)),"ZONA RIESGO MODERADO",IF(OR(AND('ANALISIS DE RIESGOS'!F89=5,'VALORACIÓN CON CONTROLES'!I89=1),AND('ANALISIS DE RIESGOS'!F89=5,'VALORACIÓN CON CONTROLES'!I89=2),AND('ANALISIS DE RIESGOS'!F89=4,'VALORACIÓN CON CONTROLES'!I89=2),AND('ANALISIS DE RIESGOS'!F89=4,'VALORACIÓN CON CONTROLES'!I89=3),AND('ANALISIS DE RIESGOS'!F89=3,'VALORACIÓN CON CONTROLES'!I89=3),AND('ANALISIS DE RIESGOS'!F89=2,'VALORACIÓN CON CONTROLES'!I89=4),AND('ANALISIS DE RIESGOS'!F89=1,'VALORACIÓN CON CONTROLES'!I89=4),AND('ANALISIS DE RIESGOS'!F89=1,'VALORACIÓN CON CONTROLES'!I89=5)),"ZONA RIESGO ALTO",IF(OR(AND('ANALISIS DE RIESGOS'!F89=5,'VALORACIÓN CON CONTROLES'!I89=3),AND('ANALISIS DE RIESGOS'!F89=5,'VALORACIÓN CON CONTROLES'!I89=4),AND('ANALISIS DE RIESGOS'!F89=5,'VALORACIÓN CON CONTROLES'!I89=5),AND('ANALISIS DE RIESGOS'!F89=4,'VALORACIÓN CON CONTROLES'!I89=4),AND('ANALISIS DE RIESGOS'!F89=4,'VALORACIÓN CON CONTROLES'!I89=5),AND('ANALISIS DE RIESGOS'!F89=3,'VALORACIÓN CON CONTROLES'!I89=4),AND('ANALISIS DE RIESGOS'!F89=3,'VALORACIÓN CON CONTROLES'!I89=5),AND('ANALISIS DE RIESGOS'!F89=2,'VALORACIÓN CON CONTROLES'!I89=5)),"ZONA RIESGO EXTREMO")))),0)</f>
        <v>0</v>
      </c>
      <c r="P94" s="1">
        <f>IF(AND('VALORACIÓN CON CONTROLES'!H89&gt;0,'VALORACIÓN CON CONTROLES'!I89=0),IF(OR(AND('VALORACIÓN CON CONTROLES'!H89=1,'ANALISIS DE RIESGOS'!G89=1),AND('VALORACIÓN CON CONTROLES'!H89=2,'ANALISIS DE RIESGOS'!G89=1),AND('VALORACIÓN CON CONTROLES'!H89=3,'ANALISIS DE RIESGOS'!G89=1),AND('VALORACIÓN CON CONTROLES'!H89=1,'ANALISIS DE RIESGOS'!G89=2),AND('VALORACIÓN CON CONTROLES'!H89=2,'ANALISIS DE RIESGOS'!G89=2)),"ZONA RIESGO BAJA",IF(OR(AND('VALORACIÓN CON CONTROLES'!H89=4,'ANALISIS DE RIESGOS'!G89=1),AND('VALORACIÓN CON CONTROLES'!H89=3,'ANALISIS DE RIESGOS'!G89=2),AND('VALORACIÓN CON CONTROLES'!H89=2,'ANALISIS DE RIESGOS'!G89=3),AND('VALORACIÓN CON CONTROLES'!H89=1,'ANALISIS DE RIESGOS'!G89=3)),"ZONA RIESGO MODERADO",IF(OR(AND('VALORACIÓN CON CONTROLES'!H89=5,'ANALISIS DE RIESGOS'!G89=1),AND('VALORACIÓN CON CONTROLES'!H89=5,'ANALISIS DE RIESGOS'!G89=2),AND('VALORACIÓN CON CONTROLES'!H89=4,'ANALISIS DE RIESGOS'!G89=2),AND('VALORACIÓN CON CONTROLES'!H89=4,'ANALISIS DE RIESGOS'!G89=3),AND('VALORACIÓN CON CONTROLES'!H89=3,'ANALISIS DE RIESGOS'!G89=3),AND('VALORACIÓN CON CONTROLES'!H89=2,'ANALISIS DE RIESGOS'!G89=4),AND('VALORACIÓN CON CONTROLES'!H89=1,'ANALISIS DE RIESGOS'!G89=4),AND('VALORACIÓN CON CONTROLES'!H89=1,'ANALISIS DE RIESGOS'!G89=5)),"ZONA RIESGO ALTO",IF(OR(AND('VALORACIÓN CON CONTROLES'!H89=5,'ANALISIS DE RIESGOS'!G89=3),AND('VALORACIÓN CON CONTROLES'!H89=5,'ANALISIS DE RIESGOS'!G89=4),AND('VALORACIÓN CON CONTROLES'!H89=5,'ANALISIS DE RIESGOS'!G89=5),AND('VALORACIÓN CON CONTROLES'!H89=4,'ANALISIS DE RIESGOS'!G89=4),AND('VALORACIÓN CON CONTROLES'!H89=4,'ANALISIS DE RIESGOS'!G89=5),AND('VALORACIÓN CON CONTROLES'!H89=3,'ANALISIS DE RIESGOS'!G89=4),AND('VALORACIÓN CON CONTROLES'!H89=3,'ANALISIS DE RIESGOS'!G89=5),AND('VALORACIÓN CON CONTROLES'!H89=2,'ANALISIS DE RIESGOS'!G89=5)),"ZONA RIESGO EXTREMO")))),0)</f>
        <v>0</v>
      </c>
      <c r="Q94" s="57">
        <f>IF(AND('VALORACIÓN CON CONTROLES'!H89&gt;0,'VALORACIÓN CON CONTROLES'!I89&gt;0),IF(OR(AND('VALORACIÓN CON CONTROLES'!H89=1,'VALORACIÓN CON CONTROLES'!I89=1),AND('VALORACIÓN CON CONTROLES'!H89=2,'VALORACIÓN CON CONTROLES'!I89=1),AND('VALORACIÓN CON CONTROLES'!H89=3,'VALORACIÓN CON CONTROLES'!I89=1),AND('VALORACIÓN CON CONTROLES'!H89=1,'VALORACIÓN CON CONTROLES'!I89=2),AND('VALORACIÓN CON CONTROLES'!H89=2,'VALORACIÓN CON CONTROLES'!I89=2)),"ZONA RIESGO BAJA",IF(OR(AND('VALORACIÓN CON CONTROLES'!H89=4,'VALORACIÓN CON CONTROLES'!I89=1),AND('VALORACIÓN CON CONTROLES'!H89=3,'VALORACIÓN CON CONTROLES'!I89=2),AND('VALORACIÓN CON CONTROLES'!H89=2,'VALORACIÓN CON CONTROLES'!I89=3),AND('VALORACIÓN CON CONTROLES'!H89=1,'VALORACIÓN CON CONTROLES'!I89=3)),"ZONA RIESGO MODERADO",IF(OR(AND('VALORACIÓN CON CONTROLES'!H89=5,'VALORACIÓN CON CONTROLES'!I89=1),AND('VALORACIÓN CON CONTROLES'!H89=5,'VALORACIÓN CON CONTROLES'!I89=2),AND('VALORACIÓN CON CONTROLES'!H89=4,'VALORACIÓN CON CONTROLES'!I89=2),AND('VALORACIÓN CON CONTROLES'!H89=4,'VALORACIÓN CON CONTROLES'!I89=3),AND('VALORACIÓN CON CONTROLES'!H89=3,'VALORACIÓN CON CONTROLES'!I89=3),AND('VALORACIÓN CON CONTROLES'!H89=2,'VALORACIÓN CON CONTROLES'!I89=4),AND('VALORACIÓN CON CONTROLES'!H89=1,'VALORACIÓN CON CONTROLES'!I89=4),AND('VALORACIÓN CON CONTROLES'!H89=1,'VALORACIÓN CON CONTROLES'!I89=5)),"ZONA RIESGO ALTO",IF(OR(AND('VALORACIÓN CON CONTROLES'!H89=5,'VALORACIÓN CON CONTROLES'!I89=3),AND('VALORACIÓN CON CONTROLES'!H89=5,'VALORACIÓN CON CONTROLES'!I89=4),AND('VALORACIÓN CON CONTROLES'!H89=5,'VALORACIÓN CON CONTROLES'!I89=5),AND('VALORACIÓN CON CONTROLES'!H89=4,'VALORACIÓN CON CONTROLES'!I89=4),AND('VALORACIÓN CON CONTROLES'!H89=4,'VALORACIÓN CON CONTROLES'!I89=5),AND('VALORACIÓN CON CONTROLES'!H89=3,'VALORACIÓN CON CONTROLES'!I89=4),AND('VALORACIÓN CON CONTROLES'!H89=3,'VALORACIÓN CON CONTROLES'!I89=5),AND('VALORACIÓN CON CONTROLES'!H89=2,'VALORACIÓN CON CONTROLES'!I89=5)),"ZONA RIESGO EXTREMO")))),0)</f>
        <v>0</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6">
        <v>85</v>
      </c>
      <c r="L95" s="1"/>
      <c r="M95" s="59">
        <v>81</v>
      </c>
      <c r="N95" s="59">
        <f>IF(AND('VALORACIÓN CON CONTROLES'!H90=0,'VALORACIÓN CON CONTROLES'!I90=0),'ANALISIS DE RIESGOS'!I90,0)</f>
        <v>0</v>
      </c>
      <c r="O95" s="1">
        <f>IF(AND('VALORACIÓN CON CONTROLES'!H90=0,'VALORACIÓN CON CONTROLES'!I90&gt;0),IF(OR(AND('ANALISIS DE RIESGOS'!F90=1,'VALORACIÓN CON CONTROLES'!I90=1),AND('ANALISIS DE RIESGOS'!F90=2,'VALORACIÓN CON CONTROLES'!I90=1),AND('ANALISIS DE RIESGOS'!F90=3,'VALORACIÓN CON CONTROLES'!I90=1),AND('ANALISIS DE RIESGOS'!F90=1,'VALORACIÓN CON CONTROLES'!I90=2),AND('ANALISIS DE RIESGOS'!F90=2,'VALORACIÓN CON CONTROLES'!I90=2)),"ZONA RIESGO BAJA",IF(OR(AND('ANALISIS DE RIESGOS'!F90=4,'VALORACIÓN CON CONTROLES'!I90=1),AND('ANALISIS DE RIESGOS'!F90=3,'VALORACIÓN CON CONTROLES'!I90=2),AND('ANALISIS DE RIESGOS'!F90=2,'VALORACIÓN CON CONTROLES'!I90=3),AND('ANALISIS DE RIESGOS'!F90=1,'VALORACIÓN CON CONTROLES'!I90=3)),"ZONA RIESGO MODERADO",IF(OR(AND('ANALISIS DE RIESGOS'!F90=5,'VALORACIÓN CON CONTROLES'!I90=1),AND('ANALISIS DE RIESGOS'!F90=5,'VALORACIÓN CON CONTROLES'!I90=2),AND('ANALISIS DE RIESGOS'!F90=4,'VALORACIÓN CON CONTROLES'!I90=2),AND('ANALISIS DE RIESGOS'!F90=4,'VALORACIÓN CON CONTROLES'!I90=3),AND('ANALISIS DE RIESGOS'!F90=3,'VALORACIÓN CON CONTROLES'!I90=3),AND('ANALISIS DE RIESGOS'!F90=2,'VALORACIÓN CON CONTROLES'!I90=4),AND('ANALISIS DE RIESGOS'!F90=1,'VALORACIÓN CON CONTROLES'!I90=4),AND('ANALISIS DE RIESGOS'!F90=1,'VALORACIÓN CON CONTROLES'!I90=5)),"ZONA RIESGO ALTO",IF(OR(AND('ANALISIS DE RIESGOS'!F90=5,'VALORACIÓN CON CONTROLES'!I90=3),AND('ANALISIS DE RIESGOS'!F90=5,'VALORACIÓN CON CONTROLES'!I90=4),AND('ANALISIS DE RIESGOS'!F90=5,'VALORACIÓN CON CONTROLES'!I90=5),AND('ANALISIS DE RIESGOS'!F90=4,'VALORACIÓN CON CONTROLES'!I90=4),AND('ANALISIS DE RIESGOS'!F90=4,'VALORACIÓN CON CONTROLES'!I90=5),AND('ANALISIS DE RIESGOS'!F90=3,'VALORACIÓN CON CONTROLES'!I90=4),AND('ANALISIS DE RIESGOS'!F90=3,'VALORACIÓN CON CONTROLES'!I90=5),AND('ANALISIS DE RIESGOS'!F90=2,'VALORACIÓN CON CONTROLES'!I90=5)),"ZONA RIESGO EXTREMO")))),0)</f>
        <v>0</v>
      </c>
      <c r="P95" s="1">
        <f>IF(AND('VALORACIÓN CON CONTROLES'!H90&gt;0,'VALORACIÓN CON CONTROLES'!I90=0),IF(OR(AND('VALORACIÓN CON CONTROLES'!H90=1,'ANALISIS DE RIESGOS'!G90=1),AND('VALORACIÓN CON CONTROLES'!H90=2,'ANALISIS DE RIESGOS'!G90=1),AND('VALORACIÓN CON CONTROLES'!H90=3,'ANALISIS DE RIESGOS'!G90=1),AND('VALORACIÓN CON CONTROLES'!H90=1,'ANALISIS DE RIESGOS'!G90=2),AND('VALORACIÓN CON CONTROLES'!H90=2,'ANALISIS DE RIESGOS'!G90=2)),"ZONA RIESGO BAJA",IF(OR(AND('VALORACIÓN CON CONTROLES'!H90=4,'ANALISIS DE RIESGOS'!G90=1),AND('VALORACIÓN CON CONTROLES'!H90=3,'ANALISIS DE RIESGOS'!G90=2),AND('VALORACIÓN CON CONTROLES'!H90=2,'ANALISIS DE RIESGOS'!G90=3),AND('VALORACIÓN CON CONTROLES'!H90=1,'ANALISIS DE RIESGOS'!G90=3)),"ZONA RIESGO MODERADO",IF(OR(AND('VALORACIÓN CON CONTROLES'!H90=5,'ANALISIS DE RIESGOS'!G90=1),AND('VALORACIÓN CON CONTROLES'!H90=5,'ANALISIS DE RIESGOS'!G90=2),AND('VALORACIÓN CON CONTROLES'!H90=4,'ANALISIS DE RIESGOS'!G90=2),AND('VALORACIÓN CON CONTROLES'!H90=4,'ANALISIS DE RIESGOS'!G90=3),AND('VALORACIÓN CON CONTROLES'!H90=3,'ANALISIS DE RIESGOS'!G90=3),AND('VALORACIÓN CON CONTROLES'!H90=2,'ANALISIS DE RIESGOS'!G90=4),AND('VALORACIÓN CON CONTROLES'!H90=1,'ANALISIS DE RIESGOS'!G90=4),AND('VALORACIÓN CON CONTROLES'!H90=1,'ANALISIS DE RIESGOS'!G90=5)),"ZONA RIESGO ALTO",IF(OR(AND('VALORACIÓN CON CONTROLES'!H90=5,'ANALISIS DE RIESGOS'!G90=3),AND('VALORACIÓN CON CONTROLES'!H90=5,'ANALISIS DE RIESGOS'!G90=4),AND('VALORACIÓN CON CONTROLES'!H90=5,'ANALISIS DE RIESGOS'!G90=5),AND('VALORACIÓN CON CONTROLES'!H90=4,'ANALISIS DE RIESGOS'!G90=4),AND('VALORACIÓN CON CONTROLES'!H90=4,'ANALISIS DE RIESGOS'!G90=5),AND('VALORACIÓN CON CONTROLES'!H90=3,'ANALISIS DE RIESGOS'!G90=4),AND('VALORACIÓN CON CONTROLES'!H90=3,'ANALISIS DE RIESGOS'!G90=5),AND('VALORACIÓN CON CONTROLES'!H90=2,'ANALISIS DE RIESGOS'!G90=5)),"ZONA RIESGO EXTREMO")))),0)</f>
        <v>0</v>
      </c>
      <c r="Q95" s="57">
        <f>IF(AND('VALORACIÓN CON CONTROLES'!H90&gt;0,'VALORACIÓN CON CONTROLES'!I90&gt;0),IF(OR(AND('VALORACIÓN CON CONTROLES'!H90=1,'VALORACIÓN CON CONTROLES'!I90=1),AND('VALORACIÓN CON CONTROLES'!H90=2,'VALORACIÓN CON CONTROLES'!I90=1),AND('VALORACIÓN CON CONTROLES'!H90=3,'VALORACIÓN CON CONTROLES'!I90=1),AND('VALORACIÓN CON CONTROLES'!H90=1,'VALORACIÓN CON CONTROLES'!I90=2),AND('VALORACIÓN CON CONTROLES'!H90=2,'VALORACIÓN CON CONTROLES'!I90=2)),"ZONA RIESGO BAJA",IF(OR(AND('VALORACIÓN CON CONTROLES'!H90=4,'VALORACIÓN CON CONTROLES'!I90=1),AND('VALORACIÓN CON CONTROLES'!H90=3,'VALORACIÓN CON CONTROLES'!I90=2),AND('VALORACIÓN CON CONTROLES'!H90=2,'VALORACIÓN CON CONTROLES'!I90=3),AND('VALORACIÓN CON CONTROLES'!H90=1,'VALORACIÓN CON CONTROLES'!I90=3)),"ZONA RIESGO MODERADO",IF(OR(AND('VALORACIÓN CON CONTROLES'!H90=5,'VALORACIÓN CON CONTROLES'!I90=1),AND('VALORACIÓN CON CONTROLES'!H90=5,'VALORACIÓN CON CONTROLES'!I90=2),AND('VALORACIÓN CON CONTROLES'!H90=4,'VALORACIÓN CON CONTROLES'!I90=2),AND('VALORACIÓN CON CONTROLES'!H90=4,'VALORACIÓN CON CONTROLES'!I90=3),AND('VALORACIÓN CON CONTROLES'!H90=3,'VALORACIÓN CON CONTROLES'!I90=3),AND('VALORACIÓN CON CONTROLES'!H90=2,'VALORACIÓN CON CONTROLES'!I90=4),AND('VALORACIÓN CON CONTROLES'!H90=1,'VALORACIÓN CON CONTROLES'!I90=4),AND('VALORACIÓN CON CONTROLES'!H90=1,'VALORACIÓN CON CONTROLES'!I90=5)),"ZONA RIESGO ALTO",IF(OR(AND('VALORACIÓN CON CONTROLES'!H90=5,'VALORACIÓN CON CONTROLES'!I90=3),AND('VALORACIÓN CON CONTROLES'!H90=5,'VALORACIÓN CON CONTROLES'!I90=4),AND('VALORACIÓN CON CONTROLES'!H90=5,'VALORACIÓN CON CONTROLES'!I90=5),AND('VALORACIÓN CON CONTROLES'!H90=4,'VALORACIÓN CON CONTROLES'!I90=4),AND('VALORACIÓN CON CONTROLES'!H90=4,'VALORACIÓN CON CONTROLES'!I90=5),AND('VALORACIÓN CON CONTROLES'!H90=3,'VALORACIÓN CON CONTROLES'!I90=4),AND('VALORACIÓN CON CONTROLES'!H90=3,'VALORACIÓN CON CONTROLES'!I90=5),AND('VALORACIÓN CON CONTROLES'!H90=2,'VALORACIÓN CON CONTROLES'!I90=5)),"ZONA RIESGO EXTREMO")))),0)</f>
        <v>0</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6">
        <v>86</v>
      </c>
      <c r="L96" s="1"/>
      <c r="M96" s="59">
        <v>82</v>
      </c>
      <c r="N96" s="59">
        <f>IF(AND('VALORACIÓN CON CONTROLES'!H91=0,'VALORACIÓN CON CONTROLES'!I91=0),'ANALISIS DE RIESGOS'!I91,0)</f>
        <v>0</v>
      </c>
      <c r="O96" s="1">
        <f>IF(AND('VALORACIÓN CON CONTROLES'!H91=0,'VALORACIÓN CON CONTROLES'!I91&gt;0),IF(OR(AND('ANALISIS DE RIESGOS'!F91=1,'VALORACIÓN CON CONTROLES'!I91=1),AND('ANALISIS DE RIESGOS'!F91=2,'VALORACIÓN CON CONTROLES'!I91=1),AND('ANALISIS DE RIESGOS'!F91=3,'VALORACIÓN CON CONTROLES'!I91=1),AND('ANALISIS DE RIESGOS'!F91=1,'VALORACIÓN CON CONTROLES'!I91=2),AND('ANALISIS DE RIESGOS'!F91=2,'VALORACIÓN CON CONTROLES'!I91=2)),"ZONA RIESGO BAJA",IF(OR(AND('ANALISIS DE RIESGOS'!F91=4,'VALORACIÓN CON CONTROLES'!I91=1),AND('ANALISIS DE RIESGOS'!F91=3,'VALORACIÓN CON CONTROLES'!I91=2),AND('ANALISIS DE RIESGOS'!F91=2,'VALORACIÓN CON CONTROLES'!I91=3),AND('ANALISIS DE RIESGOS'!F91=1,'VALORACIÓN CON CONTROLES'!I91=3)),"ZONA RIESGO MODERADO",IF(OR(AND('ANALISIS DE RIESGOS'!F91=5,'VALORACIÓN CON CONTROLES'!I91=1),AND('ANALISIS DE RIESGOS'!F91=5,'VALORACIÓN CON CONTROLES'!I91=2),AND('ANALISIS DE RIESGOS'!F91=4,'VALORACIÓN CON CONTROLES'!I91=2),AND('ANALISIS DE RIESGOS'!F91=4,'VALORACIÓN CON CONTROLES'!I91=3),AND('ANALISIS DE RIESGOS'!F91=3,'VALORACIÓN CON CONTROLES'!I91=3),AND('ANALISIS DE RIESGOS'!F91=2,'VALORACIÓN CON CONTROLES'!I91=4),AND('ANALISIS DE RIESGOS'!F91=1,'VALORACIÓN CON CONTROLES'!I91=4),AND('ANALISIS DE RIESGOS'!F91=1,'VALORACIÓN CON CONTROLES'!I91=5)),"ZONA RIESGO ALTO",IF(OR(AND('ANALISIS DE RIESGOS'!F91=5,'VALORACIÓN CON CONTROLES'!I91=3),AND('ANALISIS DE RIESGOS'!F91=5,'VALORACIÓN CON CONTROLES'!I91=4),AND('ANALISIS DE RIESGOS'!F91=5,'VALORACIÓN CON CONTROLES'!I91=5),AND('ANALISIS DE RIESGOS'!F91=4,'VALORACIÓN CON CONTROLES'!I91=4),AND('ANALISIS DE RIESGOS'!F91=4,'VALORACIÓN CON CONTROLES'!I91=5),AND('ANALISIS DE RIESGOS'!F91=3,'VALORACIÓN CON CONTROLES'!I91=4),AND('ANALISIS DE RIESGOS'!F91=3,'VALORACIÓN CON CONTROLES'!I91=5),AND('ANALISIS DE RIESGOS'!F91=2,'VALORACIÓN CON CONTROLES'!I91=5)),"ZONA RIESGO EXTREMO")))),0)</f>
        <v>0</v>
      </c>
      <c r="P96" s="1">
        <f>IF(AND('VALORACIÓN CON CONTROLES'!H91&gt;0,'VALORACIÓN CON CONTROLES'!I91=0),IF(OR(AND('VALORACIÓN CON CONTROLES'!H91=1,'ANALISIS DE RIESGOS'!G91=1),AND('VALORACIÓN CON CONTROLES'!H91=2,'ANALISIS DE RIESGOS'!G91=1),AND('VALORACIÓN CON CONTROLES'!H91=3,'ANALISIS DE RIESGOS'!G91=1),AND('VALORACIÓN CON CONTROLES'!H91=1,'ANALISIS DE RIESGOS'!G91=2),AND('VALORACIÓN CON CONTROLES'!H91=2,'ANALISIS DE RIESGOS'!G91=2)),"ZONA RIESGO BAJA",IF(OR(AND('VALORACIÓN CON CONTROLES'!H91=4,'ANALISIS DE RIESGOS'!G91=1),AND('VALORACIÓN CON CONTROLES'!H91=3,'ANALISIS DE RIESGOS'!G91=2),AND('VALORACIÓN CON CONTROLES'!H91=2,'ANALISIS DE RIESGOS'!G91=3),AND('VALORACIÓN CON CONTROLES'!H91=1,'ANALISIS DE RIESGOS'!G91=3)),"ZONA RIESGO MODERADO",IF(OR(AND('VALORACIÓN CON CONTROLES'!H91=5,'ANALISIS DE RIESGOS'!G91=1),AND('VALORACIÓN CON CONTROLES'!H91=5,'ANALISIS DE RIESGOS'!G91=2),AND('VALORACIÓN CON CONTROLES'!H91=4,'ANALISIS DE RIESGOS'!G91=2),AND('VALORACIÓN CON CONTROLES'!H91=4,'ANALISIS DE RIESGOS'!G91=3),AND('VALORACIÓN CON CONTROLES'!H91=3,'ANALISIS DE RIESGOS'!G91=3),AND('VALORACIÓN CON CONTROLES'!H91=2,'ANALISIS DE RIESGOS'!G91=4),AND('VALORACIÓN CON CONTROLES'!H91=1,'ANALISIS DE RIESGOS'!G91=4),AND('VALORACIÓN CON CONTROLES'!H91=1,'ANALISIS DE RIESGOS'!G91=5)),"ZONA RIESGO ALTO",IF(OR(AND('VALORACIÓN CON CONTROLES'!H91=5,'ANALISIS DE RIESGOS'!G91=3),AND('VALORACIÓN CON CONTROLES'!H91=5,'ANALISIS DE RIESGOS'!G91=4),AND('VALORACIÓN CON CONTROLES'!H91=5,'ANALISIS DE RIESGOS'!G91=5),AND('VALORACIÓN CON CONTROLES'!H91=4,'ANALISIS DE RIESGOS'!G91=4),AND('VALORACIÓN CON CONTROLES'!H91=4,'ANALISIS DE RIESGOS'!G91=5),AND('VALORACIÓN CON CONTROLES'!H91=3,'ANALISIS DE RIESGOS'!G91=4),AND('VALORACIÓN CON CONTROLES'!H91=3,'ANALISIS DE RIESGOS'!G91=5),AND('VALORACIÓN CON CONTROLES'!H91=2,'ANALISIS DE RIESGOS'!G91=5)),"ZONA RIESGO EXTREMO")))),0)</f>
        <v>0</v>
      </c>
      <c r="Q96" s="57">
        <f>IF(AND('VALORACIÓN CON CONTROLES'!H91&gt;0,'VALORACIÓN CON CONTROLES'!I91&gt;0),IF(OR(AND('VALORACIÓN CON CONTROLES'!H91=1,'VALORACIÓN CON CONTROLES'!I91=1),AND('VALORACIÓN CON CONTROLES'!H91=2,'VALORACIÓN CON CONTROLES'!I91=1),AND('VALORACIÓN CON CONTROLES'!H91=3,'VALORACIÓN CON CONTROLES'!I91=1),AND('VALORACIÓN CON CONTROLES'!H91=1,'VALORACIÓN CON CONTROLES'!I91=2),AND('VALORACIÓN CON CONTROLES'!H91=2,'VALORACIÓN CON CONTROLES'!I91=2)),"ZONA RIESGO BAJA",IF(OR(AND('VALORACIÓN CON CONTROLES'!H91=4,'VALORACIÓN CON CONTROLES'!I91=1),AND('VALORACIÓN CON CONTROLES'!H91=3,'VALORACIÓN CON CONTROLES'!I91=2),AND('VALORACIÓN CON CONTROLES'!H91=2,'VALORACIÓN CON CONTROLES'!I91=3),AND('VALORACIÓN CON CONTROLES'!H91=1,'VALORACIÓN CON CONTROLES'!I91=3)),"ZONA RIESGO MODERADO",IF(OR(AND('VALORACIÓN CON CONTROLES'!H91=5,'VALORACIÓN CON CONTROLES'!I91=1),AND('VALORACIÓN CON CONTROLES'!H91=5,'VALORACIÓN CON CONTROLES'!I91=2),AND('VALORACIÓN CON CONTROLES'!H91=4,'VALORACIÓN CON CONTROLES'!I91=2),AND('VALORACIÓN CON CONTROLES'!H91=4,'VALORACIÓN CON CONTROLES'!I91=3),AND('VALORACIÓN CON CONTROLES'!H91=3,'VALORACIÓN CON CONTROLES'!I91=3),AND('VALORACIÓN CON CONTROLES'!H91=2,'VALORACIÓN CON CONTROLES'!I91=4),AND('VALORACIÓN CON CONTROLES'!H91=1,'VALORACIÓN CON CONTROLES'!I91=4),AND('VALORACIÓN CON CONTROLES'!H91=1,'VALORACIÓN CON CONTROLES'!I91=5)),"ZONA RIESGO ALTO",IF(OR(AND('VALORACIÓN CON CONTROLES'!H91=5,'VALORACIÓN CON CONTROLES'!I91=3),AND('VALORACIÓN CON CONTROLES'!H91=5,'VALORACIÓN CON CONTROLES'!I91=4),AND('VALORACIÓN CON CONTROLES'!H91=5,'VALORACIÓN CON CONTROLES'!I91=5),AND('VALORACIÓN CON CONTROLES'!H91=4,'VALORACIÓN CON CONTROLES'!I91=4),AND('VALORACIÓN CON CONTROLES'!H91=4,'VALORACIÓN CON CONTROLES'!I91=5),AND('VALORACIÓN CON CONTROLES'!H91=3,'VALORACIÓN CON CONTROLES'!I91=4),AND('VALORACIÓN CON CONTROLES'!H91=3,'VALORACIÓN CON CONTROLES'!I91=5),AND('VALORACIÓN CON CONTROLES'!H91=2,'VALORACIÓN CON CONTROLES'!I91=5)),"ZONA RIESGO EXTREMO")))),0)</f>
        <v>0</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6">
        <v>87</v>
      </c>
      <c r="L97" s="1"/>
      <c r="M97" s="59">
        <v>83</v>
      </c>
      <c r="N97" s="59">
        <f>IF(AND('VALORACIÓN CON CONTROLES'!H92=0,'VALORACIÓN CON CONTROLES'!I92=0),'ANALISIS DE RIESGOS'!I92,0)</f>
        <v>0</v>
      </c>
      <c r="O97" s="1">
        <f>IF(AND('VALORACIÓN CON CONTROLES'!H92=0,'VALORACIÓN CON CONTROLES'!I92&gt;0),IF(OR(AND('ANALISIS DE RIESGOS'!F92=1,'VALORACIÓN CON CONTROLES'!I92=1),AND('ANALISIS DE RIESGOS'!F92=2,'VALORACIÓN CON CONTROLES'!I92=1),AND('ANALISIS DE RIESGOS'!F92=3,'VALORACIÓN CON CONTROLES'!I92=1),AND('ANALISIS DE RIESGOS'!F92=1,'VALORACIÓN CON CONTROLES'!I92=2),AND('ANALISIS DE RIESGOS'!F92=2,'VALORACIÓN CON CONTROLES'!I92=2)),"ZONA RIESGO BAJA",IF(OR(AND('ANALISIS DE RIESGOS'!F92=4,'VALORACIÓN CON CONTROLES'!I92=1),AND('ANALISIS DE RIESGOS'!F92=3,'VALORACIÓN CON CONTROLES'!I92=2),AND('ANALISIS DE RIESGOS'!F92=2,'VALORACIÓN CON CONTROLES'!I92=3),AND('ANALISIS DE RIESGOS'!F92=1,'VALORACIÓN CON CONTROLES'!I92=3)),"ZONA RIESGO MODERADO",IF(OR(AND('ANALISIS DE RIESGOS'!F92=5,'VALORACIÓN CON CONTROLES'!I92=1),AND('ANALISIS DE RIESGOS'!F92=5,'VALORACIÓN CON CONTROLES'!I92=2),AND('ANALISIS DE RIESGOS'!F92=4,'VALORACIÓN CON CONTROLES'!I92=2),AND('ANALISIS DE RIESGOS'!F92=4,'VALORACIÓN CON CONTROLES'!I92=3),AND('ANALISIS DE RIESGOS'!F92=3,'VALORACIÓN CON CONTROLES'!I92=3),AND('ANALISIS DE RIESGOS'!F92=2,'VALORACIÓN CON CONTROLES'!I92=4),AND('ANALISIS DE RIESGOS'!F92=1,'VALORACIÓN CON CONTROLES'!I92=4),AND('ANALISIS DE RIESGOS'!F92=1,'VALORACIÓN CON CONTROLES'!I92=5)),"ZONA RIESGO ALTO",IF(OR(AND('ANALISIS DE RIESGOS'!F92=5,'VALORACIÓN CON CONTROLES'!I92=3),AND('ANALISIS DE RIESGOS'!F92=5,'VALORACIÓN CON CONTROLES'!I92=4),AND('ANALISIS DE RIESGOS'!F92=5,'VALORACIÓN CON CONTROLES'!I92=5),AND('ANALISIS DE RIESGOS'!F92=4,'VALORACIÓN CON CONTROLES'!I92=4),AND('ANALISIS DE RIESGOS'!F92=4,'VALORACIÓN CON CONTROLES'!I92=5),AND('ANALISIS DE RIESGOS'!F92=3,'VALORACIÓN CON CONTROLES'!I92=4),AND('ANALISIS DE RIESGOS'!F92=3,'VALORACIÓN CON CONTROLES'!I92=5),AND('ANALISIS DE RIESGOS'!F92=2,'VALORACIÓN CON CONTROLES'!I92=5)),"ZONA RIESGO EXTREMO")))),0)</f>
        <v>0</v>
      </c>
      <c r="P97" s="1">
        <f>IF(AND('VALORACIÓN CON CONTROLES'!H92&gt;0,'VALORACIÓN CON CONTROLES'!I92=0),IF(OR(AND('VALORACIÓN CON CONTROLES'!H92=1,'ANALISIS DE RIESGOS'!G92=1),AND('VALORACIÓN CON CONTROLES'!H92=2,'ANALISIS DE RIESGOS'!G92=1),AND('VALORACIÓN CON CONTROLES'!H92=3,'ANALISIS DE RIESGOS'!G92=1),AND('VALORACIÓN CON CONTROLES'!H92=1,'ANALISIS DE RIESGOS'!G92=2),AND('VALORACIÓN CON CONTROLES'!H92=2,'ANALISIS DE RIESGOS'!G92=2)),"ZONA RIESGO BAJA",IF(OR(AND('VALORACIÓN CON CONTROLES'!H92=4,'ANALISIS DE RIESGOS'!G92=1),AND('VALORACIÓN CON CONTROLES'!H92=3,'ANALISIS DE RIESGOS'!G92=2),AND('VALORACIÓN CON CONTROLES'!H92=2,'ANALISIS DE RIESGOS'!G92=3),AND('VALORACIÓN CON CONTROLES'!H92=1,'ANALISIS DE RIESGOS'!G92=3)),"ZONA RIESGO MODERADO",IF(OR(AND('VALORACIÓN CON CONTROLES'!H92=5,'ANALISIS DE RIESGOS'!G92=1),AND('VALORACIÓN CON CONTROLES'!H92=5,'ANALISIS DE RIESGOS'!G92=2),AND('VALORACIÓN CON CONTROLES'!H92=4,'ANALISIS DE RIESGOS'!G92=2),AND('VALORACIÓN CON CONTROLES'!H92=4,'ANALISIS DE RIESGOS'!G92=3),AND('VALORACIÓN CON CONTROLES'!H92=3,'ANALISIS DE RIESGOS'!G92=3),AND('VALORACIÓN CON CONTROLES'!H92=2,'ANALISIS DE RIESGOS'!G92=4),AND('VALORACIÓN CON CONTROLES'!H92=1,'ANALISIS DE RIESGOS'!G92=4),AND('VALORACIÓN CON CONTROLES'!H92=1,'ANALISIS DE RIESGOS'!G92=5)),"ZONA RIESGO ALTO",IF(OR(AND('VALORACIÓN CON CONTROLES'!H92=5,'ANALISIS DE RIESGOS'!G92=3),AND('VALORACIÓN CON CONTROLES'!H92=5,'ANALISIS DE RIESGOS'!G92=4),AND('VALORACIÓN CON CONTROLES'!H92=5,'ANALISIS DE RIESGOS'!G92=5),AND('VALORACIÓN CON CONTROLES'!H92=4,'ANALISIS DE RIESGOS'!G92=4),AND('VALORACIÓN CON CONTROLES'!H92=4,'ANALISIS DE RIESGOS'!G92=5),AND('VALORACIÓN CON CONTROLES'!H92=3,'ANALISIS DE RIESGOS'!G92=4),AND('VALORACIÓN CON CONTROLES'!H92=3,'ANALISIS DE RIESGOS'!G92=5),AND('VALORACIÓN CON CONTROLES'!H92=2,'ANALISIS DE RIESGOS'!G92=5)),"ZONA RIESGO EXTREMO")))),0)</f>
        <v>0</v>
      </c>
      <c r="Q97" s="57">
        <f>IF(AND('VALORACIÓN CON CONTROLES'!H92&gt;0,'VALORACIÓN CON CONTROLES'!I92&gt;0),IF(OR(AND('VALORACIÓN CON CONTROLES'!H92=1,'VALORACIÓN CON CONTROLES'!I92=1),AND('VALORACIÓN CON CONTROLES'!H92=2,'VALORACIÓN CON CONTROLES'!I92=1),AND('VALORACIÓN CON CONTROLES'!H92=3,'VALORACIÓN CON CONTROLES'!I92=1),AND('VALORACIÓN CON CONTROLES'!H92=1,'VALORACIÓN CON CONTROLES'!I92=2),AND('VALORACIÓN CON CONTROLES'!H92=2,'VALORACIÓN CON CONTROLES'!I92=2)),"ZONA RIESGO BAJA",IF(OR(AND('VALORACIÓN CON CONTROLES'!H92=4,'VALORACIÓN CON CONTROLES'!I92=1),AND('VALORACIÓN CON CONTROLES'!H92=3,'VALORACIÓN CON CONTROLES'!I92=2),AND('VALORACIÓN CON CONTROLES'!H92=2,'VALORACIÓN CON CONTROLES'!I92=3),AND('VALORACIÓN CON CONTROLES'!H92=1,'VALORACIÓN CON CONTROLES'!I92=3)),"ZONA RIESGO MODERADO",IF(OR(AND('VALORACIÓN CON CONTROLES'!H92=5,'VALORACIÓN CON CONTROLES'!I92=1),AND('VALORACIÓN CON CONTROLES'!H92=5,'VALORACIÓN CON CONTROLES'!I92=2),AND('VALORACIÓN CON CONTROLES'!H92=4,'VALORACIÓN CON CONTROLES'!I92=2),AND('VALORACIÓN CON CONTROLES'!H92=4,'VALORACIÓN CON CONTROLES'!I92=3),AND('VALORACIÓN CON CONTROLES'!H92=3,'VALORACIÓN CON CONTROLES'!I92=3),AND('VALORACIÓN CON CONTROLES'!H92=2,'VALORACIÓN CON CONTROLES'!I92=4),AND('VALORACIÓN CON CONTROLES'!H92=1,'VALORACIÓN CON CONTROLES'!I92=4),AND('VALORACIÓN CON CONTROLES'!H92=1,'VALORACIÓN CON CONTROLES'!I92=5)),"ZONA RIESGO ALTO",IF(OR(AND('VALORACIÓN CON CONTROLES'!H92=5,'VALORACIÓN CON CONTROLES'!I92=3),AND('VALORACIÓN CON CONTROLES'!H92=5,'VALORACIÓN CON CONTROLES'!I92=4),AND('VALORACIÓN CON CONTROLES'!H92=5,'VALORACIÓN CON CONTROLES'!I92=5),AND('VALORACIÓN CON CONTROLES'!H92=4,'VALORACIÓN CON CONTROLES'!I92=4),AND('VALORACIÓN CON CONTROLES'!H92=4,'VALORACIÓN CON CONTROLES'!I92=5),AND('VALORACIÓN CON CONTROLES'!H92=3,'VALORACIÓN CON CONTROLES'!I92=4),AND('VALORACIÓN CON CONTROLES'!H92=3,'VALORACIÓN CON CONTROLES'!I92=5),AND('VALORACIÓN CON CONTROLES'!H92=2,'VALORACIÓN CON CONTROLES'!I92=5)),"ZONA RIESGO EXTREMO")))),0)</f>
        <v>0</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6">
        <v>88</v>
      </c>
      <c r="L98" s="1"/>
      <c r="M98" s="59">
        <v>84</v>
      </c>
      <c r="N98" s="59">
        <f>IF(AND('VALORACIÓN CON CONTROLES'!H93=0,'VALORACIÓN CON CONTROLES'!I93=0),'ANALISIS DE RIESGOS'!I93,0)</f>
        <v>0</v>
      </c>
      <c r="O98" s="1">
        <f>IF(AND('VALORACIÓN CON CONTROLES'!H93=0,'VALORACIÓN CON CONTROLES'!I93&gt;0),IF(OR(AND('ANALISIS DE RIESGOS'!F93=1,'VALORACIÓN CON CONTROLES'!I93=1),AND('ANALISIS DE RIESGOS'!F93=2,'VALORACIÓN CON CONTROLES'!I93=1),AND('ANALISIS DE RIESGOS'!F93=3,'VALORACIÓN CON CONTROLES'!I93=1),AND('ANALISIS DE RIESGOS'!F93=1,'VALORACIÓN CON CONTROLES'!I93=2),AND('ANALISIS DE RIESGOS'!F93=2,'VALORACIÓN CON CONTROLES'!I93=2)),"ZONA RIESGO BAJA",IF(OR(AND('ANALISIS DE RIESGOS'!F93=4,'VALORACIÓN CON CONTROLES'!I93=1),AND('ANALISIS DE RIESGOS'!F93=3,'VALORACIÓN CON CONTROLES'!I93=2),AND('ANALISIS DE RIESGOS'!F93=2,'VALORACIÓN CON CONTROLES'!I93=3),AND('ANALISIS DE RIESGOS'!F93=1,'VALORACIÓN CON CONTROLES'!I93=3)),"ZONA RIESGO MODERADO",IF(OR(AND('ANALISIS DE RIESGOS'!F93=5,'VALORACIÓN CON CONTROLES'!I93=1),AND('ANALISIS DE RIESGOS'!F93=5,'VALORACIÓN CON CONTROLES'!I93=2),AND('ANALISIS DE RIESGOS'!F93=4,'VALORACIÓN CON CONTROLES'!I93=2),AND('ANALISIS DE RIESGOS'!F93=4,'VALORACIÓN CON CONTROLES'!I93=3),AND('ANALISIS DE RIESGOS'!F93=3,'VALORACIÓN CON CONTROLES'!I93=3),AND('ANALISIS DE RIESGOS'!F93=2,'VALORACIÓN CON CONTROLES'!I93=4),AND('ANALISIS DE RIESGOS'!F93=1,'VALORACIÓN CON CONTROLES'!I93=4),AND('ANALISIS DE RIESGOS'!F93=1,'VALORACIÓN CON CONTROLES'!I93=5)),"ZONA RIESGO ALTO",IF(OR(AND('ANALISIS DE RIESGOS'!F93=5,'VALORACIÓN CON CONTROLES'!I93=3),AND('ANALISIS DE RIESGOS'!F93=5,'VALORACIÓN CON CONTROLES'!I93=4),AND('ANALISIS DE RIESGOS'!F93=5,'VALORACIÓN CON CONTROLES'!I93=5),AND('ANALISIS DE RIESGOS'!F93=4,'VALORACIÓN CON CONTROLES'!I93=4),AND('ANALISIS DE RIESGOS'!F93=4,'VALORACIÓN CON CONTROLES'!I93=5),AND('ANALISIS DE RIESGOS'!F93=3,'VALORACIÓN CON CONTROLES'!I93=4),AND('ANALISIS DE RIESGOS'!F93=3,'VALORACIÓN CON CONTROLES'!I93=5),AND('ANALISIS DE RIESGOS'!F93=2,'VALORACIÓN CON CONTROLES'!I93=5)),"ZONA RIESGO EXTREMO")))),0)</f>
        <v>0</v>
      </c>
      <c r="P98" s="1">
        <f>IF(AND('VALORACIÓN CON CONTROLES'!H93&gt;0,'VALORACIÓN CON CONTROLES'!I93=0),IF(OR(AND('VALORACIÓN CON CONTROLES'!H93=1,'ANALISIS DE RIESGOS'!G93=1),AND('VALORACIÓN CON CONTROLES'!H93=2,'ANALISIS DE RIESGOS'!G93=1),AND('VALORACIÓN CON CONTROLES'!H93=3,'ANALISIS DE RIESGOS'!G93=1),AND('VALORACIÓN CON CONTROLES'!H93=1,'ANALISIS DE RIESGOS'!G93=2),AND('VALORACIÓN CON CONTROLES'!H93=2,'ANALISIS DE RIESGOS'!G93=2)),"ZONA RIESGO BAJA",IF(OR(AND('VALORACIÓN CON CONTROLES'!H93=4,'ANALISIS DE RIESGOS'!G93=1),AND('VALORACIÓN CON CONTROLES'!H93=3,'ANALISIS DE RIESGOS'!G93=2),AND('VALORACIÓN CON CONTROLES'!H93=2,'ANALISIS DE RIESGOS'!G93=3),AND('VALORACIÓN CON CONTROLES'!H93=1,'ANALISIS DE RIESGOS'!G93=3)),"ZONA RIESGO MODERADO",IF(OR(AND('VALORACIÓN CON CONTROLES'!H93=5,'ANALISIS DE RIESGOS'!G93=1),AND('VALORACIÓN CON CONTROLES'!H93=5,'ANALISIS DE RIESGOS'!G93=2),AND('VALORACIÓN CON CONTROLES'!H93=4,'ANALISIS DE RIESGOS'!G93=2),AND('VALORACIÓN CON CONTROLES'!H93=4,'ANALISIS DE RIESGOS'!G93=3),AND('VALORACIÓN CON CONTROLES'!H93=3,'ANALISIS DE RIESGOS'!G93=3),AND('VALORACIÓN CON CONTROLES'!H93=2,'ANALISIS DE RIESGOS'!G93=4),AND('VALORACIÓN CON CONTROLES'!H93=1,'ANALISIS DE RIESGOS'!G93=4),AND('VALORACIÓN CON CONTROLES'!H93=1,'ANALISIS DE RIESGOS'!G93=5)),"ZONA RIESGO ALTO",IF(OR(AND('VALORACIÓN CON CONTROLES'!H93=5,'ANALISIS DE RIESGOS'!G93=3),AND('VALORACIÓN CON CONTROLES'!H93=5,'ANALISIS DE RIESGOS'!G93=4),AND('VALORACIÓN CON CONTROLES'!H93=5,'ANALISIS DE RIESGOS'!G93=5),AND('VALORACIÓN CON CONTROLES'!H93=4,'ANALISIS DE RIESGOS'!G93=4),AND('VALORACIÓN CON CONTROLES'!H93=4,'ANALISIS DE RIESGOS'!G93=5),AND('VALORACIÓN CON CONTROLES'!H93=3,'ANALISIS DE RIESGOS'!G93=4),AND('VALORACIÓN CON CONTROLES'!H93=3,'ANALISIS DE RIESGOS'!G93=5),AND('VALORACIÓN CON CONTROLES'!H93=2,'ANALISIS DE RIESGOS'!G93=5)),"ZONA RIESGO EXTREMO")))),0)</f>
        <v>0</v>
      </c>
      <c r="Q98" s="57">
        <f>IF(AND('VALORACIÓN CON CONTROLES'!H93&gt;0,'VALORACIÓN CON CONTROLES'!I93&gt;0),IF(OR(AND('VALORACIÓN CON CONTROLES'!H93=1,'VALORACIÓN CON CONTROLES'!I93=1),AND('VALORACIÓN CON CONTROLES'!H93=2,'VALORACIÓN CON CONTROLES'!I93=1),AND('VALORACIÓN CON CONTROLES'!H93=3,'VALORACIÓN CON CONTROLES'!I93=1),AND('VALORACIÓN CON CONTROLES'!H93=1,'VALORACIÓN CON CONTROLES'!I93=2),AND('VALORACIÓN CON CONTROLES'!H93=2,'VALORACIÓN CON CONTROLES'!I93=2)),"ZONA RIESGO BAJA",IF(OR(AND('VALORACIÓN CON CONTROLES'!H93=4,'VALORACIÓN CON CONTROLES'!I93=1),AND('VALORACIÓN CON CONTROLES'!H93=3,'VALORACIÓN CON CONTROLES'!I93=2),AND('VALORACIÓN CON CONTROLES'!H93=2,'VALORACIÓN CON CONTROLES'!I93=3),AND('VALORACIÓN CON CONTROLES'!H93=1,'VALORACIÓN CON CONTROLES'!I93=3)),"ZONA RIESGO MODERADO",IF(OR(AND('VALORACIÓN CON CONTROLES'!H93=5,'VALORACIÓN CON CONTROLES'!I93=1),AND('VALORACIÓN CON CONTROLES'!H93=5,'VALORACIÓN CON CONTROLES'!I93=2),AND('VALORACIÓN CON CONTROLES'!H93=4,'VALORACIÓN CON CONTROLES'!I93=2),AND('VALORACIÓN CON CONTROLES'!H93=4,'VALORACIÓN CON CONTROLES'!I93=3),AND('VALORACIÓN CON CONTROLES'!H93=3,'VALORACIÓN CON CONTROLES'!I93=3),AND('VALORACIÓN CON CONTROLES'!H93=2,'VALORACIÓN CON CONTROLES'!I93=4),AND('VALORACIÓN CON CONTROLES'!H93=1,'VALORACIÓN CON CONTROLES'!I93=4),AND('VALORACIÓN CON CONTROLES'!H93=1,'VALORACIÓN CON CONTROLES'!I93=5)),"ZONA RIESGO ALTO",IF(OR(AND('VALORACIÓN CON CONTROLES'!H93=5,'VALORACIÓN CON CONTROLES'!I93=3),AND('VALORACIÓN CON CONTROLES'!H93=5,'VALORACIÓN CON CONTROLES'!I93=4),AND('VALORACIÓN CON CONTROLES'!H93=5,'VALORACIÓN CON CONTROLES'!I93=5),AND('VALORACIÓN CON CONTROLES'!H93=4,'VALORACIÓN CON CONTROLES'!I93=4),AND('VALORACIÓN CON CONTROLES'!H93=4,'VALORACIÓN CON CONTROLES'!I93=5),AND('VALORACIÓN CON CONTROLES'!H93=3,'VALORACIÓN CON CONTROLES'!I93=4),AND('VALORACIÓN CON CONTROLES'!H93=3,'VALORACIÓN CON CONTROLES'!I93=5),AND('VALORACIÓN CON CONTROLES'!H93=2,'VALORACIÓN CON CONTROLES'!I93=5)),"ZONA RIESGO EXTREMO")))),0)</f>
        <v>0</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6">
        <v>89</v>
      </c>
      <c r="L99" s="1"/>
      <c r="M99" s="59">
        <v>85</v>
      </c>
      <c r="N99" s="59">
        <f>IF(AND('VALORACIÓN CON CONTROLES'!H94=0,'VALORACIÓN CON CONTROLES'!I94=0),'ANALISIS DE RIESGOS'!I94,0)</f>
        <v>0</v>
      </c>
      <c r="O99" s="1">
        <f>IF(AND('VALORACIÓN CON CONTROLES'!H94=0,'VALORACIÓN CON CONTROLES'!I94&gt;0),IF(OR(AND('ANALISIS DE RIESGOS'!F94=1,'VALORACIÓN CON CONTROLES'!I94=1),AND('ANALISIS DE RIESGOS'!F94=2,'VALORACIÓN CON CONTROLES'!I94=1),AND('ANALISIS DE RIESGOS'!F94=3,'VALORACIÓN CON CONTROLES'!I94=1),AND('ANALISIS DE RIESGOS'!F94=1,'VALORACIÓN CON CONTROLES'!I94=2),AND('ANALISIS DE RIESGOS'!F94=2,'VALORACIÓN CON CONTROLES'!I94=2)),"ZONA RIESGO BAJA",IF(OR(AND('ANALISIS DE RIESGOS'!F94=4,'VALORACIÓN CON CONTROLES'!I94=1),AND('ANALISIS DE RIESGOS'!F94=3,'VALORACIÓN CON CONTROLES'!I94=2),AND('ANALISIS DE RIESGOS'!F94=2,'VALORACIÓN CON CONTROLES'!I94=3),AND('ANALISIS DE RIESGOS'!F94=1,'VALORACIÓN CON CONTROLES'!I94=3)),"ZONA RIESGO MODERADO",IF(OR(AND('ANALISIS DE RIESGOS'!F94=5,'VALORACIÓN CON CONTROLES'!I94=1),AND('ANALISIS DE RIESGOS'!F94=5,'VALORACIÓN CON CONTROLES'!I94=2),AND('ANALISIS DE RIESGOS'!F94=4,'VALORACIÓN CON CONTROLES'!I94=2),AND('ANALISIS DE RIESGOS'!F94=4,'VALORACIÓN CON CONTROLES'!I94=3),AND('ANALISIS DE RIESGOS'!F94=3,'VALORACIÓN CON CONTROLES'!I94=3),AND('ANALISIS DE RIESGOS'!F94=2,'VALORACIÓN CON CONTROLES'!I94=4),AND('ANALISIS DE RIESGOS'!F94=1,'VALORACIÓN CON CONTROLES'!I94=4),AND('ANALISIS DE RIESGOS'!F94=1,'VALORACIÓN CON CONTROLES'!I94=5)),"ZONA RIESGO ALTO",IF(OR(AND('ANALISIS DE RIESGOS'!F94=5,'VALORACIÓN CON CONTROLES'!I94=3),AND('ANALISIS DE RIESGOS'!F94=5,'VALORACIÓN CON CONTROLES'!I94=4),AND('ANALISIS DE RIESGOS'!F94=5,'VALORACIÓN CON CONTROLES'!I94=5),AND('ANALISIS DE RIESGOS'!F94=4,'VALORACIÓN CON CONTROLES'!I94=4),AND('ANALISIS DE RIESGOS'!F94=4,'VALORACIÓN CON CONTROLES'!I94=5),AND('ANALISIS DE RIESGOS'!F94=3,'VALORACIÓN CON CONTROLES'!I94=4),AND('ANALISIS DE RIESGOS'!F94=3,'VALORACIÓN CON CONTROLES'!I94=5),AND('ANALISIS DE RIESGOS'!F94=2,'VALORACIÓN CON CONTROLES'!I94=5)),"ZONA RIESGO EXTREMO")))),0)</f>
        <v>0</v>
      </c>
      <c r="P99" s="1">
        <f>IF(AND('VALORACIÓN CON CONTROLES'!H94&gt;0,'VALORACIÓN CON CONTROLES'!I94=0),IF(OR(AND('VALORACIÓN CON CONTROLES'!H94=1,'ANALISIS DE RIESGOS'!G94=1),AND('VALORACIÓN CON CONTROLES'!H94=2,'ANALISIS DE RIESGOS'!G94=1),AND('VALORACIÓN CON CONTROLES'!H94=3,'ANALISIS DE RIESGOS'!G94=1),AND('VALORACIÓN CON CONTROLES'!H94=1,'ANALISIS DE RIESGOS'!G94=2),AND('VALORACIÓN CON CONTROLES'!H94=2,'ANALISIS DE RIESGOS'!G94=2)),"ZONA RIESGO BAJA",IF(OR(AND('VALORACIÓN CON CONTROLES'!H94=4,'ANALISIS DE RIESGOS'!G94=1),AND('VALORACIÓN CON CONTROLES'!H94=3,'ANALISIS DE RIESGOS'!G94=2),AND('VALORACIÓN CON CONTROLES'!H94=2,'ANALISIS DE RIESGOS'!G94=3),AND('VALORACIÓN CON CONTROLES'!H94=1,'ANALISIS DE RIESGOS'!G94=3)),"ZONA RIESGO MODERADO",IF(OR(AND('VALORACIÓN CON CONTROLES'!H94=5,'ANALISIS DE RIESGOS'!G94=1),AND('VALORACIÓN CON CONTROLES'!H94=5,'ANALISIS DE RIESGOS'!G94=2),AND('VALORACIÓN CON CONTROLES'!H94=4,'ANALISIS DE RIESGOS'!G94=2),AND('VALORACIÓN CON CONTROLES'!H94=4,'ANALISIS DE RIESGOS'!G94=3),AND('VALORACIÓN CON CONTROLES'!H94=3,'ANALISIS DE RIESGOS'!G94=3),AND('VALORACIÓN CON CONTROLES'!H94=2,'ANALISIS DE RIESGOS'!G94=4),AND('VALORACIÓN CON CONTROLES'!H94=1,'ANALISIS DE RIESGOS'!G94=4),AND('VALORACIÓN CON CONTROLES'!H94=1,'ANALISIS DE RIESGOS'!G94=5)),"ZONA RIESGO ALTO",IF(OR(AND('VALORACIÓN CON CONTROLES'!H94=5,'ANALISIS DE RIESGOS'!G94=3),AND('VALORACIÓN CON CONTROLES'!H94=5,'ANALISIS DE RIESGOS'!G94=4),AND('VALORACIÓN CON CONTROLES'!H94=5,'ANALISIS DE RIESGOS'!G94=5),AND('VALORACIÓN CON CONTROLES'!H94=4,'ANALISIS DE RIESGOS'!G94=4),AND('VALORACIÓN CON CONTROLES'!H94=4,'ANALISIS DE RIESGOS'!G94=5),AND('VALORACIÓN CON CONTROLES'!H94=3,'ANALISIS DE RIESGOS'!G94=4),AND('VALORACIÓN CON CONTROLES'!H94=3,'ANALISIS DE RIESGOS'!G94=5),AND('VALORACIÓN CON CONTROLES'!H94=2,'ANALISIS DE RIESGOS'!G94=5)),"ZONA RIESGO EXTREMO")))),0)</f>
        <v>0</v>
      </c>
      <c r="Q99" s="57">
        <f>IF(AND('VALORACIÓN CON CONTROLES'!H94&gt;0,'VALORACIÓN CON CONTROLES'!I94&gt;0),IF(OR(AND('VALORACIÓN CON CONTROLES'!H94=1,'VALORACIÓN CON CONTROLES'!I94=1),AND('VALORACIÓN CON CONTROLES'!H94=2,'VALORACIÓN CON CONTROLES'!I94=1),AND('VALORACIÓN CON CONTROLES'!H94=3,'VALORACIÓN CON CONTROLES'!I94=1),AND('VALORACIÓN CON CONTROLES'!H94=1,'VALORACIÓN CON CONTROLES'!I94=2),AND('VALORACIÓN CON CONTROLES'!H94=2,'VALORACIÓN CON CONTROLES'!I94=2)),"ZONA RIESGO BAJA",IF(OR(AND('VALORACIÓN CON CONTROLES'!H94=4,'VALORACIÓN CON CONTROLES'!I94=1),AND('VALORACIÓN CON CONTROLES'!H94=3,'VALORACIÓN CON CONTROLES'!I94=2),AND('VALORACIÓN CON CONTROLES'!H94=2,'VALORACIÓN CON CONTROLES'!I94=3),AND('VALORACIÓN CON CONTROLES'!H94=1,'VALORACIÓN CON CONTROLES'!I94=3)),"ZONA RIESGO MODERADO",IF(OR(AND('VALORACIÓN CON CONTROLES'!H94=5,'VALORACIÓN CON CONTROLES'!I94=1),AND('VALORACIÓN CON CONTROLES'!H94=5,'VALORACIÓN CON CONTROLES'!I94=2),AND('VALORACIÓN CON CONTROLES'!H94=4,'VALORACIÓN CON CONTROLES'!I94=2),AND('VALORACIÓN CON CONTROLES'!H94=4,'VALORACIÓN CON CONTROLES'!I94=3),AND('VALORACIÓN CON CONTROLES'!H94=3,'VALORACIÓN CON CONTROLES'!I94=3),AND('VALORACIÓN CON CONTROLES'!H94=2,'VALORACIÓN CON CONTROLES'!I94=4),AND('VALORACIÓN CON CONTROLES'!H94=1,'VALORACIÓN CON CONTROLES'!I94=4),AND('VALORACIÓN CON CONTROLES'!H94=1,'VALORACIÓN CON CONTROLES'!I94=5)),"ZONA RIESGO ALTO",IF(OR(AND('VALORACIÓN CON CONTROLES'!H94=5,'VALORACIÓN CON CONTROLES'!I94=3),AND('VALORACIÓN CON CONTROLES'!H94=5,'VALORACIÓN CON CONTROLES'!I94=4),AND('VALORACIÓN CON CONTROLES'!H94=5,'VALORACIÓN CON CONTROLES'!I94=5),AND('VALORACIÓN CON CONTROLES'!H94=4,'VALORACIÓN CON CONTROLES'!I94=4),AND('VALORACIÓN CON CONTROLES'!H94=4,'VALORACIÓN CON CONTROLES'!I94=5),AND('VALORACIÓN CON CONTROLES'!H94=3,'VALORACIÓN CON CONTROLES'!I94=4),AND('VALORACIÓN CON CONTROLES'!H94=3,'VALORACIÓN CON CONTROLES'!I94=5),AND('VALORACIÓN CON CONTROLES'!H94=2,'VALORACIÓN CON CONTROLES'!I94=5)),"ZONA RIESGO EXTREMO")))),0)</f>
        <v>0</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6">
        <v>90</v>
      </c>
      <c r="L100" s="1"/>
      <c r="M100" s="59">
        <v>86</v>
      </c>
      <c r="N100" s="59">
        <f>IF(AND('VALORACIÓN CON CONTROLES'!H95=0,'VALORACIÓN CON CONTROLES'!I95=0),'ANALISIS DE RIESGOS'!I95,0)</f>
        <v>0</v>
      </c>
      <c r="O100" s="1">
        <f>IF(AND('VALORACIÓN CON CONTROLES'!H95=0,'VALORACIÓN CON CONTROLES'!I95&gt;0),IF(OR(AND('ANALISIS DE RIESGOS'!F95=1,'VALORACIÓN CON CONTROLES'!I95=1),AND('ANALISIS DE RIESGOS'!F95=2,'VALORACIÓN CON CONTROLES'!I95=1),AND('ANALISIS DE RIESGOS'!F95=3,'VALORACIÓN CON CONTROLES'!I95=1),AND('ANALISIS DE RIESGOS'!F95=1,'VALORACIÓN CON CONTROLES'!I95=2),AND('ANALISIS DE RIESGOS'!F95=2,'VALORACIÓN CON CONTROLES'!I95=2)),"ZONA RIESGO BAJA",IF(OR(AND('ANALISIS DE RIESGOS'!F95=4,'VALORACIÓN CON CONTROLES'!I95=1),AND('ANALISIS DE RIESGOS'!F95=3,'VALORACIÓN CON CONTROLES'!I95=2),AND('ANALISIS DE RIESGOS'!F95=2,'VALORACIÓN CON CONTROLES'!I95=3),AND('ANALISIS DE RIESGOS'!F95=1,'VALORACIÓN CON CONTROLES'!I95=3)),"ZONA RIESGO MODERADO",IF(OR(AND('ANALISIS DE RIESGOS'!F95=5,'VALORACIÓN CON CONTROLES'!I95=1),AND('ANALISIS DE RIESGOS'!F95=5,'VALORACIÓN CON CONTROLES'!I95=2),AND('ANALISIS DE RIESGOS'!F95=4,'VALORACIÓN CON CONTROLES'!I95=2),AND('ANALISIS DE RIESGOS'!F95=4,'VALORACIÓN CON CONTROLES'!I95=3),AND('ANALISIS DE RIESGOS'!F95=3,'VALORACIÓN CON CONTROLES'!I95=3),AND('ANALISIS DE RIESGOS'!F95=2,'VALORACIÓN CON CONTROLES'!I95=4),AND('ANALISIS DE RIESGOS'!F95=1,'VALORACIÓN CON CONTROLES'!I95=4),AND('ANALISIS DE RIESGOS'!F95=1,'VALORACIÓN CON CONTROLES'!I95=5)),"ZONA RIESGO ALTO",IF(OR(AND('ANALISIS DE RIESGOS'!F95=5,'VALORACIÓN CON CONTROLES'!I95=3),AND('ANALISIS DE RIESGOS'!F95=5,'VALORACIÓN CON CONTROLES'!I95=4),AND('ANALISIS DE RIESGOS'!F95=5,'VALORACIÓN CON CONTROLES'!I95=5),AND('ANALISIS DE RIESGOS'!F95=4,'VALORACIÓN CON CONTROLES'!I95=4),AND('ANALISIS DE RIESGOS'!F95=4,'VALORACIÓN CON CONTROLES'!I95=5),AND('ANALISIS DE RIESGOS'!F95=3,'VALORACIÓN CON CONTROLES'!I95=4),AND('ANALISIS DE RIESGOS'!F95=3,'VALORACIÓN CON CONTROLES'!I95=5),AND('ANALISIS DE RIESGOS'!F95=2,'VALORACIÓN CON CONTROLES'!I95=5)),"ZONA RIESGO EXTREMO")))),0)</f>
        <v>0</v>
      </c>
      <c r="P100" s="1">
        <f>IF(AND('VALORACIÓN CON CONTROLES'!H95&gt;0,'VALORACIÓN CON CONTROLES'!I95=0),IF(OR(AND('VALORACIÓN CON CONTROLES'!H95=1,'ANALISIS DE RIESGOS'!G95=1),AND('VALORACIÓN CON CONTROLES'!H95=2,'ANALISIS DE RIESGOS'!G95=1),AND('VALORACIÓN CON CONTROLES'!H95=3,'ANALISIS DE RIESGOS'!G95=1),AND('VALORACIÓN CON CONTROLES'!H95=1,'ANALISIS DE RIESGOS'!G95=2),AND('VALORACIÓN CON CONTROLES'!H95=2,'ANALISIS DE RIESGOS'!G95=2)),"ZONA RIESGO BAJA",IF(OR(AND('VALORACIÓN CON CONTROLES'!H95=4,'ANALISIS DE RIESGOS'!G95=1),AND('VALORACIÓN CON CONTROLES'!H95=3,'ANALISIS DE RIESGOS'!G95=2),AND('VALORACIÓN CON CONTROLES'!H95=2,'ANALISIS DE RIESGOS'!G95=3),AND('VALORACIÓN CON CONTROLES'!H95=1,'ANALISIS DE RIESGOS'!G95=3)),"ZONA RIESGO MODERADO",IF(OR(AND('VALORACIÓN CON CONTROLES'!H95=5,'ANALISIS DE RIESGOS'!G95=1),AND('VALORACIÓN CON CONTROLES'!H95=5,'ANALISIS DE RIESGOS'!G95=2),AND('VALORACIÓN CON CONTROLES'!H95=4,'ANALISIS DE RIESGOS'!G95=2),AND('VALORACIÓN CON CONTROLES'!H95=4,'ANALISIS DE RIESGOS'!G95=3),AND('VALORACIÓN CON CONTROLES'!H95=3,'ANALISIS DE RIESGOS'!G95=3),AND('VALORACIÓN CON CONTROLES'!H95=2,'ANALISIS DE RIESGOS'!G95=4),AND('VALORACIÓN CON CONTROLES'!H95=1,'ANALISIS DE RIESGOS'!G95=4),AND('VALORACIÓN CON CONTROLES'!H95=1,'ANALISIS DE RIESGOS'!G95=5)),"ZONA RIESGO ALTO",IF(OR(AND('VALORACIÓN CON CONTROLES'!H95=5,'ANALISIS DE RIESGOS'!G95=3),AND('VALORACIÓN CON CONTROLES'!H95=5,'ANALISIS DE RIESGOS'!G95=4),AND('VALORACIÓN CON CONTROLES'!H95=5,'ANALISIS DE RIESGOS'!G95=5),AND('VALORACIÓN CON CONTROLES'!H95=4,'ANALISIS DE RIESGOS'!G95=4),AND('VALORACIÓN CON CONTROLES'!H95=4,'ANALISIS DE RIESGOS'!G95=5),AND('VALORACIÓN CON CONTROLES'!H95=3,'ANALISIS DE RIESGOS'!G95=4),AND('VALORACIÓN CON CONTROLES'!H95=3,'ANALISIS DE RIESGOS'!G95=5),AND('VALORACIÓN CON CONTROLES'!H95=2,'ANALISIS DE RIESGOS'!G95=5)),"ZONA RIESGO EXTREMO")))),0)</f>
        <v>0</v>
      </c>
      <c r="Q100" s="57">
        <f>IF(AND('VALORACIÓN CON CONTROLES'!H95&gt;0,'VALORACIÓN CON CONTROLES'!I95&gt;0),IF(OR(AND('VALORACIÓN CON CONTROLES'!H95=1,'VALORACIÓN CON CONTROLES'!I95=1),AND('VALORACIÓN CON CONTROLES'!H95=2,'VALORACIÓN CON CONTROLES'!I95=1),AND('VALORACIÓN CON CONTROLES'!H95=3,'VALORACIÓN CON CONTROLES'!I95=1),AND('VALORACIÓN CON CONTROLES'!H95=1,'VALORACIÓN CON CONTROLES'!I95=2),AND('VALORACIÓN CON CONTROLES'!H95=2,'VALORACIÓN CON CONTROLES'!I95=2)),"ZONA RIESGO BAJA",IF(OR(AND('VALORACIÓN CON CONTROLES'!H95=4,'VALORACIÓN CON CONTROLES'!I95=1),AND('VALORACIÓN CON CONTROLES'!H95=3,'VALORACIÓN CON CONTROLES'!I95=2),AND('VALORACIÓN CON CONTROLES'!H95=2,'VALORACIÓN CON CONTROLES'!I95=3),AND('VALORACIÓN CON CONTROLES'!H95=1,'VALORACIÓN CON CONTROLES'!I95=3)),"ZONA RIESGO MODERADO",IF(OR(AND('VALORACIÓN CON CONTROLES'!H95=5,'VALORACIÓN CON CONTROLES'!I95=1),AND('VALORACIÓN CON CONTROLES'!H95=5,'VALORACIÓN CON CONTROLES'!I95=2),AND('VALORACIÓN CON CONTROLES'!H95=4,'VALORACIÓN CON CONTROLES'!I95=2),AND('VALORACIÓN CON CONTROLES'!H95=4,'VALORACIÓN CON CONTROLES'!I95=3),AND('VALORACIÓN CON CONTROLES'!H95=3,'VALORACIÓN CON CONTROLES'!I95=3),AND('VALORACIÓN CON CONTROLES'!H95=2,'VALORACIÓN CON CONTROLES'!I95=4),AND('VALORACIÓN CON CONTROLES'!H95=1,'VALORACIÓN CON CONTROLES'!I95=4),AND('VALORACIÓN CON CONTROLES'!H95=1,'VALORACIÓN CON CONTROLES'!I95=5)),"ZONA RIESGO ALTO",IF(OR(AND('VALORACIÓN CON CONTROLES'!H95=5,'VALORACIÓN CON CONTROLES'!I95=3),AND('VALORACIÓN CON CONTROLES'!H95=5,'VALORACIÓN CON CONTROLES'!I95=4),AND('VALORACIÓN CON CONTROLES'!H95=5,'VALORACIÓN CON CONTROLES'!I95=5),AND('VALORACIÓN CON CONTROLES'!H95=4,'VALORACIÓN CON CONTROLES'!I95=4),AND('VALORACIÓN CON CONTROLES'!H95=4,'VALORACIÓN CON CONTROLES'!I95=5),AND('VALORACIÓN CON CONTROLES'!H95=3,'VALORACIÓN CON CONTROLES'!I95=4),AND('VALORACIÓN CON CONTROLES'!H95=3,'VALORACIÓN CON CONTROLES'!I95=5),AND('VALORACIÓN CON CONTROLES'!H95=2,'VALORACIÓN CON CONTROLES'!I95=5)),"ZONA RIESGO EXTREMO")))),0)</f>
        <v>0</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6">
        <v>91</v>
      </c>
      <c r="L101" s="1"/>
      <c r="M101" s="59">
        <v>87</v>
      </c>
      <c r="N101" s="59">
        <f>IF(AND('VALORACIÓN CON CONTROLES'!H96=0,'VALORACIÓN CON CONTROLES'!I96=0),'ANALISIS DE RIESGOS'!I96,0)</f>
        <v>0</v>
      </c>
      <c r="O101" s="1">
        <f>IF(AND('VALORACIÓN CON CONTROLES'!H96=0,'VALORACIÓN CON CONTROLES'!I96&gt;0),IF(OR(AND('ANALISIS DE RIESGOS'!F96=1,'VALORACIÓN CON CONTROLES'!I96=1),AND('ANALISIS DE RIESGOS'!F96=2,'VALORACIÓN CON CONTROLES'!I96=1),AND('ANALISIS DE RIESGOS'!F96=3,'VALORACIÓN CON CONTROLES'!I96=1),AND('ANALISIS DE RIESGOS'!F96=1,'VALORACIÓN CON CONTROLES'!I96=2),AND('ANALISIS DE RIESGOS'!F96=2,'VALORACIÓN CON CONTROLES'!I96=2)),"ZONA RIESGO BAJA",IF(OR(AND('ANALISIS DE RIESGOS'!F96=4,'VALORACIÓN CON CONTROLES'!I96=1),AND('ANALISIS DE RIESGOS'!F96=3,'VALORACIÓN CON CONTROLES'!I96=2),AND('ANALISIS DE RIESGOS'!F96=2,'VALORACIÓN CON CONTROLES'!I96=3),AND('ANALISIS DE RIESGOS'!F96=1,'VALORACIÓN CON CONTROLES'!I96=3)),"ZONA RIESGO MODERADO",IF(OR(AND('ANALISIS DE RIESGOS'!F96=5,'VALORACIÓN CON CONTROLES'!I96=1),AND('ANALISIS DE RIESGOS'!F96=5,'VALORACIÓN CON CONTROLES'!I96=2),AND('ANALISIS DE RIESGOS'!F96=4,'VALORACIÓN CON CONTROLES'!I96=2),AND('ANALISIS DE RIESGOS'!F96=4,'VALORACIÓN CON CONTROLES'!I96=3),AND('ANALISIS DE RIESGOS'!F96=3,'VALORACIÓN CON CONTROLES'!I96=3),AND('ANALISIS DE RIESGOS'!F96=2,'VALORACIÓN CON CONTROLES'!I96=4),AND('ANALISIS DE RIESGOS'!F96=1,'VALORACIÓN CON CONTROLES'!I96=4),AND('ANALISIS DE RIESGOS'!F96=1,'VALORACIÓN CON CONTROLES'!I96=5)),"ZONA RIESGO ALTO",IF(OR(AND('ANALISIS DE RIESGOS'!F96=5,'VALORACIÓN CON CONTROLES'!I96=3),AND('ANALISIS DE RIESGOS'!F96=5,'VALORACIÓN CON CONTROLES'!I96=4),AND('ANALISIS DE RIESGOS'!F96=5,'VALORACIÓN CON CONTROLES'!I96=5),AND('ANALISIS DE RIESGOS'!F96=4,'VALORACIÓN CON CONTROLES'!I96=4),AND('ANALISIS DE RIESGOS'!F96=4,'VALORACIÓN CON CONTROLES'!I96=5),AND('ANALISIS DE RIESGOS'!F96=3,'VALORACIÓN CON CONTROLES'!I96=4),AND('ANALISIS DE RIESGOS'!F96=3,'VALORACIÓN CON CONTROLES'!I96=5),AND('ANALISIS DE RIESGOS'!F96=2,'VALORACIÓN CON CONTROLES'!I96=5)),"ZONA RIESGO EXTREMO")))),0)</f>
        <v>0</v>
      </c>
      <c r="P101" s="1">
        <f>IF(AND('VALORACIÓN CON CONTROLES'!H96&gt;0,'VALORACIÓN CON CONTROLES'!I96=0),IF(OR(AND('VALORACIÓN CON CONTROLES'!H96=1,'ANALISIS DE RIESGOS'!G96=1),AND('VALORACIÓN CON CONTROLES'!H96=2,'ANALISIS DE RIESGOS'!G96=1),AND('VALORACIÓN CON CONTROLES'!H96=3,'ANALISIS DE RIESGOS'!G96=1),AND('VALORACIÓN CON CONTROLES'!H96=1,'ANALISIS DE RIESGOS'!G96=2),AND('VALORACIÓN CON CONTROLES'!H96=2,'ANALISIS DE RIESGOS'!G96=2)),"ZONA RIESGO BAJA",IF(OR(AND('VALORACIÓN CON CONTROLES'!H96=4,'ANALISIS DE RIESGOS'!G96=1),AND('VALORACIÓN CON CONTROLES'!H96=3,'ANALISIS DE RIESGOS'!G96=2),AND('VALORACIÓN CON CONTROLES'!H96=2,'ANALISIS DE RIESGOS'!G96=3),AND('VALORACIÓN CON CONTROLES'!H96=1,'ANALISIS DE RIESGOS'!G96=3)),"ZONA RIESGO MODERADO",IF(OR(AND('VALORACIÓN CON CONTROLES'!H96=5,'ANALISIS DE RIESGOS'!G96=1),AND('VALORACIÓN CON CONTROLES'!H96=5,'ANALISIS DE RIESGOS'!G96=2),AND('VALORACIÓN CON CONTROLES'!H96=4,'ANALISIS DE RIESGOS'!G96=2),AND('VALORACIÓN CON CONTROLES'!H96=4,'ANALISIS DE RIESGOS'!G96=3),AND('VALORACIÓN CON CONTROLES'!H96=3,'ANALISIS DE RIESGOS'!G96=3),AND('VALORACIÓN CON CONTROLES'!H96=2,'ANALISIS DE RIESGOS'!G96=4),AND('VALORACIÓN CON CONTROLES'!H96=1,'ANALISIS DE RIESGOS'!G96=4),AND('VALORACIÓN CON CONTROLES'!H96=1,'ANALISIS DE RIESGOS'!G96=5)),"ZONA RIESGO ALTO",IF(OR(AND('VALORACIÓN CON CONTROLES'!H96=5,'ANALISIS DE RIESGOS'!G96=3),AND('VALORACIÓN CON CONTROLES'!H96=5,'ANALISIS DE RIESGOS'!G96=4),AND('VALORACIÓN CON CONTROLES'!H96=5,'ANALISIS DE RIESGOS'!G96=5),AND('VALORACIÓN CON CONTROLES'!H96=4,'ANALISIS DE RIESGOS'!G96=4),AND('VALORACIÓN CON CONTROLES'!H96=4,'ANALISIS DE RIESGOS'!G96=5),AND('VALORACIÓN CON CONTROLES'!H96=3,'ANALISIS DE RIESGOS'!G96=4),AND('VALORACIÓN CON CONTROLES'!H96=3,'ANALISIS DE RIESGOS'!G96=5),AND('VALORACIÓN CON CONTROLES'!H96=2,'ANALISIS DE RIESGOS'!G96=5)),"ZONA RIESGO EXTREMO")))),0)</f>
        <v>0</v>
      </c>
      <c r="Q101" s="57">
        <f>IF(AND('VALORACIÓN CON CONTROLES'!H96&gt;0,'VALORACIÓN CON CONTROLES'!I96&gt;0),IF(OR(AND('VALORACIÓN CON CONTROLES'!H96=1,'VALORACIÓN CON CONTROLES'!I96=1),AND('VALORACIÓN CON CONTROLES'!H96=2,'VALORACIÓN CON CONTROLES'!I96=1),AND('VALORACIÓN CON CONTROLES'!H96=3,'VALORACIÓN CON CONTROLES'!I96=1),AND('VALORACIÓN CON CONTROLES'!H96=1,'VALORACIÓN CON CONTROLES'!I96=2),AND('VALORACIÓN CON CONTROLES'!H96=2,'VALORACIÓN CON CONTROLES'!I96=2)),"ZONA RIESGO BAJA",IF(OR(AND('VALORACIÓN CON CONTROLES'!H96=4,'VALORACIÓN CON CONTROLES'!I96=1),AND('VALORACIÓN CON CONTROLES'!H96=3,'VALORACIÓN CON CONTROLES'!I96=2),AND('VALORACIÓN CON CONTROLES'!H96=2,'VALORACIÓN CON CONTROLES'!I96=3),AND('VALORACIÓN CON CONTROLES'!H96=1,'VALORACIÓN CON CONTROLES'!I96=3)),"ZONA RIESGO MODERADO",IF(OR(AND('VALORACIÓN CON CONTROLES'!H96=5,'VALORACIÓN CON CONTROLES'!I96=1),AND('VALORACIÓN CON CONTROLES'!H96=5,'VALORACIÓN CON CONTROLES'!I96=2),AND('VALORACIÓN CON CONTROLES'!H96=4,'VALORACIÓN CON CONTROLES'!I96=2),AND('VALORACIÓN CON CONTROLES'!H96=4,'VALORACIÓN CON CONTROLES'!I96=3),AND('VALORACIÓN CON CONTROLES'!H96=3,'VALORACIÓN CON CONTROLES'!I96=3),AND('VALORACIÓN CON CONTROLES'!H96=2,'VALORACIÓN CON CONTROLES'!I96=4),AND('VALORACIÓN CON CONTROLES'!H96=1,'VALORACIÓN CON CONTROLES'!I96=4),AND('VALORACIÓN CON CONTROLES'!H96=1,'VALORACIÓN CON CONTROLES'!I96=5)),"ZONA RIESGO ALTO",IF(OR(AND('VALORACIÓN CON CONTROLES'!H96=5,'VALORACIÓN CON CONTROLES'!I96=3),AND('VALORACIÓN CON CONTROLES'!H96=5,'VALORACIÓN CON CONTROLES'!I96=4),AND('VALORACIÓN CON CONTROLES'!H96=5,'VALORACIÓN CON CONTROLES'!I96=5),AND('VALORACIÓN CON CONTROLES'!H96=4,'VALORACIÓN CON CONTROLES'!I96=4),AND('VALORACIÓN CON CONTROLES'!H96=4,'VALORACIÓN CON CONTROLES'!I96=5),AND('VALORACIÓN CON CONTROLES'!H96=3,'VALORACIÓN CON CONTROLES'!I96=4),AND('VALORACIÓN CON CONTROLES'!H96=3,'VALORACIÓN CON CONTROLES'!I96=5),AND('VALORACIÓN CON CONTROLES'!H96=2,'VALORACIÓN CON CONTROLES'!I96=5)),"ZONA RIESGO EXTREMO")))),0)</f>
        <v>0</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6">
        <v>92</v>
      </c>
      <c r="L102" s="1"/>
      <c r="M102" s="59">
        <v>88</v>
      </c>
      <c r="N102" s="59">
        <f>IF(AND('VALORACIÓN CON CONTROLES'!H97=0,'VALORACIÓN CON CONTROLES'!I97=0),'ANALISIS DE RIESGOS'!I97,0)</f>
        <v>0</v>
      </c>
      <c r="O102" s="1">
        <f>IF(AND('VALORACIÓN CON CONTROLES'!H97=0,'VALORACIÓN CON CONTROLES'!I97&gt;0),IF(OR(AND('ANALISIS DE RIESGOS'!F97=1,'VALORACIÓN CON CONTROLES'!I97=1),AND('ANALISIS DE RIESGOS'!F97=2,'VALORACIÓN CON CONTROLES'!I97=1),AND('ANALISIS DE RIESGOS'!F97=3,'VALORACIÓN CON CONTROLES'!I97=1),AND('ANALISIS DE RIESGOS'!F97=1,'VALORACIÓN CON CONTROLES'!I97=2),AND('ANALISIS DE RIESGOS'!F97=2,'VALORACIÓN CON CONTROLES'!I97=2)),"ZONA RIESGO BAJA",IF(OR(AND('ANALISIS DE RIESGOS'!F97=4,'VALORACIÓN CON CONTROLES'!I97=1),AND('ANALISIS DE RIESGOS'!F97=3,'VALORACIÓN CON CONTROLES'!I97=2),AND('ANALISIS DE RIESGOS'!F97=2,'VALORACIÓN CON CONTROLES'!I97=3),AND('ANALISIS DE RIESGOS'!F97=1,'VALORACIÓN CON CONTROLES'!I97=3)),"ZONA RIESGO MODERADO",IF(OR(AND('ANALISIS DE RIESGOS'!F97=5,'VALORACIÓN CON CONTROLES'!I97=1),AND('ANALISIS DE RIESGOS'!F97=5,'VALORACIÓN CON CONTROLES'!I97=2),AND('ANALISIS DE RIESGOS'!F97=4,'VALORACIÓN CON CONTROLES'!I97=2),AND('ANALISIS DE RIESGOS'!F97=4,'VALORACIÓN CON CONTROLES'!I97=3),AND('ANALISIS DE RIESGOS'!F97=3,'VALORACIÓN CON CONTROLES'!I97=3),AND('ANALISIS DE RIESGOS'!F97=2,'VALORACIÓN CON CONTROLES'!I97=4),AND('ANALISIS DE RIESGOS'!F97=1,'VALORACIÓN CON CONTROLES'!I97=4),AND('ANALISIS DE RIESGOS'!F97=1,'VALORACIÓN CON CONTROLES'!I97=5)),"ZONA RIESGO ALTO",IF(OR(AND('ANALISIS DE RIESGOS'!F97=5,'VALORACIÓN CON CONTROLES'!I97=3),AND('ANALISIS DE RIESGOS'!F97=5,'VALORACIÓN CON CONTROLES'!I97=4),AND('ANALISIS DE RIESGOS'!F97=5,'VALORACIÓN CON CONTROLES'!I97=5),AND('ANALISIS DE RIESGOS'!F97=4,'VALORACIÓN CON CONTROLES'!I97=4),AND('ANALISIS DE RIESGOS'!F97=4,'VALORACIÓN CON CONTROLES'!I97=5),AND('ANALISIS DE RIESGOS'!F97=3,'VALORACIÓN CON CONTROLES'!I97=4),AND('ANALISIS DE RIESGOS'!F97=3,'VALORACIÓN CON CONTROLES'!I97=5),AND('ANALISIS DE RIESGOS'!F97=2,'VALORACIÓN CON CONTROLES'!I97=5)),"ZONA RIESGO EXTREMO")))),0)</f>
        <v>0</v>
      </c>
      <c r="P102" s="1">
        <f>IF(AND('VALORACIÓN CON CONTROLES'!H97&gt;0,'VALORACIÓN CON CONTROLES'!I97=0),IF(OR(AND('VALORACIÓN CON CONTROLES'!H97=1,'ANALISIS DE RIESGOS'!G97=1),AND('VALORACIÓN CON CONTROLES'!H97=2,'ANALISIS DE RIESGOS'!G97=1),AND('VALORACIÓN CON CONTROLES'!H97=3,'ANALISIS DE RIESGOS'!G97=1),AND('VALORACIÓN CON CONTROLES'!H97=1,'ANALISIS DE RIESGOS'!G97=2),AND('VALORACIÓN CON CONTROLES'!H97=2,'ANALISIS DE RIESGOS'!G97=2)),"ZONA RIESGO BAJA",IF(OR(AND('VALORACIÓN CON CONTROLES'!H97=4,'ANALISIS DE RIESGOS'!G97=1),AND('VALORACIÓN CON CONTROLES'!H97=3,'ANALISIS DE RIESGOS'!G97=2),AND('VALORACIÓN CON CONTROLES'!H97=2,'ANALISIS DE RIESGOS'!G97=3),AND('VALORACIÓN CON CONTROLES'!H97=1,'ANALISIS DE RIESGOS'!G97=3)),"ZONA RIESGO MODERADO",IF(OR(AND('VALORACIÓN CON CONTROLES'!H97=5,'ANALISIS DE RIESGOS'!G97=1),AND('VALORACIÓN CON CONTROLES'!H97=5,'ANALISIS DE RIESGOS'!G97=2),AND('VALORACIÓN CON CONTROLES'!H97=4,'ANALISIS DE RIESGOS'!G97=2),AND('VALORACIÓN CON CONTROLES'!H97=4,'ANALISIS DE RIESGOS'!G97=3),AND('VALORACIÓN CON CONTROLES'!H97=3,'ANALISIS DE RIESGOS'!G97=3),AND('VALORACIÓN CON CONTROLES'!H97=2,'ANALISIS DE RIESGOS'!G97=4),AND('VALORACIÓN CON CONTROLES'!H97=1,'ANALISIS DE RIESGOS'!G97=4),AND('VALORACIÓN CON CONTROLES'!H97=1,'ANALISIS DE RIESGOS'!G97=5)),"ZONA RIESGO ALTO",IF(OR(AND('VALORACIÓN CON CONTROLES'!H97=5,'ANALISIS DE RIESGOS'!G97=3),AND('VALORACIÓN CON CONTROLES'!H97=5,'ANALISIS DE RIESGOS'!G97=4),AND('VALORACIÓN CON CONTROLES'!H97=5,'ANALISIS DE RIESGOS'!G97=5),AND('VALORACIÓN CON CONTROLES'!H97=4,'ANALISIS DE RIESGOS'!G97=4),AND('VALORACIÓN CON CONTROLES'!H97=4,'ANALISIS DE RIESGOS'!G97=5),AND('VALORACIÓN CON CONTROLES'!H97=3,'ANALISIS DE RIESGOS'!G97=4),AND('VALORACIÓN CON CONTROLES'!H97=3,'ANALISIS DE RIESGOS'!G97=5),AND('VALORACIÓN CON CONTROLES'!H97=2,'ANALISIS DE RIESGOS'!G97=5)),"ZONA RIESGO EXTREMO")))),0)</f>
        <v>0</v>
      </c>
      <c r="Q102" s="57">
        <f>IF(AND('VALORACIÓN CON CONTROLES'!H97&gt;0,'VALORACIÓN CON CONTROLES'!I97&gt;0),IF(OR(AND('VALORACIÓN CON CONTROLES'!H97=1,'VALORACIÓN CON CONTROLES'!I97=1),AND('VALORACIÓN CON CONTROLES'!H97=2,'VALORACIÓN CON CONTROLES'!I97=1),AND('VALORACIÓN CON CONTROLES'!H97=3,'VALORACIÓN CON CONTROLES'!I97=1),AND('VALORACIÓN CON CONTROLES'!H97=1,'VALORACIÓN CON CONTROLES'!I97=2),AND('VALORACIÓN CON CONTROLES'!H97=2,'VALORACIÓN CON CONTROLES'!I97=2)),"ZONA RIESGO BAJA",IF(OR(AND('VALORACIÓN CON CONTROLES'!H97=4,'VALORACIÓN CON CONTROLES'!I97=1),AND('VALORACIÓN CON CONTROLES'!H97=3,'VALORACIÓN CON CONTROLES'!I97=2),AND('VALORACIÓN CON CONTROLES'!H97=2,'VALORACIÓN CON CONTROLES'!I97=3),AND('VALORACIÓN CON CONTROLES'!H97=1,'VALORACIÓN CON CONTROLES'!I97=3)),"ZONA RIESGO MODERADO",IF(OR(AND('VALORACIÓN CON CONTROLES'!H97=5,'VALORACIÓN CON CONTROLES'!I97=1),AND('VALORACIÓN CON CONTROLES'!H97=5,'VALORACIÓN CON CONTROLES'!I97=2),AND('VALORACIÓN CON CONTROLES'!H97=4,'VALORACIÓN CON CONTROLES'!I97=2),AND('VALORACIÓN CON CONTROLES'!H97=4,'VALORACIÓN CON CONTROLES'!I97=3),AND('VALORACIÓN CON CONTROLES'!H97=3,'VALORACIÓN CON CONTROLES'!I97=3),AND('VALORACIÓN CON CONTROLES'!H97=2,'VALORACIÓN CON CONTROLES'!I97=4),AND('VALORACIÓN CON CONTROLES'!H97=1,'VALORACIÓN CON CONTROLES'!I97=4),AND('VALORACIÓN CON CONTROLES'!H97=1,'VALORACIÓN CON CONTROLES'!I97=5)),"ZONA RIESGO ALTO",IF(OR(AND('VALORACIÓN CON CONTROLES'!H97=5,'VALORACIÓN CON CONTROLES'!I97=3),AND('VALORACIÓN CON CONTROLES'!H97=5,'VALORACIÓN CON CONTROLES'!I97=4),AND('VALORACIÓN CON CONTROLES'!H97=5,'VALORACIÓN CON CONTROLES'!I97=5),AND('VALORACIÓN CON CONTROLES'!H97=4,'VALORACIÓN CON CONTROLES'!I97=4),AND('VALORACIÓN CON CONTROLES'!H97=4,'VALORACIÓN CON CONTROLES'!I97=5),AND('VALORACIÓN CON CONTROLES'!H97=3,'VALORACIÓN CON CONTROLES'!I97=4),AND('VALORACIÓN CON CONTROLES'!H97=3,'VALORACIÓN CON CONTROLES'!I97=5),AND('VALORACIÓN CON CONTROLES'!H97=2,'VALORACIÓN CON CONTROLES'!I97=5)),"ZONA RIESGO EXTREMO")))),0)</f>
        <v>0</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6">
        <v>93</v>
      </c>
      <c r="L103" s="1"/>
      <c r="M103" s="59">
        <v>89</v>
      </c>
      <c r="N103" s="59">
        <f>IF(AND('VALORACIÓN CON CONTROLES'!H98=0,'VALORACIÓN CON CONTROLES'!I98=0),'ANALISIS DE RIESGOS'!I98,0)</f>
        <v>0</v>
      </c>
      <c r="O103" s="1">
        <f>IF(AND('VALORACIÓN CON CONTROLES'!H98=0,'VALORACIÓN CON CONTROLES'!I98&gt;0),IF(OR(AND('ANALISIS DE RIESGOS'!F98=1,'VALORACIÓN CON CONTROLES'!I98=1),AND('ANALISIS DE RIESGOS'!F98=2,'VALORACIÓN CON CONTROLES'!I98=1),AND('ANALISIS DE RIESGOS'!F98=3,'VALORACIÓN CON CONTROLES'!I98=1),AND('ANALISIS DE RIESGOS'!F98=1,'VALORACIÓN CON CONTROLES'!I98=2),AND('ANALISIS DE RIESGOS'!F98=2,'VALORACIÓN CON CONTROLES'!I98=2)),"ZONA RIESGO BAJA",IF(OR(AND('ANALISIS DE RIESGOS'!F98=4,'VALORACIÓN CON CONTROLES'!I98=1),AND('ANALISIS DE RIESGOS'!F98=3,'VALORACIÓN CON CONTROLES'!I98=2),AND('ANALISIS DE RIESGOS'!F98=2,'VALORACIÓN CON CONTROLES'!I98=3),AND('ANALISIS DE RIESGOS'!F98=1,'VALORACIÓN CON CONTROLES'!I98=3)),"ZONA RIESGO MODERADO",IF(OR(AND('ANALISIS DE RIESGOS'!F98=5,'VALORACIÓN CON CONTROLES'!I98=1),AND('ANALISIS DE RIESGOS'!F98=5,'VALORACIÓN CON CONTROLES'!I98=2),AND('ANALISIS DE RIESGOS'!F98=4,'VALORACIÓN CON CONTROLES'!I98=2),AND('ANALISIS DE RIESGOS'!F98=4,'VALORACIÓN CON CONTROLES'!I98=3),AND('ANALISIS DE RIESGOS'!F98=3,'VALORACIÓN CON CONTROLES'!I98=3),AND('ANALISIS DE RIESGOS'!F98=2,'VALORACIÓN CON CONTROLES'!I98=4),AND('ANALISIS DE RIESGOS'!F98=1,'VALORACIÓN CON CONTROLES'!I98=4),AND('ANALISIS DE RIESGOS'!F98=1,'VALORACIÓN CON CONTROLES'!I98=5)),"ZONA RIESGO ALTO",IF(OR(AND('ANALISIS DE RIESGOS'!F98=5,'VALORACIÓN CON CONTROLES'!I98=3),AND('ANALISIS DE RIESGOS'!F98=5,'VALORACIÓN CON CONTROLES'!I98=4),AND('ANALISIS DE RIESGOS'!F98=5,'VALORACIÓN CON CONTROLES'!I98=5),AND('ANALISIS DE RIESGOS'!F98=4,'VALORACIÓN CON CONTROLES'!I98=4),AND('ANALISIS DE RIESGOS'!F98=4,'VALORACIÓN CON CONTROLES'!I98=5),AND('ANALISIS DE RIESGOS'!F98=3,'VALORACIÓN CON CONTROLES'!I98=4),AND('ANALISIS DE RIESGOS'!F98=3,'VALORACIÓN CON CONTROLES'!I98=5),AND('ANALISIS DE RIESGOS'!F98=2,'VALORACIÓN CON CONTROLES'!I98=5)),"ZONA RIESGO EXTREMO")))),0)</f>
        <v>0</v>
      </c>
      <c r="P103" s="1">
        <f>IF(AND('VALORACIÓN CON CONTROLES'!H98&gt;0,'VALORACIÓN CON CONTROLES'!I98=0),IF(OR(AND('VALORACIÓN CON CONTROLES'!H98=1,'ANALISIS DE RIESGOS'!G98=1),AND('VALORACIÓN CON CONTROLES'!H98=2,'ANALISIS DE RIESGOS'!G98=1),AND('VALORACIÓN CON CONTROLES'!H98=3,'ANALISIS DE RIESGOS'!G98=1),AND('VALORACIÓN CON CONTROLES'!H98=1,'ANALISIS DE RIESGOS'!G98=2),AND('VALORACIÓN CON CONTROLES'!H98=2,'ANALISIS DE RIESGOS'!G98=2)),"ZONA RIESGO BAJA",IF(OR(AND('VALORACIÓN CON CONTROLES'!H98=4,'ANALISIS DE RIESGOS'!G98=1),AND('VALORACIÓN CON CONTROLES'!H98=3,'ANALISIS DE RIESGOS'!G98=2),AND('VALORACIÓN CON CONTROLES'!H98=2,'ANALISIS DE RIESGOS'!G98=3),AND('VALORACIÓN CON CONTROLES'!H98=1,'ANALISIS DE RIESGOS'!G98=3)),"ZONA RIESGO MODERADO",IF(OR(AND('VALORACIÓN CON CONTROLES'!H98=5,'ANALISIS DE RIESGOS'!G98=1),AND('VALORACIÓN CON CONTROLES'!H98=5,'ANALISIS DE RIESGOS'!G98=2),AND('VALORACIÓN CON CONTROLES'!H98=4,'ANALISIS DE RIESGOS'!G98=2),AND('VALORACIÓN CON CONTROLES'!H98=4,'ANALISIS DE RIESGOS'!G98=3),AND('VALORACIÓN CON CONTROLES'!H98=3,'ANALISIS DE RIESGOS'!G98=3),AND('VALORACIÓN CON CONTROLES'!H98=2,'ANALISIS DE RIESGOS'!G98=4),AND('VALORACIÓN CON CONTROLES'!H98=1,'ANALISIS DE RIESGOS'!G98=4),AND('VALORACIÓN CON CONTROLES'!H98=1,'ANALISIS DE RIESGOS'!G98=5)),"ZONA RIESGO ALTO",IF(OR(AND('VALORACIÓN CON CONTROLES'!H98=5,'ANALISIS DE RIESGOS'!G98=3),AND('VALORACIÓN CON CONTROLES'!H98=5,'ANALISIS DE RIESGOS'!G98=4),AND('VALORACIÓN CON CONTROLES'!H98=5,'ANALISIS DE RIESGOS'!G98=5),AND('VALORACIÓN CON CONTROLES'!H98=4,'ANALISIS DE RIESGOS'!G98=4),AND('VALORACIÓN CON CONTROLES'!H98=4,'ANALISIS DE RIESGOS'!G98=5),AND('VALORACIÓN CON CONTROLES'!H98=3,'ANALISIS DE RIESGOS'!G98=4),AND('VALORACIÓN CON CONTROLES'!H98=3,'ANALISIS DE RIESGOS'!G98=5),AND('VALORACIÓN CON CONTROLES'!H98=2,'ANALISIS DE RIESGOS'!G98=5)),"ZONA RIESGO EXTREMO")))),0)</f>
        <v>0</v>
      </c>
      <c r="Q103" s="57">
        <f>IF(AND('VALORACIÓN CON CONTROLES'!H98&gt;0,'VALORACIÓN CON CONTROLES'!I98&gt;0),IF(OR(AND('VALORACIÓN CON CONTROLES'!H98=1,'VALORACIÓN CON CONTROLES'!I98=1),AND('VALORACIÓN CON CONTROLES'!H98=2,'VALORACIÓN CON CONTROLES'!I98=1),AND('VALORACIÓN CON CONTROLES'!H98=3,'VALORACIÓN CON CONTROLES'!I98=1),AND('VALORACIÓN CON CONTROLES'!H98=1,'VALORACIÓN CON CONTROLES'!I98=2),AND('VALORACIÓN CON CONTROLES'!H98=2,'VALORACIÓN CON CONTROLES'!I98=2)),"ZONA RIESGO BAJA",IF(OR(AND('VALORACIÓN CON CONTROLES'!H98=4,'VALORACIÓN CON CONTROLES'!I98=1),AND('VALORACIÓN CON CONTROLES'!H98=3,'VALORACIÓN CON CONTROLES'!I98=2),AND('VALORACIÓN CON CONTROLES'!H98=2,'VALORACIÓN CON CONTROLES'!I98=3),AND('VALORACIÓN CON CONTROLES'!H98=1,'VALORACIÓN CON CONTROLES'!I98=3)),"ZONA RIESGO MODERADO",IF(OR(AND('VALORACIÓN CON CONTROLES'!H98=5,'VALORACIÓN CON CONTROLES'!I98=1),AND('VALORACIÓN CON CONTROLES'!H98=5,'VALORACIÓN CON CONTROLES'!I98=2),AND('VALORACIÓN CON CONTROLES'!H98=4,'VALORACIÓN CON CONTROLES'!I98=2),AND('VALORACIÓN CON CONTROLES'!H98=4,'VALORACIÓN CON CONTROLES'!I98=3),AND('VALORACIÓN CON CONTROLES'!H98=3,'VALORACIÓN CON CONTROLES'!I98=3),AND('VALORACIÓN CON CONTROLES'!H98=2,'VALORACIÓN CON CONTROLES'!I98=4),AND('VALORACIÓN CON CONTROLES'!H98=1,'VALORACIÓN CON CONTROLES'!I98=4),AND('VALORACIÓN CON CONTROLES'!H98=1,'VALORACIÓN CON CONTROLES'!I98=5)),"ZONA RIESGO ALTO",IF(OR(AND('VALORACIÓN CON CONTROLES'!H98=5,'VALORACIÓN CON CONTROLES'!I98=3),AND('VALORACIÓN CON CONTROLES'!H98=5,'VALORACIÓN CON CONTROLES'!I98=4),AND('VALORACIÓN CON CONTROLES'!H98=5,'VALORACIÓN CON CONTROLES'!I98=5),AND('VALORACIÓN CON CONTROLES'!H98=4,'VALORACIÓN CON CONTROLES'!I98=4),AND('VALORACIÓN CON CONTROLES'!H98=4,'VALORACIÓN CON CONTROLES'!I98=5),AND('VALORACIÓN CON CONTROLES'!H98=3,'VALORACIÓN CON CONTROLES'!I98=4),AND('VALORACIÓN CON CONTROLES'!H98=3,'VALORACIÓN CON CONTROLES'!I98=5),AND('VALORACIÓN CON CONTROLES'!H98=2,'VALORACIÓN CON CONTROLES'!I98=5)),"ZONA RIESGO EXTREMO")))),0)</f>
        <v>0</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6">
        <v>94</v>
      </c>
      <c r="L104" s="1"/>
      <c r="M104" s="59">
        <v>90</v>
      </c>
      <c r="N104" s="59">
        <f>IF(AND('VALORACIÓN CON CONTROLES'!H99=0,'VALORACIÓN CON CONTROLES'!I99=0),'ANALISIS DE RIESGOS'!I99,0)</f>
        <v>0</v>
      </c>
      <c r="O104" s="1">
        <f>IF(AND('VALORACIÓN CON CONTROLES'!H99=0,'VALORACIÓN CON CONTROLES'!I99&gt;0),IF(OR(AND('ANALISIS DE RIESGOS'!F99=1,'VALORACIÓN CON CONTROLES'!I99=1),AND('ANALISIS DE RIESGOS'!F99=2,'VALORACIÓN CON CONTROLES'!I99=1),AND('ANALISIS DE RIESGOS'!F99=3,'VALORACIÓN CON CONTROLES'!I99=1),AND('ANALISIS DE RIESGOS'!F99=1,'VALORACIÓN CON CONTROLES'!I99=2),AND('ANALISIS DE RIESGOS'!F99=2,'VALORACIÓN CON CONTROLES'!I99=2)),"ZONA RIESGO BAJA",IF(OR(AND('ANALISIS DE RIESGOS'!F99=4,'VALORACIÓN CON CONTROLES'!I99=1),AND('ANALISIS DE RIESGOS'!F99=3,'VALORACIÓN CON CONTROLES'!I99=2),AND('ANALISIS DE RIESGOS'!F99=2,'VALORACIÓN CON CONTROLES'!I99=3),AND('ANALISIS DE RIESGOS'!F99=1,'VALORACIÓN CON CONTROLES'!I99=3)),"ZONA RIESGO MODERADO",IF(OR(AND('ANALISIS DE RIESGOS'!F99=5,'VALORACIÓN CON CONTROLES'!I99=1),AND('ANALISIS DE RIESGOS'!F99=5,'VALORACIÓN CON CONTROLES'!I99=2),AND('ANALISIS DE RIESGOS'!F99=4,'VALORACIÓN CON CONTROLES'!I99=2),AND('ANALISIS DE RIESGOS'!F99=4,'VALORACIÓN CON CONTROLES'!I99=3),AND('ANALISIS DE RIESGOS'!F99=3,'VALORACIÓN CON CONTROLES'!I99=3),AND('ANALISIS DE RIESGOS'!F99=2,'VALORACIÓN CON CONTROLES'!I99=4),AND('ANALISIS DE RIESGOS'!F99=1,'VALORACIÓN CON CONTROLES'!I99=4),AND('ANALISIS DE RIESGOS'!F99=1,'VALORACIÓN CON CONTROLES'!I99=5)),"ZONA RIESGO ALTO",IF(OR(AND('ANALISIS DE RIESGOS'!F99=5,'VALORACIÓN CON CONTROLES'!I99=3),AND('ANALISIS DE RIESGOS'!F99=5,'VALORACIÓN CON CONTROLES'!I99=4),AND('ANALISIS DE RIESGOS'!F99=5,'VALORACIÓN CON CONTROLES'!I99=5),AND('ANALISIS DE RIESGOS'!F99=4,'VALORACIÓN CON CONTROLES'!I99=4),AND('ANALISIS DE RIESGOS'!F99=4,'VALORACIÓN CON CONTROLES'!I99=5),AND('ANALISIS DE RIESGOS'!F99=3,'VALORACIÓN CON CONTROLES'!I99=4),AND('ANALISIS DE RIESGOS'!F99=3,'VALORACIÓN CON CONTROLES'!I99=5),AND('ANALISIS DE RIESGOS'!F99=2,'VALORACIÓN CON CONTROLES'!I99=5)),"ZONA RIESGO EXTREMO")))),0)</f>
        <v>0</v>
      </c>
      <c r="P104" s="1">
        <f>IF(AND('VALORACIÓN CON CONTROLES'!H99&gt;0,'VALORACIÓN CON CONTROLES'!I99=0),IF(OR(AND('VALORACIÓN CON CONTROLES'!H99=1,'ANALISIS DE RIESGOS'!G99=1),AND('VALORACIÓN CON CONTROLES'!H99=2,'ANALISIS DE RIESGOS'!G99=1),AND('VALORACIÓN CON CONTROLES'!H99=3,'ANALISIS DE RIESGOS'!G99=1),AND('VALORACIÓN CON CONTROLES'!H99=1,'ANALISIS DE RIESGOS'!G99=2),AND('VALORACIÓN CON CONTROLES'!H99=2,'ANALISIS DE RIESGOS'!G99=2)),"ZONA RIESGO BAJA",IF(OR(AND('VALORACIÓN CON CONTROLES'!H99=4,'ANALISIS DE RIESGOS'!G99=1),AND('VALORACIÓN CON CONTROLES'!H99=3,'ANALISIS DE RIESGOS'!G99=2),AND('VALORACIÓN CON CONTROLES'!H99=2,'ANALISIS DE RIESGOS'!G99=3),AND('VALORACIÓN CON CONTROLES'!H99=1,'ANALISIS DE RIESGOS'!G99=3)),"ZONA RIESGO MODERADO",IF(OR(AND('VALORACIÓN CON CONTROLES'!H99=5,'ANALISIS DE RIESGOS'!G99=1),AND('VALORACIÓN CON CONTROLES'!H99=5,'ANALISIS DE RIESGOS'!G99=2),AND('VALORACIÓN CON CONTROLES'!H99=4,'ANALISIS DE RIESGOS'!G99=2),AND('VALORACIÓN CON CONTROLES'!H99=4,'ANALISIS DE RIESGOS'!G99=3),AND('VALORACIÓN CON CONTROLES'!H99=3,'ANALISIS DE RIESGOS'!G99=3),AND('VALORACIÓN CON CONTROLES'!H99=2,'ANALISIS DE RIESGOS'!G99=4),AND('VALORACIÓN CON CONTROLES'!H99=1,'ANALISIS DE RIESGOS'!G99=4),AND('VALORACIÓN CON CONTROLES'!H99=1,'ANALISIS DE RIESGOS'!G99=5)),"ZONA RIESGO ALTO",IF(OR(AND('VALORACIÓN CON CONTROLES'!H99=5,'ANALISIS DE RIESGOS'!G99=3),AND('VALORACIÓN CON CONTROLES'!H99=5,'ANALISIS DE RIESGOS'!G99=4),AND('VALORACIÓN CON CONTROLES'!H99=5,'ANALISIS DE RIESGOS'!G99=5),AND('VALORACIÓN CON CONTROLES'!H99=4,'ANALISIS DE RIESGOS'!G99=4),AND('VALORACIÓN CON CONTROLES'!H99=4,'ANALISIS DE RIESGOS'!G99=5),AND('VALORACIÓN CON CONTROLES'!H99=3,'ANALISIS DE RIESGOS'!G99=4),AND('VALORACIÓN CON CONTROLES'!H99=3,'ANALISIS DE RIESGOS'!G99=5),AND('VALORACIÓN CON CONTROLES'!H99=2,'ANALISIS DE RIESGOS'!G99=5)),"ZONA RIESGO EXTREMO")))),0)</f>
        <v>0</v>
      </c>
      <c r="Q104" s="57">
        <f>IF(AND('VALORACIÓN CON CONTROLES'!H99&gt;0,'VALORACIÓN CON CONTROLES'!I99&gt;0),IF(OR(AND('VALORACIÓN CON CONTROLES'!H99=1,'VALORACIÓN CON CONTROLES'!I99=1),AND('VALORACIÓN CON CONTROLES'!H99=2,'VALORACIÓN CON CONTROLES'!I99=1),AND('VALORACIÓN CON CONTROLES'!H99=3,'VALORACIÓN CON CONTROLES'!I99=1),AND('VALORACIÓN CON CONTROLES'!H99=1,'VALORACIÓN CON CONTROLES'!I99=2),AND('VALORACIÓN CON CONTROLES'!H99=2,'VALORACIÓN CON CONTROLES'!I99=2)),"ZONA RIESGO BAJA",IF(OR(AND('VALORACIÓN CON CONTROLES'!H99=4,'VALORACIÓN CON CONTROLES'!I99=1),AND('VALORACIÓN CON CONTROLES'!H99=3,'VALORACIÓN CON CONTROLES'!I99=2),AND('VALORACIÓN CON CONTROLES'!H99=2,'VALORACIÓN CON CONTROLES'!I99=3),AND('VALORACIÓN CON CONTROLES'!H99=1,'VALORACIÓN CON CONTROLES'!I99=3)),"ZONA RIESGO MODERADO",IF(OR(AND('VALORACIÓN CON CONTROLES'!H99=5,'VALORACIÓN CON CONTROLES'!I99=1),AND('VALORACIÓN CON CONTROLES'!H99=5,'VALORACIÓN CON CONTROLES'!I99=2),AND('VALORACIÓN CON CONTROLES'!H99=4,'VALORACIÓN CON CONTROLES'!I99=2),AND('VALORACIÓN CON CONTROLES'!H99=4,'VALORACIÓN CON CONTROLES'!I99=3),AND('VALORACIÓN CON CONTROLES'!H99=3,'VALORACIÓN CON CONTROLES'!I99=3),AND('VALORACIÓN CON CONTROLES'!H99=2,'VALORACIÓN CON CONTROLES'!I99=4),AND('VALORACIÓN CON CONTROLES'!H99=1,'VALORACIÓN CON CONTROLES'!I99=4),AND('VALORACIÓN CON CONTROLES'!H99=1,'VALORACIÓN CON CONTROLES'!I99=5)),"ZONA RIESGO ALTO",IF(OR(AND('VALORACIÓN CON CONTROLES'!H99=5,'VALORACIÓN CON CONTROLES'!I99=3),AND('VALORACIÓN CON CONTROLES'!H99=5,'VALORACIÓN CON CONTROLES'!I99=4),AND('VALORACIÓN CON CONTROLES'!H99=5,'VALORACIÓN CON CONTROLES'!I99=5),AND('VALORACIÓN CON CONTROLES'!H99=4,'VALORACIÓN CON CONTROLES'!I99=4),AND('VALORACIÓN CON CONTROLES'!H99=4,'VALORACIÓN CON CONTROLES'!I99=5),AND('VALORACIÓN CON CONTROLES'!H99=3,'VALORACIÓN CON CONTROLES'!I99=4),AND('VALORACIÓN CON CONTROLES'!H99=3,'VALORACIÓN CON CONTROLES'!I99=5),AND('VALORACIÓN CON CONTROLES'!H99=2,'VALORACIÓN CON CONTROLES'!I99=5)),"ZONA RIESGO EXTREMO")))),0)</f>
        <v>0</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6">
        <v>95</v>
      </c>
      <c r="L105" s="1"/>
      <c r="M105" s="59">
        <v>91</v>
      </c>
      <c r="N105" s="59">
        <f>IF(AND('VALORACIÓN CON CONTROLES'!H100=0,'VALORACIÓN CON CONTROLES'!I100=0),'ANALISIS DE RIESGOS'!I100,0)</f>
        <v>0</v>
      </c>
      <c r="O105" s="1">
        <f>IF(AND('VALORACIÓN CON CONTROLES'!H100=0,'VALORACIÓN CON CONTROLES'!I100&gt;0),IF(OR(AND('ANALISIS DE RIESGOS'!F100=1,'VALORACIÓN CON CONTROLES'!I100=1),AND('ANALISIS DE RIESGOS'!F100=2,'VALORACIÓN CON CONTROLES'!I100=1),AND('ANALISIS DE RIESGOS'!F100=3,'VALORACIÓN CON CONTROLES'!I100=1),AND('ANALISIS DE RIESGOS'!F100=1,'VALORACIÓN CON CONTROLES'!I100=2),AND('ANALISIS DE RIESGOS'!F100=2,'VALORACIÓN CON CONTROLES'!I100=2)),"ZONA RIESGO BAJA",IF(OR(AND('ANALISIS DE RIESGOS'!F100=4,'VALORACIÓN CON CONTROLES'!I100=1),AND('ANALISIS DE RIESGOS'!F100=3,'VALORACIÓN CON CONTROLES'!I100=2),AND('ANALISIS DE RIESGOS'!F100=2,'VALORACIÓN CON CONTROLES'!I100=3),AND('ANALISIS DE RIESGOS'!F100=1,'VALORACIÓN CON CONTROLES'!I100=3)),"ZONA RIESGO MODERADO",IF(OR(AND('ANALISIS DE RIESGOS'!F100=5,'VALORACIÓN CON CONTROLES'!I100=1),AND('ANALISIS DE RIESGOS'!F100=5,'VALORACIÓN CON CONTROLES'!I100=2),AND('ANALISIS DE RIESGOS'!F100=4,'VALORACIÓN CON CONTROLES'!I100=2),AND('ANALISIS DE RIESGOS'!F100=4,'VALORACIÓN CON CONTROLES'!I100=3),AND('ANALISIS DE RIESGOS'!F100=3,'VALORACIÓN CON CONTROLES'!I100=3),AND('ANALISIS DE RIESGOS'!F100=2,'VALORACIÓN CON CONTROLES'!I100=4),AND('ANALISIS DE RIESGOS'!F100=1,'VALORACIÓN CON CONTROLES'!I100=4),AND('ANALISIS DE RIESGOS'!F100=1,'VALORACIÓN CON CONTROLES'!I100=5)),"ZONA RIESGO ALTO",IF(OR(AND('ANALISIS DE RIESGOS'!F100=5,'VALORACIÓN CON CONTROLES'!I100=3),AND('ANALISIS DE RIESGOS'!F100=5,'VALORACIÓN CON CONTROLES'!I100=4),AND('ANALISIS DE RIESGOS'!F100=5,'VALORACIÓN CON CONTROLES'!I100=5),AND('ANALISIS DE RIESGOS'!F100=4,'VALORACIÓN CON CONTROLES'!I100=4),AND('ANALISIS DE RIESGOS'!F100=4,'VALORACIÓN CON CONTROLES'!I100=5),AND('ANALISIS DE RIESGOS'!F100=3,'VALORACIÓN CON CONTROLES'!I100=4),AND('ANALISIS DE RIESGOS'!F100=3,'VALORACIÓN CON CONTROLES'!I100=5),AND('ANALISIS DE RIESGOS'!F100=2,'VALORACIÓN CON CONTROLES'!I100=5)),"ZONA RIESGO EXTREMO")))),0)</f>
        <v>0</v>
      </c>
      <c r="P105" s="1">
        <f>IF(AND('VALORACIÓN CON CONTROLES'!H100&gt;0,'VALORACIÓN CON CONTROLES'!I100=0),IF(OR(AND('VALORACIÓN CON CONTROLES'!H100=1,'ANALISIS DE RIESGOS'!G100=1),AND('VALORACIÓN CON CONTROLES'!H100=2,'ANALISIS DE RIESGOS'!G100=1),AND('VALORACIÓN CON CONTROLES'!H100=3,'ANALISIS DE RIESGOS'!G100=1),AND('VALORACIÓN CON CONTROLES'!H100=1,'ANALISIS DE RIESGOS'!G100=2),AND('VALORACIÓN CON CONTROLES'!H100=2,'ANALISIS DE RIESGOS'!G100=2)),"ZONA RIESGO BAJA",IF(OR(AND('VALORACIÓN CON CONTROLES'!H100=4,'ANALISIS DE RIESGOS'!G100=1),AND('VALORACIÓN CON CONTROLES'!H100=3,'ANALISIS DE RIESGOS'!G100=2),AND('VALORACIÓN CON CONTROLES'!H100=2,'ANALISIS DE RIESGOS'!G100=3),AND('VALORACIÓN CON CONTROLES'!H100=1,'ANALISIS DE RIESGOS'!G100=3)),"ZONA RIESGO MODERADO",IF(OR(AND('VALORACIÓN CON CONTROLES'!H100=5,'ANALISIS DE RIESGOS'!G100=1),AND('VALORACIÓN CON CONTROLES'!H100=5,'ANALISIS DE RIESGOS'!G100=2),AND('VALORACIÓN CON CONTROLES'!H100=4,'ANALISIS DE RIESGOS'!G100=2),AND('VALORACIÓN CON CONTROLES'!H100=4,'ANALISIS DE RIESGOS'!G100=3),AND('VALORACIÓN CON CONTROLES'!H100=3,'ANALISIS DE RIESGOS'!G100=3),AND('VALORACIÓN CON CONTROLES'!H100=2,'ANALISIS DE RIESGOS'!G100=4),AND('VALORACIÓN CON CONTROLES'!H100=1,'ANALISIS DE RIESGOS'!G100=4),AND('VALORACIÓN CON CONTROLES'!H100=1,'ANALISIS DE RIESGOS'!G100=5)),"ZONA RIESGO ALTO",IF(OR(AND('VALORACIÓN CON CONTROLES'!H100=5,'ANALISIS DE RIESGOS'!G100=3),AND('VALORACIÓN CON CONTROLES'!H100=5,'ANALISIS DE RIESGOS'!G100=4),AND('VALORACIÓN CON CONTROLES'!H100=5,'ANALISIS DE RIESGOS'!G100=5),AND('VALORACIÓN CON CONTROLES'!H100=4,'ANALISIS DE RIESGOS'!G100=4),AND('VALORACIÓN CON CONTROLES'!H100=4,'ANALISIS DE RIESGOS'!G100=5),AND('VALORACIÓN CON CONTROLES'!H100=3,'ANALISIS DE RIESGOS'!G100=4),AND('VALORACIÓN CON CONTROLES'!H100=3,'ANALISIS DE RIESGOS'!G100=5),AND('VALORACIÓN CON CONTROLES'!H100=2,'ANALISIS DE RIESGOS'!G100=5)),"ZONA RIESGO EXTREMO")))),0)</f>
        <v>0</v>
      </c>
      <c r="Q105" s="57">
        <f>IF(AND('VALORACIÓN CON CONTROLES'!H100&gt;0,'VALORACIÓN CON CONTROLES'!I100&gt;0),IF(OR(AND('VALORACIÓN CON CONTROLES'!H100=1,'VALORACIÓN CON CONTROLES'!I100=1),AND('VALORACIÓN CON CONTROLES'!H100=2,'VALORACIÓN CON CONTROLES'!I100=1),AND('VALORACIÓN CON CONTROLES'!H100=3,'VALORACIÓN CON CONTROLES'!I100=1),AND('VALORACIÓN CON CONTROLES'!H100=1,'VALORACIÓN CON CONTROLES'!I100=2),AND('VALORACIÓN CON CONTROLES'!H100=2,'VALORACIÓN CON CONTROLES'!I100=2)),"ZONA RIESGO BAJA",IF(OR(AND('VALORACIÓN CON CONTROLES'!H100=4,'VALORACIÓN CON CONTROLES'!I100=1),AND('VALORACIÓN CON CONTROLES'!H100=3,'VALORACIÓN CON CONTROLES'!I100=2),AND('VALORACIÓN CON CONTROLES'!H100=2,'VALORACIÓN CON CONTROLES'!I100=3),AND('VALORACIÓN CON CONTROLES'!H100=1,'VALORACIÓN CON CONTROLES'!I100=3)),"ZONA RIESGO MODERADO",IF(OR(AND('VALORACIÓN CON CONTROLES'!H100=5,'VALORACIÓN CON CONTROLES'!I100=1),AND('VALORACIÓN CON CONTROLES'!H100=5,'VALORACIÓN CON CONTROLES'!I100=2),AND('VALORACIÓN CON CONTROLES'!H100=4,'VALORACIÓN CON CONTROLES'!I100=2),AND('VALORACIÓN CON CONTROLES'!H100=4,'VALORACIÓN CON CONTROLES'!I100=3),AND('VALORACIÓN CON CONTROLES'!H100=3,'VALORACIÓN CON CONTROLES'!I100=3),AND('VALORACIÓN CON CONTROLES'!H100=2,'VALORACIÓN CON CONTROLES'!I100=4),AND('VALORACIÓN CON CONTROLES'!H100=1,'VALORACIÓN CON CONTROLES'!I100=4),AND('VALORACIÓN CON CONTROLES'!H100=1,'VALORACIÓN CON CONTROLES'!I100=5)),"ZONA RIESGO ALTO",IF(OR(AND('VALORACIÓN CON CONTROLES'!H100=5,'VALORACIÓN CON CONTROLES'!I100=3),AND('VALORACIÓN CON CONTROLES'!H100=5,'VALORACIÓN CON CONTROLES'!I100=4),AND('VALORACIÓN CON CONTROLES'!H100=5,'VALORACIÓN CON CONTROLES'!I100=5),AND('VALORACIÓN CON CONTROLES'!H100=4,'VALORACIÓN CON CONTROLES'!I100=4),AND('VALORACIÓN CON CONTROLES'!H100=4,'VALORACIÓN CON CONTROLES'!I100=5),AND('VALORACIÓN CON CONTROLES'!H100=3,'VALORACIÓN CON CONTROLES'!I100=4),AND('VALORACIÓN CON CONTROLES'!H100=3,'VALORACIÓN CON CONTROLES'!I100=5),AND('VALORACIÓN CON CONTROLES'!H100=2,'VALORACIÓN CON CONTROLES'!I100=5)),"ZONA RIESGO EXTREMO")))),0)</f>
        <v>0</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6">
        <v>96</v>
      </c>
      <c r="L106" s="1"/>
      <c r="M106" s="59">
        <v>92</v>
      </c>
      <c r="N106" s="59">
        <f>IF(AND('VALORACIÓN CON CONTROLES'!H101=0,'VALORACIÓN CON CONTROLES'!I101=0),'ANALISIS DE RIESGOS'!I101,0)</f>
        <v>0</v>
      </c>
      <c r="O106" s="1">
        <f>IF(AND('VALORACIÓN CON CONTROLES'!H101=0,'VALORACIÓN CON CONTROLES'!I101&gt;0),IF(OR(AND('ANALISIS DE RIESGOS'!F101=1,'VALORACIÓN CON CONTROLES'!I101=1),AND('ANALISIS DE RIESGOS'!F101=2,'VALORACIÓN CON CONTROLES'!I101=1),AND('ANALISIS DE RIESGOS'!F101=3,'VALORACIÓN CON CONTROLES'!I101=1),AND('ANALISIS DE RIESGOS'!F101=1,'VALORACIÓN CON CONTROLES'!I101=2),AND('ANALISIS DE RIESGOS'!F101=2,'VALORACIÓN CON CONTROLES'!I101=2)),"ZONA RIESGO BAJA",IF(OR(AND('ANALISIS DE RIESGOS'!F101=4,'VALORACIÓN CON CONTROLES'!I101=1),AND('ANALISIS DE RIESGOS'!F101=3,'VALORACIÓN CON CONTROLES'!I101=2),AND('ANALISIS DE RIESGOS'!F101=2,'VALORACIÓN CON CONTROLES'!I101=3),AND('ANALISIS DE RIESGOS'!F101=1,'VALORACIÓN CON CONTROLES'!I101=3)),"ZONA RIESGO MODERADO",IF(OR(AND('ANALISIS DE RIESGOS'!F101=5,'VALORACIÓN CON CONTROLES'!I101=1),AND('ANALISIS DE RIESGOS'!F101=5,'VALORACIÓN CON CONTROLES'!I101=2),AND('ANALISIS DE RIESGOS'!F101=4,'VALORACIÓN CON CONTROLES'!I101=2),AND('ANALISIS DE RIESGOS'!F101=4,'VALORACIÓN CON CONTROLES'!I101=3),AND('ANALISIS DE RIESGOS'!F101=3,'VALORACIÓN CON CONTROLES'!I101=3),AND('ANALISIS DE RIESGOS'!F101=2,'VALORACIÓN CON CONTROLES'!I101=4),AND('ANALISIS DE RIESGOS'!F101=1,'VALORACIÓN CON CONTROLES'!I101=4),AND('ANALISIS DE RIESGOS'!F101=1,'VALORACIÓN CON CONTROLES'!I101=5)),"ZONA RIESGO ALTO",IF(OR(AND('ANALISIS DE RIESGOS'!F101=5,'VALORACIÓN CON CONTROLES'!I101=3),AND('ANALISIS DE RIESGOS'!F101=5,'VALORACIÓN CON CONTROLES'!I101=4),AND('ANALISIS DE RIESGOS'!F101=5,'VALORACIÓN CON CONTROLES'!I101=5),AND('ANALISIS DE RIESGOS'!F101=4,'VALORACIÓN CON CONTROLES'!I101=4),AND('ANALISIS DE RIESGOS'!F101=4,'VALORACIÓN CON CONTROLES'!I101=5),AND('ANALISIS DE RIESGOS'!F101=3,'VALORACIÓN CON CONTROLES'!I101=4),AND('ANALISIS DE RIESGOS'!F101=3,'VALORACIÓN CON CONTROLES'!I101=5),AND('ANALISIS DE RIESGOS'!F101=2,'VALORACIÓN CON CONTROLES'!I101=5)),"ZONA RIESGO EXTREMO")))),0)</f>
        <v>0</v>
      </c>
      <c r="P106" s="1">
        <f>IF(AND('VALORACIÓN CON CONTROLES'!H101&gt;0,'VALORACIÓN CON CONTROLES'!I101=0),IF(OR(AND('VALORACIÓN CON CONTROLES'!H101=1,'ANALISIS DE RIESGOS'!G101=1),AND('VALORACIÓN CON CONTROLES'!H101=2,'ANALISIS DE RIESGOS'!G101=1),AND('VALORACIÓN CON CONTROLES'!H101=3,'ANALISIS DE RIESGOS'!G101=1),AND('VALORACIÓN CON CONTROLES'!H101=1,'ANALISIS DE RIESGOS'!G101=2),AND('VALORACIÓN CON CONTROLES'!H101=2,'ANALISIS DE RIESGOS'!G101=2)),"ZONA RIESGO BAJA",IF(OR(AND('VALORACIÓN CON CONTROLES'!H101=4,'ANALISIS DE RIESGOS'!G101=1),AND('VALORACIÓN CON CONTROLES'!H101=3,'ANALISIS DE RIESGOS'!G101=2),AND('VALORACIÓN CON CONTROLES'!H101=2,'ANALISIS DE RIESGOS'!G101=3),AND('VALORACIÓN CON CONTROLES'!H101=1,'ANALISIS DE RIESGOS'!G101=3)),"ZONA RIESGO MODERADO",IF(OR(AND('VALORACIÓN CON CONTROLES'!H101=5,'ANALISIS DE RIESGOS'!G101=1),AND('VALORACIÓN CON CONTROLES'!H101=5,'ANALISIS DE RIESGOS'!G101=2),AND('VALORACIÓN CON CONTROLES'!H101=4,'ANALISIS DE RIESGOS'!G101=2),AND('VALORACIÓN CON CONTROLES'!H101=4,'ANALISIS DE RIESGOS'!G101=3),AND('VALORACIÓN CON CONTROLES'!H101=3,'ANALISIS DE RIESGOS'!G101=3),AND('VALORACIÓN CON CONTROLES'!H101=2,'ANALISIS DE RIESGOS'!G101=4),AND('VALORACIÓN CON CONTROLES'!H101=1,'ANALISIS DE RIESGOS'!G101=4),AND('VALORACIÓN CON CONTROLES'!H101=1,'ANALISIS DE RIESGOS'!G101=5)),"ZONA RIESGO ALTO",IF(OR(AND('VALORACIÓN CON CONTROLES'!H101=5,'ANALISIS DE RIESGOS'!G101=3),AND('VALORACIÓN CON CONTROLES'!H101=5,'ANALISIS DE RIESGOS'!G101=4),AND('VALORACIÓN CON CONTROLES'!H101=5,'ANALISIS DE RIESGOS'!G101=5),AND('VALORACIÓN CON CONTROLES'!H101=4,'ANALISIS DE RIESGOS'!G101=4),AND('VALORACIÓN CON CONTROLES'!H101=4,'ANALISIS DE RIESGOS'!G101=5),AND('VALORACIÓN CON CONTROLES'!H101=3,'ANALISIS DE RIESGOS'!G101=4),AND('VALORACIÓN CON CONTROLES'!H101=3,'ANALISIS DE RIESGOS'!G101=5),AND('VALORACIÓN CON CONTROLES'!H101=2,'ANALISIS DE RIESGOS'!G101=5)),"ZONA RIESGO EXTREMO")))),0)</f>
        <v>0</v>
      </c>
      <c r="Q106" s="57">
        <f>IF(AND('VALORACIÓN CON CONTROLES'!H101&gt;0,'VALORACIÓN CON CONTROLES'!I101&gt;0),IF(OR(AND('VALORACIÓN CON CONTROLES'!H101=1,'VALORACIÓN CON CONTROLES'!I101=1),AND('VALORACIÓN CON CONTROLES'!H101=2,'VALORACIÓN CON CONTROLES'!I101=1),AND('VALORACIÓN CON CONTROLES'!H101=3,'VALORACIÓN CON CONTROLES'!I101=1),AND('VALORACIÓN CON CONTROLES'!H101=1,'VALORACIÓN CON CONTROLES'!I101=2),AND('VALORACIÓN CON CONTROLES'!H101=2,'VALORACIÓN CON CONTROLES'!I101=2)),"ZONA RIESGO BAJA",IF(OR(AND('VALORACIÓN CON CONTROLES'!H101=4,'VALORACIÓN CON CONTROLES'!I101=1),AND('VALORACIÓN CON CONTROLES'!H101=3,'VALORACIÓN CON CONTROLES'!I101=2),AND('VALORACIÓN CON CONTROLES'!H101=2,'VALORACIÓN CON CONTROLES'!I101=3),AND('VALORACIÓN CON CONTROLES'!H101=1,'VALORACIÓN CON CONTROLES'!I101=3)),"ZONA RIESGO MODERADO",IF(OR(AND('VALORACIÓN CON CONTROLES'!H101=5,'VALORACIÓN CON CONTROLES'!I101=1),AND('VALORACIÓN CON CONTROLES'!H101=5,'VALORACIÓN CON CONTROLES'!I101=2),AND('VALORACIÓN CON CONTROLES'!H101=4,'VALORACIÓN CON CONTROLES'!I101=2),AND('VALORACIÓN CON CONTROLES'!H101=4,'VALORACIÓN CON CONTROLES'!I101=3),AND('VALORACIÓN CON CONTROLES'!H101=3,'VALORACIÓN CON CONTROLES'!I101=3),AND('VALORACIÓN CON CONTROLES'!H101=2,'VALORACIÓN CON CONTROLES'!I101=4),AND('VALORACIÓN CON CONTROLES'!H101=1,'VALORACIÓN CON CONTROLES'!I101=4),AND('VALORACIÓN CON CONTROLES'!H101=1,'VALORACIÓN CON CONTROLES'!I101=5)),"ZONA RIESGO ALTO",IF(OR(AND('VALORACIÓN CON CONTROLES'!H101=5,'VALORACIÓN CON CONTROLES'!I101=3),AND('VALORACIÓN CON CONTROLES'!H101=5,'VALORACIÓN CON CONTROLES'!I101=4),AND('VALORACIÓN CON CONTROLES'!H101=5,'VALORACIÓN CON CONTROLES'!I101=5),AND('VALORACIÓN CON CONTROLES'!H101=4,'VALORACIÓN CON CONTROLES'!I101=4),AND('VALORACIÓN CON CONTROLES'!H101=4,'VALORACIÓN CON CONTROLES'!I101=5),AND('VALORACIÓN CON CONTROLES'!H101=3,'VALORACIÓN CON CONTROLES'!I101=4),AND('VALORACIÓN CON CONTROLES'!H101=3,'VALORACIÓN CON CONTROLES'!I101=5),AND('VALORACIÓN CON CONTROLES'!H101=2,'VALORACIÓN CON CONTROLES'!I101=5)),"ZONA RIESGO EXTREMO")))),0)</f>
        <v>0</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6">
        <v>97</v>
      </c>
      <c r="L107" s="1"/>
      <c r="M107" s="59">
        <v>93</v>
      </c>
      <c r="N107" s="59">
        <f>IF(AND('VALORACIÓN CON CONTROLES'!H102=0,'VALORACIÓN CON CONTROLES'!I102=0),'ANALISIS DE RIESGOS'!I102,0)</f>
        <v>0</v>
      </c>
      <c r="O107" s="1">
        <f>IF(AND('VALORACIÓN CON CONTROLES'!H102=0,'VALORACIÓN CON CONTROLES'!I102&gt;0),IF(OR(AND('ANALISIS DE RIESGOS'!F102=1,'VALORACIÓN CON CONTROLES'!I102=1),AND('ANALISIS DE RIESGOS'!F102=2,'VALORACIÓN CON CONTROLES'!I102=1),AND('ANALISIS DE RIESGOS'!F102=3,'VALORACIÓN CON CONTROLES'!I102=1),AND('ANALISIS DE RIESGOS'!F102=1,'VALORACIÓN CON CONTROLES'!I102=2),AND('ANALISIS DE RIESGOS'!F102=2,'VALORACIÓN CON CONTROLES'!I102=2)),"ZONA RIESGO BAJA",IF(OR(AND('ANALISIS DE RIESGOS'!F102=4,'VALORACIÓN CON CONTROLES'!I102=1),AND('ANALISIS DE RIESGOS'!F102=3,'VALORACIÓN CON CONTROLES'!I102=2),AND('ANALISIS DE RIESGOS'!F102=2,'VALORACIÓN CON CONTROLES'!I102=3),AND('ANALISIS DE RIESGOS'!F102=1,'VALORACIÓN CON CONTROLES'!I102=3)),"ZONA RIESGO MODERADO",IF(OR(AND('ANALISIS DE RIESGOS'!F102=5,'VALORACIÓN CON CONTROLES'!I102=1),AND('ANALISIS DE RIESGOS'!F102=5,'VALORACIÓN CON CONTROLES'!I102=2),AND('ANALISIS DE RIESGOS'!F102=4,'VALORACIÓN CON CONTROLES'!I102=2),AND('ANALISIS DE RIESGOS'!F102=4,'VALORACIÓN CON CONTROLES'!I102=3),AND('ANALISIS DE RIESGOS'!F102=3,'VALORACIÓN CON CONTROLES'!I102=3),AND('ANALISIS DE RIESGOS'!F102=2,'VALORACIÓN CON CONTROLES'!I102=4),AND('ANALISIS DE RIESGOS'!F102=1,'VALORACIÓN CON CONTROLES'!I102=4),AND('ANALISIS DE RIESGOS'!F102=1,'VALORACIÓN CON CONTROLES'!I102=5)),"ZONA RIESGO ALTO",IF(OR(AND('ANALISIS DE RIESGOS'!F102=5,'VALORACIÓN CON CONTROLES'!I102=3),AND('ANALISIS DE RIESGOS'!F102=5,'VALORACIÓN CON CONTROLES'!I102=4),AND('ANALISIS DE RIESGOS'!F102=5,'VALORACIÓN CON CONTROLES'!I102=5),AND('ANALISIS DE RIESGOS'!F102=4,'VALORACIÓN CON CONTROLES'!I102=4),AND('ANALISIS DE RIESGOS'!F102=4,'VALORACIÓN CON CONTROLES'!I102=5),AND('ANALISIS DE RIESGOS'!F102=3,'VALORACIÓN CON CONTROLES'!I102=4),AND('ANALISIS DE RIESGOS'!F102=3,'VALORACIÓN CON CONTROLES'!I102=5),AND('ANALISIS DE RIESGOS'!F102=2,'VALORACIÓN CON CONTROLES'!I102=5)),"ZONA RIESGO EXTREMO")))),0)</f>
        <v>0</v>
      </c>
      <c r="P107" s="1">
        <f>IF(AND('VALORACIÓN CON CONTROLES'!H102&gt;0,'VALORACIÓN CON CONTROLES'!I102=0),IF(OR(AND('VALORACIÓN CON CONTROLES'!H102=1,'ANALISIS DE RIESGOS'!G102=1),AND('VALORACIÓN CON CONTROLES'!H102=2,'ANALISIS DE RIESGOS'!G102=1),AND('VALORACIÓN CON CONTROLES'!H102=3,'ANALISIS DE RIESGOS'!G102=1),AND('VALORACIÓN CON CONTROLES'!H102=1,'ANALISIS DE RIESGOS'!G102=2),AND('VALORACIÓN CON CONTROLES'!H102=2,'ANALISIS DE RIESGOS'!G102=2)),"ZONA RIESGO BAJA",IF(OR(AND('VALORACIÓN CON CONTROLES'!H102=4,'ANALISIS DE RIESGOS'!G102=1),AND('VALORACIÓN CON CONTROLES'!H102=3,'ANALISIS DE RIESGOS'!G102=2),AND('VALORACIÓN CON CONTROLES'!H102=2,'ANALISIS DE RIESGOS'!G102=3),AND('VALORACIÓN CON CONTROLES'!H102=1,'ANALISIS DE RIESGOS'!G102=3)),"ZONA RIESGO MODERADO",IF(OR(AND('VALORACIÓN CON CONTROLES'!H102=5,'ANALISIS DE RIESGOS'!G102=1),AND('VALORACIÓN CON CONTROLES'!H102=5,'ANALISIS DE RIESGOS'!G102=2),AND('VALORACIÓN CON CONTROLES'!H102=4,'ANALISIS DE RIESGOS'!G102=2),AND('VALORACIÓN CON CONTROLES'!H102=4,'ANALISIS DE RIESGOS'!G102=3),AND('VALORACIÓN CON CONTROLES'!H102=3,'ANALISIS DE RIESGOS'!G102=3),AND('VALORACIÓN CON CONTROLES'!H102=2,'ANALISIS DE RIESGOS'!G102=4),AND('VALORACIÓN CON CONTROLES'!H102=1,'ANALISIS DE RIESGOS'!G102=4),AND('VALORACIÓN CON CONTROLES'!H102=1,'ANALISIS DE RIESGOS'!G102=5)),"ZONA RIESGO ALTO",IF(OR(AND('VALORACIÓN CON CONTROLES'!H102=5,'ANALISIS DE RIESGOS'!G102=3),AND('VALORACIÓN CON CONTROLES'!H102=5,'ANALISIS DE RIESGOS'!G102=4),AND('VALORACIÓN CON CONTROLES'!H102=5,'ANALISIS DE RIESGOS'!G102=5),AND('VALORACIÓN CON CONTROLES'!H102=4,'ANALISIS DE RIESGOS'!G102=4),AND('VALORACIÓN CON CONTROLES'!H102=4,'ANALISIS DE RIESGOS'!G102=5),AND('VALORACIÓN CON CONTROLES'!H102=3,'ANALISIS DE RIESGOS'!G102=4),AND('VALORACIÓN CON CONTROLES'!H102=3,'ANALISIS DE RIESGOS'!G102=5),AND('VALORACIÓN CON CONTROLES'!H102=2,'ANALISIS DE RIESGOS'!G102=5)),"ZONA RIESGO EXTREMO")))),0)</f>
        <v>0</v>
      </c>
      <c r="Q107" s="57">
        <f>IF(AND('VALORACIÓN CON CONTROLES'!H102&gt;0,'VALORACIÓN CON CONTROLES'!I102&gt;0),IF(OR(AND('VALORACIÓN CON CONTROLES'!H102=1,'VALORACIÓN CON CONTROLES'!I102=1),AND('VALORACIÓN CON CONTROLES'!H102=2,'VALORACIÓN CON CONTROLES'!I102=1),AND('VALORACIÓN CON CONTROLES'!H102=3,'VALORACIÓN CON CONTROLES'!I102=1),AND('VALORACIÓN CON CONTROLES'!H102=1,'VALORACIÓN CON CONTROLES'!I102=2),AND('VALORACIÓN CON CONTROLES'!H102=2,'VALORACIÓN CON CONTROLES'!I102=2)),"ZONA RIESGO BAJA",IF(OR(AND('VALORACIÓN CON CONTROLES'!H102=4,'VALORACIÓN CON CONTROLES'!I102=1),AND('VALORACIÓN CON CONTROLES'!H102=3,'VALORACIÓN CON CONTROLES'!I102=2),AND('VALORACIÓN CON CONTROLES'!H102=2,'VALORACIÓN CON CONTROLES'!I102=3),AND('VALORACIÓN CON CONTROLES'!H102=1,'VALORACIÓN CON CONTROLES'!I102=3)),"ZONA RIESGO MODERADO",IF(OR(AND('VALORACIÓN CON CONTROLES'!H102=5,'VALORACIÓN CON CONTROLES'!I102=1),AND('VALORACIÓN CON CONTROLES'!H102=5,'VALORACIÓN CON CONTROLES'!I102=2),AND('VALORACIÓN CON CONTROLES'!H102=4,'VALORACIÓN CON CONTROLES'!I102=2),AND('VALORACIÓN CON CONTROLES'!H102=4,'VALORACIÓN CON CONTROLES'!I102=3),AND('VALORACIÓN CON CONTROLES'!H102=3,'VALORACIÓN CON CONTROLES'!I102=3),AND('VALORACIÓN CON CONTROLES'!H102=2,'VALORACIÓN CON CONTROLES'!I102=4),AND('VALORACIÓN CON CONTROLES'!H102=1,'VALORACIÓN CON CONTROLES'!I102=4),AND('VALORACIÓN CON CONTROLES'!H102=1,'VALORACIÓN CON CONTROLES'!I102=5)),"ZONA RIESGO ALTO",IF(OR(AND('VALORACIÓN CON CONTROLES'!H102=5,'VALORACIÓN CON CONTROLES'!I102=3),AND('VALORACIÓN CON CONTROLES'!H102=5,'VALORACIÓN CON CONTROLES'!I102=4),AND('VALORACIÓN CON CONTROLES'!H102=5,'VALORACIÓN CON CONTROLES'!I102=5),AND('VALORACIÓN CON CONTROLES'!H102=4,'VALORACIÓN CON CONTROLES'!I102=4),AND('VALORACIÓN CON CONTROLES'!H102=4,'VALORACIÓN CON CONTROLES'!I102=5),AND('VALORACIÓN CON CONTROLES'!H102=3,'VALORACIÓN CON CONTROLES'!I102=4),AND('VALORACIÓN CON CONTROLES'!H102=3,'VALORACIÓN CON CONTROLES'!I102=5),AND('VALORACIÓN CON CONTROLES'!H102=2,'VALORACIÓN CON CONTROLES'!I102=5)),"ZONA RIESGO EXTREMO")))),0)</f>
        <v>0</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6">
        <v>98</v>
      </c>
      <c r="L108" s="1"/>
      <c r="M108" s="59">
        <v>94</v>
      </c>
      <c r="N108" s="59">
        <f>IF(AND('VALORACIÓN CON CONTROLES'!H103=0,'VALORACIÓN CON CONTROLES'!I103=0),'ANALISIS DE RIESGOS'!I103,0)</f>
        <v>0</v>
      </c>
      <c r="O108" s="1">
        <f>IF(AND('VALORACIÓN CON CONTROLES'!H103=0,'VALORACIÓN CON CONTROLES'!I103&gt;0),IF(OR(AND('ANALISIS DE RIESGOS'!F103=1,'VALORACIÓN CON CONTROLES'!I103=1),AND('ANALISIS DE RIESGOS'!F103=2,'VALORACIÓN CON CONTROLES'!I103=1),AND('ANALISIS DE RIESGOS'!F103=3,'VALORACIÓN CON CONTROLES'!I103=1),AND('ANALISIS DE RIESGOS'!F103=1,'VALORACIÓN CON CONTROLES'!I103=2),AND('ANALISIS DE RIESGOS'!F103=2,'VALORACIÓN CON CONTROLES'!I103=2)),"ZONA RIESGO BAJA",IF(OR(AND('ANALISIS DE RIESGOS'!F103=4,'VALORACIÓN CON CONTROLES'!I103=1),AND('ANALISIS DE RIESGOS'!F103=3,'VALORACIÓN CON CONTROLES'!I103=2),AND('ANALISIS DE RIESGOS'!F103=2,'VALORACIÓN CON CONTROLES'!I103=3),AND('ANALISIS DE RIESGOS'!F103=1,'VALORACIÓN CON CONTROLES'!I103=3)),"ZONA RIESGO MODERADO",IF(OR(AND('ANALISIS DE RIESGOS'!F103=5,'VALORACIÓN CON CONTROLES'!I103=1),AND('ANALISIS DE RIESGOS'!F103=5,'VALORACIÓN CON CONTROLES'!I103=2),AND('ANALISIS DE RIESGOS'!F103=4,'VALORACIÓN CON CONTROLES'!I103=2),AND('ANALISIS DE RIESGOS'!F103=4,'VALORACIÓN CON CONTROLES'!I103=3),AND('ANALISIS DE RIESGOS'!F103=3,'VALORACIÓN CON CONTROLES'!I103=3),AND('ANALISIS DE RIESGOS'!F103=2,'VALORACIÓN CON CONTROLES'!I103=4),AND('ANALISIS DE RIESGOS'!F103=1,'VALORACIÓN CON CONTROLES'!I103=4),AND('ANALISIS DE RIESGOS'!F103=1,'VALORACIÓN CON CONTROLES'!I103=5)),"ZONA RIESGO ALTO",IF(OR(AND('ANALISIS DE RIESGOS'!F103=5,'VALORACIÓN CON CONTROLES'!I103=3),AND('ANALISIS DE RIESGOS'!F103=5,'VALORACIÓN CON CONTROLES'!I103=4),AND('ANALISIS DE RIESGOS'!F103=5,'VALORACIÓN CON CONTROLES'!I103=5),AND('ANALISIS DE RIESGOS'!F103=4,'VALORACIÓN CON CONTROLES'!I103=4),AND('ANALISIS DE RIESGOS'!F103=4,'VALORACIÓN CON CONTROLES'!I103=5),AND('ANALISIS DE RIESGOS'!F103=3,'VALORACIÓN CON CONTROLES'!I103=4),AND('ANALISIS DE RIESGOS'!F103=3,'VALORACIÓN CON CONTROLES'!I103=5),AND('ANALISIS DE RIESGOS'!F103=2,'VALORACIÓN CON CONTROLES'!I103=5)),"ZONA RIESGO EXTREMO")))),0)</f>
        <v>0</v>
      </c>
      <c r="P108" s="1">
        <f>IF(AND('VALORACIÓN CON CONTROLES'!H103&gt;0,'VALORACIÓN CON CONTROLES'!I103=0),IF(OR(AND('VALORACIÓN CON CONTROLES'!H103=1,'ANALISIS DE RIESGOS'!G103=1),AND('VALORACIÓN CON CONTROLES'!H103=2,'ANALISIS DE RIESGOS'!G103=1),AND('VALORACIÓN CON CONTROLES'!H103=3,'ANALISIS DE RIESGOS'!G103=1),AND('VALORACIÓN CON CONTROLES'!H103=1,'ANALISIS DE RIESGOS'!G103=2),AND('VALORACIÓN CON CONTROLES'!H103=2,'ANALISIS DE RIESGOS'!G103=2)),"ZONA RIESGO BAJA",IF(OR(AND('VALORACIÓN CON CONTROLES'!H103=4,'ANALISIS DE RIESGOS'!G103=1),AND('VALORACIÓN CON CONTROLES'!H103=3,'ANALISIS DE RIESGOS'!G103=2),AND('VALORACIÓN CON CONTROLES'!H103=2,'ANALISIS DE RIESGOS'!G103=3),AND('VALORACIÓN CON CONTROLES'!H103=1,'ANALISIS DE RIESGOS'!G103=3)),"ZONA RIESGO MODERADO",IF(OR(AND('VALORACIÓN CON CONTROLES'!H103=5,'ANALISIS DE RIESGOS'!G103=1),AND('VALORACIÓN CON CONTROLES'!H103=5,'ANALISIS DE RIESGOS'!G103=2),AND('VALORACIÓN CON CONTROLES'!H103=4,'ANALISIS DE RIESGOS'!G103=2),AND('VALORACIÓN CON CONTROLES'!H103=4,'ANALISIS DE RIESGOS'!G103=3),AND('VALORACIÓN CON CONTROLES'!H103=3,'ANALISIS DE RIESGOS'!G103=3),AND('VALORACIÓN CON CONTROLES'!H103=2,'ANALISIS DE RIESGOS'!G103=4),AND('VALORACIÓN CON CONTROLES'!H103=1,'ANALISIS DE RIESGOS'!G103=4),AND('VALORACIÓN CON CONTROLES'!H103=1,'ANALISIS DE RIESGOS'!G103=5)),"ZONA RIESGO ALTO",IF(OR(AND('VALORACIÓN CON CONTROLES'!H103=5,'ANALISIS DE RIESGOS'!G103=3),AND('VALORACIÓN CON CONTROLES'!H103=5,'ANALISIS DE RIESGOS'!G103=4),AND('VALORACIÓN CON CONTROLES'!H103=5,'ANALISIS DE RIESGOS'!G103=5),AND('VALORACIÓN CON CONTROLES'!H103=4,'ANALISIS DE RIESGOS'!G103=4),AND('VALORACIÓN CON CONTROLES'!H103=4,'ANALISIS DE RIESGOS'!G103=5),AND('VALORACIÓN CON CONTROLES'!H103=3,'ANALISIS DE RIESGOS'!G103=4),AND('VALORACIÓN CON CONTROLES'!H103=3,'ANALISIS DE RIESGOS'!G103=5),AND('VALORACIÓN CON CONTROLES'!H103=2,'ANALISIS DE RIESGOS'!G103=5)),"ZONA RIESGO EXTREMO")))),0)</f>
        <v>0</v>
      </c>
      <c r="Q108" s="57">
        <f>IF(AND('VALORACIÓN CON CONTROLES'!H103&gt;0,'VALORACIÓN CON CONTROLES'!I103&gt;0),IF(OR(AND('VALORACIÓN CON CONTROLES'!H103=1,'VALORACIÓN CON CONTROLES'!I103=1),AND('VALORACIÓN CON CONTROLES'!H103=2,'VALORACIÓN CON CONTROLES'!I103=1),AND('VALORACIÓN CON CONTROLES'!H103=3,'VALORACIÓN CON CONTROLES'!I103=1),AND('VALORACIÓN CON CONTROLES'!H103=1,'VALORACIÓN CON CONTROLES'!I103=2),AND('VALORACIÓN CON CONTROLES'!H103=2,'VALORACIÓN CON CONTROLES'!I103=2)),"ZONA RIESGO BAJA",IF(OR(AND('VALORACIÓN CON CONTROLES'!H103=4,'VALORACIÓN CON CONTROLES'!I103=1),AND('VALORACIÓN CON CONTROLES'!H103=3,'VALORACIÓN CON CONTROLES'!I103=2),AND('VALORACIÓN CON CONTROLES'!H103=2,'VALORACIÓN CON CONTROLES'!I103=3),AND('VALORACIÓN CON CONTROLES'!H103=1,'VALORACIÓN CON CONTROLES'!I103=3)),"ZONA RIESGO MODERADO",IF(OR(AND('VALORACIÓN CON CONTROLES'!H103=5,'VALORACIÓN CON CONTROLES'!I103=1),AND('VALORACIÓN CON CONTROLES'!H103=5,'VALORACIÓN CON CONTROLES'!I103=2),AND('VALORACIÓN CON CONTROLES'!H103=4,'VALORACIÓN CON CONTROLES'!I103=2),AND('VALORACIÓN CON CONTROLES'!H103=4,'VALORACIÓN CON CONTROLES'!I103=3),AND('VALORACIÓN CON CONTROLES'!H103=3,'VALORACIÓN CON CONTROLES'!I103=3),AND('VALORACIÓN CON CONTROLES'!H103=2,'VALORACIÓN CON CONTROLES'!I103=4),AND('VALORACIÓN CON CONTROLES'!H103=1,'VALORACIÓN CON CONTROLES'!I103=4),AND('VALORACIÓN CON CONTROLES'!H103=1,'VALORACIÓN CON CONTROLES'!I103=5)),"ZONA RIESGO ALTO",IF(OR(AND('VALORACIÓN CON CONTROLES'!H103=5,'VALORACIÓN CON CONTROLES'!I103=3),AND('VALORACIÓN CON CONTROLES'!H103=5,'VALORACIÓN CON CONTROLES'!I103=4),AND('VALORACIÓN CON CONTROLES'!H103=5,'VALORACIÓN CON CONTROLES'!I103=5),AND('VALORACIÓN CON CONTROLES'!H103=4,'VALORACIÓN CON CONTROLES'!I103=4),AND('VALORACIÓN CON CONTROLES'!H103=4,'VALORACIÓN CON CONTROLES'!I103=5),AND('VALORACIÓN CON CONTROLES'!H103=3,'VALORACIÓN CON CONTROLES'!I103=4),AND('VALORACIÓN CON CONTROLES'!H103=3,'VALORACIÓN CON CONTROLES'!I103=5),AND('VALORACIÓN CON CONTROLES'!H103=2,'VALORACIÓN CON CONTROLES'!I103=5)),"ZONA RIESGO EXTREMO")))),0)</f>
        <v>0</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6">
        <v>99</v>
      </c>
      <c r="L109" s="1"/>
      <c r="M109" s="59">
        <v>95</v>
      </c>
      <c r="N109" s="59">
        <f>IF(AND('VALORACIÓN CON CONTROLES'!H104=0,'VALORACIÓN CON CONTROLES'!I104=0),'ANALISIS DE RIESGOS'!I104,0)</f>
        <v>0</v>
      </c>
      <c r="O109" s="1">
        <f>IF(AND('VALORACIÓN CON CONTROLES'!H104=0,'VALORACIÓN CON CONTROLES'!I104&gt;0),IF(OR(AND('ANALISIS DE RIESGOS'!F104=1,'VALORACIÓN CON CONTROLES'!I104=1),AND('ANALISIS DE RIESGOS'!F104=2,'VALORACIÓN CON CONTROLES'!I104=1),AND('ANALISIS DE RIESGOS'!F104=3,'VALORACIÓN CON CONTROLES'!I104=1),AND('ANALISIS DE RIESGOS'!F104=1,'VALORACIÓN CON CONTROLES'!I104=2),AND('ANALISIS DE RIESGOS'!F104=2,'VALORACIÓN CON CONTROLES'!I104=2)),"ZONA RIESGO BAJA",IF(OR(AND('ANALISIS DE RIESGOS'!F104=4,'VALORACIÓN CON CONTROLES'!I104=1),AND('ANALISIS DE RIESGOS'!F104=3,'VALORACIÓN CON CONTROLES'!I104=2),AND('ANALISIS DE RIESGOS'!F104=2,'VALORACIÓN CON CONTROLES'!I104=3),AND('ANALISIS DE RIESGOS'!F104=1,'VALORACIÓN CON CONTROLES'!I104=3)),"ZONA RIESGO MODERADO",IF(OR(AND('ANALISIS DE RIESGOS'!F104=5,'VALORACIÓN CON CONTROLES'!I104=1),AND('ANALISIS DE RIESGOS'!F104=5,'VALORACIÓN CON CONTROLES'!I104=2),AND('ANALISIS DE RIESGOS'!F104=4,'VALORACIÓN CON CONTROLES'!I104=2),AND('ANALISIS DE RIESGOS'!F104=4,'VALORACIÓN CON CONTROLES'!I104=3),AND('ANALISIS DE RIESGOS'!F104=3,'VALORACIÓN CON CONTROLES'!I104=3),AND('ANALISIS DE RIESGOS'!F104=2,'VALORACIÓN CON CONTROLES'!I104=4),AND('ANALISIS DE RIESGOS'!F104=1,'VALORACIÓN CON CONTROLES'!I104=4),AND('ANALISIS DE RIESGOS'!F104=1,'VALORACIÓN CON CONTROLES'!I104=5)),"ZONA RIESGO ALTO",IF(OR(AND('ANALISIS DE RIESGOS'!F104=5,'VALORACIÓN CON CONTROLES'!I104=3),AND('ANALISIS DE RIESGOS'!F104=5,'VALORACIÓN CON CONTROLES'!I104=4),AND('ANALISIS DE RIESGOS'!F104=5,'VALORACIÓN CON CONTROLES'!I104=5),AND('ANALISIS DE RIESGOS'!F104=4,'VALORACIÓN CON CONTROLES'!I104=4),AND('ANALISIS DE RIESGOS'!F104=4,'VALORACIÓN CON CONTROLES'!I104=5),AND('ANALISIS DE RIESGOS'!F104=3,'VALORACIÓN CON CONTROLES'!I104=4),AND('ANALISIS DE RIESGOS'!F104=3,'VALORACIÓN CON CONTROLES'!I104=5),AND('ANALISIS DE RIESGOS'!F104=2,'VALORACIÓN CON CONTROLES'!I104=5)),"ZONA RIESGO EXTREMO")))),0)</f>
        <v>0</v>
      </c>
      <c r="P109" s="1">
        <f>IF(AND('VALORACIÓN CON CONTROLES'!H104&gt;0,'VALORACIÓN CON CONTROLES'!I104=0),IF(OR(AND('VALORACIÓN CON CONTROLES'!H104=1,'ANALISIS DE RIESGOS'!G104=1),AND('VALORACIÓN CON CONTROLES'!H104=2,'ANALISIS DE RIESGOS'!G104=1),AND('VALORACIÓN CON CONTROLES'!H104=3,'ANALISIS DE RIESGOS'!G104=1),AND('VALORACIÓN CON CONTROLES'!H104=1,'ANALISIS DE RIESGOS'!G104=2),AND('VALORACIÓN CON CONTROLES'!H104=2,'ANALISIS DE RIESGOS'!G104=2)),"ZONA RIESGO BAJA",IF(OR(AND('VALORACIÓN CON CONTROLES'!H104=4,'ANALISIS DE RIESGOS'!G104=1),AND('VALORACIÓN CON CONTROLES'!H104=3,'ANALISIS DE RIESGOS'!G104=2),AND('VALORACIÓN CON CONTROLES'!H104=2,'ANALISIS DE RIESGOS'!G104=3),AND('VALORACIÓN CON CONTROLES'!H104=1,'ANALISIS DE RIESGOS'!G104=3)),"ZONA RIESGO MODERADO",IF(OR(AND('VALORACIÓN CON CONTROLES'!H104=5,'ANALISIS DE RIESGOS'!G104=1),AND('VALORACIÓN CON CONTROLES'!H104=5,'ANALISIS DE RIESGOS'!G104=2),AND('VALORACIÓN CON CONTROLES'!H104=4,'ANALISIS DE RIESGOS'!G104=2),AND('VALORACIÓN CON CONTROLES'!H104=4,'ANALISIS DE RIESGOS'!G104=3),AND('VALORACIÓN CON CONTROLES'!H104=3,'ANALISIS DE RIESGOS'!G104=3),AND('VALORACIÓN CON CONTROLES'!H104=2,'ANALISIS DE RIESGOS'!G104=4),AND('VALORACIÓN CON CONTROLES'!H104=1,'ANALISIS DE RIESGOS'!G104=4),AND('VALORACIÓN CON CONTROLES'!H104=1,'ANALISIS DE RIESGOS'!G104=5)),"ZONA RIESGO ALTO",IF(OR(AND('VALORACIÓN CON CONTROLES'!H104=5,'ANALISIS DE RIESGOS'!G104=3),AND('VALORACIÓN CON CONTROLES'!H104=5,'ANALISIS DE RIESGOS'!G104=4),AND('VALORACIÓN CON CONTROLES'!H104=5,'ANALISIS DE RIESGOS'!G104=5),AND('VALORACIÓN CON CONTROLES'!H104=4,'ANALISIS DE RIESGOS'!G104=4),AND('VALORACIÓN CON CONTROLES'!H104=4,'ANALISIS DE RIESGOS'!G104=5),AND('VALORACIÓN CON CONTROLES'!H104=3,'ANALISIS DE RIESGOS'!G104=4),AND('VALORACIÓN CON CONTROLES'!H104=3,'ANALISIS DE RIESGOS'!G104=5),AND('VALORACIÓN CON CONTROLES'!H104=2,'ANALISIS DE RIESGOS'!G104=5)),"ZONA RIESGO EXTREMO")))),0)</f>
        <v>0</v>
      </c>
      <c r="Q109" s="57">
        <f>IF(AND('VALORACIÓN CON CONTROLES'!H104&gt;0,'VALORACIÓN CON CONTROLES'!I104&gt;0),IF(OR(AND('VALORACIÓN CON CONTROLES'!H104=1,'VALORACIÓN CON CONTROLES'!I104=1),AND('VALORACIÓN CON CONTROLES'!H104=2,'VALORACIÓN CON CONTROLES'!I104=1),AND('VALORACIÓN CON CONTROLES'!H104=3,'VALORACIÓN CON CONTROLES'!I104=1),AND('VALORACIÓN CON CONTROLES'!H104=1,'VALORACIÓN CON CONTROLES'!I104=2),AND('VALORACIÓN CON CONTROLES'!H104=2,'VALORACIÓN CON CONTROLES'!I104=2)),"ZONA RIESGO BAJA",IF(OR(AND('VALORACIÓN CON CONTROLES'!H104=4,'VALORACIÓN CON CONTROLES'!I104=1),AND('VALORACIÓN CON CONTROLES'!H104=3,'VALORACIÓN CON CONTROLES'!I104=2),AND('VALORACIÓN CON CONTROLES'!H104=2,'VALORACIÓN CON CONTROLES'!I104=3),AND('VALORACIÓN CON CONTROLES'!H104=1,'VALORACIÓN CON CONTROLES'!I104=3)),"ZONA RIESGO MODERADO",IF(OR(AND('VALORACIÓN CON CONTROLES'!H104=5,'VALORACIÓN CON CONTROLES'!I104=1),AND('VALORACIÓN CON CONTROLES'!H104=5,'VALORACIÓN CON CONTROLES'!I104=2),AND('VALORACIÓN CON CONTROLES'!H104=4,'VALORACIÓN CON CONTROLES'!I104=2),AND('VALORACIÓN CON CONTROLES'!H104=4,'VALORACIÓN CON CONTROLES'!I104=3),AND('VALORACIÓN CON CONTROLES'!H104=3,'VALORACIÓN CON CONTROLES'!I104=3),AND('VALORACIÓN CON CONTROLES'!H104=2,'VALORACIÓN CON CONTROLES'!I104=4),AND('VALORACIÓN CON CONTROLES'!H104=1,'VALORACIÓN CON CONTROLES'!I104=4),AND('VALORACIÓN CON CONTROLES'!H104=1,'VALORACIÓN CON CONTROLES'!I104=5)),"ZONA RIESGO ALTO",IF(OR(AND('VALORACIÓN CON CONTROLES'!H104=5,'VALORACIÓN CON CONTROLES'!I104=3),AND('VALORACIÓN CON CONTROLES'!H104=5,'VALORACIÓN CON CONTROLES'!I104=4),AND('VALORACIÓN CON CONTROLES'!H104=5,'VALORACIÓN CON CONTROLES'!I104=5),AND('VALORACIÓN CON CONTROLES'!H104=4,'VALORACIÓN CON CONTROLES'!I104=4),AND('VALORACIÓN CON CONTROLES'!H104=4,'VALORACIÓN CON CONTROLES'!I104=5),AND('VALORACIÓN CON CONTROLES'!H104=3,'VALORACIÓN CON CONTROLES'!I104=4),AND('VALORACIÓN CON CONTROLES'!H104=3,'VALORACIÓN CON CONTROLES'!I104=5),AND('VALORACIÓN CON CONTROLES'!H104=2,'VALORACIÓN CON CONTROLES'!I104=5)),"ZONA RIESGO EXTREMO")))),0)</f>
        <v>0</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6">
        <v>100</v>
      </c>
      <c r="L110" s="1"/>
      <c r="M110" s="59">
        <v>96</v>
      </c>
      <c r="N110" s="59">
        <f>IF(AND('VALORACIÓN CON CONTROLES'!H105=0,'VALORACIÓN CON CONTROLES'!I105=0),'ANALISIS DE RIESGOS'!I105,0)</f>
        <v>0</v>
      </c>
      <c r="O110" s="1">
        <f>IF(AND('VALORACIÓN CON CONTROLES'!H105=0,'VALORACIÓN CON CONTROLES'!I105&gt;0),IF(OR(AND('ANALISIS DE RIESGOS'!F105=1,'VALORACIÓN CON CONTROLES'!I105=1),AND('ANALISIS DE RIESGOS'!F105=2,'VALORACIÓN CON CONTROLES'!I105=1),AND('ANALISIS DE RIESGOS'!F105=3,'VALORACIÓN CON CONTROLES'!I105=1),AND('ANALISIS DE RIESGOS'!F105=1,'VALORACIÓN CON CONTROLES'!I105=2),AND('ANALISIS DE RIESGOS'!F105=2,'VALORACIÓN CON CONTROLES'!I105=2)),"ZONA RIESGO BAJA",IF(OR(AND('ANALISIS DE RIESGOS'!F105=4,'VALORACIÓN CON CONTROLES'!I105=1),AND('ANALISIS DE RIESGOS'!F105=3,'VALORACIÓN CON CONTROLES'!I105=2),AND('ANALISIS DE RIESGOS'!F105=2,'VALORACIÓN CON CONTROLES'!I105=3),AND('ANALISIS DE RIESGOS'!F105=1,'VALORACIÓN CON CONTROLES'!I105=3)),"ZONA RIESGO MODERADO",IF(OR(AND('ANALISIS DE RIESGOS'!F105=5,'VALORACIÓN CON CONTROLES'!I105=1),AND('ANALISIS DE RIESGOS'!F105=5,'VALORACIÓN CON CONTROLES'!I105=2),AND('ANALISIS DE RIESGOS'!F105=4,'VALORACIÓN CON CONTROLES'!I105=2),AND('ANALISIS DE RIESGOS'!F105=4,'VALORACIÓN CON CONTROLES'!I105=3),AND('ANALISIS DE RIESGOS'!F105=3,'VALORACIÓN CON CONTROLES'!I105=3),AND('ANALISIS DE RIESGOS'!F105=2,'VALORACIÓN CON CONTROLES'!I105=4),AND('ANALISIS DE RIESGOS'!F105=1,'VALORACIÓN CON CONTROLES'!I105=4),AND('ANALISIS DE RIESGOS'!F105=1,'VALORACIÓN CON CONTROLES'!I105=5)),"ZONA RIESGO ALTO",IF(OR(AND('ANALISIS DE RIESGOS'!F105=5,'VALORACIÓN CON CONTROLES'!I105=3),AND('ANALISIS DE RIESGOS'!F105=5,'VALORACIÓN CON CONTROLES'!I105=4),AND('ANALISIS DE RIESGOS'!F105=5,'VALORACIÓN CON CONTROLES'!I105=5),AND('ANALISIS DE RIESGOS'!F105=4,'VALORACIÓN CON CONTROLES'!I105=4),AND('ANALISIS DE RIESGOS'!F105=4,'VALORACIÓN CON CONTROLES'!I105=5),AND('ANALISIS DE RIESGOS'!F105=3,'VALORACIÓN CON CONTROLES'!I105=4),AND('ANALISIS DE RIESGOS'!F105=3,'VALORACIÓN CON CONTROLES'!I105=5),AND('ANALISIS DE RIESGOS'!F105=2,'VALORACIÓN CON CONTROLES'!I105=5)),"ZONA RIESGO EXTREMO")))),0)</f>
        <v>0</v>
      </c>
      <c r="P110" s="1">
        <f>IF(AND('VALORACIÓN CON CONTROLES'!H105&gt;0,'VALORACIÓN CON CONTROLES'!I105=0),IF(OR(AND('VALORACIÓN CON CONTROLES'!H105=1,'ANALISIS DE RIESGOS'!G105=1),AND('VALORACIÓN CON CONTROLES'!H105=2,'ANALISIS DE RIESGOS'!G105=1),AND('VALORACIÓN CON CONTROLES'!H105=3,'ANALISIS DE RIESGOS'!G105=1),AND('VALORACIÓN CON CONTROLES'!H105=1,'ANALISIS DE RIESGOS'!G105=2),AND('VALORACIÓN CON CONTROLES'!H105=2,'ANALISIS DE RIESGOS'!G105=2)),"ZONA RIESGO BAJA",IF(OR(AND('VALORACIÓN CON CONTROLES'!H105=4,'ANALISIS DE RIESGOS'!G105=1),AND('VALORACIÓN CON CONTROLES'!H105=3,'ANALISIS DE RIESGOS'!G105=2),AND('VALORACIÓN CON CONTROLES'!H105=2,'ANALISIS DE RIESGOS'!G105=3),AND('VALORACIÓN CON CONTROLES'!H105=1,'ANALISIS DE RIESGOS'!G105=3)),"ZONA RIESGO MODERADO",IF(OR(AND('VALORACIÓN CON CONTROLES'!H105=5,'ANALISIS DE RIESGOS'!G105=1),AND('VALORACIÓN CON CONTROLES'!H105=5,'ANALISIS DE RIESGOS'!G105=2),AND('VALORACIÓN CON CONTROLES'!H105=4,'ANALISIS DE RIESGOS'!G105=2),AND('VALORACIÓN CON CONTROLES'!H105=4,'ANALISIS DE RIESGOS'!G105=3),AND('VALORACIÓN CON CONTROLES'!H105=3,'ANALISIS DE RIESGOS'!G105=3),AND('VALORACIÓN CON CONTROLES'!H105=2,'ANALISIS DE RIESGOS'!G105=4),AND('VALORACIÓN CON CONTROLES'!H105=1,'ANALISIS DE RIESGOS'!G105=4),AND('VALORACIÓN CON CONTROLES'!H105=1,'ANALISIS DE RIESGOS'!G105=5)),"ZONA RIESGO ALTO",IF(OR(AND('VALORACIÓN CON CONTROLES'!H105=5,'ANALISIS DE RIESGOS'!G105=3),AND('VALORACIÓN CON CONTROLES'!H105=5,'ANALISIS DE RIESGOS'!G105=4),AND('VALORACIÓN CON CONTROLES'!H105=5,'ANALISIS DE RIESGOS'!G105=5),AND('VALORACIÓN CON CONTROLES'!H105=4,'ANALISIS DE RIESGOS'!G105=4),AND('VALORACIÓN CON CONTROLES'!H105=4,'ANALISIS DE RIESGOS'!G105=5),AND('VALORACIÓN CON CONTROLES'!H105=3,'ANALISIS DE RIESGOS'!G105=4),AND('VALORACIÓN CON CONTROLES'!H105=3,'ANALISIS DE RIESGOS'!G105=5),AND('VALORACIÓN CON CONTROLES'!H105=2,'ANALISIS DE RIESGOS'!G105=5)),"ZONA RIESGO EXTREMO")))),0)</f>
        <v>0</v>
      </c>
      <c r="Q110" s="57">
        <f>IF(AND('VALORACIÓN CON CONTROLES'!H105&gt;0,'VALORACIÓN CON CONTROLES'!I105&gt;0),IF(OR(AND('VALORACIÓN CON CONTROLES'!H105=1,'VALORACIÓN CON CONTROLES'!I105=1),AND('VALORACIÓN CON CONTROLES'!H105=2,'VALORACIÓN CON CONTROLES'!I105=1),AND('VALORACIÓN CON CONTROLES'!H105=3,'VALORACIÓN CON CONTROLES'!I105=1),AND('VALORACIÓN CON CONTROLES'!H105=1,'VALORACIÓN CON CONTROLES'!I105=2),AND('VALORACIÓN CON CONTROLES'!H105=2,'VALORACIÓN CON CONTROLES'!I105=2)),"ZONA RIESGO BAJA",IF(OR(AND('VALORACIÓN CON CONTROLES'!H105=4,'VALORACIÓN CON CONTROLES'!I105=1),AND('VALORACIÓN CON CONTROLES'!H105=3,'VALORACIÓN CON CONTROLES'!I105=2),AND('VALORACIÓN CON CONTROLES'!H105=2,'VALORACIÓN CON CONTROLES'!I105=3),AND('VALORACIÓN CON CONTROLES'!H105=1,'VALORACIÓN CON CONTROLES'!I105=3)),"ZONA RIESGO MODERADO",IF(OR(AND('VALORACIÓN CON CONTROLES'!H105=5,'VALORACIÓN CON CONTROLES'!I105=1),AND('VALORACIÓN CON CONTROLES'!H105=5,'VALORACIÓN CON CONTROLES'!I105=2),AND('VALORACIÓN CON CONTROLES'!H105=4,'VALORACIÓN CON CONTROLES'!I105=2),AND('VALORACIÓN CON CONTROLES'!H105=4,'VALORACIÓN CON CONTROLES'!I105=3),AND('VALORACIÓN CON CONTROLES'!H105=3,'VALORACIÓN CON CONTROLES'!I105=3),AND('VALORACIÓN CON CONTROLES'!H105=2,'VALORACIÓN CON CONTROLES'!I105=4),AND('VALORACIÓN CON CONTROLES'!H105=1,'VALORACIÓN CON CONTROLES'!I105=4),AND('VALORACIÓN CON CONTROLES'!H105=1,'VALORACIÓN CON CONTROLES'!I105=5)),"ZONA RIESGO ALTO",IF(OR(AND('VALORACIÓN CON CONTROLES'!H105=5,'VALORACIÓN CON CONTROLES'!I105=3),AND('VALORACIÓN CON CONTROLES'!H105=5,'VALORACIÓN CON CONTROLES'!I105=4),AND('VALORACIÓN CON CONTROLES'!H105=5,'VALORACIÓN CON CONTROLES'!I105=5),AND('VALORACIÓN CON CONTROLES'!H105=4,'VALORACIÓN CON CONTROLES'!I105=4),AND('VALORACIÓN CON CONTROLES'!H105=4,'VALORACIÓN CON CONTROLES'!I105=5),AND('VALORACIÓN CON CONTROLES'!H105=3,'VALORACIÓN CON CONTROLES'!I105=4),AND('VALORACIÓN CON CONTROLES'!H105=3,'VALORACIÓN CON CONTROLES'!I105=5),AND('VALORACIÓN CON CONTROLES'!H105=2,'VALORACIÓN CON CONTROLES'!I105=5)),"ZONA RIESGO EXTREMO")))),0)</f>
        <v>0</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59">
        <v>97</v>
      </c>
      <c r="N111" s="59">
        <f>IF(AND('VALORACIÓN CON CONTROLES'!H106=0,'VALORACIÓN CON CONTROLES'!I106=0),'ANALISIS DE RIESGOS'!I106,0)</f>
        <v>0</v>
      </c>
      <c r="O111" s="1">
        <f>IF(AND('VALORACIÓN CON CONTROLES'!H106=0,'VALORACIÓN CON CONTROLES'!I106&gt;0),IF(OR(AND('ANALISIS DE RIESGOS'!F106=1,'VALORACIÓN CON CONTROLES'!I106=1),AND('ANALISIS DE RIESGOS'!F106=2,'VALORACIÓN CON CONTROLES'!I106=1),AND('ANALISIS DE RIESGOS'!F106=3,'VALORACIÓN CON CONTROLES'!I106=1),AND('ANALISIS DE RIESGOS'!F106=1,'VALORACIÓN CON CONTROLES'!I106=2),AND('ANALISIS DE RIESGOS'!F106=2,'VALORACIÓN CON CONTROLES'!I106=2)),"ZONA RIESGO BAJA",IF(OR(AND('ANALISIS DE RIESGOS'!F106=4,'VALORACIÓN CON CONTROLES'!I106=1),AND('ANALISIS DE RIESGOS'!F106=3,'VALORACIÓN CON CONTROLES'!I106=2),AND('ANALISIS DE RIESGOS'!F106=2,'VALORACIÓN CON CONTROLES'!I106=3),AND('ANALISIS DE RIESGOS'!F106=1,'VALORACIÓN CON CONTROLES'!I106=3)),"ZONA RIESGO MODERADO",IF(OR(AND('ANALISIS DE RIESGOS'!F106=5,'VALORACIÓN CON CONTROLES'!I106=1),AND('ANALISIS DE RIESGOS'!F106=5,'VALORACIÓN CON CONTROLES'!I106=2),AND('ANALISIS DE RIESGOS'!F106=4,'VALORACIÓN CON CONTROLES'!I106=2),AND('ANALISIS DE RIESGOS'!F106=4,'VALORACIÓN CON CONTROLES'!I106=3),AND('ANALISIS DE RIESGOS'!F106=3,'VALORACIÓN CON CONTROLES'!I106=3),AND('ANALISIS DE RIESGOS'!F106=2,'VALORACIÓN CON CONTROLES'!I106=4),AND('ANALISIS DE RIESGOS'!F106=1,'VALORACIÓN CON CONTROLES'!I106=4),AND('ANALISIS DE RIESGOS'!F106=1,'VALORACIÓN CON CONTROLES'!I106=5)),"ZONA RIESGO ALTO",IF(OR(AND('ANALISIS DE RIESGOS'!F106=5,'VALORACIÓN CON CONTROLES'!I106=3),AND('ANALISIS DE RIESGOS'!F106=5,'VALORACIÓN CON CONTROLES'!I106=4),AND('ANALISIS DE RIESGOS'!F106=5,'VALORACIÓN CON CONTROLES'!I106=5),AND('ANALISIS DE RIESGOS'!F106=4,'VALORACIÓN CON CONTROLES'!I106=4),AND('ANALISIS DE RIESGOS'!F106=4,'VALORACIÓN CON CONTROLES'!I106=5),AND('ANALISIS DE RIESGOS'!F106=3,'VALORACIÓN CON CONTROLES'!I106=4),AND('ANALISIS DE RIESGOS'!F106=3,'VALORACIÓN CON CONTROLES'!I106=5),AND('ANALISIS DE RIESGOS'!F106=2,'VALORACIÓN CON CONTROLES'!I106=5)),"ZONA RIESGO EXTREMO")))),0)</f>
        <v>0</v>
      </c>
      <c r="P111" s="1">
        <f>IF(AND('VALORACIÓN CON CONTROLES'!H106&gt;0,'VALORACIÓN CON CONTROLES'!I106=0),IF(OR(AND('VALORACIÓN CON CONTROLES'!H106=1,'ANALISIS DE RIESGOS'!G106=1),AND('VALORACIÓN CON CONTROLES'!H106=2,'ANALISIS DE RIESGOS'!G106=1),AND('VALORACIÓN CON CONTROLES'!H106=3,'ANALISIS DE RIESGOS'!G106=1),AND('VALORACIÓN CON CONTROLES'!H106=1,'ANALISIS DE RIESGOS'!G106=2),AND('VALORACIÓN CON CONTROLES'!H106=2,'ANALISIS DE RIESGOS'!G106=2)),"ZONA RIESGO BAJA",IF(OR(AND('VALORACIÓN CON CONTROLES'!H106=4,'ANALISIS DE RIESGOS'!G106=1),AND('VALORACIÓN CON CONTROLES'!H106=3,'ANALISIS DE RIESGOS'!G106=2),AND('VALORACIÓN CON CONTROLES'!H106=2,'ANALISIS DE RIESGOS'!G106=3),AND('VALORACIÓN CON CONTROLES'!H106=1,'ANALISIS DE RIESGOS'!G106=3)),"ZONA RIESGO MODERADO",IF(OR(AND('VALORACIÓN CON CONTROLES'!H106=5,'ANALISIS DE RIESGOS'!G106=1),AND('VALORACIÓN CON CONTROLES'!H106=5,'ANALISIS DE RIESGOS'!G106=2),AND('VALORACIÓN CON CONTROLES'!H106=4,'ANALISIS DE RIESGOS'!G106=2),AND('VALORACIÓN CON CONTROLES'!H106=4,'ANALISIS DE RIESGOS'!G106=3),AND('VALORACIÓN CON CONTROLES'!H106=3,'ANALISIS DE RIESGOS'!G106=3),AND('VALORACIÓN CON CONTROLES'!H106=2,'ANALISIS DE RIESGOS'!G106=4),AND('VALORACIÓN CON CONTROLES'!H106=1,'ANALISIS DE RIESGOS'!G106=4),AND('VALORACIÓN CON CONTROLES'!H106=1,'ANALISIS DE RIESGOS'!G106=5)),"ZONA RIESGO ALTO",IF(OR(AND('VALORACIÓN CON CONTROLES'!H106=5,'ANALISIS DE RIESGOS'!G106=3),AND('VALORACIÓN CON CONTROLES'!H106=5,'ANALISIS DE RIESGOS'!G106=4),AND('VALORACIÓN CON CONTROLES'!H106=5,'ANALISIS DE RIESGOS'!G106=5),AND('VALORACIÓN CON CONTROLES'!H106=4,'ANALISIS DE RIESGOS'!G106=4),AND('VALORACIÓN CON CONTROLES'!H106=4,'ANALISIS DE RIESGOS'!G106=5),AND('VALORACIÓN CON CONTROLES'!H106=3,'ANALISIS DE RIESGOS'!G106=4),AND('VALORACIÓN CON CONTROLES'!H106=3,'ANALISIS DE RIESGOS'!G106=5),AND('VALORACIÓN CON CONTROLES'!H106=2,'ANALISIS DE RIESGOS'!G106=5)),"ZONA RIESGO EXTREMO")))),0)</f>
        <v>0</v>
      </c>
      <c r="Q111" s="57">
        <f>IF(AND('VALORACIÓN CON CONTROLES'!H106&gt;0,'VALORACIÓN CON CONTROLES'!I106&gt;0),IF(OR(AND('VALORACIÓN CON CONTROLES'!H106=1,'VALORACIÓN CON CONTROLES'!I106=1),AND('VALORACIÓN CON CONTROLES'!H106=2,'VALORACIÓN CON CONTROLES'!I106=1),AND('VALORACIÓN CON CONTROLES'!H106=3,'VALORACIÓN CON CONTROLES'!I106=1),AND('VALORACIÓN CON CONTROLES'!H106=1,'VALORACIÓN CON CONTROLES'!I106=2),AND('VALORACIÓN CON CONTROLES'!H106=2,'VALORACIÓN CON CONTROLES'!I106=2)),"ZONA RIESGO BAJA",IF(OR(AND('VALORACIÓN CON CONTROLES'!H106=4,'VALORACIÓN CON CONTROLES'!I106=1),AND('VALORACIÓN CON CONTROLES'!H106=3,'VALORACIÓN CON CONTROLES'!I106=2),AND('VALORACIÓN CON CONTROLES'!H106=2,'VALORACIÓN CON CONTROLES'!I106=3),AND('VALORACIÓN CON CONTROLES'!H106=1,'VALORACIÓN CON CONTROLES'!I106=3)),"ZONA RIESGO MODERADO",IF(OR(AND('VALORACIÓN CON CONTROLES'!H106=5,'VALORACIÓN CON CONTROLES'!I106=1),AND('VALORACIÓN CON CONTROLES'!H106=5,'VALORACIÓN CON CONTROLES'!I106=2),AND('VALORACIÓN CON CONTROLES'!H106=4,'VALORACIÓN CON CONTROLES'!I106=2),AND('VALORACIÓN CON CONTROLES'!H106=4,'VALORACIÓN CON CONTROLES'!I106=3),AND('VALORACIÓN CON CONTROLES'!H106=3,'VALORACIÓN CON CONTROLES'!I106=3),AND('VALORACIÓN CON CONTROLES'!H106=2,'VALORACIÓN CON CONTROLES'!I106=4),AND('VALORACIÓN CON CONTROLES'!H106=1,'VALORACIÓN CON CONTROLES'!I106=4),AND('VALORACIÓN CON CONTROLES'!H106=1,'VALORACIÓN CON CONTROLES'!I106=5)),"ZONA RIESGO ALTO",IF(OR(AND('VALORACIÓN CON CONTROLES'!H106=5,'VALORACIÓN CON CONTROLES'!I106=3),AND('VALORACIÓN CON CONTROLES'!H106=5,'VALORACIÓN CON CONTROLES'!I106=4),AND('VALORACIÓN CON CONTROLES'!H106=5,'VALORACIÓN CON CONTROLES'!I106=5),AND('VALORACIÓN CON CONTROLES'!H106=4,'VALORACIÓN CON CONTROLES'!I106=4),AND('VALORACIÓN CON CONTROLES'!H106=4,'VALORACIÓN CON CONTROLES'!I106=5),AND('VALORACIÓN CON CONTROLES'!H106=3,'VALORACIÓN CON CONTROLES'!I106=4),AND('VALORACIÓN CON CONTROLES'!H106=3,'VALORACIÓN CON CONTROLES'!I106=5),AND('VALORACIÓN CON CONTROLES'!H106=2,'VALORACIÓN CON CONTROLES'!I106=5)),"ZONA RIESGO EXTREMO")))),0)</f>
        <v>0</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59">
        <v>98</v>
      </c>
      <c r="N112" s="59">
        <f>IF(AND('VALORACIÓN CON CONTROLES'!H107=0,'VALORACIÓN CON CONTROLES'!I107=0),'ANALISIS DE RIESGOS'!I107,0)</f>
        <v>0</v>
      </c>
      <c r="O112" s="1">
        <f>IF(AND('VALORACIÓN CON CONTROLES'!H107=0,'VALORACIÓN CON CONTROLES'!I107&gt;0),IF(OR(AND('ANALISIS DE RIESGOS'!F107=1,'VALORACIÓN CON CONTROLES'!I107=1),AND('ANALISIS DE RIESGOS'!F107=2,'VALORACIÓN CON CONTROLES'!I107=1),AND('ANALISIS DE RIESGOS'!F107=3,'VALORACIÓN CON CONTROLES'!I107=1),AND('ANALISIS DE RIESGOS'!F107=1,'VALORACIÓN CON CONTROLES'!I107=2),AND('ANALISIS DE RIESGOS'!F107=2,'VALORACIÓN CON CONTROLES'!I107=2)),"ZONA RIESGO BAJA",IF(OR(AND('ANALISIS DE RIESGOS'!F107=4,'VALORACIÓN CON CONTROLES'!I107=1),AND('ANALISIS DE RIESGOS'!F107=3,'VALORACIÓN CON CONTROLES'!I107=2),AND('ANALISIS DE RIESGOS'!F107=2,'VALORACIÓN CON CONTROLES'!I107=3),AND('ANALISIS DE RIESGOS'!F107=1,'VALORACIÓN CON CONTROLES'!I107=3)),"ZONA RIESGO MODERADO",IF(OR(AND('ANALISIS DE RIESGOS'!F107=5,'VALORACIÓN CON CONTROLES'!I107=1),AND('ANALISIS DE RIESGOS'!F107=5,'VALORACIÓN CON CONTROLES'!I107=2),AND('ANALISIS DE RIESGOS'!F107=4,'VALORACIÓN CON CONTROLES'!I107=2),AND('ANALISIS DE RIESGOS'!F107=4,'VALORACIÓN CON CONTROLES'!I107=3),AND('ANALISIS DE RIESGOS'!F107=3,'VALORACIÓN CON CONTROLES'!I107=3),AND('ANALISIS DE RIESGOS'!F107=2,'VALORACIÓN CON CONTROLES'!I107=4),AND('ANALISIS DE RIESGOS'!F107=1,'VALORACIÓN CON CONTROLES'!I107=4),AND('ANALISIS DE RIESGOS'!F107=1,'VALORACIÓN CON CONTROLES'!I107=5)),"ZONA RIESGO ALTO",IF(OR(AND('ANALISIS DE RIESGOS'!F107=5,'VALORACIÓN CON CONTROLES'!I107=3),AND('ANALISIS DE RIESGOS'!F107=5,'VALORACIÓN CON CONTROLES'!I107=4),AND('ANALISIS DE RIESGOS'!F107=5,'VALORACIÓN CON CONTROLES'!I107=5),AND('ANALISIS DE RIESGOS'!F107=4,'VALORACIÓN CON CONTROLES'!I107=4),AND('ANALISIS DE RIESGOS'!F107=4,'VALORACIÓN CON CONTROLES'!I107=5),AND('ANALISIS DE RIESGOS'!F107=3,'VALORACIÓN CON CONTROLES'!I107=4),AND('ANALISIS DE RIESGOS'!F107=3,'VALORACIÓN CON CONTROLES'!I107=5),AND('ANALISIS DE RIESGOS'!F107=2,'VALORACIÓN CON CONTROLES'!I107=5)),"ZONA RIESGO EXTREMO")))),0)</f>
        <v>0</v>
      </c>
      <c r="P112" s="1">
        <f>IF(AND('VALORACIÓN CON CONTROLES'!H107&gt;0,'VALORACIÓN CON CONTROLES'!I107=0),IF(OR(AND('VALORACIÓN CON CONTROLES'!H107=1,'ANALISIS DE RIESGOS'!G107=1),AND('VALORACIÓN CON CONTROLES'!H107=2,'ANALISIS DE RIESGOS'!G107=1),AND('VALORACIÓN CON CONTROLES'!H107=3,'ANALISIS DE RIESGOS'!G107=1),AND('VALORACIÓN CON CONTROLES'!H107=1,'ANALISIS DE RIESGOS'!G107=2),AND('VALORACIÓN CON CONTROLES'!H107=2,'ANALISIS DE RIESGOS'!G107=2)),"ZONA RIESGO BAJA",IF(OR(AND('VALORACIÓN CON CONTROLES'!H107=4,'ANALISIS DE RIESGOS'!G107=1),AND('VALORACIÓN CON CONTROLES'!H107=3,'ANALISIS DE RIESGOS'!G107=2),AND('VALORACIÓN CON CONTROLES'!H107=2,'ANALISIS DE RIESGOS'!G107=3),AND('VALORACIÓN CON CONTROLES'!H107=1,'ANALISIS DE RIESGOS'!G107=3)),"ZONA RIESGO MODERADO",IF(OR(AND('VALORACIÓN CON CONTROLES'!H107=5,'ANALISIS DE RIESGOS'!G107=1),AND('VALORACIÓN CON CONTROLES'!H107=5,'ANALISIS DE RIESGOS'!G107=2),AND('VALORACIÓN CON CONTROLES'!H107=4,'ANALISIS DE RIESGOS'!G107=2),AND('VALORACIÓN CON CONTROLES'!H107=4,'ANALISIS DE RIESGOS'!G107=3),AND('VALORACIÓN CON CONTROLES'!H107=3,'ANALISIS DE RIESGOS'!G107=3),AND('VALORACIÓN CON CONTROLES'!H107=2,'ANALISIS DE RIESGOS'!G107=4),AND('VALORACIÓN CON CONTROLES'!H107=1,'ANALISIS DE RIESGOS'!G107=4),AND('VALORACIÓN CON CONTROLES'!H107=1,'ANALISIS DE RIESGOS'!G107=5)),"ZONA RIESGO ALTO",IF(OR(AND('VALORACIÓN CON CONTROLES'!H107=5,'ANALISIS DE RIESGOS'!G107=3),AND('VALORACIÓN CON CONTROLES'!H107=5,'ANALISIS DE RIESGOS'!G107=4),AND('VALORACIÓN CON CONTROLES'!H107=5,'ANALISIS DE RIESGOS'!G107=5),AND('VALORACIÓN CON CONTROLES'!H107=4,'ANALISIS DE RIESGOS'!G107=4),AND('VALORACIÓN CON CONTROLES'!H107=4,'ANALISIS DE RIESGOS'!G107=5),AND('VALORACIÓN CON CONTROLES'!H107=3,'ANALISIS DE RIESGOS'!G107=4),AND('VALORACIÓN CON CONTROLES'!H107=3,'ANALISIS DE RIESGOS'!G107=5),AND('VALORACIÓN CON CONTROLES'!H107=2,'ANALISIS DE RIESGOS'!G107=5)),"ZONA RIESGO EXTREMO")))),0)</f>
        <v>0</v>
      </c>
      <c r="Q112" s="57">
        <f>IF(AND('VALORACIÓN CON CONTROLES'!H107&gt;0,'VALORACIÓN CON CONTROLES'!I107&gt;0),IF(OR(AND('VALORACIÓN CON CONTROLES'!H107=1,'VALORACIÓN CON CONTROLES'!I107=1),AND('VALORACIÓN CON CONTROLES'!H107=2,'VALORACIÓN CON CONTROLES'!I107=1),AND('VALORACIÓN CON CONTROLES'!H107=3,'VALORACIÓN CON CONTROLES'!I107=1),AND('VALORACIÓN CON CONTROLES'!H107=1,'VALORACIÓN CON CONTROLES'!I107=2),AND('VALORACIÓN CON CONTROLES'!H107=2,'VALORACIÓN CON CONTROLES'!I107=2)),"ZONA RIESGO BAJA",IF(OR(AND('VALORACIÓN CON CONTROLES'!H107=4,'VALORACIÓN CON CONTROLES'!I107=1),AND('VALORACIÓN CON CONTROLES'!H107=3,'VALORACIÓN CON CONTROLES'!I107=2),AND('VALORACIÓN CON CONTROLES'!H107=2,'VALORACIÓN CON CONTROLES'!I107=3),AND('VALORACIÓN CON CONTROLES'!H107=1,'VALORACIÓN CON CONTROLES'!I107=3)),"ZONA RIESGO MODERADO",IF(OR(AND('VALORACIÓN CON CONTROLES'!H107=5,'VALORACIÓN CON CONTROLES'!I107=1),AND('VALORACIÓN CON CONTROLES'!H107=5,'VALORACIÓN CON CONTROLES'!I107=2),AND('VALORACIÓN CON CONTROLES'!H107=4,'VALORACIÓN CON CONTROLES'!I107=2),AND('VALORACIÓN CON CONTROLES'!H107=4,'VALORACIÓN CON CONTROLES'!I107=3),AND('VALORACIÓN CON CONTROLES'!H107=3,'VALORACIÓN CON CONTROLES'!I107=3),AND('VALORACIÓN CON CONTROLES'!H107=2,'VALORACIÓN CON CONTROLES'!I107=4),AND('VALORACIÓN CON CONTROLES'!H107=1,'VALORACIÓN CON CONTROLES'!I107=4),AND('VALORACIÓN CON CONTROLES'!H107=1,'VALORACIÓN CON CONTROLES'!I107=5)),"ZONA RIESGO ALTO",IF(OR(AND('VALORACIÓN CON CONTROLES'!H107=5,'VALORACIÓN CON CONTROLES'!I107=3),AND('VALORACIÓN CON CONTROLES'!H107=5,'VALORACIÓN CON CONTROLES'!I107=4),AND('VALORACIÓN CON CONTROLES'!H107=5,'VALORACIÓN CON CONTROLES'!I107=5),AND('VALORACIÓN CON CONTROLES'!H107=4,'VALORACIÓN CON CONTROLES'!I107=4),AND('VALORACIÓN CON CONTROLES'!H107=4,'VALORACIÓN CON CONTROLES'!I107=5),AND('VALORACIÓN CON CONTROLES'!H107=3,'VALORACIÓN CON CONTROLES'!I107=4),AND('VALORACIÓN CON CONTROLES'!H107=3,'VALORACIÓN CON CONTROLES'!I107=5),AND('VALORACIÓN CON CONTROLES'!H107=2,'VALORACIÓN CON CONTROLES'!I107=5)),"ZONA RIESGO EXTREMO")))),0)</f>
        <v>0</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59">
        <v>99</v>
      </c>
      <c r="N113" s="59">
        <f>IF(AND('VALORACIÓN CON CONTROLES'!H108=0,'VALORACIÓN CON CONTROLES'!I108=0),'ANALISIS DE RIESGOS'!I108,0)</f>
        <v>0</v>
      </c>
      <c r="O113" s="1">
        <f>IF(AND('VALORACIÓN CON CONTROLES'!H108=0,'VALORACIÓN CON CONTROLES'!I108&gt;0),IF(OR(AND('ANALISIS DE RIESGOS'!F108=1,'VALORACIÓN CON CONTROLES'!I108=1),AND('ANALISIS DE RIESGOS'!F108=2,'VALORACIÓN CON CONTROLES'!I108=1),AND('ANALISIS DE RIESGOS'!F108=3,'VALORACIÓN CON CONTROLES'!I108=1),AND('ANALISIS DE RIESGOS'!F108=1,'VALORACIÓN CON CONTROLES'!I108=2),AND('ANALISIS DE RIESGOS'!F108=2,'VALORACIÓN CON CONTROLES'!I108=2)),"ZONA RIESGO BAJA",IF(OR(AND('ANALISIS DE RIESGOS'!F108=4,'VALORACIÓN CON CONTROLES'!I108=1),AND('ANALISIS DE RIESGOS'!F108=3,'VALORACIÓN CON CONTROLES'!I108=2),AND('ANALISIS DE RIESGOS'!F108=2,'VALORACIÓN CON CONTROLES'!I108=3),AND('ANALISIS DE RIESGOS'!F108=1,'VALORACIÓN CON CONTROLES'!I108=3)),"ZONA RIESGO MODERADO",IF(OR(AND('ANALISIS DE RIESGOS'!F108=5,'VALORACIÓN CON CONTROLES'!I108=1),AND('ANALISIS DE RIESGOS'!F108=5,'VALORACIÓN CON CONTROLES'!I108=2),AND('ANALISIS DE RIESGOS'!F108=4,'VALORACIÓN CON CONTROLES'!I108=2),AND('ANALISIS DE RIESGOS'!F108=4,'VALORACIÓN CON CONTROLES'!I108=3),AND('ANALISIS DE RIESGOS'!F108=3,'VALORACIÓN CON CONTROLES'!I108=3),AND('ANALISIS DE RIESGOS'!F108=2,'VALORACIÓN CON CONTROLES'!I108=4),AND('ANALISIS DE RIESGOS'!F108=1,'VALORACIÓN CON CONTROLES'!I108=4),AND('ANALISIS DE RIESGOS'!F108=1,'VALORACIÓN CON CONTROLES'!I108=5)),"ZONA RIESGO ALTO",IF(OR(AND('ANALISIS DE RIESGOS'!F108=5,'VALORACIÓN CON CONTROLES'!I108=3),AND('ANALISIS DE RIESGOS'!F108=5,'VALORACIÓN CON CONTROLES'!I108=4),AND('ANALISIS DE RIESGOS'!F108=5,'VALORACIÓN CON CONTROLES'!I108=5),AND('ANALISIS DE RIESGOS'!F108=4,'VALORACIÓN CON CONTROLES'!I108=4),AND('ANALISIS DE RIESGOS'!F108=4,'VALORACIÓN CON CONTROLES'!I108=5),AND('ANALISIS DE RIESGOS'!F108=3,'VALORACIÓN CON CONTROLES'!I108=4),AND('ANALISIS DE RIESGOS'!F108=3,'VALORACIÓN CON CONTROLES'!I108=5),AND('ANALISIS DE RIESGOS'!F108=2,'VALORACIÓN CON CONTROLES'!I108=5)),"ZONA RIESGO EXTREMO")))),0)</f>
        <v>0</v>
      </c>
      <c r="P113" s="1">
        <f>IF(AND('VALORACIÓN CON CONTROLES'!H108&gt;0,'VALORACIÓN CON CONTROLES'!I108=0),IF(OR(AND('VALORACIÓN CON CONTROLES'!H108=1,'ANALISIS DE RIESGOS'!G108=1),AND('VALORACIÓN CON CONTROLES'!H108=2,'ANALISIS DE RIESGOS'!G108=1),AND('VALORACIÓN CON CONTROLES'!H108=3,'ANALISIS DE RIESGOS'!G108=1),AND('VALORACIÓN CON CONTROLES'!H108=1,'ANALISIS DE RIESGOS'!G108=2),AND('VALORACIÓN CON CONTROLES'!H108=2,'ANALISIS DE RIESGOS'!G108=2)),"ZONA RIESGO BAJA",IF(OR(AND('VALORACIÓN CON CONTROLES'!H108=4,'ANALISIS DE RIESGOS'!G108=1),AND('VALORACIÓN CON CONTROLES'!H108=3,'ANALISIS DE RIESGOS'!G108=2),AND('VALORACIÓN CON CONTROLES'!H108=2,'ANALISIS DE RIESGOS'!G108=3),AND('VALORACIÓN CON CONTROLES'!H108=1,'ANALISIS DE RIESGOS'!G108=3)),"ZONA RIESGO MODERADO",IF(OR(AND('VALORACIÓN CON CONTROLES'!H108=5,'ANALISIS DE RIESGOS'!G108=1),AND('VALORACIÓN CON CONTROLES'!H108=5,'ANALISIS DE RIESGOS'!G108=2),AND('VALORACIÓN CON CONTROLES'!H108=4,'ANALISIS DE RIESGOS'!G108=2),AND('VALORACIÓN CON CONTROLES'!H108=4,'ANALISIS DE RIESGOS'!G108=3),AND('VALORACIÓN CON CONTROLES'!H108=3,'ANALISIS DE RIESGOS'!G108=3),AND('VALORACIÓN CON CONTROLES'!H108=2,'ANALISIS DE RIESGOS'!G108=4),AND('VALORACIÓN CON CONTROLES'!H108=1,'ANALISIS DE RIESGOS'!G108=4),AND('VALORACIÓN CON CONTROLES'!H108=1,'ANALISIS DE RIESGOS'!G108=5)),"ZONA RIESGO ALTO",IF(OR(AND('VALORACIÓN CON CONTROLES'!H108=5,'ANALISIS DE RIESGOS'!G108=3),AND('VALORACIÓN CON CONTROLES'!H108=5,'ANALISIS DE RIESGOS'!G108=4),AND('VALORACIÓN CON CONTROLES'!H108=5,'ANALISIS DE RIESGOS'!G108=5),AND('VALORACIÓN CON CONTROLES'!H108=4,'ANALISIS DE RIESGOS'!G108=4),AND('VALORACIÓN CON CONTROLES'!H108=4,'ANALISIS DE RIESGOS'!G108=5),AND('VALORACIÓN CON CONTROLES'!H108=3,'ANALISIS DE RIESGOS'!G108=4),AND('VALORACIÓN CON CONTROLES'!H108=3,'ANALISIS DE RIESGOS'!G108=5),AND('VALORACIÓN CON CONTROLES'!H108=2,'ANALISIS DE RIESGOS'!G108=5)),"ZONA RIESGO EXTREMO")))),0)</f>
        <v>0</v>
      </c>
      <c r="Q113" s="57">
        <f>IF(AND('VALORACIÓN CON CONTROLES'!H108&gt;0,'VALORACIÓN CON CONTROLES'!I108&gt;0),IF(OR(AND('VALORACIÓN CON CONTROLES'!H108=1,'VALORACIÓN CON CONTROLES'!I108=1),AND('VALORACIÓN CON CONTROLES'!H108=2,'VALORACIÓN CON CONTROLES'!I108=1),AND('VALORACIÓN CON CONTROLES'!H108=3,'VALORACIÓN CON CONTROLES'!I108=1),AND('VALORACIÓN CON CONTROLES'!H108=1,'VALORACIÓN CON CONTROLES'!I108=2),AND('VALORACIÓN CON CONTROLES'!H108=2,'VALORACIÓN CON CONTROLES'!I108=2)),"ZONA RIESGO BAJA",IF(OR(AND('VALORACIÓN CON CONTROLES'!H108=4,'VALORACIÓN CON CONTROLES'!I108=1),AND('VALORACIÓN CON CONTROLES'!H108=3,'VALORACIÓN CON CONTROLES'!I108=2),AND('VALORACIÓN CON CONTROLES'!H108=2,'VALORACIÓN CON CONTROLES'!I108=3),AND('VALORACIÓN CON CONTROLES'!H108=1,'VALORACIÓN CON CONTROLES'!I108=3)),"ZONA RIESGO MODERADO",IF(OR(AND('VALORACIÓN CON CONTROLES'!H108=5,'VALORACIÓN CON CONTROLES'!I108=1),AND('VALORACIÓN CON CONTROLES'!H108=5,'VALORACIÓN CON CONTROLES'!I108=2),AND('VALORACIÓN CON CONTROLES'!H108=4,'VALORACIÓN CON CONTROLES'!I108=2),AND('VALORACIÓN CON CONTROLES'!H108=4,'VALORACIÓN CON CONTROLES'!I108=3),AND('VALORACIÓN CON CONTROLES'!H108=3,'VALORACIÓN CON CONTROLES'!I108=3),AND('VALORACIÓN CON CONTROLES'!H108=2,'VALORACIÓN CON CONTROLES'!I108=4),AND('VALORACIÓN CON CONTROLES'!H108=1,'VALORACIÓN CON CONTROLES'!I108=4),AND('VALORACIÓN CON CONTROLES'!H108=1,'VALORACIÓN CON CONTROLES'!I108=5)),"ZONA RIESGO ALTO",IF(OR(AND('VALORACIÓN CON CONTROLES'!H108=5,'VALORACIÓN CON CONTROLES'!I108=3),AND('VALORACIÓN CON CONTROLES'!H108=5,'VALORACIÓN CON CONTROLES'!I108=4),AND('VALORACIÓN CON CONTROLES'!H108=5,'VALORACIÓN CON CONTROLES'!I108=5),AND('VALORACIÓN CON CONTROLES'!H108=4,'VALORACIÓN CON CONTROLES'!I108=4),AND('VALORACIÓN CON CONTROLES'!H108=4,'VALORACIÓN CON CONTROLES'!I108=5),AND('VALORACIÓN CON CONTROLES'!H108=3,'VALORACIÓN CON CONTROLES'!I108=4),AND('VALORACIÓN CON CONTROLES'!H108=3,'VALORACIÓN CON CONTROLES'!I108=5),AND('VALORACIÓN CON CONTROLES'!H108=2,'VALORACIÓN CON CONTROLES'!I108=5)),"ZONA RIESGO EXTREMO")))),0)</f>
        <v>0</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59">
        <v>100</v>
      </c>
      <c r="N114" s="59">
        <f>IF(AND('VALORACIÓN CON CONTROLES'!H109=0,'VALORACIÓN CON CONTROLES'!I109=0),'ANALISIS DE RIESGOS'!I109,0)</f>
        <v>0</v>
      </c>
      <c r="O114" s="1">
        <f>IF(AND('VALORACIÓN CON CONTROLES'!H109=0,'VALORACIÓN CON CONTROLES'!I109&gt;0),IF(OR(AND('ANALISIS DE RIESGOS'!F109=1,'VALORACIÓN CON CONTROLES'!I109=1),AND('ANALISIS DE RIESGOS'!F109=2,'VALORACIÓN CON CONTROLES'!I109=1),AND('ANALISIS DE RIESGOS'!F109=3,'VALORACIÓN CON CONTROLES'!I109=1),AND('ANALISIS DE RIESGOS'!F109=1,'VALORACIÓN CON CONTROLES'!I109=2),AND('ANALISIS DE RIESGOS'!F109=2,'VALORACIÓN CON CONTROLES'!I109=2)),"ZONA RIESGO BAJA",IF(OR(AND('ANALISIS DE RIESGOS'!F109=4,'VALORACIÓN CON CONTROLES'!I109=1),AND('ANALISIS DE RIESGOS'!F109=3,'VALORACIÓN CON CONTROLES'!I109=2),AND('ANALISIS DE RIESGOS'!F109=2,'VALORACIÓN CON CONTROLES'!I109=3),AND('ANALISIS DE RIESGOS'!F109=1,'VALORACIÓN CON CONTROLES'!I109=3)),"ZONA RIESGO MODERADO",IF(OR(AND('ANALISIS DE RIESGOS'!F109=5,'VALORACIÓN CON CONTROLES'!I109=1),AND('ANALISIS DE RIESGOS'!F109=5,'VALORACIÓN CON CONTROLES'!I109=2),AND('ANALISIS DE RIESGOS'!F109=4,'VALORACIÓN CON CONTROLES'!I109=2),AND('ANALISIS DE RIESGOS'!F109=4,'VALORACIÓN CON CONTROLES'!I109=3),AND('ANALISIS DE RIESGOS'!F109=3,'VALORACIÓN CON CONTROLES'!I109=3),AND('ANALISIS DE RIESGOS'!F109=2,'VALORACIÓN CON CONTROLES'!I109=4),AND('ANALISIS DE RIESGOS'!F109=1,'VALORACIÓN CON CONTROLES'!I109=4),AND('ANALISIS DE RIESGOS'!F109=1,'VALORACIÓN CON CONTROLES'!I109=5)),"ZONA RIESGO ALTO",IF(OR(AND('ANALISIS DE RIESGOS'!F109=5,'VALORACIÓN CON CONTROLES'!I109=3),AND('ANALISIS DE RIESGOS'!F109=5,'VALORACIÓN CON CONTROLES'!I109=4),AND('ANALISIS DE RIESGOS'!F109=5,'VALORACIÓN CON CONTROLES'!I109=5),AND('ANALISIS DE RIESGOS'!F109=4,'VALORACIÓN CON CONTROLES'!I109=4),AND('ANALISIS DE RIESGOS'!F109=4,'VALORACIÓN CON CONTROLES'!I109=5),AND('ANALISIS DE RIESGOS'!F109=3,'VALORACIÓN CON CONTROLES'!I109=4),AND('ANALISIS DE RIESGOS'!F109=3,'VALORACIÓN CON CONTROLES'!I109=5),AND('ANALISIS DE RIESGOS'!F109=2,'VALORACIÓN CON CONTROLES'!I109=5)),"ZONA RIESGO EXTREMO")))),0)</f>
        <v>0</v>
      </c>
      <c r="P114" s="1">
        <f>IF(AND('VALORACIÓN CON CONTROLES'!H109&gt;0,'VALORACIÓN CON CONTROLES'!I109=0),IF(OR(AND('VALORACIÓN CON CONTROLES'!H109=1,'ANALISIS DE RIESGOS'!G109=1),AND('VALORACIÓN CON CONTROLES'!H109=2,'ANALISIS DE RIESGOS'!G109=1),AND('VALORACIÓN CON CONTROLES'!H109=3,'ANALISIS DE RIESGOS'!G109=1),AND('VALORACIÓN CON CONTROLES'!H109=1,'ANALISIS DE RIESGOS'!G109=2),AND('VALORACIÓN CON CONTROLES'!H109=2,'ANALISIS DE RIESGOS'!G109=2)),"ZONA RIESGO BAJA",IF(OR(AND('VALORACIÓN CON CONTROLES'!H109=4,'ANALISIS DE RIESGOS'!G109=1),AND('VALORACIÓN CON CONTROLES'!H109=3,'ANALISIS DE RIESGOS'!G109=2),AND('VALORACIÓN CON CONTROLES'!H109=2,'ANALISIS DE RIESGOS'!G109=3),AND('VALORACIÓN CON CONTROLES'!H109=1,'ANALISIS DE RIESGOS'!G109=3)),"ZONA RIESGO MODERADO",IF(OR(AND('VALORACIÓN CON CONTROLES'!H109=5,'ANALISIS DE RIESGOS'!G109=1),AND('VALORACIÓN CON CONTROLES'!H109=5,'ANALISIS DE RIESGOS'!G109=2),AND('VALORACIÓN CON CONTROLES'!H109=4,'ANALISIS DE RIESGOS'!G109=2),AND('VALORACIÓN CON CONTROLES'!H109=4,'ANALISIS DE RIESGOS'!G109=3),AND('VALORACIÓN CON CONTROLES'!H109=3,'ANALISIS DE RIESGOS'!G109=3),AND('VALORACIÓN CON CONTROLES'!H109=2,'ANALISIS DE RIESGOS'!G109=4),AND('VALORACIÓN CON CONTROLES'!H109=1,'ANALISIS DE RIESGOS'!G109=4),AND('VALORACIÓN CON CONTROLES'!H109=1,'ANALISIS DE RIESGOS'!G109=5)),"ZONA RIESGO ALTO",IF(OR(AND('VALORACIÓN CON CONTROLES'!H109=5,'ANALISIS DE RIESGOS'!G109=3),AND('VALORACIÓN CON CONTROLES'!H109=5,'ANALISIS DE RIESGOS'!G109=4),AND('VALORACIÓN CON CONTROLES'!H109=5,'ANALISIS DE RIESGOS'!G109=5),AND('VALORACIÓN CON CONTROLES'!H109=4,'ANALISIS DE RIESGOS'!G109=4),AND('VALORACIÓN CON CONTROLES'!H109=4,'ANALISIS DE RIESGOS'!G109=5),AND('VALORACIÓN CON CONTROLES'!H109=3,'ANALISIS DE RIESGOS'!G109=4),AND('VALORACIÓN CON CONTROLES'!H109=3,'ANALISIS DE RIESGOS'!G109=5),AND('VALORACIÓN CON CONTROLES'!H109=2,'ANALISIS DE RIESGOS'!G109=5)),"ZONA RIESGO EXTREMO")))),0)</f>
        <v>0</v>
      </c>
      <c r="Q114" s="57">
        <f>IF(AND('VALORACIÓN CON CONTROLES'!H109&gt;0,'VALORACIÓN CON CONTROLES'!I109&gt;0),IF(OR(AND('VALORACIÓN CON CONTROLES'!H109=1,'VALORACIÓN CON CONTROLES'!I109=1),AND('VALORACIÓN CON CONTROLES'!H109=2,'VALORACIÓN CON CONTROLES'!I109=1),AND('VALORACIÓN CON CONTROLES'!H109=3,'VALORACIÓN CON CONTROLES'!I109=1),AND('VALORACIÓN CON CONTROLES'!H109=1,'VALORACIÓN CON CONTROLES'!I109=2),AND('VALORACIÓN CON CONTROLES'!H109=2,'VALORACIÓN CON CONTROLES'!I109=2)),"ZONA RIESGO BAJA",IF(OR(AND('VALORACIÓN CON CONTROLES'!H109=4,'VALORACIÓN CON CONTROLES'!I109=1),AND('VALORACIÓN CON CONTROLES'!H109=3,'VALORACIÓN CON CONTROLES'!I109=2),AND('VALORACIÓN CON CONTROLES'!H109=2,'VALORACIÓN CON CONTROLES'!I109=3),AND('VALORACIÓN CON CONTROLES'!H109=1,'VALORACIÓN CON CONTROLES'!I109=3)),"ZONA RIESGO MODERADO",IF(OR(AND('VALORACIÓN CON CONTROLES'!H109=5,'VALORACIÓN CON CONTROLES'!I109=1),AND('VALORACIÓN CON CONTROLES'!H109=5,'VALORACIÓN CON CONTROLES'!I109=2),AND('VALORACIÓN CON CONTROLES'!H109=4,'VALORACIÓN CON CONTROLES'!I109=2),AND('VALORACIÓN CON CONTROLES'!H109=4,'VALORACIÓN CON CONTROLES'!I109=3),AND('VALORACIÓN CON CONTROLES'!H109=3,'VALORACIÓN CON CONTROLES'!I109=3),AND('VALORACIÓN CON CONTROLES'!H109=2,'VALORACIÓN CON CONTROLES'!I109=4),AND('VALORACIÓN CON CONTROLES'!H109=1,'VALORACIÓN CON CONTROLES'!I109=4),AND('VALORACIÓN CON CONTROLES'!H109=1,'VALORACIÓN CON CONTROLES'!I109=5)),"ZONA RIESGO ALTO",IF(OR(AND('VALORACIÓN CON CONTROLES'!H109=5,'VALORACIÓN CON CONTROLES'!I109=3),AND('VALORACIÓN CON CONTROLES'!H109=5,'VALORACIÓN CON CONTROLES'!I109=4),AND('VALORACIÓN CON CONTROLES'!H109=5,'VALORACIÓN CON CONTROLES'!I109=5),AND('VALORACIÓN CON CONTROLES'!H109=4,'VALORACIÓN CON CONTROLES'!I109=4),AND('VALORACIÓN CON CONTROLES'!H109=4,'VALORACIÓN CON CONTROLES'!I109=5),AND('VALORACIÓN CON CONTROLES'!H109=3,'VALORACIÓN CON CONTROLES'!I109=4),AND('VALORACIÓN CON CONTROLES'!H109=3,'VALORACIÓN CON CONTROLES'!I109=5),AND('VALORACIÓN CON CONTROLES'!H109=2,'VALORACIÓN CON CONTROLES'!I109=5)),"ZONA RIESGO EXTREMO")))),0)</f>
        <v>0</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102"/>
  <sheetViews>
    <sheetView tabSelected="1" view="pageBreakPreview" zoomScale="115" zoomScaleNormal="70" zoomScaleSheetLayoutView="115" workbookViewId="0">
      <pane xSplit="1" ySplit="8" topLeftCell="B96" activePane="bottomRight" state="frozen"/>
      <selection pane="topRight" activeCell="B1" sqref="B1"/>
      <selection pane="bottomLeft" activeCell="A8" sqref="A8"/>
      <selection pane="bottomRight" activeCell="A97" sqref="A97:A98"/>
    </sheetView>
  </sheetViews>
  <sheetFormatPr baseColWidth="10" defaultColWidth="11.42578125" defaultRowHeight="12.75" x14ac:dyDescent="0.25"/>
  <cols>
    <col min="1" max="1" width="10.42578125" style="103" customWidth="1"/>
    <col min="2" max="2" width="20" style="103" customWidth="1"/>
    <col min="3" max="3" width="43.5703125" style="103" customWidth="1"/>
    <col min="4" max="4" width="24.140625" style="103" customWidth="1"/>
    <col min="5" max="5" width="43.42578125" style="103" customWidth="1"/>
    <col min="6" max="6" width="13.7109375" style="103" customWidth="1"/>
    <col min="7" max="7" width="16.28515625" style="103" customWidth="1"/>
    <col min="8" max="8" width="77.28515625" style="103" customWidth="1"/>
    <col min="9" max="9" width="24" style="103" customWidth="1"/>
    <col min="10" max="10" width="18" style="103" customWidth="1"/>
    <col min="11" max="11" width="18.140625" style="103" customWidth="1"/>
    <col min="12" max="12" width="25.140625" style="103" customWidth="1"/>
    <col min="13" max="13" width="13.5703125" style="103" customWidth="1"/>
    <col min="14" max="14" width="33.28515625" style="103" customWidth="1"/>
    <col min="15" max="16384" width="11.42578125" style="103"/>
  </cols>
  <sheetData>
    <row r="1" spans="1:14" ht="16.5" customHeight="1" thickBot="1" x14ac:dyDescent="0.3">
      <c r="A1" s="190"/>
      <c r="B1" s="191"/>
      <c r="C1" s="208" t="s">
        <v>19</v>
      </c>
      <c r="D1" s="209"/>
      <c r="E1" s="209"/>
      <c r="F1" s="209"/>
      <c r="G1" s="209"/>
      <c r="H1" s="210"/>
      <c r="I1" s="190" t="s">
        <v>26</v>
      </c>
      <c r="J1" s="206"/>
      <c r="K1" s="191"/>
      <c r="L1" s="196" t="s">
        <v>0</v>
      </c>
      <c r="M1" s="197"/>
      <c r="N1" s="96" t="s">
        <v>229</v>
      </c>
    </row>
    <row r="2" spans="1:14" ht="16.5" customHeight="1" thickBot="1" x14ac:dyDescent="0.3">
      <c r="A2" s="192"/>
      <c r="B2" s="193"/>
      <c r="C2" s="208"/>
      <c r="D2" s="209"/>
      <c r="E2" s="209"/>
      <c r="F2" s="209"/>
      <c r="G2" s="209"/>
      <c r="H2" s="210"/>
      <c r="I2" s="192"/>
      <c r="J2" s="212"/>
      <c r="K2" s="193"/>
      <c r="L2" s="198" t="s">
        <v>1</v>
      </c>
      <c r="M2" s="199"/>
      <c r="N2" s="98">
        <v>17</v>
      </c>
    </row>
    <row r="3" spans="1:14" ht="16.5" customHeight="1" thickBot="1" x14ac:dyDescent="0.3">
      <c r="A3" s="192"/>
      <c r="B3" s="193"/>
      <c r="C3" s="182"/>
      <c r="D3" s="211"/>
      <c r="E3" s="211"/>
      <c r="F3" s="211"/>
      <c r="G3" s="211"/>
      <c r="H3" s="183"/>
      <c r="I3" s="194"/>
      <c r="J3" s="207"/>
      <c r="K3" s="195"/>
      <c r="L3" s="180" t="s">
        <v>3</v>
      </c>
      <c r="M3" s="181"/>
      <c r="N3" s="92">
        <f>SDSCJ!E3</f>
        <v>42745</v>
      </c>
    </row>
    <row r="4" spans="1:14" ht="15" customHeight="1" x14ac:dyDescent="0.25">
      <c r="A4" s="192"/>
      <c r="B4" s="193"/>
      <c r="C4" s="200" t="s">
        <v>2</v>
      </c>
      <c r="D4" s="201"/>
      <c r="E4" s="201"/>
      <c r="F4" s="201"/>
      <c r="G4" s="201"/>
      <c r="H4" s="202"/>
      <c r="I4" s="190" t="s">
        <v>228</v>
      </c>
      <c r="J4" s="206"/>
      <c r="K4" s="191"/>
      <c r="L4" s="180" t="s">
        <v>227</v>
      </c>
      <c r="M4" s="181"/>
      <c r="N4" s="174" t="s">
        <v>231</v>
      </c>
    </row>
    <row r="5" spans="1:14" ht="15.75" customHeight="1" thickBot="1" x14ac:dyDescent="0.3">
      <c r="A5" s="194"/>
      <c r="B5" s="195"/>
      <c r="C5" s="203"/>
      <c r="D5" s="204"/>
      <c r="E5" s="204"/>
      <c r="F5" s="204"/>
      <c r="G5" s="204"/>
      <c r="H5" s="205"/>
      <c r="I5" s="194"/>
      <c r="J5" s="207"/>
      <c r="K5" s="195"/>
      <c r="L5" s="182"/>
      <c r="M5" s="183"/>
      <c r="N5" s="178"/>
    </row>
    <row r="6" spans="1:14" ht="15" customHeight="1" x14ac:dyDescent="0.25">
      <c r="A6" s="184" t="s">
        <v>4</v>
      </c>
      <c r="B6" s="185"/>
      <c r="C6" s="185"/>
      <c r="D6" s="185"/>
      <c r="E6" s="185"/>
      <c r="F6" s="185"/>
      <c r="G6" s="185"/>
      <c r="H6" s="185"/>
      <c r="I6" s="185"/>
      <c r="J6" s="185"/>
      <c r="K6" s="185"/>
      <c r="L6" s="185"/>
      <c r="M6" s="185"/>
      <c r="N6" s="186"/>
    </row>
    <row r="7" spans="1:14" ht="15.75" customHeight="1" x14ac:dyDescent="0.25">
      <c r="A7" s="187"/>
      <c r="B7" s="188"/>
      <c r="C7" s="188"/>
      <c r="D7" s="188"/>
      <c r="E7" s="188"/>
      <c r="F7" s="188"/>
      <c r="G7" s="188"/>
      <c r="H7" s="188"/>
      <c r="I7" s="188"/>
      <c r="J7" s="188"/>
      <c r="K7" s="188"/>
      <c r="L7" s="188"/>
      <c r="M7" s="188"/>
      <c r="N7" s="189"/>
    </row>
    <row r="8" spans="1:14" ht="38.25" x14ac:dyDescent="0.25">
      <c r="A8" s="104" t="s">
        <v>5</v>
      </c>
      <c r="B8" s="104" t="s">
        <v>7</v>
      </c>
      <c r="C8" s="104" t="s">
        <v>9</v>
      </c>
      <c r="D8" s="104" t="s">
        <v>6</v>
      </c>
      <c r="E8" s="104" t="s">
        <v>205</v>
      </c>
      <c r="F8" s="104" t="s">
        <v>8</v>
      </c>
      <c r="G8" s="104" t="s">
        <v>10</v>
      </c>
      <c r="H8" s="104" t="s">
        <v>11</v>
      </c>
      <c r="I8" s="104" t="s">
        <v>12</v>
      </c>
      <c r="J8" s="104" t="s">
        <v>13</v>
      </c>
      <c r="K8" s="104" t="s">
        <v>14</v>
      </c>
      <c r="L8" s="105" t="s">
        <v>201</v>
      </c>
      <c r="M8" s="104" t="s">
        <v>15</v>
      </c>
      <c r="N8" s="104" t="s">
        <v>16</v>
      </c>
    </row>
    <row r="9" spans="1:14" s="76" customFormat="1" ht="114.75" x14ac:dyDescent="0.25">
      <c r="A9" s="284">
        <f>'IDENTIFICACIÓN DE RIESGOS'!A8</f>
        <v>1</v>
      </c>
      <c r="B9" s="284" t="str">
        <f>'IDENTIFICACIÓN DE RIESGOS'!B8</f>
        <v xml:space="preserve">Acceso y Fortalecimiento a la Justicia </v>
      </c>
      <c r="C9" s="285" t="str">
        <f>+'ANALISIS DE RIESGOS'!C10</f>
        <v>1. Falta de capacitación del equipo de CRI.
2. Falta de claridad de las rutas de aceso a la justicia.</v>
      </c>
      <c r="D9" s="285" t="str">
        <f>'IDENTIFICACIÓN DE RIESGOS'!C8</f>
        <v>Inadecuada orientación a los usuarios en casas de justicia</v>
      </c>
      <c r="E9" s="285" t="str">
        <f>'ANALISIS DE RIESGOS'!E10</f>
        <v>1. Peticiones, quejas y reclamos por parte de los usuarios.
2. Afectación de la imagen del programa de casas de justicia.</v>
      </c>
      <c r="F9" s="284" t="str">
        <f>'ANALISIS DE RIESGOS'!I10</f>
        <v>ZONA RIESGO ALTO</v>
      </c>
      <c r="G9" s="155" t="str">
        <f>'VALORACIÓN DE CONTROL DE RIESGO'!D10</f>
        <v>Reducir el riesgo</v>
      </c>
      <c r="H9" s="155" t="str">
        <f>'VALORACIÓN DE CONTROL DE RIESGO'!H10</f>
        <v>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capacitacion, se identifican y se abordan en una capacitacion especifica o se incluyen dentro de los temas de la siguiente capacitación.
Como soporte de las capacitaciones se tienen las listas de asistencia a capacitaciones que reposan en el archivo de la Dirección de Acceso a la Justicia. El cargue de las evidencias se hará trimestralmente.</v>
      </c>
      <c r="I9" s="155" t="s">
        <v>792</v>
      </c>
      <c r="J9" s="155" t="s">
        <v>793</v>
      </c>
      <c r="K9" s="155" t="s">
        <v>798</v>
      </c>
      <c r="L9" s="284">
        <f>'VALORACIÓN CON CONTROLES'!F10</f>
        <v>100</v>
      </c>
      <c r="M9" s="284" t="str">
        <f>'VALORACIÓN CON CONTROLES'!J10</f>
        <v>ZONA RIESGO BAJA</v>
      </c>
      <c r="N9" s="155" t="str">
        <f>+'VALORACIÓN DE CONTROL DE RIESGO'!S10</f>
        <v>N/A</v>
      </c>
    </row>
    <row r="10" spans="1:14" s="76" customFormat="1" ht="127.5" x14ac:dyDescent="0.25">
      <c r="A10" s="284"/>
      <c r="B10" s="284"/>
      <c r="C10" s="285"/>
      <c r="D10" s="285"/>
      <c r="E10" s="285"/>
      <c r="F10" s="284"/>
      <c r="G10" s="155" t="str">
        <f>'VALORACIÓN DE CONTROL DE RIESGO'!D11</f>
        <v>Reducir el riesgo</v>
      </c>
      <c r="H10" s="155" t="str">
        <f>'VALORACIÓN DE CONTROL DE RIESGO'!H11</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0" s="155" t="s">
        <v>794</v>
      </c>
      <c r="J10" s="155" t="s">
        <v>793</v>
      </c>
      <c r="K10" s="155" t="s">
        <v>797</v>
      </c>
      <c r="L10" s="284"/>
      <c r="M10" s="284"/>
      <c r="N10" s="155" t="str">
        <f>+'VALORACIÓN DE CONTROL DE RIESGO'!S11</f>
        <v>N/A</v>
      </c>
    </row>
    <row r="11" spans="1:14" s="76" customFormat="1" ht="89.25" x14ac:dyDescent="0.25">
      <c r="A11" s="284"/>
      <c r="B11" s="284"/>
      <c r="C11" s="285"/>
      <c r="D11" s="285"/>
      <c r="E11" s="285"/>
      <c r="F11" s="284"/>
      <c r="G11" s="155" t="str">
        <f>'VALORACIÓN DE CONTROL DE RIESGO'!D12</f>
        <v>Reducir el riesgo</v>
      </c>
      <c r="H11" s="155" t="str">
        <f>'VALORACIÓN DE CONTROL DE RIESGO'!H12</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El cargue de las evidencias se hará trimestralmente.</v>
      </c>
      <c r="I11" s="155" t="s">
        <v>795</v>
      </c>
      <c r="J11" s="155" t="s">
        <v>793</v>
      </c>
      <c r="K11" s="155" t="s">
        <v>796</v>
      </c>
      <c r="L11" s="284"/>
      <c r="M11" s="284"/>
      <c r="N11" s="155" t="str">
        <f>+'VALORACIÓN DE CONTROL DE RIESGO'!S12</f>
        <v>N/A</v>
      </c>
    </row>
    <row r="12" spans="1:14" s="76" customFormat="1" ht="127.5" x14ac:dyDescent="0.25">
      <c r="A12" s="284">
        <f>'IDENTIFICACIÓN DE RIESGOS'!A9</f>
        <v>2</v>
      </c>
      <c r="B12" s="284" t="str">
        <f>'IDENTIFICACIÓN DE RIESGOS'!B9</f>
        <v xml:space="preserve">Acceso y Fortalecimiento a la Justicia </v>
      </c>
      <c r="C12" s="285" t="str">
        <f>+'ANALISIS DE RIESGOS'!C11</f>
        <v>1. Falta de claridad en rutas de acceso a la justicia.
2. Deficientes servicios de los equipamientos de CJ.</v>
      </c>
      <c r="D12" s="285" t="str">
        <f>'IDENTIFICACIÓN DE RIESGOS'!C9</f>
        <v>Desvinculación de entidades operadoras al programa de casas de justicia</v>
      </c>
      <c r="E12" s="285" t="str">
        <f>'ANALISIS DE RIESGOS'!E11</f>
        <v>1. Disminución de la oferta de servicios en las CJ.
2. Afectación negativa de la imagen institucional de las casas de justicia.</v>
      </c>
      <c r="F12" s="284" t="str">
        <f>'ANALISIS DE RIESGOS'!I11</f>
        <v>ZONA RIESGO MODERADO</v>
      </c>
      <c r="G12" s="155" t="str">
        <f>'VALORACIÓN DE CONTROL DE RIESGO'!D13</f>
        <v>Reducir el riesgo</v>
      </c>
      <c r="H12" s="155" t="str">
        <f>'VALORACIÓN DE CONTROL DE RIESGO'!H13</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2" s="155" t="s">
        <v>794</v>
      </c>
      <c r="J12" s="155" t="s">
        <v>793</v>
      </c>
      <c r="K12" s="155" t="s">
        <v>797</v>
      </c>
      <c r="L12" s="284">
        <f>'VALORACIÓN CON CONTROLES'!F11</f>
        <v>100</v>
      </c>
      <c r="M12" s="284" t="str">
        <f>'VALORACIÓN CON CONTROLES'!J11</f>
        <v>ZONA RIESGO BAJA</v>
      </c>
      <c r="N12" s="155" t="str">
        <f>+'VALORACIÓN DE CONTROL DE RIESGO'!S13</f>
        <v>N/A</v>
      </c>
    </row>
    <row r="13" spans="1:14" s="76" customFormat="1" ht="123" customHeight="1" x14ac:dyDescent="0.25">
      <c r="A13" s="284"/>
      <c r="B13" s="284"/>
      <c r="C13" s="285"/>
      <c r="D13" s="285"/>
      <c r="E13" s="285"/>
      <c r="F13" s="284"/>
      <c r="G13" s="155" t="str">
        <f>'VALORACIÓN DE CONTROL DE RIESGO'!D14</f>
        <v>Reducir el riesgo</v>
      </c>
      <c r="H13" s="155" t="str">
        <f>'VALORACIÓN DE CONTROL DE RIESGO'!H14</f>
        <v>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El cargue de las evidencias se hará trimestralmente.</v>
      </c>
      <c r="I13" s="155" t="s">
        <v>799</v>
      </c>
      <c r="J13" s="155" t="s">
        <v>793</v>
      </c>
      <c r="K13" s="155" t="s">
        <v>796</v>
      </c>
      <c r="L13" s="284"/>
      <c r="M13" s="284"/>
      <c r="N13" s="155" t="str">
        <f>+'VALORACIÓN DE CONTROL DE RIESGO'!S14</f>
        <v>N/A</v>
      </c>
    </row>
    <row r="14" spans="1:14" s="76" customFormat="1" ht="140.25" x14ac:dyDescent="0.25">
      <c r="A14" s="284"/>
      <c r="B14" s="284"/>
      <c r="C14" s="285"/>
      <c r="D14" s="285"/>
      <c r="E14" s="285"/>
      <c r="F14" s="284"/>
      <c r="G14" s="155" t="str">
        <f>'VALORACIÓN DE CONTROL DE RIESGO'!D15</f>
        <v>Reducir el riesgo</v>
      </c>
      <c r="H14" s="155" t="str">
        <f>'VALORACIÓN DE CONTROL DE RIESGO'!H15</f>
        <v>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El cargue de las evidencias se hará trimestralmente.</v>
      </c>
      <c r="I14" s="155" t="s">
        <v>794</v>
      </c>
      <c r="J14" s="155" t="s">
        <v>793</v>
      </c>
      <c r="K14" s="155" t="s">
        <v>800</v>
      </c>
      <c r="L14" s="284"/>
      <c r="M14" s="284"/>
      <c r="N14" s="155" t="str">
        <f>+'VALORACIÓN DE CONTROL DE RIESGO'!S15</f>
        <v>N/A</v>
      </c>
    </row>
    <row r="15" spans="1:14" s="76" customFormat="1" ht="102" x14ac:dyDescent="0.25">
      <c r="A15" s="284">
        <f>'IDENTIFICACIÓN DE RIESGOS'!A10</f>
        <v>3</v>
      </c>
      <c r="B15" s="284" t="str">
        <f>'IDENTIFICACIÓN DE RIESGOS'!B10</f>
        <v xml:space="preserve">Acceso y Fortalecimiento a la Justicia </v>
      </c>
      <c r="C15" s="285" t="str">
        <f>+'ANALISIS DE RIESGOS'!C12</f>
        <v xml:space="preserve">Falta de recurso humano para atender los Centros de Recepción e Información (CRI) de las casas de justicia.
</v>
      </c>
      <c r="D15" s="285" t="str">
        <f>'IDENTIFICACIÓN DE RIESGOS'!C10</f>
        <v>Interrupción o retraso en la prestación de los serivicios de recepción, información y orientación de los ciudadanos en las casas de justicia de Bogotá</v>
      </c>
      <c r="E15" s="285" t="str">
        <f>'ANALISIS DE RIESGOS'!E12</f>
        <v>1. Peticiones, quejas y reclamos de los ciudadanos.
2. Afectación negativa de la imagen institucional de las casas de justicia.</v>
      </c>
      <c r="F15" s="284" t="str">
        <f>'ANALISIS DE RIESGOS'!I12</f>
        <v>ZONA RIESGO ALTO</v>
      </c>
      <c r="G15" s="155" t="str">
        <f>'VALORACIÓN DE CONTROL DE RIESGO'!D16</f>
        <v>Reducir el riesgo</v>
      </c>
      <c r="H15" s="155" t="str">
        <f>'VALORACIÓN DE CONTROL DE RIESGO'!H16</f>
        <v>La Dirección de Acceso a la Justicia verifica de manera bimensual, que el equipo humano disponible para atención a los ciudadanos en Casas de Justicia (CRI y Recepción) sea suficiente y cuente con las herramientas técnicas y habilidades necesarias. Para los casos en los cuales no se cuente con la capacidad para dar atencion al Ciudadano, la direccion de Acceso a la Justicia procedera con la reasignacion de personal a los equipamentos con mayor demanda. Como evidencia del seguimiento se tiene la matriz de asignación de recurso humano de Casas de Justicia, la cual reposa en los archivos de la Dirección de Acceso a la Justicia. El cargue de las evidencias se hará trimestralmente.</v>
      </c>
      <c r="I15" s="155" t="s">
        <v>802</v>
      </c>
      <c r="J15" s="155" t="s">
        <v>793</v>
      </c>
      <c r="K15" s="155" t="s">
        <v>801</v>
      </c>
      <c r="L15" s="284">
        <f>'VALORACIÓN CON CONTROLES'!F12</f>
        <v>100</v>
      </c>
      <c r="M15" s="284" t="str">
        <f>'VALORACIÓN CON CONTROLES'!J12</f>
        <v>ZONA RIESGO BAJA</v>
      </c>
      <c r="N15" s="155" t="str">
        <f>+'VALORACIÓN DE CONTROL DE RIESGO'!S16</f>
        <v>N/A</v>
      </c>
    </row>
    <row r="16" spans="1:14" s="76" customFormat="1" ht="89.25" x14ac:dyDescent="0.25">
      <c r="A16" s="284"/>
      <c r="B16" s="284"/>
      <c r="C16" s="285"/>
      <c r="D16" s="285"/>
      <c r="E16" s="285"/>
      <c r="F16" s="284"/>
      <c r="G16" s="155" t="str">
        <f>'VALORACIÓN DE CONTROL DE RIESGO'!D17</f>
        <v>Reducir el riesgo</v>
      </c>
      <c r="H16" s="155" t="str">
        <f>'VALORACIÓN DE CONTROL DE RIESGO'!H17</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El cargue de las evidencias se hará trimestralmente.</v>
      </c>
      <c r="I16" s="155" t="s">
        <v>795</v>
      </c>
      <c r="J16" s="155" t="s">
        <v>793</v>
      </c>
      <c r="K16" s="155" t="s">
        <v>796</v>
      </c>
      <c r="L16" s="284"/>
      <c r="M16" s="284"/>
      <c r="N16" s="155" t="str">
        <f>+'VALORACIÓN DE CONTROL DE RIESGO'!S17</f>
        <v>N/A</v>
      </c>
    </row>
    <row r="17" spans="1:14" s="76" customFormat="1" ht="114.75" x14ac:dyDescent="0.25">
      <c r="A17" s="284">
        <f>'IDENTIFICACIÓN DE RIESGOS'!A11</f>
        <v>4</v>
      </c>
      <c r="B17" s="284" t="str">
        <f>'IDENTIFICACIÓN DE RIESGOS'!B11</f>
        <v xml:space="preserve">Acceso y Fortalecimiento a la Justicia </v>
      </c>
      <c r="C17" s="285" t="str">
        <f>+'ANALISIS DE RIESGOS'!C13</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D17" s="285" t="str">
        <f>'IDENTIFICACIÓN DE RIESGOS'!C11</f>
        <v>Interrupción o retraso en la prestación de los servicios por parte de las entidades operadoras de las casas de justicia de Bogotá</v>
      </c>
      <c r="E17" s="285" t="str">
        <f>'ANALISIS DE RIESGOS'!E13</f>
        <v>1. Peticiones, quejas y reclamos de los ciudadanos.
2. Servicios de justicia de baja calidad.</v>
      </c>
      <c r="F17" s="284" t="str">
        <f>'ANALISIS DE RIESGOS'!I13</f>
        <v>ZONA RIESGO ALTO</v>
      </c>
      <c r="G17" s="155" t="str">
        <f>'VALORACIÓN DE CONTROL DE RIESGO'!D18</f>
        <v>Reducir el riesgo</v>
      </c>
      <c r="H17" s="155" t="str">
        <f>'VALORACIÓN DE CONTROL DE RIESGO'!H18</f>
        <v>La Dirección de Acceso a la Justicia verifica bimestralmente con cada entidad operadora el cumplimiento de las obligaciones establecidas en los convenios interadministrativos, a través de reuniones de seguimiento al cumplimiento de las obligaciones establecidas en los convenios. Las dificultades que se presentan en el seguimiento se identifican y se solucionan con la participación de las instancias del nivel directivo. Las actas de reunión de seguimiento a la ejecución de los convenios reposan en el archivo de la Dirección de Acceso a la Justicia.
*Donde reposa el soporte de la ejecución: En el archivo de la Dirección de Acceso a la Justicia. El cargue de las evidencias se hará trimestralmente.</v>
      </c>
      <c r="I17" s="155" t="s">
        <v>794</v>
      </c>
      <c r="J17" s="155" t="s">
        <v>793</v>
      </c>
      <c r="K17" s="155" t="s">
        <v>803</v>
      </c>
      <c r="L17" s="284">
        <f>'VALORACIÓN CON CONTROLES'!F13</f>
        <v>100</v>
      </c>
      <c r="M17" s="284" t="str">
        <f>'VALORACIÓN CON CONTROLES'!J13</f>
        <v>ZONA RIESGO BAJA</v>
      </c>
      <c r="N17" s="155" t="str">
        <f>+'VALORACIÓN DE CONTROL DE RIESGO'!S18</f>
        <v>N/A</v>
      </c>
    </row>
    <row r="18" spans="1:14" s="76" customFormat="1" ht="89.25" x14ac:dyDescent="0.25">
      <c r="A18" s="284"/>
      <c r="B18" s="284"/>
      <c r="C18" s="285"/>
      <c r="D18" s="285"/>
      <c r="E18" s="285"/>
      <c r="F18" s="284"/>
      <c r="G18" s="155" t="str">
        <f>'VALORACIÓN DE CONTROL DE RIESGO'!D19</f>
        <v>Reducir el riesgo</v>
      </c>
      <c r="H18" s="155" t="str">
        <f>'VALORACIÓN DE CONTROL DE RIESGO'!H19</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El cargue de las evidencias se hará trimestralmente.</v>
      </c>
      <c r="I18" s="155" t="s">
        <v>795</v>
      </c>
      <c r="J18" s="155" t="s">
        <v>793</v>
      </c>
      <c r="K18" s="155" t="s">
        <v>796</v>
      </c>
      <c r="L18" s="284"/>
      <c r="M18" s="284"/>
      <c r="N18" s="155" t="str">
        <f>+'VALORACIÓN DE CONTROL DE RIESGO'!S19</f>
        <v>N/A</v>
      </c>
    </row>
    <row r="19" spans="1:14" s="76" customFormat="1" ht="76.5" x14ac:dyDescent="0.25">
      <c r="A19" s="284">
        <f>'IDENTIFICACIÓN DE RIESGOS'!A12</f>
        <v>5</v>
      </c>
      <c r="B19" s="284" t="str">
        <f>'IDENTIFICACIÓN DE RIESGOS'!B12</f>
        <v xml:space="preserve">Acceso y Fortalecimiento a la Justicia </v>
      </c>
      <c r="C19" s="285" t="str">
        <f>+'ANALISIS DE RIESGOS'!C14</f>
        <v>Carga emocional que los traslados trasmiten al personal del CTP.</v>
      </c>
      <c r="D19" s="285" t="str">
        <f>'IDENTIFICACIÓN DE RIESGOS'!C12</f>
        <v>Afectación psicosocial de los funcionarios y contratistas del CTP</v>
      </c>
      <c r="E19" s="285" t="str">
        <f>'ANALISIS DE RIESGOS'!E14</f>
        <v>Posible afectación Psicosocial en los funcionarios, estrés, o enfermedades relacionados con éste.</v>
      </c>
      <c r="F19" s="284" t="str">
        <f>'ANALISIS DE RIESGOS'!I14</f>
        <v>ZONA RIESGO ALTO</v>
      </c>
      <c r="G19" s="155" t="str">
        <f>'VALORACIÓN DE CONTROL DE RIESGO'!D20</f>
        <v>Reducir el riesgo</v>
      </c>
      <c r="H19" s="155" t="str">
        <f>'VALORACIÓN DE CONTROL DE RIESGO'!H20</f>
        <v>La Dirección de Acceso a la Justicia atiende mensualmente la posible afectación emocional del personal que labora en el Centro de Traslado por Protección CTP mediante la realizacion de acciones orientadas al manejo de estrés y pausas activas. Para los casos en los cuales no se pueda cumplir el cronograma se procede con la reprogramacion. Las actas de estas acciones preventivas reposan en el archivo de la Dirección de Acceso a la Justicia. El cargue de las evidencias se hará trimestralmente.</v>
      </c>
      <c r="I19" s="155" t="s">
        <v>794</v>
      </c>
      <c r="J19" s="155" t="s">
        <v>793</v>
      </c>
      <c r="K19" s="155" t="s">
        <v>804</v>
      </c>
      <c r="L19" s="284">
        <f>'VALORACIÓN CON CONTROLES'!F14</f>
        <v>100</v>
      </c>
      <c r="M19" s="284" t="str">
        <f>'VALORACIÓN CON CONTROLES'!J14</f>
        <v>ZONA RIESGO BAJA</v>
      </c>
      <c r="N19" s="155" t="str">
        <f>+'VALORACIÓN DE CONTROL DE RIESGO'!S20</f>
        <v>N/A</v>
      </c>
    </row>
    <row r="20" spans="1:14" s="76" customFormat="1" ht="114.75" x14ac:dyDescent="0.25">
      <c r="A20" s="284"/>
      <c r="B20" s="284"/>
      <c r="C20" s="285"/>
      <c r="D20" s="285"/>
      <c r="E20" s="285"/>
      <c r="F20" s="284"/>
      <c r="G20" s="155" t="str">
        <f>'VALORACIÓN DE CONTROL DE RIESGO'!D21</f>
        <v>Reducir el riesgo</v>
      </c>
      <c r="H20" s="155" t="str">
        <f>'VALORACIÓN DE CONTROL DE RIESGO'!H21</f>
        <v>La Dirección de Acceso a la Justicia identifica la posible afectación emocional del personal que labora en el Centro de Traslado por Protección CTP. En caso de presentarse alguna afectación emocional o de enfermedad se remite el caso la direccion de Gestion Humana para que remita al funcionario a las entidades prestadoras de salud a las cuales está afiliado el empleado para su correspondiente tratamiento. Durante la atencion Psicologia del funcionario se realizara una reasignacion de personal para cubrir la prestacion del servicio. La evidencia de estas remisiones reposa en los archivos de la Dirección de Gestión Humana de la SDSCJ. El cargue de las evidencias se hará trimestralmente.</v>
      </c>
      <c r="I20" s="155" t="s">
        <v>805</v>
      </c>
      <c r="J20" s="155" t="s">
        <v>793</v>
      </c>
      <c r="K20" s="155" t="s">
        <v>796</v>
      </c>
      <c r="L20" s="284"/>
      <c r="M20" s="284"/>
      <c r="N20" s="155" t="str">
        <f>+'VALORACIÓN DE CONTROL DE RIESGO'!S21</f>
        <v>N/A</v>
      </c>
    </row>
    <row r="21" spans="1:14" s="76" customFormat="1" ht="89.25" x14ac:dyDescent="0.25">
      <c r="A21" s="284">
        <f>'IDENTIFICACIÓN DE RIESGOS'!A13</f>
        <v>6</v>
      </c>
      <c r="B21" s="284" t="str">
        <f>'IDENTIFICACIÓN DE RIESGOS'!B13</f>
        <v xml:space="preserve">Acceso y Fortalecimiento a la Justicia </v>
      </c>
      <c r="C21" s="285" t="str">
        <f>+'ANALISIS DE RIESGOS'!C15</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v>
      </c>
      <c r="D21" s="285" t="str">
        <f>'IDENTIFICACIÓN DE RIESGOS'!C13</f>
        <v>Inadecuada implementación del medio "Traslado por protección"</v>
      </c>
      <c r="E21" s="285" t="str">
        <f>'ANALISIS DE RIESGOS'!E15</f>
        <v>1. Transgresión derechos humanos personas trasladadas. 
2. Privación injusta de la libertad 
3. Privación ilegal de la libertad</v>
      </c>
      <c r="F21" s="284" t="str">
        <f>'ANALISIS DE RIESGOS'!I15</f>
        <v>ZONA RIESGO ALTO</v>
      </c>
      <c r="G21" s="155" t="str">
        <f>'VALORACIÓN DE CONTROL DE RIESGO'!D22</f>
        <v>Reducir el riesgo</v>
      </c>
      <c r="H21" s="155" t="str">
        <f>'VALORACIÓN DE CONTROL DE RIESGO'!H22</f>
        <v>La Dirección de Acceso a la Justicia verifica mensualmente la implementación del medio "Traslado por Protección" y en el caso de hallar alguna anomalía en el procedimiento, deja constancia e informa a la instancia competente (POLICIA-PERSONERIA).
Una vez hecha la verificación del procedimiento de traslado se deja constancia de las anomalías y cualquier desviación se investiga y se deja la constancia correspondiente la cual reposa en el archivo del Centro de Traslado por Protección. El cargue de las evidencias se hará trimestralmente.</v>
      </c>
      <c r="I21" s="155" t="s">
        <v>806</v>
      </c>
      <c r="J21" s="155" t="s">
        <v>793</v>
      </c>
      <c r="K21" s="155" t="s">
        <v>804</v>
      </c>
      <c r="L21" s="284">
        <f>'VALORACIÓN CON CONTROLES'!F15</f>
        <v>100</v>
      </c>
      <c r="M21" s="284" t="str">
        <f>'VALORACIÓN CON CONTROLES'!J15</f>
        <v>ZONA RIESGO BAJA</v>
      </c>
      <c r="N21" s="155" t="str">
        <f>+'VALORACIÓN DE CONTROL DE RIESGO'!S22</f>
        <v>N/A</v>
      </c>
    </row>
    <row r="22" spans="1:14" s="76" customFormat="1" ht="114.75" x14ac:dyDescent="0.25">
      <c r="A22" s="284"/>
      <c r="B22" s="284"/>
      <c r="C22" s="285"/>
      <c r="D22" s="285"/>
      <c r="E22" s="285"/>
      <c r="F22" s="284"/>
      <c r="G22" s="155" t="str">
        <f>'VALORACIÓN DE CONTROL DE RIESGO'!D23</f>
        <v>Reducir el riesgo</v>
      </c>
      <c r="H22" s="155" t="str">
        <f>'VALORACIÓN DE CONTROL DE RIESGO'!H23</f>
        <v>La Dirección de Acceso a la Justicia indaga de si se está presentando algún caso de transgresión de derechos humanos de las personas trasladadas o de privación injusta o ilegal de la libertad, para tomar las medidas adecuadas que corresponderan a la puesta en libertad inmediata y evitar superar la transgresión de los derechos humanos poniendo en libertad a quien ha sido privado injustamente de ella, para lo cual se deja constancia de las situaciones evidenciadas y se informa a la instancia competente.
Cualquier desviación se investiga y se deja la constancia correspondiente la cual reposa en el archivo del Centro de Traslado por Protección. El cargue de las evidencias se hará trimestralmente.</v>
      </c>
      <c r="I22" s="155" t="s">
        <v>806</v>
      </c>
      <c r="J22" s="155" t="s">
        <v>793</v>
      </c>
      <c r="K22" s="155" t="s">
        <v>796</v>
      </c>
      <c r="L22" s="284"/>
      <c r="M22" s="284"/>
      <c r="N22" s="155" t="str">
        <f>+'VALORACIÓN DE CONTROL DE RIESGO'!S23</f>
        <v>N/A</v>
      </c>
    </row>
    <row r="23" spans="1:14" s="76" customFormat="1" ht="102" x14ac:dyDescent="0.25">
      <c r="A23" s="155">
        <f>'IDENTIFICACIÓN DE RIESGOS'!A14</f>
        <v>7</v>
      </c>
      <c r="B23" s="155" t="str">
        <f>'IDENTIFICACIÓN DE RIESGOS'!B14</f>
        <v>Atención y Servicio al Ciudadano</v>
      </c>
      <c r="C23" s="107" t="str">
        <f>+'ANALISIS DE RIESGOS'!C16</f>
        <v>Seguimiento inadecuado de las peticiones, quejas, reclamos y sugerencias por parte del equipo de atención y servicio al ciudadano de la SDSCJ.</v>
      </c>
      <c r="D23" s="107" t="str">
        <f>'IDENTIFICACIÓN DE RIESGOS'!C14</f>
        <v>Responder extemporáneamente las Peticiones, Quejas, Reclamos o Sugerencias que ingresen a la Secretaría Distrital de Seguridad, Convivencia y Justicia.</v>
      </c>
      <c r="E23" s="107" t="str">
        <f>'ANALISIS DE RIESGOS'!E16</f>
        <v>Sanción disciplinaria, perdida legitimidad, mala percepción de la imagen, proceso legal.</v>
      </c>
      <c r="F23" s="155" t="str">
        <f>'ANALISIS DE RIESGOS'!I16</f>
        <v>ZONA RIESGO EXTREMO</v>
      </c>
      <c r="G23" s="155" t="str">
        <f>'VALORACIÓN DE CONTROL DE RIESGO'!D24</f>
        <v>Reducir el riesgo</v>
      </c>
      <c r="H23" s="155" t="str">
        <f>'VALORACIÓN DE CONTROL DE RIESGO'!H24</f>
        <v>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excell y el diligenciamiento del Formato F-AS-424 “Matriz de seguimiento y control a las respuestas de PQRS ciudadanos o entres de control”. El cargue de las evidencias se hará trimestralmente.</v>
      </c>
      <c r="I23" s="155" t="s">
        <v>809</v>
      </c>
      <c r="J23" s="155" t="s">
        <v>807</v>
      </c>
      <c r="K23" s="155" t="s">
        <v>808</v>
      </c>
      <c r="L23" s="155">
        <f>'VALORACIÓN CON CONTROLES'!F16</f>
        <v>100</v>
      </c>
      <c r="M23" s="155" t="str">
        <f>'VALORACIÓN CON CONTROLES'!J16</f>
        <v>ZONA RIESGO MODERADO</v>
      </c>
      <c r="N23" s="155" t="str">
        <f>+'VALORACIÓN DE CONTROL DE RIESGO'!S24</f>
        <v>PQRs gestionados por Atención y Servicio al Ciudadano</v>
      </c>
    </row>
    <row r="24" spans="1:14" s="76" customFormat="1" ht="89.25" x14ac:dyDescent="0.25">
      <c r="A24" s="155">
        <f>'IDENTIFICACIÓN DE RIESGOS'!A15</f>
        <v>8</v>
      </c>
      <c r="B24" s="155" t="str">
        <f>'IDENTIFICACIÓN DE RIESGOS'!B15</f>
        <v>Atención y Servicio al Ciudadano</v>
      </c>
      <c r="C24" s="107" t="str">
        <f>+'ANALISIS DE RIESGOS'!C17</f>
        <v>Falta de seguimiento para la publicación de los Informes de PQRS en la página web de la entidad.</v>
      </c>
      <c r="D24" s="107" t="str">
        <f>'IDENTIFICACIÓN DE RIESGOS'!C15</f>
        <v>Publicar extemporaneamente los Informes de PQRS en la página web de la entidad.</v>
      </c>
      <c r="E24" s="107" t="str">
        <f>'ANALISIS DE RIESGOS'!E17</f>
        <v>Sanción disciplinaria, perdida legitimidad, mala percepción de la imagen, proceso legal.</v>
      </c>
      <c r="F24" s="155" t="str">
        <f>'ANALISIS DE RIESGOS'!I17</f>
        <v>ZONA RIESGO MODERADO</v>
      </c>
      <c r="G24" s="155" t="str">
        <f>'VALORACIÓN DE CONTROL DE RIESGO'!D25</f>
        <v>Reducir el riesgo</v>
      </c>
      <c r="H24" s="155" t="str">
        <f>'VALORACIÓN DE CONTROL DE RIESGO'!H25</f>
        <v>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v>
      </c>
      <c r="I24" s="155" t="s">
        <v>810</v>
      </c>
      <c r="J24" s="155" t="s">
        <v>807</v>
      </c>
      <c r="K24" s="155" t="s">
        <v>804</v>
      </c>
      <c r="L24" s="155">
        <f>'VALORACIÓN CON CONTROLES'!F17</f>
        <v>100</v>
      </c>
      <c r="M24" s="155" t="str">
        <f>'VALORACIÓN CON CONTROLES'!J17</f>
        <v>ZONA RIESGO BAJA</v>
      </c>
      <c r="N24" s="155" t="str">
        <f>+'VALORACIÓN DE CONTROL DE RIESGO'!S25</f>
        <v>PQRs gestionados por Atención y Servicio al Ciudadano</v>
      </c>
    </row>
    <row r="25" spans="1:14" s="76" customFormat="1" ht="76.5" x14ac:dyDescent="0.25">
      <c r="A25" s="284">
        <f>'IDENTIFICACIÓN DE RIESGOS'!A16</f>
        <v>9</v>
      </c>
      <c r="B25" s="284" t="str">
        <f>'IDENTIFICACIÓN DE RIESGOS'!B16</f>
        <v>Control Interno Disciplinario</v>
      </c>
      <c r="C25" s="285" t="str">
        <f>+'ANALISIS DE RIESGOS'!C18</f>
        <v>*Limitación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v>
      </c>
      <c r="D25" s="285" t="str">
        <f>'IDENTIFICACIÓN DE RIESGOS'!C16</f>
        <v>Procesos disciplinarios desarrollados  y fallados sin cumplir con los parametros de ley.</v>
      </c>
      <c r="E25" s="285" t="str">
        <f>'ANALISIS DE RIESGOS'!E18</f>
        <v>El incumplimiento de los fines de la actuación disciplinaria que deriva en impunidad frente las actuaciones irregulares de los servidores públicos de la entidad</v>
      </c>
      <c r="F25" s="284" t="str">
        <f>'ANALISIS DE RIESGOS'!I18</f>
        <v>ZONA RIESGO ALTO</v>
      </c>
      <c r="G25" s="155" t="str">
        <f>'VALORACIÓN DE CONTROL DE RIESGO'!D26</f>
        <v>Reducir el riesgo</v>
      </c>
      <c r="H25" s="155" t="str">
        <f>'VALORACIÓN DE CONTROL DE RIESGO'!H26</f>
        <v>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 El cargue de las evidencias se hará trimestralmente.</v>
      </c>
      <c r="I25" s="155" t="s">
        <v>794</v>
      </c>
      <c r="J25" s="155" t="s">
        <v>811</v>
      </c>
      <c r="K25" s="155" t="s">
        <v>797</v>
      </c>
      <c r="L25" s="284">
        <f>'VALORACIÓN CON CONTROLES'!F18</f>
        <v>100</v>
      </c>
      <c r="M25" s="284" t="str">
        <f>'VALORACIÓN CON CONTROLES'!J18</f>
        <v>ZONA RIESGO BAJA</v>
      </c>
      <c r="N25" s="155" t="str">
        <f>+'VALORACIÓN DE CONTROL DE RIESGO'!S26</f>
        <v>Procesos fallados sin cumplir con los parametros de ley/procesos fallados</v>
      </c>
    </row>
    <row r="26" spans="1:14" s="76" customFormat="1" ht="102" x14ac:dyDescent="0.25">
      <c r="A26" s="284"/>
      <c r="B26" s="284"/>
      <c r="C26" s="285"/>
      <c r="D26" s="285"/>
      <c r="E26" s="285"/>
      <c r="F26" s="284"/>
      <c r="G26" s="155" t="str">
        <f>'VALORACIÓN DE CONTROL DE RIESGO'!D27</f>
        <v>Reducir el riesgo</v>
      </c>
      <c r="H26" s="155" t="str">
        <f>'VALORACIÓN DE CONTROL DE RIESGO'!H27</f>
        <v>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 El cargue de las evidencias se hará trimestralmente.</v>
      </c>
      <c r="I26" s="155" t="s">
        <v>812</v>
      </c>
      <c r="J26" s="155" t="s">
        <v>811</v>
      </c>
      <c r="K26" s="155" t="s">
        <v>804</v>
      </c>
      <c r="L26" s="284"/>
      <c r="M26" s="284"/>
      <c r="N26" s="155" t="str">
        <f>+'VALORACIÓN DE CONTROL DE RIESGO'!S27</f>
        <v>Procesos fallados sin cumplir con los parametros de ley/procesos fallados</v>
      </c>
    </row>
    <row r="27" spans="1:14" s="76" customFormat="1" ht="102" x14ac:dyDescent="0.25">
      <c r="A27" s="155">
        <f>'IDENTIFICACIÓN DE RIESGOS'!A17</f>
        <v>10</v>
      </c>
      <c r="B27" s="155" t="str">
        <f>'IDENTIFICACIÓN DE RIESGOS'!B17</f>
        <v>Direccionamiento Sectorial e Institucional</v>
      </c>
      <c r="C27" s="107" t="str">
        <f>+'ANALISIS DE RIESGOS'!C19</f>
        <v xml:space="preserve">Actualización en la matriz normativa debido a que las diferentes entidades ambientales (Ministerio de Ambiente, Secretaria Distrital de Ambiente o Corporación Autonoma Regional), expidan o modifenquen el marco legal a nivel nacional o distrital. </v>
      </c>
      <c r="D27" s="107" t="str">
        <f>'IDENTIFICACIÓN DE RIESGOS'!C17</f>
        <v xml:space="preserve">Imcumplimiento normativo ambiental por parte de la Secretaria Distrital de Seguridad, Convivencia y Justicia </v>
      </c>
      <c r="E27" s="107" t="str">
        <f>'ANALISIS DE RIESGOS'!E19</f>
        <v xml:space="preserve">Sanciones asociadas a multas ambientales (Tasas retributiva ambientales) o requerimientos. </v>
      </c>
      <c r="F27" s="155" t="str">
        <f>'ANALISIS DE RIESGOS'!I19</f>
        <v>ZONA RIESGO EXTREMO</v>
      </c>
      <c r="G27" s="155" t="str">
        <f>'VALORACIÓN DE CONTROL DE RIESGO'!D28</f>
        <v>Reducir el riesgo</v>
      </c>
      <c r="H27" s="155" t="str">
        <f>'VALORACIÓN DE CONTROL DE RIESGO'!H28</f>
        <v>El Gestor Ambiental y el grupo de trabajo (OAP), deberan verificar el cumplimiento normativo ambiental de la entidad mensualmente, momento en que se debe validar ante la SDA, revisando la expedición o modificacion de las normas ambientales en el ultimo mes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El cargue de las evidencias se hará trimestralmente.</v>
      </c>
      <c r="I27" s="155" t="s">
        <v>814</v>
      </c>
      <c r="J27" s="155" t="s">
        <v>813</v>
      </c>
      <c r="K27" s="155" t="s">
        <v>804</v>
      </c>
      <c r="L27" s="155">
        <f>'VALORACIÓN CON CONTROLES'!F19</f>
        <v>100</v>
      </c>
      <c r="M27" s="155" t="str">
        <f>'VALORACIÓN CON CONTROLES'!J19</f>
        <v>ZONA RIESGO BAJA</v>
      </c>
      <c r="N27" s="155" t="str">
        <f>+'VALORACIÓN DE CONTROL DE RIESGO'!S28</f>
        <v>Nivel de aprendizaje de funcionarios capacitados en temas ambientales</v>
      </c>
    </row>
    <row r="28" spans="1:14" s="76" customFormat="1" ht="102" x14ac:dyDescent="0.25">
      <c r="A28" s="155">
        <f>'IDENTIFICACIÓN DE RIESGOS'!A18</f>
        <v>11</v>
      </c>
      <c r="B28" s="155" t="str">
        <f>'IDENTIFICACIÓN DE RIESGOS'!B18</f>
        <v>Direccionamiento Sectorial e Institucional</v>
      </c>
      <c r="C28" s="107" t="str">
        <f>+'ANALISIS DE RIESGOS'!C20</f>
        <v>Generacion e identificación de aspectos e impactos ambientales.</v>
      </c>
      <c r="D28" s="107" t="str">
        <f>'IDENTIFICACIÓN DE RIESGOS'!C18</f>
        <v xml:space="preserve">Deficiencia en el manejo ambiental de los aspectos e impactos ambientales. </v>
      </c>
      <c r="E28" s="107" t="str">
        <f>'ANALISIS DE RIESGOS'!E20</f>
        <v xml:space="preserve">Afectaciones e impactos en los recursos naturales </v>
      </c>
      <c r="F28" s="155" t="str">
        <f>'ANALISIS DE RIESGOS'!I20</f>
        <v>ZONA RIESGO BAJA</v>
      </c>
      <c r="G28" s="155" t="str">
        <f>'VALORACIÓN DE CONTROL DE RIESGO'!D29</f>
        <v>Reducir el riesgo</v>
      </c>
      <c r="H28" s="155" t="str">
        <f>'VALORACIÓN DE CONTROL DE RIESGO'!H29</f>
        <v>El Gestor Ambiental y el grupo de trabajo (OAP), deberan verificar los impactos y aspectos ambientales de la entidad semestralmente, momento en que se debe validar ante la SDA, revisando las diferentes actividades socio-ambientales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El cargue de las evidencias se hará trimestralmente.</v>
      </c>
      <c r="I28" s="155" t="s">
        <v>814</v>
      </c>
      <c r="J28" s="155" t="s">
        <v>813</v>
      </c>
      <c r="K28" s="155" t="s">
        <v>800</v>
      </c>
      <c r="L28" s="155">
        <f>'VALORACIÓN CON CONTROLES'!F20</f>
        <v>100</v>
      </c>
      <c r="M28" s="155" t="str">
        <f>'VALORACIÓN CON CONTROLES'!J20</f>
        <v>ZONA RIESGO BAJA</v>
      </c>
      <c r="N28" s="155" t="str">
        <f>+'VALORACIÓN DE CONTROL DE RIESGO'!S29</f>
        <v>Nivel de aprendizaje de funcionarios capacitados en temas ambientales</v>
      </c>
    </row>
    <row r="29" spans="1:14" s="76" customFormat="1" ht="114.75" x14ac:dyDescent="0.25">
      <c r="A29" s="155">
        <f>'IDENTIFICACIÓN DE RIESGOS'!A19</f>
        <v>12</v>
      </c>
      <c r="B29" s="155" t="str">
        <f>'IDENTIFICACIÓN DE RIESGOS'!B19</f>
        <v>Direccionamiento Sectorial e Institucional</v>
      </c>
      <c r="C29" s="107" t="str">
        <f>+'ANALISIS DE RIESGOS'!C21</f>
        <v>Generación de residuos solidos aprovechables, peligrosos y especiales.</v>
      </c>
      <c r="D29" s="107" t="str">
        <f>'IDENTIFICACIÓN DE RIESGOS'!C19</f>
        <v>Incumplimiento normativo ambiental y proliferación de vectores.</v>
      </c>
      <c r="E29" s="107" t="str">
        <f>'ANALISIS DE RIESGOS'!E21</f>
        <v>Afectaciones e impactos en los recursos naturales y sanciones ambientales</v>
      </c>
      <c r="F29" s="155" t="str">
        <f>'ANALISIS DE RIESGOS'!I21</f>
        <v>ZONA RIESGO BAJA</v>
      </c>
      <c r="G29" s="155" t="str">
        <f>'VALORACIÓN DE CONTROL DE RIESGO'!D30</f>
        <v>Reducir el riesgo</v>
      </c>
      <c r="H29" s="155" t="str">
        <f>'VALORACIÓN DE CONTROL DE RIESGO'!H30</f>
        <v>El Gestor Ambiental y el grupo de trabajo (OAP), deberan verificar la genereación de residuos aprovechables, peligrosos y especiales de la entidad mensualmente, momento en que se debe validar ante la SDA  y la UAESP, revisando la gestión en cuanto la dispoisicón final de los residuos generados. Sin embargo, al momento de presentarse una mala segregación y/o disposición de estos, se debe realizar la respectiva gestión y dar cumplimiento a los estipulado en la normatividad ambiental aplicable y los difernetes planes de gestión de residuos de la entidad. Los soportes de disposición seran entregados por parte del gestor de los mismos. El cargue de las evidencias se hará trimestralmente.</v>
      </c>
      <c r="I29" s="155" t="s">
        <v>815</v>
      </c>
      <c r="J29" s="155" t="s">
        <v>813</v>
      </c>
      <c r="K29" s="155" t="s">
        <v>804</v>
      </c>
      <c r="L29" s="155">
        <f>'VALORACIÓN CON CONTROLES'!F21</f>
        <v>100</v>
      </c>
      <c r="M29" s="155" t="str">
        <f>'VALORACIÓN CON CONTROLES'!J21</f>
        <v>ZONA RIESGO BAJA</v>
      </c>
      <c r="N29" s="155" t="str">
        <f>+'VALORACIÓN DE CONTROL DE RIESGO'!S30</f>
        <v>Nivel de aprendizaje de funcionarios capacitados en temas ambientales</v>
      </c>
    </row>
    <row r="30" spans="1:14" s="76" customFormat="1" ht="165.75" x14ac:dyDescent="0.25">
      <c r="A30" s="155">
        <f>'IDENTIFICACIÓN DE RIESGOS'!A20</f>
        <v>13</v>
      </c>
      <c r="B30" s="155" t="str">
        <f>'IDENTIFICACIÓN DE RIESGOS'!B20</f>
        <v>Direccionamiento Sectorial e Institucional</v>
      </c>
      <c r="C30" s="107" t="str">
        <f>+'ANALISIS DE RIESGOS'!C22</f>
        <v>Errores en la revisión de los requisitos documentales de  estudios previos, relacionados con el objeto contractual, la meta, el presupuesto requerido, entre otros, para la expedición de las viabilidades por parte de la Oficina Asesora de Planeación</v>
      </c>
      <c r="D30" s="107" t="str">
        <f>'IDENTIFICACIÓN DE RIESGOS'!C20</f>
        <v>Dar el visto bueno a estudios previos  que no cumplen con la información requerida de:
• Número del estudio previo en SISCO
• Proyecto de inversión
• Objeto
• Valor
• Meta plan de desarrollo y meta proyecto de inversión</v>
      </c>
      <c r="E30" s="107" t="str">
        <f>'ANALISIS DE RIESGOS'!E22</f>
        <v>*Posible apertura de proceso disciplinario o demanda penal al funcionario encargado de la revisión, dependiendo de la gravedad del error en los estudios previos que fue pasado por alto</v>
      </c>
      <c r="F30" s="155" t="str">
        <f>'ANALISIS DE RIESGOS'!I22</f>
        <v>ZONA RIESGO ALTO</v>
      </c>
      <c r="G30" s="155" t="str">
        <f>'VALORACIÓN DE CONTROL DE RIESGO'!D31</f>
        <v>Reducir el riesgo</v>
      </c>
      <c r="H30" s="155" t="str">
        <f>'VALORACIÓN DE CONTROL DE RIESGO'!H31</f>
        <v>El análista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planeacion mediante su firma dara aprobacion para la expidicion de la viabilidad quedando registro en el documento fisico.
Para los estudios previos que no cumplan con estos items se procedera con el registro de la novedad  en el formato "Control de Validación" F-DS-79 y se informara al area remitente las razones por las cuales se devuelven los estudios previos. Como soporte queda el formato diligenciado. El cargue de las evidencias se hará trimestralmente.</v>
      </c>
      <c r="I30" s="155" t="s">
        <v>817</v>
      </c>
      <c r="J30" s="155" t="s">
        <v>816</v>
      </c>
      <c r="K30" s="155" t="s">
        <v>796</v>
      </c>
      <c r="L30" s="155">
        <f>'VALORACIÓN CON CONTROLES'!F22</f>
        <v>100</v>
      </c>
      <c r="M30" s="155" t="str">
        <f>'VALORACIÓN CON CONTROLES'!J22</f>
        <v>ZONA RIESGO BAJA</v>
      </c>
      <c r="N30" s="155" t="str">
        <f>+'VALORACIÓN DE CONTROL DE RIESGO'!S31</f>
        <v>Numero de solicitudes rechazas/Número de solicitudes recibidas</v>
      </c>
    </row>
    <row r="31" spans="1:14" s="76" customFormat="1" ht="123" customHeight="1" x14ac:dyDescent="0.25">
      <c r="A31" s="155">
        <f>'IDENTIFICACIÓN DE RIESGOS'!A21</f>
        <v>14</v>
      </c>
      <c r="B31" s="155" t="str">
        <f>'IDENTIFICACIÓN DE RIESGOS'!B21</f>
        <v>Direccionamiento Sectorial e Institucional</v>
      </c>
      <c r="C31" s="107" t="str">
        <f>+'ANALISIS DE RIESGOS'!C23</f>
        <v>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v>
      </c>
      <c r="D31" s="107" t="str">
        <f>'IDENTIFICACIÓN DE RIESGOS'!C21</f>
        <v>Inadecuado suministro/entrega de Productos y/o servicios dentro del SIG que permitan la satisfacción de los usuarios y partes interesadas en los procesos misionales de la entidad</v>
      </c>
      <c r="E31" s="107" t="str">
        <f>'ANALISIS DE RIESGOS'!E23</f>
        <v>Insatisfacción de los usuarios
Reprocesos
quejas y reclamos
afectación a la imagen institucional
sanciones</v>
      </c>
      <c r="F31" s="155" t="str">
        <f>'ANALISIS DE RIESGOS'!I23</f>
        <v>ZONA RIESGO MODERADO</v>
      </c>
      <c r="G31" s="155" t="str">
        <f>'VALORACIÓN DE CONTROL DE RIESGO'!D32</f>
        <v>Reducir el riesgo</v>
      </c>
      <c r="H31" s="155" t="str">
        <f>'VALORACIÓN DE CONTROL DE RIESGO'!H32</f>
        <v>El Profesional encargado del SIG remitirá cada vez que sea necesario mediante memorando a todos los procesos que componen la SDSCJ a través de ORFEO a los líderes de Proceso y operativos, la notificación de aplicación de las políticas de calidad y seguimiento a los riesgos e indicadores identificados.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v>
      </c>
      <c r="I31" s="155" t="s">
        <v>818</v>
      </c>
      <c r="J31" s="155" t="s">
        <v>819</v>
      </c>
      <c r="K31" s="155" t="s">
        <v>796</v>
      </c>
      <c r="L31" s="155">
        <f>'VALORACIÓN CON CONTROLES'!F23</f>
        <v>100</v>
      </c>
      <c r="M31" s="155" t="str">
        <f>'VALORACIÓN CON CONTROLES'!J23</f>
        <v>ZONA RIESGO BAJA</v>
      </c>
      <c r="N31" s="155" t="str">
        <f>+'VALORACIÓN DE CONTROL DE RIESGO'!S32</f>
        <v>N/A</v>
      </c>
    </row>
    <row r="32" spans="1:14" s="76" customFormat="1" ht="123" customHeight="1" x14ac:dyDescent="0.25">
      <c r="A32" s="155">
        <f>'IDENTIFICACIÓN DE RIESGOS'!A22</f>
        <v>15</v>
      </c>
      <c r="B32" s="155" t="str">
        <f>'IDENTIFICACIÓN DE RIESGOS'!B22</f>
        <v>Gestión de Comunicaciones</v>
      </c>
      <c r="C32" s="107" t="str">
        <f>+'ANALISIS DE RIESGOS'!C24</f>
        <v xml:space="preserve">Falta de aplicación de los procedimientos y formatos de la OAC para la ejecución de los productos de comunicación.  
Posibles casos de corrupción dentro de la Secretaría de Seguridad Convivencia y Justicia.
Fallas en los sistemas de información que impidan a la Secretaría de Seguridad, Convivencia y Justicia la divulgación de la información.  
Falta de rigurosidad de algunos periodistas que cubren los temas propios de la Secretaría de Seguridad, Convivencia y Justicia.  </v>
      </c>
      <c r="D32" s="107" t="str">
        <f>'IDENTIFICACIÓN DE RIESGOS'!C22</f>
        <v>Publicar información no autorizada que genere desinformación en la opinión pública</v>
      </c>
      <c r="E32" s="107" t="str">
        <f>'ANALISIS DE RIESGOS'!E24</f>
        <v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medíatica para fortalecer la imagen de la SSCJ </v>
      </c>
      <c r="F32" s="155" t="str">
        <f>'ANALISIS DE RIESGOS'!I24</f>
        <v>ZONA RIESGO MODERADO</v>
      </c>
      <c r="G32" s="155" t="str">
        <f>'VALORACIÓN DE CONTROL DE RIESGO'!D33</f>
        <v>Reducir el riesgo</v>
      </c>
      <c r="H32" s="155" t="str">
        <f>'VALORACIÓN DE CONTROL DE RIESGO'!H33</f>
        <v>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 SSCJ. El cargue de las evidencias se hará trimestralmente.</v>
      </c>
      <c r="I32" s="155" t="s">
        <v>820</v>
      </c>
      <c r="J32" s="155" t="s">
        <v>821</v>
      </c>
      <c r="K32" s="155" t="s">
        <v>796</v>
      </c>
      <c r="L32" s="155">
        <f>'VALORACIÓN CON CONTROLES'!F24</f>
        <v>100</v>
      </c>
      <c r="M32" s="155" t="str">
        <f>'VALORACIÓN CON CONTROLES'!J24</f>
        <v>ZONA RIESGO BAJA</v>
      </c>
      <c r="N32" s="155" t="str">
        <f>+'VALORACIÓN DE CONTROL DE RIESGO'!S33</f>
        <v>Las evidencias se registran en  los correos electrónicos, de forma fisica en papel de información y en las conversaciones del grupo de whatsapp de la Oficina de Comunicaciones del a SSCJ</v>
      </c>
    </row>
    <row r="33" spans="1:14" s="76" customFormat="1" ht="267.75" x14ac:dyDescent="0.25">
      <c r="A33" s="155">
        <f>'IDENTIFICACIÓN DE RIESGOS'!A23</f>
        <v>16</v>
      </c>
      <c r="B33" s="155" t="str">
        <f>'IDENTIFICACIÓN DE RIESGOS'!B23</f>
        <v>Gestión de Comunicaciones</v>
      </c>
      <c r="C33" s="107" t="str">
        <f>+'ANALISIS DE RIESGOS'!C25</f>
        <v xml:space="preserve">Entrega inoportuna de información insumo para construir los contenidos de comunicación interna. 
Las diferentes áreas de la SCJ no informan a la OAC sobre los derehos de petición que contestan, con gran posibilidad de convertirse en noticia.   
Información imprecisa por parte de la Oficina Asesora de Comunicaciones. 
Falta de rigurosidad de algunos periodistas que cubren los temas propios de la Secretaría de Seguridad, Convivencia y Justicia.  
Fallas en los sistemas de información que impidan a la Secretaría de Seguridad, Convivencia y Justicia la divulgación de la información 
Crisis de imagen de la SCJ a raíz de una acción terrorista o de violencia. 
Posibles casos de corrupción dentro de la Secretaría de Seguridad Convivencia y Justicia
Críticas a la gestión de la Secretaría de Seguridad, convivencia y Justicia por parte de los líderes de Opinión. </v>
      </c>
      <c r="D33" s="107" t="str">
        <f>'IDENTIFICACIÓN DE RIESGOS'!C23</f>
        <v>No divulgar o divulgar inoportunamente la información de la SSCJ</v>
      </c>
      <c r="E33" s="107" t="str">
        <f>'ANALISIS DE RIESGOS'!E25</f>
        <v xml:space="preserve">Pérdida de oportunidad mediática para fortalecer la imagen de la SSCJ 
Pérdida de la relevancia de la información divulgada 
Afectación de la imagen de la Secretaría de Seguridad Convivencia y Justicia 
No informar al público en general sobre temas que fortalecen la imagen de la SSCJ. </v>
      </c>
      <c r="F33" s="155" t="str">
        <f>'ANALISIS DE RIESGOS'!I25</f>
        <v>ZONA RIESGO ALTO</v>
      </c>
      <c r="G33" s="155" t="str">
        <f>'VALORACIÓN DE CONTROL DE RIESGO'!D34</f>
        <v>Reducir el riesgo</v>
      </c>
      <c r="H33" s="155" t="str">
        <f>'VALORACIÓN DE CONTROL DE RIESGO'!H34</f>
        <v>Los periodistas recibiran la informacion para realizar las piezas de comunicacion de parte de las dependencias de la SSCJ quienes deberan entregar el Formato de solicitud y evaluacion de productos de comunicacion F-GC-571 oportunamente con la información y los insumos requeridos cada vez que se deban comunicar y divulgar los servicios de la política en Seguridad, Convivencia y Justicia. Se procedera con el desarrollo de la preproduccion o invertigacion de acuerdo a lo establecido en los procedimientos de gestión de comunicación interna PD-GC-6 y gestión de comunicación externa PD-GC-10. Para los casos en los que el Formato de solicitud y evaluacion de productos de comunicacion F-GC-571 no sea consistente, no se procedera con la Preproduccion o investigacion y se devuelve para que se realicen los ajustes necesarios. Para los casos en los que se la informacion publicada se encuentre errada se envíara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El cargue de las evidencias se hará trimestralmente.</v>
      </c>
      <c r="I33" s="155" t="s">
        <v>823</v>
      </c>
      <c r="J33" s="155" t="s">
        <v>822</v>
      </c>
      <c r="K33" s="155" t="s">
        <v>796</v>
      </c>
      <c r="L33" s="155">
        <f>'VALORACIÓN CON CONTROLES'!F25</f>
        <v>100</v>
      </c>
      <c r="M33" s="155" t="str">
        <f>'VALORACIÓN CON CONTROLES'!J25</f>
        <v>ZONA RIESGO BAJA</v>
      </c>
      <c r="N33" s="155" t="str">
        <f>+'VALORACIÓN DE CONTROL DE RIESGO'!S34</f>
        <v>Porcentaje de crecimiento digital de las audiencias a través de los canales oficiales de la SSCJ(redes sociales + visitntes sección de noticias)  Porcentaje  crecimiento audiencias a través del canal de intranet de la SSCJ</v>
      </c>
    </row>
    <row r="34" spans="1:14" s="76" customFormat="1" ht="153" x14ac:dyDescent="0.25">
      <c r="A34" s="284">
        <f>'IDENTIFICACIÓN DE RIESGOS'!A24</f>
        <v>17</v>
      </c>
      <c r="B34" s="284" t="str">
        <f>'IDENTIFICACIÓN DE RIESGOS'!B24</f>
        <v>Gestión de Comunicaciones</v>
      </c>
      <c r="C34" s="285" t="str">
        <f>+'ANALISIS DE RIESGOS'!C26</f>
        <v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v>
      </c>
      <c r="D34" s="285" t="str">
        <f>'IDENTIFICACIÓN DE RIESGOS'!C24</f>
        <v>Publicación indebida de contenidos digitales (RRSS y página web ) de la Secretaría de Seguridad, Convivencia y Justicia</v>
      </c>
      <c r="E34" s="285" t="str">
        <f>'ANALISIS DE RIESGOS'!E26</f>
        <v>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v>
      </c>
      <c r="F34" s="284" t="str">
        <f>'ANALISIS DE RIESGOS'!I26</f>
        <v>ZONA RIESGO ALTO</v>
      </c>
      <c r="G34" s="155" t="str">
        <f>'VALORACIÓN DE CONTROL DE RIESGO'!D35</f>
        <v>Reducir el riesgo</v>
      </c>
      <c r="H34" s="155" t="str">
        <f>'VALORACIÓN DE CONTROL DE RIESGO'!H35</f>
        <v>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El cargue de las evidencias se hará trimestralmente.</v>
      </c>
      <c r="I34" s="155" t="s">
        <v>824</v>
      </c>
      <c r="J34" s="155" t="s">
        <v>821</v>
      </c>
      <c r="K34" s="155" t="s">
        <v>796</v>
      </c>
      <c r="L34" s="284">
        <f>'VALORACIÓN CON CONTROLES'!F26</f>
        <v>100</v>
      </c>
      <c r="M34" s="284" t="str">
        <f>'VALORACIÓN CON CONTROLES'!J26</f>
        <v>ZONA RIESGO BAJA</v>
      </c>
      <c r="N34" s="155" t="str">
        <f>+'VALORACIÓN DE CONTROL DE RIESGO'!S35</f>
        <v>N/A</v>
      </c>
    </row>
    <row r="35" spans="1:14" s="76" customFormat="1" ht="140.25" x14ac:dyDescent="0.25">
      <c r="A35" s="284"/>
      <c r="B35" s="284"/>
      <c r="C35" s="285"/>
      <c r="D35" s="285"/>
      <c r="E35" s="285"/>
      <c r="F35" s="284"/>
      <c r="G35" s="155" t="str">
        <f>'VALORACIÓN DE CONTROL DE RIESGO'!D36</f>
        <v>Reducir el riesgo</v>
      </c>
      <c r="H35" s="155" t="str">
        <f>'VALORACIÓN DE CONTROL DE RIESGO'!H36</f>
        <v>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El cargue de las evidencias se hará trimestralmente.</v>
      </c>
      <c r="I35" s="155" t="s">
        <v>825</v>
      </c>
      <c r="J35" s="155" t="s">
        <v>821</v>
      </c>
      <c r="K35" s="155" t="s">
        <v>796</v>
      </c>
      <c r="L35" s="284"/>
      <c r="M35" s="284"/>
      <c r="N35" s="155" t="str">
        <f>+'VALORACIÓN DE CONTROL DE RIESGO'!S36</f>
        <v>Porcentaje de crecimiento digital de las audiencias a través de los canales oficiales de la SSCJ(redes sociales + visitntes ección de noticias)</v>
      </c>
    </row>
    <row r="36" spans="1:14" s="76" customFormat="1" ht="165.75" x14ac:dyDescent="0.25">
      <c r="A36" s="155">
        <f>'IDENTIFICACIÓN DE RIESGOS'!A25</f>
        <v>18</v>
      </c>
      <c r="B36" s="155" t="str">
        <f>'IDENTIFICACIÓN DE RIESGOS'!B25</f>
        <v>Gestión de Emergencias</v>
      </c>
      <c r="C36" s="107" t="str">
        <f>+'ANALISIS DE RIESGOS'!C27</f>
        <v>•	Falla e Indisponibilidad de la Infraestructura Tecnológica asociada al NUSE 123.
•	Incremento de llamadas que superan la capacidad de respuesta del NUSE 123.
•	Eventos antrópicos o naturales que afecten la infraestructura física y tecnológica del Centro de Comando, Control, Comunicaciones y Computo.
•	Falta de personal para operar la Sala Unificada de Recepción.</v>
      </c>
      <c r="D36" s="107" t="str">
        <f>'IDENTIFICACIÓN DE RIESGOS'!C25</f>
        <v>Falla parcial en el servicio de atención de la línea de Seguridad y Emergencias 123.</v>
      </c>
      <c r="E36" s="107" t="str">
        <f>'ANALISIS DE RIESGOS'!E27</f>
        <v>• Servicios de seguridad y emergencias sin atención  a través la línea NUSE 123.
• Carencia de Información sobre la ocurrencia de  eventos de seguridad y emergencia   para la activación de  planes de atención y toma de decisiones por parte de la Administración Distrital.</v>
      </c>
      <c r="F36" s="155" t="str">
        <f>'ANALISIS DE RIESGOS'!I27</f>
        <v>ZONA RIESGO EXTREMO</v>
      </c>
      <c r="G36" s="155" t="str">
        <f>'VALORACIÓN DE CONTROL DE RIESGO'!D37</f>
        <v>Reducir el riesgo</v>
      </c>
      <c r="H36" s="155" t="str">
        <f>'VALORACIÓN DE CONTROL DE RIESGO'!H37</f>
        <v>El jefe del C4 para prevenir y atender las fallas en la plataforma tecnológica debe delegar en el operador tecnológico implementar y usar soluciones integrales redundantes y de alta disponibilidad, en los datacenter principal y alterno, además en el edificio donde opera el C4 se debe usar soluciones de alta disponibilidad en UPS, plantas eléctricas, equipos activos y en la SUR y el CAD donde se encuentran los operadores de turno, se cuenta con espacio disponible para ubicar más personal  para cubrir necesidades esporádicas; estas actividades se registran en los informes de gestión del operador tecnológico los cuales son recibidos de manera mensual evidenciando la operación de la plataforma tecnológica la cual está controlada por ANS que en caso de estar por debajo del umbral definido se penaliza económicamente el servicio correspondiente, documentos que quedan en el repositorio y en el archivo contractual. El cargue de las evidencias se hará trimestralmente.</v>
      </c>
      <c r="I36" s="155" t="s">
        <v>827</v>
      </c>
      <c r="J36" s="155" t="s">
        <v>826</v>
      </c>
      <c r="K36" s="155" t="s">
        <v>804</v>
      </c>
      <c r="L36" s="155">
        <f>'VALORACIÓN CON CONTROLES'!F27</f>
        <v>100</v>
      </c>
      <c r="M36" s="155" t="str">
        <f>'VALORACIÓN CON CONTROLES'!J27</f>
        <v>ZONA RIESGO BAJA</v>
      </c>
      <c r="N36" s="155" t="str">
        <f>+'VALORACIÓN DE CONTROL DE RIESGO'!S37</f>
        <v>N/A</v>
      </c>
    </row>
    <row r="37" spans="1:14" s="76" customFormat="1" ht="123" customHeight="1" x14ac:dyDescent="0.25">
      <c r="A37" s="284">
        <f>'IDENTIFICACIÓN DE RIESGOS'!A26</f>
        <v>19</v>
      </c>
      <c r="B37" s="284" t="str">
        <f>'IDENTIFICACIÓN DE RIESGOS'!B26</f>
        <v>Gestión de Emergencias</v>
      </c>
      <c r="C37" s="285" t="str">
        <f>+'ANALISIS DE RIESGOS'!C28</f>
        <v>• Indisponibilidad, manipulación, perdida o mal uso de la información por parte del personal del C4 y Operadores externos.</v>
      </c>
      <c r="D37" s="285" t="str">
        <f>'IDENTIFICACIÓN DE RIESGOS'!C26</f>
        <v>Uso de informacion confidencial o de uso interno por personal no autorizado.</v>
      </c>
      <c r="E37" s="285" t="str">
        <f>'ANALISIS DE RIESGOS'!E28</f>
        <v>•	Fuga y mal manejo de la información. 
•	Posibles pérdidas de documentos o información pública. 
•	Posibles daños a la imagen de la entidad frente a la ciudadanía. 
•	Divulgación de información clasificada o reservada de la entidad. 
•	Sanciones a la entidad por inadecuada protección de datos personales o información de soporte legal como las cadenas de custodia.</v>
      </c>
      <c r="F37" s="284" t="str">
        <f>'ANALISIS DE RIESGOS'!I28</f>
        <v>ZONA RIESGO EXTREMO</v>
      </c>
      <c r="G37" s="155" t="str">
        <f>'VALORACIÓN DE CONTROL DE RIESGO'!D38</f>
        <v>Reducir el riesgo</v>
      </c>
      <c r="H37" s="155" t="str">
        <f>'VALORACIÓN DE CONTROL DE RIESGO'!H38</f>
        <v>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El cargue de las evidencias se hará trimestralmente.</v>
      </c>
      <c r="I37" s="155" t="s">
        <v>828</v>
      </c>
      <c r="J37" s="155" t="s">
        <v>826</v>
      </c>
      <c r="K37" s="155" t="s">
        <v>796</v>
      </c>
      <c r="L37" s="284">
        <f>'VALORACIÓN CON CONTROLES'!F28</f>
        <v>100</v>
      </c>
      <c r="M37" s="284" t="str">
        <f>'VALORACIÓN CON CONTROLES'!J28</f>
        <v>ZONA RIESGO BAJA</v>
      </c>
      <c r="N37" s="155" t="str">
        <f>+'VALORACIÓN DE CONTROL DE RIESGO'!S38</f>
        <v>N/A</v>
      </c>
    </row>
    <row r="38" spans="1:14" s="76" customFormat="1" ht="123" customHeight="1" x14ac:dyDescent="0.25">
      <c r="A38" s="284"/>
      <c r="B38" s="284"/>
      <c r="C38" s="285"/>
      <c r="D38" s="285"/>
      <c r="E38" s="285"/>
      <c r="F38" s="284"/>
      <c r="G38" s="155" t="str">
        <f>'VALORACIÓN DE CONTROL DE RIESGO'!D39</f>
        <v>Reducir el riesgo</v>
      </c>
      <c r="H38" s="155" t="str">
        <f>'VALORACIÓN DE CONTROL DE RIESGO'!H39</f>
        <v>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una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los archivos físicos y digitales de las áreas. El cargue de las evidencias se hará trimestralmente.</v>
      </c>
      <c r="I38" s="91" t="s">
        <v>794</v>
      </c>
      <c r="J38" s="155" t="s">
        <v>829</v>
      </c>
      <c r="K38" s="155" t="s">
        <v>798</v>
      </c>
      <c r="L38" s="284"/>
      <c r="M38" s="284"/>
      <c r="N38" s="155" t="str">
        <f>+'VALORACIÓN DE CONTROL DE RIESGO'!S39</f>
        <v>N/A</v>
      </c>
    </row>
    <row r="39" spans="1:14" s="76" customFormat="1" ht="127.5" x14ac:dyDescent="0.25">
      <c r="A39" s="284"/>
      <c r="B39" s="284"/>
      <c r="C39" s="285"/>
      <c r="D39" s="285"/>
      <c r="E39" s="285"/>
      <c r="F39" s="284"/>
      <c r="G39" s="155" t="str">
        <f>'VALORACIÓN DE CONTROL DE RIESGO'!D40</f>
        <v>Reducir el riesgo</v>
      </c>
      <c r="H39" s="155" t="str">
        <f>'VALORACIÓN DE CONTROL DE RIESGO'!H40</f>
        <v>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El cargue de las evidencias se hará trimestralmente.</v>
      </c>
      <c r="I39" s="91" t="s">
        <v>830</v>
      </c>
      <c r="J39" s="155" t="s">
        <v>826</v>
      </c>
      <c r="K39" s="155" t="s">
        <v>800</v>
      </c>
      <c r="L39" s="284"/>
      <c r="M39" s="284"/>
      <c r="N39" s="155" t="str">
        <f>+'VALORACIÓN DE CONTROL DE RIESGO'!S40</f>
        <v>N/A</v>
      </c>
    </row>
    <row r="40" spans="1:14" s="76" customFormat="1" ht="140.25" x14ac:dyDescent="0.25">
      <c r="A40" s="284"/>
      <c r="B40" s="284"/>
      <c r="C40" s="285"/>
      <c r="D40" s="285"/>
      <c r="E40" s="285"/>
      <c r="F40" s="284"/>
      <c r="G40" s="155" t="str">
        <f>'VALORACIÓN DE CONTROL DE RIESGO'!D41</f>
        <v>Reducir el riesgo</v>
      </c>
      <c r="H40" s="155" t="str">
        <f>'VALORACIÓN DE CONTROL DE RIESGO'!H41</f>
        <v>El Jefe del C4 con el área de monitoreo debe realizar seguimiento al uso del procedimiento de monitoreo y a su vez recomendar la capacitación o reentrenamiento a los funcionarios o contratistas de acuerdo al ejercicio de evaluación sobre la aplicación del mismo; donde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realizara la implementación de buenas prácticas en configuración y aplicación de seguridad informática a la infraestructura tecnológica; como evidencia queda la implementación de Informes de evaluación en las HV y actas de retroalimentación. El cargue de las evidencias se hará trimestralmente.</v>
      </c>
      <c r="I40" s="91" t="s">
        <v>831</v>
      </c>
      <c r="J40" s="155" t="s">
        <v>826</v>
      </c>
      <c r="K40" s="155" t="s">
        <v>800</v>
      </c>
      <c r="L40" s="284"/>
      <c r="M40" s="284"/>
      <c r="N40" s="155" t="str">
        <f>+'VALORACIÓN DE CONTROL DE RIESGO'!S41</f>
        <v>N/A</v>
      </c>
    </row>
    <row r="41" spans="1:14" s="76" customFormat="1" ht="123" customHeight="1" x14ac:dyDescent="0.25">
      <c r="A41" s="155">
        <f>'IDENTIFICACIÓN DE RIESGOS'!A27</f>
        <v>20</v>
      </c>
      <c r="B41" s="155" t="str">
        <f>'IDENTIFICACIÓN DE RIESGOS'!B27</f>
        <v>Gestión de Emergencias</v>
      </c>
      <c r="C41" s="107" t="str">
        <f>+'ANALISIS DE RIESGOS'!C29</f>
        <v>•	Incumplimiento de los procedimientos por parte de la sala Unificada de Recepción.
•	Procedimientos de operación desactualizados de acuerdo a la normatividad vigente.
•	Funcionalidad limitada del sistema CAD para la gestión de datos, información y procesos para la atención de Seguridad y Emergencias.</v>
      </c>
      <c r="D41" s="107" t="str">
        <f>'IDENTIFICACIÓN DE RIESGOS'!C27</f>
        <v>Afectación de personas, bienes o recursos por servicio o atención inadecuada de incidentes desde el NUSE 123</v>
      </c>
      <c r="E41" s="107" t="str">
        <f>'ANALISIS DE RIESGOS'!E29</f>
        <v>•	Afectación a la Vida, al Medio Ambiente o a los Bienes del territorio del Distrito Capital.
•	Consecuencias legales y jurídicas por afectación a la Vida, al Medio Ambiente o a los Bienes del territorio del Distrito Capital.
•	Mala utilización de los recursos para la atención a Seguridad y Emergencias del Distrito Capital.</v>
      </c>
      <c r="F41" s="155" t="str">
        <f>'ANALISIS DE RIESGOS'!I29</f>
        <v>ZONA RIESGO ALTO</v>
      </c>
      <c r="G41" s="155" t="str">
        <f>'VALORACIÓN DE CONTROL DE RIESGO'!D42</f>
        <v>Reducir el riesgo</v>
      </c>
      <c r="H41" s="155" t="str">
        <f>'VALORACIÓN DE CONTROL DE RIESGO'!H42</f>
        <v>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y como evidencia de la implementación quedan los informes de calificación que reposan en archivo. El cargue de las evidencias se hará trimestralmente.</v>
      </c>
      <c r="I41" s="91" t="s">
        <v>833</v>
      </c>
      <c r="J41" s="155" t="s">
        <v>832</v>
      </c>
      <c r="K41" s="155" t="s">
        <v>804</v>
      </c>
      <c r="L41" s="155">
        <f>'VALORACIÓN CON CONTROLES'!F29</f>
        <v>100</v>
      </c>
      <c r="M41" s="155" t="str">
        <f>'VALORACIÓN CON CONTROLES'!J29</f>
        <v>ZONA RIESGO BAJA</v>
      </c>
      <c r="N41" s="155" t="str">
        <f>+'VALORACIÓN DE CONTROL DE RIESGO'!S42</f>
        <v>N/A</v>
      </c>
    </row>
    <row r="42" spans="1:14" s="76" customFormat="1" ht="123" customHeight="1" x14ac:dyDescent="0.25">
      <c r="A42" s="284">
        <f>'IDENTIFICACIÓN DE RIESGOS'!A28</f>
        <v>21</v>
      </c>
      <c r="B42" s="284" t="str">
        <f>'IDENTIFICACIÓN DE RIESGOS'!B28</f>
        <v>Gestión de Recursos Físicos y Documental</v>
      </c>
      <c r="C42" s="285" t="str">
        <f>+'ANALISIS DE RIESGOS'!C30</f>
        <v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v>
      </c>
      <c r="D42" s="285" t="str">
        <f>'IDENTIFICACIÓN DE RIESGOS'!C28</f>
        <v>Perdida o extravió documental por parte de un servidor que, aprovechando su posición frente a un recurso público, privilegia a un tercero con información para su beneficio.</v>
      </c>
      <c r="E42" s="285" t="str">
        <f>'ANALISIS DE RIESGOS'!E30</f>
        <v>* Fallas en la oportunidad en la respuesta a los ciudadanos. 
* Indisponibilidad en la información. 
* Errores en información entregada a la ciudadanía. 
* Vulnerar el derecho a la privacidad de la información. 
* Fraudes, Acciones ilícitas.</v>
      </c>
      <c r="F42" s="284" t="str">
        <f>'ANALISIS DE RIESGOS'!I30</f>
        <v>ZONA RIESGO ALTO</v>
      </c>
      <c r="G42" s="155" t="str">
        <f>'VALORACIÓN DE CONTROL DE RIESGO'!D43</f>
        <v>Evitar el riesgo</v>
      </c>
      <c r="H42" s="155" t="str">
        <f>'VALORACIÓN DE CONTROL DE RIESGO'!H43</f>
        <v>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El cargue de las evidencias se hará trimestralmente.</v>
      </c>
      <c r="I42" s="91" t="s">
        <v>835</v>
      </c>
      <c r="J42" s="155" t="s">
        <v>834</v>
      </c>
      <c r="K42" s="155" t="s">
        <v>800</v>
      </c>
      <c r="L42" s="284">
        <f>'VALORACIÓN CON CONTROLES'!F30</f>
        <v>100</v>
      </c>
      <c r="M42" s="284" t="str">
        <f>'VALORACIÓN CON CONTROLES'!J30</f>
        <v>ZONA RIESGO BAJA</v>
      </c>
      <c r="N42" s="155" t="str">
        <f>+'VALORACIÓN DE CONTROL DE RIESGO'!S43</f>
        <v>N/A</v>
      </c>
    </row>
    <row r="43" spans="1:14" s="76" customFormat="1" ht="123" customHeight="1" x14ac:dyDescent="0.25">
      <c r="A43" s="284"/>
      <c r="B43" s="284"/>
      <c r="C43" s="285"/>
      <c r="D43" s="285"/>
      <c r="E43" s="285"/>
      <c r="F43" s="284"/>
      <c r="G43" s="155" t="str">
        <f>'VALORACIÓN DE CONTROL DE RIESGO'!D44</f>
        <v>Evitar el riesgo</v>
      </c>
      <c r="H43" s="155" t="str">
        <f>'VALORACIÓN DE CONTROL DE RIESGO'!H44</f>
        <v>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El cargue de las evidencias se hará trimestralmente.</v>
      </c>
      <c r="I43" s="91" t="s">
        <v>836</v>
      </c>
      <c r="J43" s="155" t="s">
        <v>834</v>
      </c>
      <c r="K43" s="155" t="s">
        <v>844</v>
      </c>
      <c r="L43" s="284"/>
      <c r="M43" s="284"/>
      <c r="N43" s="155" t="str">
        <f>+'VALORACIÓN DE CONTROL DE RIESGO'!S44</f>
        <v>N/A</v>
      </c>
    </row>
    <row r="44" spans="1:14" s="76" customFormat="1" ht="123" customHeight="1" x14ac:dyDescent="0.25">
      <c r="A44" s="284"/>
      <c r="B44" s="284"/>
      <c r="C44" s="285"/>
      <c r="D44" s="285"/>
      <c r="E44" s="285"/>
      <c r="F44" s="284"/>
      <c r="G44" s="155" t="str">
        <f>'VALORACIÓN DE CONTROL DE RIESGO'!D45</f>
        <v>Evitar el riesgo</v>
      </c>
      <c r="H44" s="155" t="str">
        <f>'VALORACIÓN DE CONTROL DE RIESGO'!H45</f>
        <v>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trimestralmente.</v>
      </c>
      <c r="I44" s="91" t="s">
        <v>837</v>
      </c>
      <c r="J44" s="155" t="s">
        <v>834</v>
      </c>
      <c r="K44" s="155" t="s">
        <v>844</v>
      </c>
      <c r="L44" s="284"/>
      <c r="M44" s="284"/>
      <c r="N44" s="155" t="str">
        <f>+'VALORACIÓN DE CONTROL DE RIESGO'!S45</f>
        <v>N/A</v>
      </c>
    </row>
    <row r="45" spans="1:14" s="76" customFormat="1" ht="123" customHeight="1" x14ac:dyDescent="0.25">
      <c r="A45" s="284"/>
      <c r="B45" s="284"/>
      <c r="C45" s="285"/>
      <c r="D45" s="285"/>
      <c r="E45" s="285"/>
      <c r="F45" s="284"/>
      <c r="G45" s="155" t="str">
        <f>'VALORACIÓN DE CONTROL DE RIESGO'!D46</f>
        <v>Evitar el riesgo</v>
      </c>
      <c r="H45" s="155" t="str">
        <f>'VALORACIÓN DE CONTROL DE RIESGO'!H46</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cargue de las evidencias se hará trimestralmente.</v>
      </c>
      <c r="I45" s="91" t="s">
        <v>838</v>
      </c>
      <c r="J45" s="155" t="s">
        <v>839</v>
      </c>
      <c r="K45" s="155" t="s">
        <v>796</v>
      </c>
      <c r="L45" s="284"/>
      <c r="M45" s="284"/>
      <c r="N45" s="155" t="str">
        <f>+'VALORACIÓN DE CONTROL DE RIESGO'!S46</f>
        <v>N/A</v>
      </c>
    </row>
    <row r="46" spans="1:14" s="76" customFormat="1" ht="123" customHeight="1" x14ac:dyDescent="0.25">
      <c r="A46" s="284"/>
      <c r="B46" s="284"/>
      <c r="C46" s="285"/>
      <c r="D46" s="285"/>
      <c r="E46" s="285"/>
      <c r="F46" s="284"/>
      <c r="G46" s="155" t="str">
        <f>'VALORACIÓN DE CONTROL DE RIESGO'!D47</f>
        <v>Evitar el riesgo</v>
      </c>
      <c r="H46" s="155" t="str">
        <f>'VALORACIÓN DE CONTROL DE RIESGO'!H47</f>
        <v>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El cargue de las evidencias se hará trimestralmente.</v>
      </c>
      <c r="I46" s="91" t="s">
        <v>840</v>
      </c>
      <c r="J46" s="155" t="s">
        <v>834</v>
      </c>
      <c r="K46" s="155" t="s">
        <v>796</v>
      </c>
      <c r="L46" s="284"/>
      <c r="M46" s="284"/>
      <c r="N46" s="155" t="str">
        <f>+'VALORACIÓN DE CONTROL DE RIESGO'!S47</f>
        <v>N/A</v>
      </c>
    </row>
    <row r="47" spans="1:14" s="76" customFormat="1" ht="123" customHeight="1" x14ac:dyDescent="0.25">
      <c r="A47" s="284">
        <f>'IDENTIFICACIÓN DE RIESGOS'!A29</f>
        <v>22</v>
      </c>
      <c r="B47" s="284" t="str">
        <f>'IDENTIFICACIÓN DE RIESGOS'!B29</f>
        <v>Gestión de Recursos Físicos y Documental</v>
      </c>
      <c r="C47" s="285" t="str">
        <f>+'ANALISIS DE RIESGOS'!C31</f>
        <v>*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v>
      </c>
      <c r="D47" s="285" t="str">
        <f>'IDENTIFICACIÓN DE RIESGOS'!C29</f>
        <v>Perdida y/o desaparición de los bienes al servicio de la Entidad parte de un servidor que, aprovechando su posición frente a un recurso público, sustrae bienes de la Entidad para su beneficio personal o un tercero.</v>
      </c>
      <c r="E47" s="285" t="str">
        <f>'ANALISIS DE RIESGOS'!E31</f>
        <v>* Afectación en la prestación del servicio.
* Detrimento patrimonial.
* Investigaciones disciplinarias.
* Generación de hallazgos por parte de Entes de Control.</v>
      </c>
      <c r="F47" s="284" t="str">
        <f>'ANALISIS DE RIESGOS'!I31</f>
        <v>ZONA RIESGO ALTO</v>
      </c>
      <c r="G47" s="155" t="str">
        <f>'VALORACIÓN DE CONTROL DE RIESGO'!D48</f>
        <v>Evitar el riesgo</v>
      </c>
      <c r="H47" s="155" t="str">
        <f>'VALORACIÓN DE CONTROL DE RIESGO'!H48</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bienes.El cargue de las evidencias se hará trimestralmente.</v>
      </c>
      <c r="I47" s="91" t="s">
        <v>838</v>
      </c>
      <c r="J47" s="155" t="s">
        <v>839</v>
      </c>
      <c r="K47" s="155" t="s">
        <v>796</v>
      </c>
      <c r="L47" s="284">
        <f>'VALORACIÓN CON CONTROLES'!F31</f>
        <v>100</v>
      </c>
      <c r="M47" s="284" t="str">
        <f>'VALORACIÓN CON CONTROLES'!J31</f>
        <v>ZONA RIESGO BAJA</v>
      </c>
      <c r="N47" s="155" t="str">
        <f>+'VALORACIÓN DE CONTROL DE RIESGO'!S48</f>
        <v>N/A</v>
      </c>
    </row>
    <row r="48" spans="1:14" s="76" customFormat="1" ht="123" customHeight="1" x14ac:dyDescent="0.25">
      <c r="A48" s="284"/>
      <c r="B48" s="284"/>
      <c r="C48" s="285"/>
      <c r="D48" s="285"/>
      <c r="E48" s="285"/>
      <c r="F48" s="284"/>
      <c r="G48" s="155" t="str">
        <f>'VALORACIÓN DE CONTROL DE RIESGO'!D49</f>
        <v>Evitar el riesgo</v>
      </c>
      <c r="H48" s="155" t="str">
        <f>'VALORACIÓN DE CONTROL DE RIESGO'!H49</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v>
      </c>
      <c r="I48" s="91" t="s">
        <v>841</v>
      </c>
      <c r="J48" s="155" t="s">
        <v>842</v>
      </c>
      <c r="K48" s="155" t="s">
        <v>800</v>
      </c>
      <c r="L48" s="284"/>
      <c r="M48" s="284"/>
      <c r="N48" s="155" t="str">
        <f>+'VALORACIÓN DE CONTROL DE RIESGO'!S49</f>
        <v>N/A</v>
      </c>
    </row>
    <row r="49" spans="1:14" s="76" customFormat="1" ht="123" customHeight="1" x14ac:dyDescent="0.25">
      <c r="A49" s="284"/>
      <c r="B49" s="284"/>
      <c r="C49" s="285"/>
      <c r="D49" s="285"/>
      <c r="E49" s="285"/>
      <c r="F49" s="284"/>
      <c r="G49" s="155" t="str">
        <f>'VALORACIÓN DE CONTROL DE RIESGO'!D50</f>
        <v>Evitar el riesgo</v>
      </c>
      <c r="H49" s="155" t="str">
        <f>'VALORACIÓN DE CONTROL DE RIESGO'!H50</f>
        <v>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El cargue de las evidencias se hará trimestralmente.</v>
      </c>
      <c r="I49" s="91" t="s">
        <v>843</v>
      </c>
      <c r="J49" s="155" t="s">
        <v>842</v>
      </c>
      <c r="K49" s="155" t="s">
        <v>844</v>
      </c>
      <c r="L49" s="284"/>
      <c r="M49" s="284"/>
      <c r="N49" s="155" t="str">
        <f>+'VALORACIÓN DE CONTROL DE RIESGO'!S50</f>
        <v>N/A</v>
      </c>
    </row>
    <row r="50" spans="1:14" s="76" customFormat="1" ht="123" customHeight="1" x14ac:dyDescent="0.25">
      <c r="A50" s="284"/>
      <c r="B50" s="284"/>
      <c r="C50" s="285"/>
      <c r="D50" s="285"/>
      <c r="E50" s="285"/>
      <c r="F50" s="284"/>
      <c r="G50" s="155" t="str">
        <f>'VALORACIÓN DE CONTROL DE RIESGO'!D51</f>
        <v>Evitar el riesgo</v>
      </c>
      <c r="H50" s="155" t="str">
        <f>'VALORACIÓN DE CONTROL DE RIESGO'!H51</f>
        <v>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El cargue de las evidencias se hará trimestralmente.</v>
      </c>
      <c r="I50" s="91" t="s">
        <v>845</v>
      </c>
      <c r="J50" s="155" t="s">
        <v>842</v>
      </c>
      <c r="K50" s="155" t="s">
        <v>844</v>
      </c>
      <c r="L50" s="284"/>
      <c r="M50" s="284"/>
      <c r="N50" s="155" t="str">
        <f>+'VALORACIÓN DE CONTROL DE RIESGO'!S51</f>
        <v>N/A</v>
      </c>
    </row>
    <row r="51" spans="1:14" s="76" customFormat="1" ht="123" customHeight="1" x14ac:dyDescent="0.25">
      <c r="A51" s="284">
        <f>'IDENTIFICACIÓN DE RIESGOS'!A30</f>
        <v>23</v>
      </c>
      <c r="B51" s="284" t="str">
        <f>'IDENTIFICACIÓN DE RIESGOS'!B30</f>
        <v>Gestión de Tecnología de Información</v>
      </c>
      <c r="C51" s="285" t="str">
        <f>+'ANALISIS DE RIESGOS'!C32</f>
        <v>*Falta de formalización de los procedimientos de TI
*Incidentes físicos o lógicos sobre la infraestructura de tecnológica de la entidad.
*Falta de mantenimiento preventivo y/o correctivo de la infraestructura tecnológica y de telecomunicaciones de la entidad.</v>
      </c>
      <c r="D51" s="285" t="str">
        <f>'IDENTIFICACIÓN DE RIESGOS'!C30</f>
        <v>Interrupcón de los servicios  TIC</v>
      </c>
      <c r="E51" s="285" t="str">
        <f>'ANALISIS DE RIESGOS'!E32</f>
        <v xml:space="preserve">Afectación en los servicios que presta la entidad a los ciudadanos
Afectación del cumplimiento de la misión de la entidad.
Afectación de los servicios TIC de la entidad.
</v>
      </c>
      <c r="F51" s="284" t="str">
        <f>'ANALISIS DE RIESGOS'!I32</f>
        <v>ZONA RIESGO EXTREMO</v>
      </c>
      <c r="G51" s="155" t="str">
        <f>'VALORACIÓN DE CONTROL DE RIESGO'!D52</f>
        <v>Reducir el riesgo</v>
      </c>
      <c r="H51" s="155" t="str">
        <f>'VALORACIÓN DE CONTROL DE RIESGO'!H52</f>
        <v>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hará trimestralmente.</v>
      </c>
      <c r="I51" s="91" t="s">
        <v>847</v>
      </c>
      <c r="J51" s="155" t="s">
        <v>846</v>
      </c>
      <c r="K51" s="155" t="s">
        <v>796</v>
      </c>
      <c r="L51" s="284">
        <f>'VALORACIÓN CON CONTROLES'!F32</f>
        <v>100</v>
      </c>
      <c r="M51" s="284" t="str">
        <f>'VALORACIÓN CON CONTROLES'!J32</f>
        <v>ZONA RIESGO BAJA</v>
      </c>
      <c r="N51" s="155" t="str">
        <f>+'VALORACIÓN DE CONTROL DE RIESGO'!S52</f>
        <v>Procedimientos aprobados, formalizados e implementados</v>
      </c>
    </row>
    <row r="52" spans="1:14" s="76" customFormat="1" ht="123" customHeight="1" x14ac:dyDescent="0.25">
      <c r="A52" s="284"/>
      <c r="B52" s="284"/>
      <c r="C52" s="285"/>
      <c r="D52" s="285"/>
      <c r="E52" s="285"/>
      <c r="F52" s="284"/>
      <c r="G52" s="155" t="str">
        <f>'VALORACIÓN DE CONTROL DE RIESGO'!D53</f>
        <v>Reducir el riesgo</v>
      </c>
      <c r="H52" s="155" t="str">
        <f>'VALORACIÓN DE CONTROL DE RIESGO'!H53</f>
        <v>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hará trimestralmente.</v>
      </c>
      <c r="I52" s="91" t="s">
        <v>849</v>
      </c>
      <c r="J52" s="155" t="s">
        <v>848</v>
      </c>
      <c r="K52" s="155" t="s">
        <v>797</v>
      </c>
      <c r="L52" s="284"/>
      <c r="M52" s="284"/>
      <c r="N52" s="155" t="str">
        <f>+'VALORACIÓN DE CONTROL DE RIESGO'!S53</f>
        <v>Porcentaje de incidentes cerrados por la Dirección de Tecnologías y Sistemas de la Información</v>
      </c>
    </row>
    <row r="53" spans="1:14" s="76" customFormat="1" ht="123" customHeight="1" x14ac:dyDescent="0.25">
      <c r="A53" s="284"/>
      <c r="B53" s="284"/>
      <c r="C53" s="285"/>
      <c r="D53" s="285"/>
      <c r="E53" s="285"/>
      <c r="F53" s="284"/>
      <c r="G53" s="155" t="str">
        <f>'VALORACIÓN DE CONTROL DE RIESGO'!D54</f>
        <v>Reducir el riesgo</v>
      </c>
      <c r="H53" s="155" t="str">
        <f>'VALORACIÓN DE CONTROL DE RIESGO'!H54</f>
        <v>El Gestor de Cambios de la Dirección de Tecnologías y Sistemas de Información, mensualmente diligenciará la bitacora de cambios, indicando si los cambios a los sistemas de información en producción aprobados por el comite, afectan o no la prestación del servicio.  En caso de no realizar el registro, se justificará en el acta de comité. Como evidencia de los cambios se deja la bitacora de Gestion de cambios y las actas. El cargue de las evidencias se hará trimestralmente.</v>
      </c>
      <c r="I53" s="91" t="s">
        <v>851</v>
      </c>
      <c r="J53" s="155" t="s">
        <v>850</v>
      </c>
      <c r="K53" s="155" t="s">
        <v>804</v>
      </c>
      <c r="L53" s="284"/>
      <c r="M53" s="284"/>
      <c r="N53" s="155" t="str">
        <f>+'VALORACIÓN DE CONTROL DE RIESGO'!S54</f>
        <v>Porcentaje de cambios en los sistemas de informacion que interrumpen la prestacion del servicio</v>
      </c>
    </row>
    <row r="54" spans="1:14" s="76" customFormat="1" ht="123" customHeight="1" x14ac:dyDescent="0.25">
      <c r="A54" s="284"/>
      <c r="B54" s="284"/>
      <c r="C54" s="285"/>
      <c r="D54" s="285"/>
      <c r="E54" s="285"/>
      <c r="F54" s="284"/>
      <c r="G54" s="155" t="str">
        <f>'VALORACIÓN DE CONTROL DE RIESGO'!D55</f>
        <v>Reducir el riesgo</v>
      </c>
      <c r="H54" s="155" t="str">
        <f>'VALORACIÓN DE CONTROL DE RIESGO'!H55</f>
        <v>El proveedor de  servicios en la nube realizará trimestralmente el  mantenimiento preventivo  reactivo o correctivo a la infraestructura tecnológica de la entidad. En caso de evidenciar que no se realizó mantenimiento a la infraestrcutura,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hará trimestralmente.</v>
      </c>
      <c r="I54" s="91" t="s">
        <v>852</v>
      </c>
      <c r="J54" s="155" t="s">
        <v>853</v>
      </c>
      <c r="K54" s="155" t="s">
        <v>797</v>
      </c>
      <c r="L54" s="284"/>
      <c r="M54" s="284"/>
      <c r="N54" s="155" t="str">
        <f>+'VALORACIÓN DE CONTROL DE RIESGO'!S55</f>
        <v>Porcentaje de Mantenimiento preventivo, reactivo o correctivo realizados en la nube</v>
      </c>
    </row>
    <row r="55" spans="1:14" s="76" customFormat="1" ht="123" customHeight="1" x14ac:dyDescent="0.25">
      <c r="A55" s="284">
        <f>'IDENTIFICACIÓN DE RIESGOS'!A31</f>
        <v>24</v>
      </c>
      <c r="B55" s="284" t="str">
        <f>'IDENTIFICACIÓN DE RIESGOS'!B31</f>
        <v>Gestión de Tecnología de Información</v>
      </c>
      <c r="C55" s="285" t="str">
        <f>+'ANALISIS DE RIESGOS'!C33</f>
        <v>*Cambios en los requerimientos definidos para el sistema de información.
*Ausencia de procedimientos para el Desarrollo y Mantenimiento de Sistemas de Información.</v>
      </c>
      <c r="D55" s="285" t="str">
        <f>'IDENTIFICACIÓN DE RIESGOS'!C31</f>
        <v>Incumplimiento de las funcionalidades para los cuales fueron diseñados los sistemas de información.</v>
      </c>
      <c r="E55" s="285" t="str">
        <f>'ANALISIS DE RIESGOS'!E33</f>
        <v>Reprocesos al interior de la entidad. 
Afectación de la prestación de servicios TIC en la entidad.</v>
      </c>
      <c r="F55" s="284" t="str">
        <f>'ANALISIS DE RIESGOS'!I33</f>
        <v>ZONA RIESGO ALTO</v>
      </c>
      <c r="G55" s="155" t="str">
        <f>'VALORACIÓN DE CONTROL DE RIESGO'!D56</f>
        <v>Reducir el riesgo</v>
      </c>
      <c r="H55" s="155" t="str">
        <f>'VALORACIÓN DE CONTROL DE RIESGO'!H56</f>
        <v>El Gerente de cada proyecto realizará seguimiento mensual a los entregables de los requerimientos para verficiar que el avance del proyecto esté acorde a lo programado.  En caso que el avance no sea el esperado se reprogramará el calendario de actividades con la aceptación del líder funcional,el área de sistemas e información y la gerencia de proyectos.  Como evidencia de los seguimiento quedarán las actas de seguimiento de los proyectos. El cargue de las evidencias se hará trimestralmente.</v>
      </c>
      <c r="I55" s="91" t="s">
        <v>855</v>
      </c>
      <c r="J55" s="155" t="s">
        <v>854</v>
      </c>
      <c r="K55" s="155" t="s">
        <v>804</v>
      </c>
      <c r="L55" s="284">
        <f>'VALORACIÓN CON CONTROLES'!F33</f>
        <v>100</v>
      </c>
      <c r="M55" s="284" t="str">
        <f>'VALORACIÓN CON CONTROLES'!J33</f>
        <v>ZONA RIESGO BAJA</v>
      </c>
      <c r="N55" s="155" t="str">
        <f>+'VALORACIÓN DE CONTROL DE RIESGO'!S56</f>
        <v>Porcentaje de requerimientos que afectaron el alcance del  cronograma de avance de proyecto de sistemas de información</v>
      </c>
    </row>
    <row r="56" spans="1:14" s="76" customFormat="1" ht="123" customHeight="1" x14ac:dyDescent="0.25">
      <c r="A56" s="284"/>
      <c r="B56" s="284"/>
      <c r="C56" s="285"/>
      <c r="D56" s="285"/>
      <c r="E56" s="285"/>
      <c r="F56" s="284"/>
      <c r="G56" s="155" t="str">
        <f>'VALORACIÓN DE CONTROL DE RIESGO'!D57</f>
        <v>Reducir el riesgo</v>
      </c>
      <c r="H56" s="155" t="str">
        <f>'VALORACIÓN DE CONTROL DE RIESGO'!H57</f>
        <v>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hará trimestralmente.</v>
      </c>
      <c r="I56" s="91" t="s">
        <v>847</v>
      </c>
      <c r="J56" s="155" t="s">
        <v>856</v>
      </c>
      <c r="K56" s="155" t="s">
        <v>797</v>
      </c>
      <c r="L56" s="284"/>
      <c r="M56" s="284"/>
      <c r="N56" s="155" t="str">
        <f>+'VALORACIÓN DE CONTROL DE RIESGO'!S57</f>
        <v>Procedimientos aprobados, formalizados e implementados</v>
      </c>
    </row>
    <row r="57" spans="1:14" s="76" customFormat="1" ht="123" customHeight="1" x14ac:dyDescent="0.25">
      <c r="A57" s="155">
        <f>'IDENTIFICACIÓN DE RIESGOS'!A32</f>
        <v>25</v>
      </c>
      <c r="B57" s="155" t="str">
        <f>'IDENTIFICACIÓN DE RIESGOS'!B32</f>
        <v>Gestión Financiera</v>
      </c>
      <c r="C57" s="107" t="str">
        <f>+'ANALISIS DE RIESGOS'!C34</f>
        <v>Falta de planeación a la hora de realizar la debida programación del Plan Anualizado de Caja - PAC</v>
      </c>
      <c r="D57" s="107" t="str">
        <f>'IDENTIFICACIÓN DE RIESGOS'!C32</f>
        <v>Deficiente ejecución del PAC</v>
      </c>
      <c r="E57" s="107" t="str">
        <f>'ANALISIS DE RIESGOS'!E34</f>
        <v>*Multas y sanciones  *Proceso Disciplinario</v>
      </c>
      <c r="F57" s="155" t="str">
        <f>'ANALISIS DE RIESGOS'!I34</f>
        <v>ZONA RIESGO MODERADO</v>
      </c>
      <c r="G57" s="155" t="str">
        <f>'VALORACIÓN DE CONTROL DE RIESGO'!D58</f>
        <v>Reducir el riesgo</v>
      </c>
      <c r="H57" s="155" t="str">
        <f>'VALORACIÓN DE CONTROL DE RIESGO'!H58</f>
        <v>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estan las mesas de trabajo realizadas, así mismo la carpeta virtual mes a mes. El cargue de las evidencias se hará trimestralmente.</v>
      </c>
      <c r="I57" s="91" t="s">
        <v>858</v>
      </c>
      <c r="J57" s="155" t="s">
        <v>857</v>
      </c>
      <c r="K57" s="155" t="s">
        <v>808</v>
      </c>
      <c r="L57" s="155">
        <f>'VALORACIÓN CON CONTROLES'!F34</f>
        <v>100</v>
      </c>
      <c r="M57" s="155" t="str">
        <f>'VALORACIÓN CON CONTROLES'!J34</f>
        <v>ZONA RIESGO BAJA</v>
      </c>
      <c r="N57" s="155" t="str">
        <f>+'VALORACIÓN DE CONTROL DE RIESGO'!S58</f>
        <v>PORCENTAJE DE SEGUIMIENTOS A LA EJECUCIÓN DE PAC</v>
      </c>
    </row>
    <row r="58" spans="1:14" ht="114.75" x14ac:dyDescent="0.25">
      <c r="A58" s="155">
        <f>'IDENTIFICACIÓN DE RIESGOS'!A33</f>
        <v>26</v>
      </c>
      <c r="B58" s="155" t="str">
        <f>'IDENTIFICACIÓN DE RIESGOS'!B33</f>
        <v>Gestión Financiera</v>
      </c>
      <c r="C58" s="107" t="str">
        <f>+'ANALISIS DE RIESGOS'!C35</f>
        <v>Error en el reporte de informaciónn de las áreas de gestión</v>
      </c>
      <c r="D58" s="107" t="str">
        <f>'IDENTIFICACIÓN DE RIESGOS'!C33</f>
        <v>Se identifica, clasifica y se registra información contable en rubros y cuntías que no correspondan</v>
      </c>
      <c r="E58" s="107" t="str">
        <f>'ANALISIS DE RIESGOS'!E35</f>
        <v>*Generación de hallazgos con incidencia de carácter administrativo, fiscal y disciplinario.         *Afectación a la calificación del desempeño de la Entidad en el Distrito.</v>
      </c>
      <c r="F58" s="155" t="str">
        <f>'ANALISIS DE RIESGOS'!I35</f>
        <v>ZONA RIESGO MODERADO</v>
      </c>
      <c r="G58" s="155" t="str">
        <f>'VALORACIÓN DE CONTROL DE RIESGO'!D59</f>
        <v>Reducir el riesgo</v>
      </c>
      <c r="H58" s="155" t="str">
        <f>'VALORACIÓN DE CONTROL DE RIESGO'!H59</f>
        <v>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eleaborará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El cargue de las evidencias se hará trimestralmente.</v>
      </c>
      <c r="I58" s="83" t="s">
        <v>860</v>
      </c>
      <c r="J58" s="83" t="s">
        <v>859</v>
      </c>
      <c r="K58" s="83" t="s">
        <v>804</v>
      </c>
      <c r="L58" s="155">
        <f>'VALORACIÓN CON CONTROLES'!F35</f>
        <v>100</v>
      </c>
      <c r="M58" s="155" t="str">
        <f>'VALORACIÓN CON CONTROLES'!J35</f>
        <v>ZONA RIESGO MODERADO</v>
      </c>
      <c r="N58" s="155" t="str">
        <f>+'VALORACIÓN DE CONTROL DE RIESGO'!S59</f>
        <v>Porcentaje de Conciliaciones Contables Realizadas</v>
      </c>
    </row>
    <row r="59" spans="1:14" ht="102" x14ac:dyDescent="0.25">
      <c r="A59" s="155">
        <f>'IDENTIFICACIÓN DE RIESGOS'!A34</f>
        <v>27</v>
      </c>
      <c r="B59" s="155" t="str">
        <f>'IDENTIFICACIÓN DE RIESGOS'!B34</f>
        <v>Gestión Jurídica y Contractual</v>
      </c>
      <c r="C59" s="107" t="str">
        <f>+'ANALISIS DE RIESGOS'!C36</f>
        <v>Deficiencia en la verificación de documentos que componen los contratos de prestacion de servicios</v>
      </c>
      <c r="D59" s="107" t="str">
        <f>'IDENTIFICACIÓN DE RIESGOS'!C34</f>
        <v>Documentos incompletos para la elaboración de un contrato</v>
      </c>
      <c r="E59" s="107" t="str">
        <f>'ANALISIS DE RIESGOS'!E36</f>
        <v>Proceso Disciplinario - Proceso Penal</v>
      </c>
      <c r="F59" s="155" t="str">
        <f>'ANALISIS DE RIESGOS'!I36</f>
        <v>ZONA RIESGO ALTO</v>
      </c>
      <c r="G59" s="155" t="str">
        <f>'VALORACIÓN DE CONTROL DE RIESGO'!D60</f>
        <v>Reducir el riesgo</v>
      </c>
      <c r="H59" s="155" t="str">
        <f>'VALORACIÓN DE CONTROL DE RIESGO'!H60</f>
        <v>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proveedor.El cargue de las evidencias se hará trimestralmente.</v>
      </c>
      <c r="I59" s="83" t="s">
        <v>862</v>
      </c>
      <c r="J59" s="83" t="s">
        <v>861</v>
      </c>
      <c r="K59" s="83" t="s">
        <v>796</v>
      </c>
      <c r="L59" s="155">
        <f>'VALORACIÓN CON CONTROLES'!F36</f>
        <v>100</v>
      </c>
      <c r="M59" s="155" t="str">
        <f>'VALORACIÓN CON CONTROLES'!J36</f>
        <v>ZONA RIESGO MODERADO</v>
      </c>
      <c r="N59" s="155" t="str">
        <f>+'VALORACIÓN DE CONTROL DE RIESGO'!S60</f>
        <v>Base de datos Control</v>
      </c>
    </row>
    <row r="60" spans="1:14" ht="102" x14ac:dyDescent="0.25">
      <c r="A60" s="155">
        <f>'IDENTIFICACIÓN DE RIESGOS'!A35</f>
        <v>28</v>
      </c>
      <c r="B60" s="155" t="str">
        <f>'IDENTIFICACIÓN DE RIESGOS'!B35</f>
        <v>Gestión Jurídica y Contractual</v>
      </c>
      <c r="C60" s="107" t="str">
        <f>+'ANALISIS DE RIESGOS'!C37</f>
        <v>Deficiencia en el cumplimiento de requisitos para la ejecución del contrato</v>
      </c>
      <c r="D60" s="107" t="str">
        <f>'IDENTIFICACIÓN DE RIESGOS'!C35</f>
        <v>Documentos incompletos para la legalización de un contrato</v>
      </c>
      <c r="E60" s="107" t="str">
        <f>'ANALISIS DE RIESGOS'!E37</f>
        <v>Proceso Disciplinario - Proceso Penal</v>
      </c>
      <c r="F60" s="155" t="str">
        <f>'ANALISIS DE RIESGOS'!I37</f>
        <v>ZONA RIESGO ALTO</v>
      </c>
      <c r="G60" s="155" t="str">
        <f>'VALORACIÓN DE CONTROL DE RIESGO'!D61</f>
        <v>Reducir el riesgo</v>
      </c>
      <c r="H60" s="155" t="str">
        <f>'VALORACIÓN DE CONTROL DE RIESGO'!H61</f>
        <v>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El cargue de las evidencias se hará trimestralmente.</v>
      </c>
      <c r="I60" s="83" t="s">
        <v>897</v>
      </c>
      <c r="J60" s="83" t="s">
        <v>861</v>
      </c>
      <c r="K60" s="83" t="s">
        <v>796</v>
      </c>
      <c r="L60" s="155">
        <f>'VALORACIÓN CON CONTROLES'!F37</f>
        <v>100</v>
      </c>
      <c r="M60" s="155" t="str">
        <f>'VALORACIÓN CON CONTROLES'!J37</f>
        <v>ZONA RIESGO MODERADO</v>
      </c>
      <c r="N60" s="155" t="str">
        <f>+'VALORACIÓN DE CONTROL DE RIESGO'!S61</f>
        <v>base de datos y Memorandos</v>
      </c>
    </row>
    <row r="61" spans="1:14" ht="76.5" x14ac:dyDescent="0.25">
      <c r="A61" s="155">
        <f>'IDENTIFICACIÓN DE RIESGOS'!A36</f>
        <v>29</v>
      </c>
      <c r="B61" s="155" t="str">
        <f>'IDENTIFICACIÓN DE RIESGOS'!B36</f>
        <v>Gestión Jurídica y Contractual</v>
      </c>
      <c r="C61" s="107" t="str">
        <f>+'ANALISIS DE RIESGOS'!C38</f>
        <v>Deficiente seguimiento de los contratos pendientes de liquidar</v>
      </c>
      <c r="D61" s="107" t="str">
        <f>'IDENTIFICACIÓN DE RIESGOS'!C36</f>
        <v>Liquidación extemporanea de los contratos fuera de los plazos acordados en el contrato o los establecidos por la ley</v>
      </c>
      <c r="E61" s="107" t="str">
        <f>'ANALISIS DE RIESGOS'!E38</f>
        <v>Perdida de competencia
Inicio de acciones disciplinarias
Generación de reservas y pasivos exigibles</v>
      </c>
      <c r="F61" s="155" t="str">
        <f>'ANALISIS DE RIESGOS'!I38</f>
        <v>ZONA RIESGO ALTO</v>
      </c>
      <c r="G61" s="155" t="str">
        <f>'VALORACIÓN DE CONTROL DE RIESGO'!D62</f>
        <v>Reducir el riesgo</v>
      </c>
      <c r="H61" s="155" t="str">
        <f>'VALORACIÓN DE CONTROL DE RIESGO'!H62</f>
        <v>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v>
      </c>
      <c r="I61" s="83" t="s">
        <v>899</v>
      </c>
      <c r="J61" s="83" t="s">
        <v>898</v>
      </c>
      <c r="K61" s="83" t="s">
        <v>803</v>
      </c>
      <c r="L61" s="155">
        <f>'VALORACIÓN CON CONTROLES'!F38</f>
        <v>100</v>
      </c>
      <c r="M61" s="155" t="str">
        <f>'VALORACIÓN CON CONTROLES'!J38</f>
        <v>ZONA RIESGO BAJA</v>
      </c>
      <c r="N61" s="155" t="str">
        <f>+'VALORACIÓN DE CONTROL DE RIESGO'!S62</f>
        <v>Memorandos</v>
      </c>
    </row>
    <row r="62" spans="1:14" ht="178.5" x14ac:dyDescent="0.25">
      <c r="A62" s="155">
        <f>'IDENTIFICACIÓN DE RIESGOS'!A37</f>
        <v>30</v>
      </c>
      <c r="B62" s="155" t="str">
        <f>'IDENTIFICACIÓN DE RIESGOS'!B37</f>
        <v>Gestión y Análisis de Información de S, C y AJ</v>
      </c>
      <c r="C62" s="107" t="str">
        <f>+'ANALISIS DE RIESGOS'!C39</f>
        <v>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Fallas en los sistemas de información.
Suspensión de servicios informáticos por actualizaciones de los proveedores.
No gestionar oportunamente la renovación del licenciamiento.
Ataques informáticos.
Falta de metodología rigurosa.</v>
      </c>
      <c r="D62" s="107" t="str">
        <f>'IDENTIFICACIÓN DE RIESGOS'!C37</f>
        <v>Los boletines, estudios estratégicos, recomendaciones, respuestas a solicitudes de información y demás documentos requeridos no se generan en los términos de oportunidad y pertinencia de acuerdo con la caracterización del proceso.</v>
      </c>
      <c r="E62" s="107" t="str">
        <f>'ANALISIS DE RIESGOS'!E39</f>
        <v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v>
      </c>
      <c r="F62" s="155" t="str">
        <f>'ANALISIS DE RIESGOS'!I39</f>
        <v>ZONA RIESGO MODERADO</v>
      </c>
      <c r="G62" s="155" t="str">
        <f>'VALORACIÓN DE CONTROL DE RIESGO'!D63</f>
        <v>Reducir el riesgo</v>
      </c>
      <c r="H62" s="155" t="str">
        <f>'VALORACIÓN DE CONTROL DE RIESGO'!H63</f>
        <v>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como soporte quedan los oficios y/o correos enviados durante la primera semana de cada mes. Para los casos en los que la información sea recibida durante la última semana del mes, será gestionada la primera semana del mes siguiente. El cargue de las evidencias se hará trimestralmente.</v>
      </c>
      <c r="I62" s="83" t="s">
        <v>901</v>
      </c>
      <c r="J62" s="83" t="s">
        <v>900</v>
      </c>
      <c r="K62" s="83" t="s">
        <v>796</v>
      </c>
      <c r="L62" s="155">
        <f>'VALORACIÓN CON CONTROLES'!F39</f>
        <v>100</v>
      </c>
      <c r="M62" s="155" t="str">
        <f>'VALORACIÓN CON CONTROLES'!J39</f>
        <v>ZONA RIESGO MODERADO</v>
      </c>
      <c r="N62" s="155" t="str">
        <f>+'VALORACIÓN DE CONTROL DE RIESGO'!S63</f>
        <v>(Número de requerimientos respondidos en los tiempos establecidos/Número de requerimientos recibidos por el proceso C-G1-1 Gestión y Análisis de Información de S, C y AJ)*100</v>
      </c>
    </row>
    <row r="63" spans="1:14" ht="63.75" x14ac:dyDescent="0.25">
      <c r="A63" s="155">
        <f>'IDENTIFICACIÓN DE RIESGOS'!A38</f>
        <v>31</v>
      </c>
      <c r="B63" s="155" t="str">
        <f>'IDENTIFICACIÓN DE RIESGOS'!B38</f>
        <v>Seguimiento y Monitoreo al Sistema de Control Interno</v>
      </c>
      <c r="C63" s="107" t="str">
        <f>+'ANALISIS DE RIESGOS'!C40</f>
        <v>• Fallas en la Planeación  del PAA que originan extemporaneidad en la entrega de los informes de ley.</v>
      </c>
      <c r="D63" s="107" t="str">
        <f>'IDENTIFICACIÓN DE RIESGOS'!C38</f>
        <v>Inoportunidad en la presentacion de informes de ley</v>
      </c>
      <c r="E63" s="107" t="str">
        <f>'ANALISIS DE RIESGOS'!E40</f>
        <v>• Sanciones por parte de entes de Control
• Perdida de oportunidad en la formulación de acciones de mejora.</v>
      </c>
      <c r="F63" s="155" t="str">
        <f>'ANALISIS DE RIESGOS'!I40</f>
        <v>ZONA RIESGO ALTO</v>
      </c>
      <c r="G63" s="155" t="str">
        <f>'VALORACIÓN DE CONTROL DE RIESGO'!D64</f>
        <v>Reducir el riesgo</v>
      </c>
      <c r="H63" s="155" t="str">
        <f>'VALORACIÓN DE CONTROL DE RIESGO'!H64</f>
        <v>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 El cargue de las evidencias se hará trimestralmente.</v>
      </c>
      <c r="I63" s="83" t="s">
        <v>794</v>
      </c>
      <c r="J63" s="83" t="s">
        <v>811</v>
      </c>
      <c r="K63" s="83" t="s">
        <v>804</v>
      </c>
      <c r="L63" s="155">
        <f>'VALORACIÓN CON CONTROLES'!F40</f>
        <v>100</v>
      </c>
      <c r="M63" s="155" t="str">
        <f>'VALORACIÓN CON CONTROLES'!J40</f>
        <v>ZONA RIESGO MODERADO</v>
      </c>
      <c r="N63" s="155" t="str">
        <f>+'VALORACIÓN DE CONTROL DE RIESGO'!S64</f>
        <v>Actas de Comité</v>
      </c>
    </row>
    <row r="64" spans="1:14" ht="76.5" x14ac:dyDescent="0.25">
      <c r="A64" s="155">
        <f>'IDENTIFICACIÓN DE RIESGOS'!A39</f>
        <v>32</v>
      </c>
      <c r="B64" s="155" t="str">
        <f>'IDENTIFICACIÓN DE RIESGOS'!B39</f>
        <v>Seguimiento y Monitoreo al Sistema de Control Interno</v>
      </c>
      <c r="C64" s="107" t="str">
        <f>+'ANALISIS DE RIESGOS'!C41</f>
        <v>• Falta de experticia en la utilización de los medios y herramientas destinados a la operación del proceso.
• Selección de perfiles profesionales inadecuados para el desarrollo del ejercicio auditor.</v>
      </c>
      <c r="D64" s="107" t="str">
        <f>'IDENTIFICACIÓN DE RIESGOS'!C39</f>
        <v>Presentar informes de Auditoria o seguimiento con resultados  sesgados,  erroneos, poco fiable o inconcluyentes.</v>
      </c>
      <c r="E64" s="107" t="str">
        <f>'ANALISIS DE RIESGOS'!E41</f>
        <v>• Sanciones por parte de entes de Control.
• Perdida de oportunidad en la formulación de acciones de mejora.
• Toma de decisiones por parte de la alta dirección  basadas en información deficiente derivadas de informes de auditoría o seguimiento.</v>
      </c>
      <c r="F64" s="155" t="str">
        <f>'ANALISIS DE RIESGOS'!I41</f>
        <v>ZONA RIESGO ALTO</v>
      </c>
      <c r="G64" s="155" t="str">
        <f>'VALORACIÓN DE CONTROL DE RIESGO'!D65</f>
        <v>Reducir el riesgo</v>
      </c>
      <c r="H64" s="155" t="str">
        <f>'VALORACIÓN DE CONTROL DE RIESGO'!H65</f>
        <v>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El cargue de las evidencias se hará trimestralmente.</v>
      </c>
      <c r="I64" s="83" t="s">
        <v>902</v>
      </c>
      <c r="J64" s="83" t="s">
        <v>903</v>
      </c>
      <c r="K64" s="83" t="s">
        <v>804</v>
      </c>
      <c r="L64" s="155">
        <f>'VALORACIÓN CON CONTROLES'!F41</f>
        <v>100</v>
      </c>
      <c r="M64" s="155" t="str">
        <f>'VALORACIÓN CON CONTROLES'!J41</f>
        <v>ZONA RIESGO BAJA</v>
      </c>
      <c r="N64" s="155" t="str">
        <f>+'VALORACIÓN DE CONTROL DE RIESGO'!S65</f>
        <v>Revision de Aunditorias y Papeles de trabajo</v>
      </c>
    </row>
    <row r="65" spans="1:14" ht="89.25" x14ac:dyDescent="0.25">
      <c r="A65" s="155">
        <f>'IDENTIFICACIÓN DE RIESGOS'!A40</f>
        <v>33</v>
      </c>
      <c r="B65" s="155" t="str">
        <f>'IDENTIFICACIÓN DE RIESGOS'!B40</f>
        <v>Gestión Humana</v>
      </c>
      <c r="C65" s="107" t="str">
        <f>+'ANALISIS DE RIESGOS'!C42</f>
        <v>* Falta de oportunidad en el reporte de novedades tanto por parte de los servidores públicos como por parte de la Secretaría (Nómina).</v>
      </c>
      <c r="D65" s="107" t="str">
        <f>'IDENTIFICACIÓN DE RIESGOS'!C40</f>
        <v>Suspensión de los servicios de seguridad social (Salud, ARL, Pensión, Cesantías, Caja de Compensación) para los servidores públicos de la Entidad</v>
      </c>
      <c r="E65" s="107" t="str">
        <f>'ANALISIS DE RIESGOS'!E42</f>
        <v>* Suspensión temporal de los servicios de seguridad social a los servidores públicos
* Sanciones a la Entidad por parte de la Unidad de Gestión Pensional y Parafiscales - UGPP</v>
      </c>
      <c r="F65" s="155" t="str">
        <f>'ANALISIS DE RIESGOS'!I42</f>
        <v>ZONA RIESGO BAJA</v>
      </c>
      <c r="G65" s="155" t="str">
        <f>'VALORACIÓN DE CONTROL DE RIESGO'!D66</f>
        <v>Reducir el riesgo</v>
      </c>
      <c r="H65" s="155" t="str">
        <f>'VALORACIÓN DE CONTROL DE RIESGO'!H66</f>
        <v>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registros en el aplicativo SIAP. El cargue de las evidencias se hará trimestralmente.</v>
      </c>
      <c r="I65" s="83" t="s">
        <v>905</v>
      </c>
      <c r="J65" s="83" t="s">
        <v>904</v>
      </c>
      <c r="K65" s="83" t="s">
        <v>804</v>
      </c>
      <c r="L65" s="155">
        <f>'VALORACIÓN CON CONTROLES'!F42</f>
        <v>100</v>
      </c>
      <c r="M65" s="155" t="str">
        <f>'VALORACIÓN CON CONTROLES'!J42</f>
        <v>ZONA RIESGO BAJA</v>
      </c>
      <c r="N65" s="155" t="str">
        <f>+'VALORACIÓN DE CONTROL DE RIESGO'!S66</f>
        <v>Oportunidad entrega nomina</v>
      </c>
    </row>
    <row r="66" spans="1:14" ht="127.5" x14ac:dyDescent="0.25">
      <c r="A66" s="155">
        <f>'IDENTIFICACIÓN DE RIESGOS'!A41</f>
        <v>34</v>
      </c>
      <c r="B66" s="155" t="str">
        <f>'IDENTIFICACIÓN DE RIESGOS'!B41</f>
        <v>Gestión Humana</v>
      </c>
      <c r="C66" s="107" t="str">
        <f>+'ANALISIS DE RIESGOS'!C43</f>
        <v>*  Desconocimiento de la normatividad 
* Falta de recursos para dar cumplimiento a la normatividad</v>
      </c>
      <c r="D66" s="107" t="str">
        <f>'IDENTIFICACIÓN DE RIESGOS'!C41</f>
        <v>Probabilidad de exposición a riesgos por  desconocimiento de la normatividad vigente para el Sistema de Gestión de la Seguridad y Salud en el Trabajo</v>
      </c>
      <c r="E66" s="107" t="str">
        <f>'ANALISIS DE RIESGOS'!E43</f>
        <v>* Sanciones a la Entidad
* Exposición a riesgos asociados a la Seguridad y Salud en el Trabajo</v>
      </c>
      <c r="F66" s="155" t="str">
        <f>'ANALISIS DE RIESGOS'!I43</f>
        <v>ZONA RIESGO BAJA</v>
      </c>
      <c r="G66" s="155" t="str">
        <f>'VALORACIÓN DE CONTROL DE RIESGO'!D67</f>
        <v>Reducir el riesgo</v>
      </c>
      <c r="H66" s="155" t="str">
        <f>'VALORACIÓN DE CONTROL DE RIESGO'!H67</f>
        <v>El auxiliar administrativo encargado de la actualización del normograma y el responsable del SGSST, recibe la solicitud de los profesionales de la direccion (Planeacion, Nomina, SGSST, Bienestar, Archivo y Capacitacion) para  actualizar el normograma existente cada vez que se requiera, con el fin de mantenerlo actualizado y evitar situaciones de desconocimiento de la normatividad. Para los meses en los cuales no se reciba solicitud de actulizacion el Auxiliar realizara la confirmacion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v>
      </c>
      <c r="I66" s="83" t="s">
        <v>907</v>
      </c>
      <c r="J66" s="83" t="s">
        <v>906</v>
      </c>
      <c r="K66" s="83" t="s">
        <v>796</v>
      </c>
      <c r="L66" s="155">
        <f>'VALORACIÓN CON CONTROLES'!F43</f>
        <v>100</v>
      </c>
      <c r="M66" s="155" t="str">
        <f>'VALORACIÓN CON CONTROLES'!J43</f>
        <v>ZONA RIESGO BAJA</v>
      </c>
      <c r="N66" s="155" t="str">
        <f>+'VALORACIÓN DE CONTROL DE RIESGO'!S67</f>
        <v>N/A</v>
      </c>
    </row>
    <row r="67" spans="1:14" ht="89.25" x14ac:dyDescent="0.25">
      <c r="A67" s="155">
        <f>'IDENTIFICACIÓN DE RIESGOS'!A42</f>
        <v>35</v>
      </c>
      <c r="B67" s="155" t="str">
        <f>'IDENTIFICACIÓN DE RIESGOS'!B42</f>
        <v>Gestión Humana</v>
      </c>
      <c r="C67" s="107" t="str">
        <f>+'ANALISIS DE RIESGOS'!C44</f>
        <v>* La no aportunidad en la entrega de las novedades en las fechas establecidas</v>
      </c>
      <c r="D67" s="107" t="str">
        <f>'IDENTIFICACIÓN DE RIESGOS'!C42</f>
        <v xml:space="preserve">Liquidación de la nómina sin el oportuno reporte de las novedades que se generan mensualmente. </v>
      </c>
      <c r="E67" s="107" t="str">
        <f>'ANALISIS DE RIESGOS'!E44</f>
        <v>* La afectación del pago de la nomina al servidor.
* No aprobación de la libranza para el servidor.
* Sanciones disciplinarias para la entidad, para el servidor que ingresa las novedades y el jefe del area</v>
      </c>
      <c r="F67" s="155" t="str">
        <f>'ANALISIS DE RIESGOS'!I44</f>
        <v>ZONA RIESGO BAJA</v>
      </c>
      <c r="G67" s="155" t="str">
        <f>'VALORACIÓN DE CONTROL DE RIESGO'!D68</f>
        <v>Reducir el riesgo</v>
      </c>
      <c r="H67" s="155" t="str">
        <f>'VALORACIÓN DE CONTROL DE RIESGO'!H68</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cargue de las evidencias se hará trimestralmente.</v>
      </c>
      <c r="I67" s="83" t="s">
        <v>918</v>
      </c>
      <c r="J67" s="83" t="s">
        <v>917</v>
      </c>
      <c r="K67" s="83" t="s">
        <v>804</v>
      </c>
      <c r="L67" s="155">
        <f>'VALORACIÓN CON CONTROLES'!F44</f>
        <v>100</v>
      </c>
      <c r="M67" s="155" t="str">
        <f>'VALORACIÓN CON CONTROLES'!J44</f>
        <v>ZONA RIESGO BAJA</v>
      </c>
      <c r="N67" s="155" t="str">
        <f>+'VALORACIÓN DE CONTROL DE RIESGO'!S68</f>
        <v>Inconsistencias nomina</v>
      </c>
    </row>
    <row r="68" spans="1:14" ht="140.25" x14ac:dyDescent="0.25">
      <c r="A68" s="155">
        <f>'IDENTIFICACIÓN DE RIESGOS'!A43</f>
        <v>36</v>
      </c>
      <c r="B68" s="155" t="str">
        <f>'IDENTIFICACIÓN DE RIESGOS'!B43</f>
        <v>Gestión Humana</v>
      </c>
      <c r="C68" s="107" t="str">
        <f>+'ANALISIS DE RIESGOS'!C45</f>
        <v>* Incumplimiento de la normatividad que regula el tema</v>
      </c>
      <c r="D68" s="107" t="str">
        <f>'IDENTIFICACIÓN DE RIESGOS'!C43</f>
        <v>Nombrar, encargar o posesionar a un servidor que no cumpla con los requisitos establecidos en el Manual de Funciones de la SCJ</v>
      </c>
      <c r="E68" s="107" t="str">
        <f>'ANALISIS DE RIESGOS'!E45</f>
        <v>Sanciones disciplinarias o administrativas a los funcionarios implicados en el proceso</v>
      </c>
      <c r="F68" s="155" t="str">
        <f>'ANALISIS DE RIESGOS'!I45</f>
        <v>ZONA RIESGO MODERADO</v>
      </c>
      <c r="G68" s="155" t="str">
        <f>'VALORACIÓN DE CONTROL DE RIESGO'!D69</f>
        <v>Reducir el riesgo</v>
      </c>
      <c r="H68" s="155" t="str">
        <f>'VALORACIÓN DE CONTROL DE RIESGO'!H69</f>
        <v>El servidor de Gestión Humana responsable del proceso de encargos, verifica , cada vez que se deba realizar este proceso, los requisitos establecidos en el Manual de Funciones y la normatividad, y el instructivo establecido para ello, culminando con la publicacion en la intranet del procesos efectuado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 El reporte de las evidencias se realizara trimestralmente. Si no existen procesos de encargo se dejara como evidencia un correo del responsable del proceso informando que no existieron dichos procesos. El cargue de las evidencias se hará trimestralmente.</v>
      </c>
      <c r="I68" s="83" t="s">
        <v>920</v>
      </c>
      <c r="J68" s="83" t="s">
        <v>919</v>
      </c>
      <c r="K68" s="83" t="s">
        <v>796</v>
      </c>
      <c r="L68" s="155">
        <f>'VALORACIÓN CON CONTROLES'!F45</f>
        <v>100</v>
      </c>
      <c r="M68" s="155" t="str">
        <f>'VALORACIÓN CON CONTROLES'!J45</f>
        <v>ZONA RIESGO BAJA</v>
      </c>
      <c r="N68" s="155" t="str">
        <f>+'VALORACIÓN DE CONTROL DE RIESGO'!S69</f>
        <v>Tiempo provision Vacantes encargos</v>
      </c>
    </row>
    <row r="69" spans="1:14" ht="102" x14ac:dyDescent="0.25">
      <c r="A69" s="155">
        <f>'IDENTIFICACIÓN DE RIESGOS'!A44</f>
        <v>37</v>
      </c>
      <c r="B69" s="155" t="str">
        <f>'IDENTIFICACIÓN DE RIESGOS'!B44</f>
        <v>Gestión Humana</v>
      </c>
      <c r="C69" s="107" t="str">
        <f>+'ANALISIS DE RIESGOS'!C46</f>
        <v xml:space="preserve">* Inadecuado manejo de controles de seguridad de la información </v>
      </c>
      <c r="D69" s="107" t="str">
        <f>'IDENTIFICACIÓN DE RIESGOS'!C44</f>
        <v>Sustracción de información de las historias laborales</v>
      </c>
      <c r="E69" s="107" t="str">
        <f>'ANALISIS DE RIESGOS'!E46</f>
        <v>Sanciones disciplinarias a los funcionarios implicados en el inadecuado manejo de la información y pérdida de la información</v>
      </c>
      <c r="F69" s="155" t="str">
        <f>'ANALISIS DE RIESGOS'!I46</f>
        <v>ZONA RIESGO MODERADO</v>
      </c>
      <c r="G69" s="155" t="str">
        <f>'VALORACIÓN DE CONTROL DE RIESGO'!D70</f>
        <v>Reducir el riesgo</v>
      </c>
      <c r="H69" s="155" t="str">
        <f>'VALORACIÓN DE CONTROL DE RIESGO'!H70</f>
        <v>El responsable de la custodia del archivo que contiene las historias laborales,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El cargue de las evidencias se hará trimestralmente.</v>
      </c>
      <c r="I69" s="83" t="s">
        <v>922</v>
      </c>
      <c r="J69" s="83" t="s">
        <v>921</v>
      </c>
      <c r="K69" s="83" t="s">
        <v>796</v>
      </c>
      <c r="L69" s="155">
        <f>'VALORACIÓN CON CONTROLES'!F46</f>
        <v>100</v>
      </c>
      <c r="M69" s="155" t="str">
        <f>'VALORACIÓN CON CONTROLES'!J46</f>
        <v>ZONA RIESGO BAJA</v>
      </c>
      <c r="N69" s="155" t="str">
        <f>+'VALORACIÓN DE CONTROL DE RIESGO'!S70</f>
        <v>N/A</v>
      </c>
    </row>
    <row r="70" spans="1:14" ht="114.75" x14ac:dyDescent="0.25">
      <c r="A70" s="155">
        <f>'IDENTIFICACIÓN DE RIESGOS'!A45</f>
        <v>38</v>
      </c>
      <c r="B70" s="155" t="str">
        <f>'IDENTIFICACIÓN DE RIESGOS'!B45</f>
        <v>Gestión Humana</v>
      </c>
      <c r="C70" s="107" t="str">
        <f>+'ANALISIS DE RIESGOS'!C47</f>
        <v>* Desconocimiento de las normas laborales, la constitución , la ley y regulación sobre el tema laboral</v>
      </c>
      <c r="D70" s="107" t="str">
        <f>'IDENTIFICACIÓN DE RIESGOS'!C45</f>
        <v>Emitir conceptos jurídicos no ajustados a la ley.</v>
      </c>
      <c r="E70" s="107" t="str">
        <f>'ANALISIS DE RIESGOS'!E47</f>
        <v>* Acciones jurídicas o demandas laborales en contra de la SCJ, que podrían generar indeminzacones laborales, reintegros, salarios, liquidación de prestaciones sociales</v>
      </c>
      <c r="F70" s="155" t="str">
        <f>'ANALISIS DE RIESGOS'!I47</f>
        <v>ZONA RIESGO MODERADO</v>
      </c>
      <c r="G70" s="155" t="str">
        <f>'VALORACIÓN DE CONTROL DE RIESGO'!D71</f>
        <v>Reducir el riesgo</v>
      </c>
      <c r="H70" s="155" t="str">
        <f>'VALORACIÓN DE CONTROL DE RIESGO'!H71</f>
        <v>Los abogados de apoyo jurídico de la Dirección de Gestión Humana, emiten los conceptos jurídicos requeridos cada vez que se requiera. Para esto, verifican la normatividad existente a través del normograma de la Dirección de Gestión Humana (I-GH-13) y tomando en cuenta el procedimiento de situaciones administrativas (PD-GH-4). En caso de ser necesario se elevara la consulta a otro abogado o incluso a la Dirección Jurídica directamente, sin embargo para casos de competencia superior se requerira al ente o entes competentes. Como evidencia de esto, y dependiendo del tipo de actuación o de concepto, algunos pueden quedar soportados en correo electrónico o en medio físico. El cargue de las evidencias se hará trimestralmente.</v>
      </c>
      <c r="I70" s="83" t="s">
        <v>924</v>
      </c>
      <c r="J70" s="83" t="s">
        <v>923</v>
      </c>
      <c r="K70" s="83" t="s">
        <v>796</v>
      </c>
      <c r="L70" s="155">
        <f>'VALORACIÓN CON CONTROLES'!F47</f>
        <v>100</v>
      </c>
      <c r="M70" s="155" t="str">
        <f>'VALORACIÓN CON CONTROLES'!J47</f>
        <v>ZONA RIESGO BAJA</v>
      </c>
      <c r="N70" s="155" t="str">
        <f>+'VALORACIÓN DE CONTROL DE RIESGO'!S71</f>
        <v>N/A</v>
      </c>
    </row>
    <row r="71" spans="1:14" ht="140.25" x14ac:dyDescent="0.25">
      <c r="A71" s="155">
        <f>'IDENTIFICACIÓN DE RIESGOS'!A46</f>
        <v>39</v>
      </c>
      <c r="B71" s="155" t="str">
        <f>'IDENTIFICACIÓN DE RIESGOS'!B46</f>
        <v>Gestión Humana</v>
      </c>
      <c r="C71" s="107" t="str">
        <f>+'ANALISIS DE RIESGOS'!C48</f>
        <v>* Manipulación de la información en la consolidación de los archivos de evaluaciones de desempeño laboral</v>
      </c>
      <c r="D71" s="107" t="str">
        <f>'IDENTIFICACIÓN DE RIESGOS'!C46</f>
        <v>Alteración de las evaluaciones de desempeño laboral de servidores con nombramiento provisional durante el proceso de revisión.</v>
      </c>
      <c r="E71" s="107" t="str">
        <f>'ANALISIS DE RIESGOS'!E48</f>
        <v>* Acceso indebido a los beneficios de programas de bienestar e incentivos y encargos.
* Sanciones disciplinarias y penales a los funcionarios implicados.</v>
      </c>
      <c r="F71" s="155" t="str">
        <f>'ANALISIS DE RIESGOS'!I48</f>
        <v>ZONA RIESGO MODERADO</v>
      </c>
      <c r="G71" s="155" t="str">
        <f>'VALORACIÓN DE CONTROL DE RIESGO'!D72</f>
        <v>Reducir el riesgo</v>
      </c>
      <c r="H71" s="155" t="str">
        <f>'VALORACIÓN DE CONTROL DE RIESGO'!H72</f>
        <v>Los profesionales de la Dirección de Gestión Humana encargados del proceso de Evaluación del Desempeño, verifican cada vez que se requiera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 El cargue de las evidencias se hará trimestralmente.</v>
      </c>
      <c r="I71" s="83" t="s">
        <v>926</v>
      </c>
      <c r="J71" s="83" t="s">
        <v>925</v>
      </c>
      <c r="K71" s="83" t="s">
        <v>796</v>
      </c>
      <c r="L71" s="155">
        <f>'VALORACIÓN CON CONTROLES'!F48</f>
        <v>100</v>
      </c>
      <c r="M71" s="155" t="str">
        <f>'VALORACIÓN CON CONTROLES'!J48</f>
        <v>ZONA RIESGO BAJA</v>
      </c>
      <c r="N71" s="155" t="str">
        <f>+'VALORACIÓN DE CONTROL DE RIESGO'!S72</f>
        <v>N/A</v>
      </c>
    </row>
    <row r="72" spans="1:14" ht="127.5" x14ac:dyDescent="0.25">
      <c r="A72" s="155">
        <f>'IDENTIFICACIÓN DE RIESGOS'!A47</f>
        <v>40</v>
      </c>
      <c r="B72" s="155" t="str">
        <f>'IDENTIFICACIÓN DE RIESGOS'!B47</f>
        <v>Gestión Humana</v>
      </c>
      <c r="C72" s="107" t="str">
        <f>+'ANALISIS DE RIESGOS'!C49</f>
        <v>1. Desconocimiento tecnico que impide la elaboracion del documento y la adecuada verificacion previa para el cumplimiento de los requisitos legales exigidos.</v>
      </c>
      <c r="D72" s="107" t="str">
        <f>'IDENTIFICACIÓN DE RIESGOS'!C47</f>
        <v>Error en la revisión técnica de las ofertas presentadas por los proponentes, incumpliendo los requisitos establecidos en la etapa precontractual (estudios previos)</v>
      </c>
      <c r="E72" s="107" t="str">
        <f>'ANALISIS DE RIESGOS'!E49</f>
        <v>* Contratación de personal, servicios o bienes no idóneo para la prestación del servicio para el cumplimiento de la misionalidad de la entidad.  
* Selección inadecuada de un proveedor.</v>
      </c>
      <c r="F72" s="155" t="str">
        <f>'ANALISIS DE RIESGOS'!I49</f>
        <v>ZONA RIESGO BAJA</v>
      </c>
      <c r="G72" s="155" t="str">
        <f>'VALORACIÓN DE CONTROL DE RIESGO'!D73</f>
        <v>Reducir el riesgo</v>
      </c>
      <c r="H72" s="155" t="str">
        <f>'VALORACIÓN DE CONTROL DE RIESGO'!H73</f>
        <v>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 El cargue de las evidencias se hará trimestralmente.</v>
      </c>
      <c r="I72" s="83" t="s">
        <v>928</v>
      </c>
      <c r="J72" s="83" t="s">
        <v>927</v>
      </c>
      <c r="K72" s="83" t="s">
        <v>796</v>
      </c>
      <c r="L72" s="155">
        <f>'VALORACIÓN CON CONTROLES'!F49</f>
        <v>100</v>
      </c>
      <c r="M72" s="155" t="str">
        <f>'VALORACIÓN CON CONTROLES'!J49</f>
        <v>ZONA RIESGO BAJA</v>
      </c>
      <c r="N72" s="155" t="str">
        <f>+'VALORACIÓN DE CONTROL DE RIESGO'!S73</f>
        <v>N/A</v>
      </c>
    </row>
    <row r="73" spans="1:14" ht="102" x14ac:dyDescent="0.25">
      <c r="A73" s="155">
        <f>'IDENTIFICACIÓN DE RIESGOS'!A48</f>
        <v>41</v>
      </c>
      <c r="B73" s="155" t="str">
        <f>'IDENTIFICACIÓN DE RIESGOS'!B48</f>
        <v>Gestión Humana</v>
      </c>
      <c r="C73" s="107" t="str">
        <f>+'ANALISIS DE RIESGOS'!C50</f>
        <v>1. Desconocimiento por parte del servidor o contratista, sobre las medidas preventivas asociadas a su actividad</v>
      </c>
      <c r="D73" s="107" t="str">
        <f>'IDENTIFICACIÓN DE RIESGOS'!C48</f>
        <v>Probabilidad de Incremento en la ocurrencia de accidentes y enfermedades laborales</v>
      </c>
      <c r="E73" s="107" t="str">
        <f>'ANALISIS DE RIESGOS'!E50</f>
        <v>* Mayor ausentismo en la entidad
* Incremento en el pago de incapacidades por parte de las aseguradoras y la entidad</v>
      </c>
      <c r="F73" s="155" t="str">
        <f>'ANALISIS DE RIESGOS'!I50</f>
        <v>ZONA RIESGO BAJA</v>
      </c>
      <c r="G73" s="155" t="str">
        <f>'VALORACIÓN DE CONTROL DE RIESGO'!D74</f>
        <v>Reducir el riesgo</v>
      </c>
      <c r="H73" s="155" t="str">
        <f>'VALORACIÓN DE CONTROL DE RIESGO'!H74</f>
        <v>El Responsable del SGSST junto con todo el equipo, realizan actividades de fortalecimiento en las medidas preventivas, a través de capacitaciones y sensibilizaciones, asi como en la inducción y la reinducción, sobre la normatividad relacionada con accidentes y enfermedades laborales de acuerdo al Plan de Seguridad y Salud en el Trabajo. En caso de incumplir el Plan de Seguridad y Salud en el Trabajo se procedera con la reprogramacion de las fechas. Evidencia de esto son las listas de asistencia a dichas actividades y memorias de los temas dados, que pudieran tenerse en determinado momento. El cargue de las evidencias se hará trimestralmente.</v>
      </c>
      <c r="I73" s="83" t="s">
        <v>792</v>
      </c>
      <c r="J73" s="83" t="s">
        <v>929</v>
      </c>
      <c r="K73" s="83" t="s">
        <v>796</v>
      </c>
      <c r="L73" s="155">
        <f>'VALORACIÓN CON CONTROLES'!F50</f>
        <v>100</v>
      </c>
      <c r="M73" s="155" t="str">
        <f>'VALORACIÓN CON CONTROLES'!J50</f>
        <v>ZONA RIESGO BAJA</v>
      </c>
      <c r="N73" s="155" t="str">
        <f>+'VALORACIÓN DE CONTROL DE RIESGO'!S74</f>
        <v>Cobertura actividades SGSST</v>
      </c>
    </row>
    <row r="74" spans="1:14" ht="127.5" x14ac:dyDescent="0.25">
      <c r="A74" s="155">
        <f>'IDENTIFICACIÓN DE RIESGOS'!A49</f>
        <v>42</v>
      </c>
      <c r="B74" s="155" t="str">
        <f>'IDENTIFICACIÓN DE RIESGOS'!B49</f>
        <v>Gestión Humana</v>
      </c>
      <c r="C74" s="107" t="str">
        <f>+'ANALISIS DE RIESGOS'!C51</f>
        <v>1. Desconocimiento de las patologías asociadas a riesgo psicosocial
2. No realizar seguimiento oportuno a las patologias que están identificadas</v>
      </c>
      <c r="D74" s="107" t="str">
        <f>'IDENTIFICACIÓN DE RIESGOS'!C49</f>
        <v>Probabilidad de Incremento de reporte de casos asociados a riesgo psicosocial en la SCJ</v>
      </c>
      <c r="E74" s="107" t="str">
        <f>'ANALISIS DE RIESGOS'!E51</f>
        <v>* Mayor ausentismo para la entidad
* Incremento en el pago de incapacidades</v>
      </c>
      <c r="F74" s="155" t="str">
        <f>'ANALISIS DE RIESGOS'!I51</f>
        <v>ZONA RIESGO BAJA</v>
      </c>
      <c r="G74" s="155" t="str">
        <f>'VALORACIÓN DE CONTROL DE RIESGO'!D75</f>
        <v>Reducir el riesgo</v>
      </c>
      <c r="H74" s="155" t="str">
        <f>'VALORACIÓN DE CONTROL DE RIESGO'!H75</f>
        <v>El responsable del SGSST junto con el equipo de psicólogos designado, realizan intervenciones a través del Programa de Vigilancia Epidemiológica en Riesgo Psicosocial, haciendo revisión y seguimiento a las patologías identificadas y revisando posibles nuevas patologías de acuerdo al Plan de Seguridad y Salud en el Trabajo. Para los casos en los cuales no se logre dar cumplimiento al Plan de Seguridad y Salud en el Trabajo se procedera con la reprogramacion de las fechas. Evidencia de esto son las listas de asistencia a las actividades y registros de las intervenciones grupales. 
NOTA:  Evidencia de las intervenciones individuales no se entregarán, puesto que son reserva del psicólogo que realiza la intervención. El cargue de las evidencias se hará trimestralmente.</v>
      </c>
      <c r="I74" s="83" t="s">
        <v>916</v>
      </c>
      <c r="J74" s="83" t="s">
        <v>915</v>
      </c>
      <c r="K74" s="83" t="s">
        <v>796</v>
      </c>
      <c r="L74" s="155">
        <f>'VALORACIÓN CON CONTROLES'!F51</f>
        <v>100</v>
      </c>
      <c r="M74" s="155" t="str">
        <f>'VALORACIÓN CON CONTROLES'!J51</f>
        <v>ZONA RIESGO BAJA</v>
      </c>
      <c r="N74" s="155" t="str">
        <f>+'VALORACIÓN DE CONTROL DE RIESGO'!S75</f>
        <v>Cumplimiento Plan SGSST</v>
      </c>
    </row>
    <row r="75" spans="1:14" ht="76.5" x14ac:dyDescent="0.25">
      <c r="A75" s="155">
        <f>'IDENTIFICACIÓN DE RIESGOS'!A50</f>
        <v>43</v>
      </c>
      <c r="B75" s="155" t="str">
        <f>'IDENTIFICACIÓN DE RIESGOS'!B50</f>
        <v>Gestión Humana</v>
      </c>
      <c r="C75" s="107" t="str">
        <f>+'ANALISIS DE RIESGOS'!C52</f>
        <v>1. Incumplimiento de las obligaciones establecidas en el contrato suscrito para realizar las actividades de bienestar</v>
      </c>
      <c r="D75" s="107" t="str">
        <f>'IDENTIFICACIÓN DE RIESGOS'!C50</f>
        <v>Indebida ejecución del programa de bienestar de la entidad</v>
      </c>
      <c r="E75" s="107" t="str">
        <f>'ANALISIS DE RIESGOS'!E52</f>
        <v>* Alto nivel de inconformismo por parte de los funcionarios 
* Posibilidad de investigaciones por parte de entes de control</v>
      </c>
      <c r="F75" s="155" t="str">
        <f>'ANALISIS DE RIESGOS'!I52</f>
        <v>ZONA RIESGO MODERADO</v>
      </c>
      <c r="G75" s="155" t="str">
        <f>'VALORACIÓN DE CONTROL DE RIESGO'!D76</f>
        <v>Reducir el riesgo</v>
      </c>
      <c r="H75" s="155" t="str">
        <f>'VALORACIÓN DE CONTROL DE RIESGO'!H76</f>
        <v>El equipo de profesionales responsable de los temas de bienestar, ejecuta el cronograma de actividades establecido en le programa de Bienestar. Para los casos en los cuales no se logre dar cumplimiento al cronograma se procedera con la reprogramacion de las actividades garantizando que se ejecuten. Evidencia de esto queda en las listas de asistencia a las actividades y en la ejecución de las actividades del cronograma. El cargue de las evidencias se hará trimestralmente.</v>
      </c>
      <c r="I75" s="83" t="s">
        <v>835</v>
      </c>
      <c r="J75" s="83" t="s">
        <v>914</v>
      </c>
      <c r="K75" s="83" t="s">
        <v>796</v>
      </c>
      <c r="L75" s="155">
        <f>'VALORACIÓN CON CONTROLES'!F52</f>
        <v>100</v>
      </c>
      <c r="M75" s="155" t="str">
        <f>'VALORACIÓN CON CONTROLES'!J52</f>
        <v>ZONA RIESGO BAJA</v>
      </c>
      <c r="N75" s="155" t="str">
        <f>+'VALORACIÓN DE CONTROL DE RIESGO'!S76</f>
        <v>Cobertura actividades de Bienestar</v>
      </c>
    </row>
    <row r="76" spans="1:14" ht="76.5" x14ac:dyDescent="0.25">
      <c r="A76" s="155">
        <f>'IDENTIFICACIÓN DE RIESGOS'!A51</f>
        <v>44</v>
      </c>
      <c r="B76" s="155" t="str">
        <f>'IDENTIFICACIÓN DE RIESGOS'!B51</f>
        <v>Gestión Humana</v>
      </c>
      <c r="C76" s="107" t="str">
        <f>+'ANALISIS DE RIESGOS'!C53</f>
        <v>1. Falta de participación de los funcionarios y líderes de cada área en el diagnóstico
2. Error en el diseño y divulgación de los instrumentos de diagnóstico</v>
      </c>
      <c r="D76" s="107" t="str">
        <f>'IDENTIFICACIÓN DE RIESGOS'!C51</f>
        <v>Diagnóstico de capacitación no ajustado a las necesidades reales de la SCJ.</v>
      </c>
      <c r="E76" s="107" t="str">
        <f>'ANALISIS DE RIESGOS'!E53</f>
        <v>* No se de la cobertura a las necesidades reales de la entidad.
* Las personas que se inscriban, no son realente las que necesitan fortalecer las competencias.</v>
      </c>
      <c r="F76" s="155" t="str">
        <f>'ANALISIS DE RIESGOS'!I53</f>
        <v>ZONA RIESGO BAJA</v>
      </c>
      <c r="G76" s="155" t="str">
        <f>'VALORACIÓN DE CONTROL DE RIESGO'!D77</f>
        <v>Reducir el riesgo</v>
      </c>
      <c r="H76" s="155" t="str">
        <f>'VALORACIÓN DE CONTROL DE RIESGO'!H77</f>
        <v>El equipo responsable de capacitación anualmente utiliza diferentes mecanismos metodologicos para el diagnóstico de las necesidades de capacitación, que incluya tanto a funcionarios como a los líderes de cada área. De esta manera el diagnóstico queda realmente ajustado a las necesidades de la SCJ. Evidencia de esto son los diferentes mecanismos metodologicos que se utilizaron para elaborar el diagnóstico. El cargue de las evidencias se hará trimestralmente.</v>
      </c>
      <c r="I76" s="83" t="s">
        <v>913</v>
      </c>
      <c r="J76" s="83" t="s">
        <v>912</v>
      </c>
      <c r="K76" s="83" t="s">
        <v>844</v>
      </c>
      <c r="L76" s="155">
        <f>'VALORACIÓN CON CONTROLES'!F53</f>
        <v>100</v>
      </c>
      <c r="M76" s="155" t="str">
        <f>'VALORACIÓN CON CONTROLES'!J53</f>
        <v>ZONA RIESGO BAJA</v>
      </c>
      <c r="N76" s="155" t="str">
        <f>+'VALORACIÓN DE CONTROL DE RIESGO'!S77</f>
        <v>Cobertura actividades de Capacitación</v>
      </c>
    </row>
    <row r="77" spans="1:14" ht="153" x14ac:dyDescent="0.25">
      <c r="A77" s="155">
        <f>'IDENTIFICACIÓN DE RIESGOS'!A52</f>
        <v>45</v>
      </c>
      <c r="B77" s="155" t="str">
        <f>'IDENTIFICACIÓN DE RIESGOS'!B52</f>
        <v>Gestión de Seguridad y Convivencia</v>
      </c>
      <c r="C77" s="107" t="str">
        <f>+'ANALISIS DE RIESGOS'!C54</f>
        <v>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
5. Falta de entrenamiento de los colaboradores en diferentes temas relacionados con el proceso</v>
      </c>
      <c r="D77" s="107" t="str">
        <f>'IDENTIFICACIÓN DE RIESGOS'!C52</f>
        <v>Desviación o incumplimiento de las metas programadas de los indicadores relacionados con el proceso</v>
      </c>
      <c r="E77" s="107" t="str">
        <f>'ANALISIS DE RIESGOS'!E54</f>
        <v>1. Incumplimiento de los objetivos del proceso. 
2. Apertura de procesos administrativos o disciplinarios. 
3. Mala imagen de la institución. 
4. Detrimento de las relaciones con la comunidad. 
5. Detrimento de las relaciones con otras entidades</v>
      </c>
      <c r="F77" s="155" t="str">
        <f>'ANALISIS DE RIESGOS'!I54</f>
        <v>ZONA RIESGO MODERADO</v>
      </c>
      <c r="G77" s="155" t="str">
        <f>'VALORACIÓN DE CONTROL DE RIESGO'!D78</f>
        <v>Reducir el riesgo</v>
      </c>
      <c r="H77" s="155" t="str">
        <f>'VALORACIÓN DE CONTROL DE RIESGO'!H78</f>
        <v>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El cargue de las evidencias se hará trimestralmente.</v>
      </c>
      <c r="I77" s="83" t="s">
        <v>910</v>
      </c>
      <c r="J77" s="83" t="s">
        <v>911</v>
      </c>
      <c r="K77" s="83" t="s">
        <v>797</v>
      </c>
      <c r="L77" s="155">
        <f>'VALORACIÓN CON CONTROLES'!F54</f>
        <v>100</v>
      </c>
      <c r="M77" s="155" t="str">
        <f>'VALORACIÓN CON CONTROLES'!J54</f>
        <v>ZONA RIESGO BAJA</v>
      </c>
      <c r="N77" s="155" t="str">
        <f>+'VALORACIÓN DE CONTROL DE RIESGO'!S78</f>
        <v>Porcentaje de cumplimiento de las metas de PDD, metas de inversión y POA con un cumplimiento superior al 90%</v>
      </c>
    </row>
    <row r="78" spans="1:14" ht="89.25" x14ac:dyDescent="0.25">
      <c r="A78" s="155">
        <f>'IDENTIFICACIÓN DE RIESGOS'!A53</f>
        <v>46</v>
      </c>
      <c r="B78" s="155" t="str">
        <f>'IDENTIFICACIÓN DE RIESGOS'!B53</f>
        <v>Gestión de Seguridad y Convivencia</v>
      </c>
      <c r="C78" s="107" t="str">
        <f>+'ANALISIS DE RIESGOS'!C55</f>
        <v>1. Desorden en la gestión de archivo. 
2. Mal uso de formatos establecidos para el proceso. 
3. Desconocimiento de los procesos de Gestión Documental, gestión contractual, gestión financiera, planeación</v>
      </c>
      <c r="D78" s="107" t="str">
        <f>'IDENTIFICACIÓN DE RIESGOS'!C53</f>
        <v xml:space="preserve">Perdida o distorsión de información critica para el proceso </v>
      </c>
      <c r="E78" s="107" t="str">
        <f>'ANALISIS DE RIESGOS'!E55</f>
        <v>1. Mala toma de decisiones. 
2. Incumplimiento de obligaciones legales o exigencias de los procesos y procedimientos de la entidad. 
3. Riesgo de manipulación de información por terceros. 
4. Deterioro de la Imagen Institucional</v>
      </c>
      <c r="F78" s="155" t="str">
        <f>'ANALISIS DE RIESGOS'!I55</f>
        <v>ZONA RIESGO MODERADO</v>
      </c>
      <c r="G78" s="155" t="str">
        <f>'VALORACIÓN DE CONTROL DE RIESGO'!D79</f>
        <v>Reducir el riesgo</v>
      </c>
      <c r="H78" s="155" t="str">
        <f>'VALORACIÓN DE CONTROL DE RIESGO'!H79</f>
        <v>El lider del proceso programara semestralmente los procesos de capacitación para los colaboradores en temas de archivo y gestión adminsitrativa, para los eventos en los cuales no se logre dar cumplimiento a las capacitaciones deberan reprogramarse, como evidencia de las capacitaciones quedan los reportes en los listados de asistencia de las actividades programadas. El cargue de las evidencias se hará trimestralmente.</v>
      </c>
      <c r="I78" s="83" t="s">
        <v>896</v>
      </c>
      <c r="J78" s="83" t="s">
        <v>911</v>
      </c>
      <c r="K78" s="83" t="s">
        <v>804</v>
      </c>
      <c r="L78" s="155">
        <f>'VALORACIÓN CON CONTROLES'!F55</f>
        <v>100</v>
      </c>
      <c r="M78" s="155" t="str">
        <f>'VALORACIÓN CON CONTROLES'!J55</f>
        <v>ZONA RIESGO BAJA</v>
      </c>
      <c r="N78" s="155" t="str">
        <f>+'VALORACIÓN DE CONTROL DE RIESGO'!S79</f>
        <v>Numero de capacitaciones adelantadas en archivo y temas adminsitrativos</v>
      </c>
    </row>
    <row r="79" spans="1:14" ht="76.5" x14ac:dyDescent="0.25">
      <c r="A79" s="155">
        <f>'IDENTIFICACIÓN DE RIESGOS'!A54</f>
        <v>47</v>
      </c>
      <c r="B79" s="155" t="str">
        <f>'IDENTIFICACIÓN DE RIESGOS'!B54</f>
        <v>Gestión de Seguridad y Convivencia</v>
      </c>
      <c r="C79" s="107" t="str">
        <f>+'ANALISIS DE RIESGOS'!C56</f>
        <v>1. Personal sin entrenamiento especifico o sin las requeridas capacidades para el desarrollo de tareas especificas
2. Errores en la ejecución de los procedimientos. 
3. Falta de supervisión al trabajo que se adelanta en los territorios o con las comunidades.</v>
      </c>
      <c r="D79" s="107" t="str">
        <f>'IDENTIFICACIÓN DE RIESGOS'!C54</f>
        <v>Ejecución ineficaz o ineficiente de las actividades programadas en los diferentes procedimientos</v>
      </c>
      <c r="E79" s="107" t="str">
        <f>'ANALISIS DE RIESGOS'!E56</f>
        <v>1. Incumplimiento de las metas de los indicadores vinculados al proceso.
2. Incumplimiento de los compromisos adquiridos con terceras partes interesadas</v>
      </c>
      <c r="F79" s="155" t="str">
        <f>'ANALISIS DE RIESGOS'!I56</f>
        <v>ZONA RIESGO MODERADO</v>
      </c>
      <c r="G79" s="155" t="str">
        <f>'VALORACIÓN DE CONTROL DE RIESGO'!D80</f>
        <v>Reducir el riesgo</v>
      </c>
      <c r="H79" s="155" t="str">
        <f>'VALORACIÓN DE CONTROL DE RIESGO'!H80</f>
        <v>Los directores de las Direcciones de Prevención y de Seguridad adelantaran la ejecucion del monitoreo mensual del cumplimiento de los cronogramas de trabajo y las evidencias para revisar la calidad de las tareas adelantadas,  para los casos en los cuales no se logre adelantar la ejecucion del monitoreo mensual se procedera con la reprogramacion de la actividad, los ajustes derivados se registran en progressus. El cargue de las evidencias se hará trimestralmente.</v>
      </c>
      <c r="I79" s="83" t="s">
        <v>910</v>
      </c>
      <c r="J79" s="83" t="s">
        <v>909</v>
      </c>
      <c r="K79" s="83" t="s">
        <v>804</v>
      </c>
      <c r="L79" s="155">
        <f>'VALORACIÓN CON CONTROLES'!F56</f>
        <v>100</v>
      </c>
      <c r="M79" s="155" t="str">
        <f>'VALORACIÓN CON CONTROLES'!J56</f>
        <v>ZONA RIESGO BAJA</v>
      </c>
      <c r="N79" s="155" t="str">
        <f>+'VALORACIÓN DE CONTROL DE RIESGO'!S80</f>
        <v>Porcentaje de cumplimiento de las metas progrmadas por estrategia en Progressus</v>
      </c>
    </row>
    <row r="80" spans="1:14" ht="76.5" x14ac:dyDescent="0.25">
      <c r="A80" s="155">
        <f>'IDENTIFICACIÓN DE RIESGOS'!A55</f>
        <v>48</v>
      </c>
      <c r="B80" s="155" t="str">
        <f>'IDENTIFICACIÓN DE RIESGOS'!B55</f>
        <v>Gestión de Seguridad y Convivencia</v>
      </c>
      <c r="C80" s="107" t="str">
        <f>+'ANALISIS DE RIESGOS'!C57</f>
        <v xml:space="preserve">1. Personal inadecuado o sin las requeridas capacidades para el desarrollo de tareas especificas.
2. Errores en la ejecución de los procedimientos. 
</v>
      </c>
      <c r="D80" s="107" t="str">
        <f>'IDENTIFICACIÓN DE RIESGOS'!C55</f>
        <v>Atención deficiente de los usuarios de los diferentes procedimientos</v>
      </c>
      <c r="E80" s="107" t="str">
        <f>'ANALISIS DE RIESGOS'!E57</f>
        <v>1. Incumplimiento de las metas de los indicadores vinculados al proceso. 
2. Daños en la integridad física o moral de las personas.
3. Deterioro de la imagen institucional por percepción de mala calidad del servicio prestado</v>
      </c>
      <c r="F80" s="155" t="str">
        <f>'ANALISIS DE RIESGOS'!I57</f>
        <v>ZONA RIESGO MODERADO</v>
      </c>
      <c r="G80" s="155" t="str">
        <f>'VALORACIÓN DE CONTROL DE RIESGO'!D81</f>
        <v>Reducir el riesgo</v>
      </c>
      <c r="H80" s="155" t="str">
        <f>'VALORACIÓN DE CONTROL DE RIESGO'!H81</f>
        <v>Los directores de las Direcciones de Prevención y de Seguridad programaran semestralmente espacios de sensibilización y entrenamiento para la implementación adecuada de los procesos, procedimientos y guias, para los casos en los cuales no se logre cumplir con los espacios en las fechas establecidas se procedera con la reprogramacion de las actividades, los avances y ejecucion de las actividaes se reporta en listados de asistencia. El cargue de las evidencias se hará trimestralmente.</v>
      </c>
      <c r="I80" s="83" t="s">
        <v>896</v>
      </c>
      <c r="J80" s="83" t="s">
        <v>908</v>
      </c>
      <c r="K80" s="83" t="s">
        <v>800</v>
      </c>
      <c r="L80" s="155">
        <f>'VALORACIÓN CON CONTROLES'!F57</f>
        <v>100</v>
      </c>
      <c r="M80" s="155" t="str">
        <f>'VALORACIÓN CON CONTROLES'!J57</f>
        <v>ZONA RIESGO BAJA</v>
      </c>
      <c r="N80" s="155" t="str">
        <f>+'VALORACIÓN DE CONTROL DE RIESGO'!S81</f>
        <v>Numero de capacitaciones adelantadas en archivo y temas adminsitrativos</v>
      </c>
    </row>
    <row r="81" spans="1:14" ht="127.5" x14ac:dyDescent="0.25">
      <c r="A81" s="155">
        <f>'IDENTIFICACIÓN DE RIESGOS'!A56</f>
        <v>49</v>
      </c>
      <c r="B81" s="155" t="str">
        <f>'IDENTIFICACIÓN DE RIESGOS'!B56</f>
        <v>Gestión de Seguridad y Convivencia</v>
      </c>
      <c r="C81" s="107" t="str">
        <f>+'ANALISIS DE RIESGOS'!C58</f>
        <v>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v>
      </c>
      <c r="D81" s="107" t="str">
        <f>'IDENTIFICACIÓN DE RIESGOS'!C56</f>
        <v>Acompañamiento inadecuado o con resultados adversos de manifestaciones, movilizaciones, eventos o aglomeraciones</v>
      </c>
      <c r="E81" s="107" t="str">
        <f>'ANALISIS DE RIESGOS'!E58</f>
        <v>1. Daños en la integridad física o moral de las personas
2. Afectación de la propiedad de la entidad o de terceros
3. Determinación de responsabilidad civil extracontractual para la entidad
4. Deterioro de la imagen institucional</v>
      </c>
      <c r="F81" s="155" t="str">
        <f>'ANALISIS DE RIESGOS'!I58</f>
        <v>ZONA RIESGO MODERADO</v>
      </c>
      <c r="G81" s="155" t="str">
        <f>'VALORACIÓN DE CONTROL DE RIESGO'!D82</f>
        <v>Reducir el riesgo</v>
      </c>
      <c r="H81" s="155" t="str">
        <f>'VALORACIÓN DE CONTROL DE RIESGO'!H82</f>
        <v>El/la director/a de la Dirección de Seguridad adelantara anualmente una revisión de las guias de acompañamientos y socializa las mismas a los colaboradores, las revisiones que no se logren realizar deberan reprogramarse, la ejecucion se reportara en listados de asistencia. El cargue de las evidencias se hará trimestralmente.</v>
      </c>
      <c r="I81" s="83" t="s">
        <v>896</v>
      </c>
      <c r="J81" s="83" t="s">
        <v>895</v>
      </c>
      <c r="K81" s="83" t="s">
        <v>844</v>
      </c>
      <c r="L81" s="155">
        <f>'VALORACIÓN CON CONTROLES'!F58</f>
        <v>100</v>
      </c>
      <c r="M81" s="155" t="str">
        <f>'VALORACIÓN CON CONTROLES'!J58</f>
        <v>ZONA RIESGO BAJA</v>
      </c>
      <c r="N81" s="155" t="str">
        <f>+'VALORACIÓN DE CONTROL DE RIESGO'!S82</f>
        <v>Numero de capacitaciones adelantadas en archivo y temas adminsitrativos</v>
      </c>
    </row>
    <row r="82" spans="1:14" ht="114.75" x14ac:dyDescent="0.25">
      <c r="A82" s="155">
        <f>'IDENTIFICACIÓN DE RIESGOS'!A57</f>
        <v>50</v>
      </c>
      <c r="B82" s="155" t="str">
        <f>'IDENTIFICACIÓN DE RIESGOS'!B57</f>
        <v>Fortalecimiento de Capacidades Operativas para la S, C y AJ</v>
      </c>
      <c r="C82" s="107" t="str">
        <f>+'ANALISIS DE RIESGOS'!C59</f>
        <v xml:space="preserve">Deficiencias en la supervisión por la cantidad de los bienes entregados en comodato </v>
      </c>
      <c r="D82" s="107" t="str">
        <f>'IDENTIFICACIÓN DE RIESGOS'!C57</f>
        <v>Uso de los bienes en comodato con un fin diferente a lo pactado en los contratos interadministrativos de comodato</v>
      </c>
      <c r="E82" s="107" t="str">
        <f>'ANALISIS DE RIESGOS'!E59</f>
        <v>Detrimento patrimonial
Sanciones disciplinarias, fiscales, entre otros.</v>
      </c>
      <c r="F82" s="155" t="str">
        <f>'ANALISIS DE RIESGOS'!I59</f>
        <v>ZONA RIESGO ALTO</v>
      </c>
      <c r="G82" s="155" t="str">
        <f>'VALORACIÓN DE CONTROL DE RIESGO'!D83</f>
        <v>Reducir el riesgo</v>
      </c>
      <c r="H82" s="155" t="str">
        <f>'VALORACIÓN DE CONTROL DE RIESGO'!H83</f>
        <v>El Supervisor designado del Comodato realiza controles mensuales a los inmuebles o bienes entregados en comodato a los organismos de Seguridad, donde harà revision minuciosa de los mismos, en caso de encontrar malos manejos o que todo este bien, debe diligenciar el Formato F-FC-349 Seguimiento a Bienes, F-FC-352 Calificaciòn de visitas de inspecciòn y F-FC-353 Control de Visitas para Bienes Inmuebles segùn sea el caso, deben quedar observaciones a tener en cuenta por parte del Comodatario, para que se hagan los ajustes pertinentes y que en una nueva visita se pueda revisar, los mismos deben reposar en las respectivos expedientes. El cargue de las evidencias se hará trimestralmente.</v>
      </c>
      <c r="I82" s="83" t="s">
        <v>894</v>
      </c>
      <c r="J82" s="83" t="s">
        <v>893</v>
      </c>
      <c r="K82" s="83" t="s">
        <v>804</v>
      </c>
      <c r="L82" s="155">
        <f>'VALORACIÓN CON CONTROLES'!F59</f>
        <v>100</v>
      </c>
      <c r="M82" s="155" t="str">
        <f>'VALORACIÓN CON CONTROLES'!J59</f>
        <v>ZONA RIESGO BAJA</v>
      </c>
      <c r="N82" s="155" t="str">
        <f>+'VALORACIÓN DE CONTROL DE RIESGO'!S83</f>
        <v>Formatos Diligenciados</v>
      </c>
    </row>
    <row r="83" spans="1:14" ht="89.25" x14ac:dyDescent="0.25">
      <c r="A83" s="155">
        <f>'IDENTIFICACIÓN DE RIESGOS'!A58</f>
        <v>51</v>
      </c>
      <c r="B83" s="155" t="str">
        <f>'IDENTIFICACIÓN DE RIESGOS'!B58</f>
        <v>Fortalecimiento de Capacidades Operativas para la S, C y AJ</v>
      </c>
      <c r="C83" s="107" t="str">
        <f>+'ANALISIS DE RIESGOS'!C60</f>
        <v>Deficiencias en el seguimiento a los tiempos de prescripción</v>
      </c>
      <c r="D83" s="107" t="str">
        <f>'IDENTIFICACIÓN DE RIESGOS'!C58</f>
        <v>Detrimento patrimonial por la no reclamación de siniestros durante el tiempo legalmente establecido para que no opere la prescripción</v>
      </c>
      <c r="E83" s="107" t="str">
        <f>'ANALISIS DE RIESGOS'!E60</f>
        <v>Sanciones disciplinarias, fiscales, entre otros.</v>
      </c>
      <c r="F83" s="155" t="str">
        <f>'ANALISIS DE RIESGOS'!I60</f>
        <v>ZONA RIESGO MODERADO</v>
      </c>
      <c r="G83" s="155" t="str">
        <f>'VALORACIÓN DE CONTROL DE RIESGO'!D84</f>
        <v>Reducir el riesgo</v>
      </c>
      <c r="H83" s="155" t="str">
        <f>'VALORACIÓN DE CONTROL DE RIESGO'!H84</f>
        <v>El Funcionario y/o contratista responsable del tramite de la reclamaciòn del siniestro, diligenciara el Formato F-FD-213 y anexara la documentaciòn pertinente, para que la aseguradora acepte dicho tramite y no se niegue a pagar la indemnizaciòn correspondiente cobrando el seguro, Asi se podra cotizar y recuperar el seguro el bien perdido y/o siniestrado, esto se debe efectuar cada vez que ocurra un siniestro. Las evidencias reposan en la respectiva carpeta del expediente. El cargue de las evidencias se hará trimestralmente.</v>
      </c>
      <c r="I83" s="83" t="s">
        <v>892</v>
      </c>
      <c r="J83" s="83" t="s">
        <v>891</v>
      </c>
      <c r="K83" s="83" t="s">
        <v>796</v>
      </c>
      <c r="L83" s="155">
        <f>'VALORACIÓN CON CONTROLES'!F60</f>
        <v>100</v>
      </c>
      <c r="M83" s="155" t="str">
        <f>'VALORACIÓN CON CONTROLES'!J60</f>
        <v>ZONA RIESGO BAJA</v>
      </c>
      <c r="N83" s="155" t="str">
        <f>+'VALORACIÓN DE CONTROL DE RIESGO'!S84</f>
        <v>Diligenciamiento del formato</v>
      </c>
    </row>
    <row r="84" spans="1:14" ht="102" x14ac:dyDescent="0.25">
      <c r="A84" s="155">
        <f>'IDENTIFICACIÓN DE RIESGOS'!A59</f>
        <v>52</v>
      </c>
      <c r="B84" s="155" t="str">
        <f>'IDENTIFICACIÓN DE RIESGOS'!B59</f>
        <v>Fortalecimiento de Capacidades Operativas para la S, C y AJ</v>
      </c>
      <c r="C84" s="107" t="str">
        <f>+'ANALISIS DE RIESGOS'!C61</f>
        <v>Deficiencias en el canal de datos de ETB
Deficiencias en el suministro electrico que brinda CODENSA
Falta de mantenimiento preventivo y/o correctivo al punto de videovigilancia.</v>
      </c>
      <c r="D84" s="107" t="str">
        <f>'IDENTIFICACIÓN DE RIESGOS'!C59</f>
        <v>Fallas técnicas en los puntos instalados  del sistema de Video vigilancia de la ciudad</v>
      </c>
      <c r="E84" s="107" t="str">
        <f>'ANALISIS DE RIESGOS'!E61</f>
        <v>Aumento de la inoperancia porcentual del sistema de videovigilancia.</v>
      </c>
      <c r="F84" s="155" t="str">
        <f>'ANALISIS DE RIESGOS'!I61</f>
        <v>ZONA RIESGO MODERADO</v>
      </c>
      <c r="G84" s="155" t="str">
        <f>'VALORACIÓN DE CONTROL DE RIESGO'!D85</f>
        <v>Reducir el riesgo</v>
      </c>
      <c r="H84" s="155" t="str">
        <f>'VALORACIÓN DE CONTROL DE RIESGO'!H85</f>
        <v>El interventor o el supervisor designado realizará visitas cada tres meses a los puntos de video vigilancia que se encuentre instaladas en la ciudad, se debe tener en cuenta el Procedimiento PD-FC-5 "Adquisiciòn, instalaciòn y puesta en funcionamiento del Sistema de Videovigilancia", se presentaran casos que requierasn visitas no programadas, si existen falencias se hace un informe del mismo y se le avisa al Contratista que  debe hacer los arreglos pertinentes, como tambien quedan actas de las visitas hechas a los puntos, esta informaciòn debe reposar en el expediente con sus respectivo anexos. El cargue de las evidencias se hará trimestralmente.</v>
      </c>
      <c r="I84" s="83" t="s">
        <v>890</v>
      </c>
      <c r="J84" s="83" t="s">
        <v>648</v>
      </c>
      <c r="K84" s="83" t="s">
        <v>797</v>
      </c>
      <c r="L84" s="155">
        <f>'VALORACIÓN CON CONTROLES'!F61</f>
        <v>100</v>
      </c>
      <c r="M84" s="155" t="str">
        <f>'VALORACIÓN CON CONTROLES'!J61</f>
        <v>ZONA RIESGO BAJA</v>
      </c>
      <c r="N84" s="155" t="str">
        <f>+'VALORACIÓN DE CONTROL DE RIESGO'!S85</f>
        <v xml:space="preserve">Soportes de los mecanismos de difusión utilizados </v>
      </c>
    </row>
    <row r="85" spans="1:14" ht="89.25" x14ac:dyDescent="0.25">
      <c r="A85" s="155">
        <f>'IDENTIFICACIÓN DE RIESGOS'!A60</f>
        <v>53</v>
      </c>
      <c r="B85" s="155" t="str">
        <f>'IDENTIFICACIÓN DE RIESGOS'!B60</f>
        <v>Fortalecimiento de Capacidades Operativas para la S, C y AJ</v>
      </c>
      <c r="C85" s="107" t="str">
        <f>+'ANALISIS DE RIESGOS'!C62</f>
        <v>Incumplir el calendario precontractual, contractual.</v>
      </c>
      <c r="D85" s="107" t="str">
        <f>'IDENTIFICACIÓN DE RIESGOS'!C60</f>
        <v>No suministrar los bienes y servicios de manera oportuna</v>
      </c>
      <c r="E85" s="107" t="str">
        <f>'ANALISIS DE RIESGOS'!E62</f>
        <v>insatisfacción de las necesidades de seguridad, convivencia y justicia identificadas
Constitición de reservas presupuestales.</v>
      </c>
      <c r="F85" s="155" t="str">
        <f>'ANALISIS DE RIESGOS'!I62</f>
        <v>ZONA RIESGO BAJA</v>
      </c>
      <c r="G85" s="155" t="str">
        <f>'VALORACIÓN DE CONTROL DE RIESGO'!D86</f>
        <v>Reducir el riesgo</v>
      </c>
      <c r="H85" s="155" t="str">
        <f>'VALORACIÓN DE CONTROL DE RIESGO'!H86</f>
        <v>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procedera con la reprogramacion. El cargue de las evidencias se hará trimestralmente.</v>
      </c>
      <c r="I85" s="83" t="s">
        <v>889</v>
      </c>
      <c r="J85" s="83" t="s">
        <v>887</v>
      </c>
      <c r="K85" s="83" t="s">
        <v>804</v>
      </c>
      <c r="L85" s="155">
        <f>'VALORACIÓN CON CONTROLES'!F62</f>
        <v>100</v>
      </c>
      <c r="M85" s="155" t="str">
        <f>'VALORACIÓN CON CONTROLES'!J62</f>
        <v>ZONA RIESGO BAJA</v>
      </c>
      <c r="N85" s="155" t="str">
        <f>+'VALORACIÓN DE CONTROL DE RIESGO'!S86</f>
        <v xml:space="preserve">Soportes de los mecanismos de difusión utilizados </v>
      </c>
    </row>
    <row r="86" spans="1:14" ht="127.5" x14ac:dyDescent="0.25">
      <c r="A86" s="155">
        <f>'IDENTIFICACIÓN DE RIESGOS'!A61</f>
        <v>54</v>
      </c>
      <c r="B86" s="155" t="str">
        <f>'IDENTIFICACIÓN DE RIESGOS'!B61</f>
        <v>Fortalecimiento de Capacidades Operativas para la S, C y AJ</v>
      </c>
      <c r="C86" s="107" t="str">
        <f>+'ANALISIS DE RIESGOS'!C63</f>
        <v>Falta de planeación, revisión,  control y viabilidad  sobre los proyectos a desarrollar en la siguiente vigencia</v>
      </c>
      <c r="D86" s="107" t="str">
        <f>'IDENTIFICACIÓN DE RIESGOS'!C61</f>
        <v>Proyectos no ejecutados de acuerdo a lo proyectado en la vigencia anterior, Proyectos inconclusos en su ejecución (Obras de infraestructura sin terminar), Obras sin el cumplimiento de requisitos para su adecuado funcionamiento</v>
      </c>
      <c r="E86" s="107" t="str">
        <f>'ANALISIS DE RIESGOS'!E63</f>
        <v>insatisfacción de las necesidades de seguridad, convivencia y justicia identificadas, detrimento patrimonial, castigos presupuestales.
Constitición de reservas presupuestales.
Constitición de pasivos Exigibles.</v>
      </c>
      <c r="F86" s="155" t="str">
        <f>'ANALISIS DE RIESGOS'!I63</f>
        <v>ZONA RIESGO BAJA</v>
      </c>
      <c r="G86" s="155" t="str">
        <f>'VALORACIÓN DE CONTROL DE RIESGO'!D87</f>
        <v>Reducir el riesgo</v>
      </c>
      <c r="H86" s="155" t="str">
        <f>'VALORACIÓN DE CONTROL DE RIESGO'!H87</f>
        <v>La Subsecretaría de Inversiones y Fortalecimiento de Capacidades Operativas solicitará al cliente externo en el anteproyecto el diligenciamiento del formato F-DS-226 "Consolidación Requerimientos Grupo de Interes" anualmente. Se podra evidenciar en la carpeta de anteproyecto que reposa en la subsecretaria de inversiones. Para los casos que no se cuente con el Formato F-DS-226 no se incluira en el anteproyecto de presupuesto. El cargue de las evidencias se hará trimestralmente.</v>
      </c>
      <c r="I86" s="83" t="s">
        <v>888</v>
      </c>
      <c r="J86" s="83" t="s">
        <v>887</v>
      </c>
      <c r="K86" s="83" t="s">
        <v>844</v>
      </c>
      <c r="L86" s="155">
        <f>'VALORACIÓN CON CONTROLES'!F63</f>
        <v>100</v>
      </c>
      <c r="M86" s="155" t="str">
        <f>'VALORACIÓN CON CONTROLES'!J63</f>
        <v>ZONA RIESGO BAJA</v>
      </c>
      <c r="N86" s="155" t="str">
        <f>+'VALORACIÓN DE CONTROL DE RIESGO'!S87</f>
        <v xml:space="preserve">Soportes de los mecanismos de difusión utilizados </v>
      </c>
    </row>
    <row r="87" spans="1:14" ht="76.5" x14ac:dyDescent="0.25">
      <c r="A87" s="155">
        <f>'IDENTIFICACIÓN DE RIESGOS'!A62</f>
        <v>55</v>
      </c>
      <c r="B87" s="155" t="str">
        <f>'IDENTIFICACIÓN DE RIESGOS'!B62</f>
        <v>CD-Atención Integral para PPL</v>
      </c>
      <c r="C87" s="107" t="str">
        <f>+'ANALISIS DE RIESGOS'!C64</f>
        <v xml:space="preserve">*Insuficiencia de recurso humano para desarrollar procesos de capacitación y para brindar atención e intervención a las Personas Privadas de la Libertad. </v>
      </c>
      <c r="D87" s="107" t="str">
        <f>'IDENTIFICACIÓN DE RIESGOS'!C62</f>
        <v>Incumplimiento en la prestacion del servicio</v>
      </c>
      <c r="E87" s="107" t="str">
        <f>'ANALISIS DE RIESGOS'!E64</f>
        <v>PQR´s, Tutelas</v>
      </c>
      <c r="F87" s="155" t="str">
        <f>'ANALISIS DE RIESGOS'!I64</f>
        <v>ZONA RIESGO MODERADO</v>
      </c>
      <c r="G87" s="155" t="str">
        <f>'VALORACIÓN DE CONTROL DE RIESGO'!D88</f>
        <v>Reducir el riesgo</v>
      </c>
      <c r="H87" s="155" t="str">
        <f>'VALORACIÓN DE CONTROL DE RIESGO'!H88</f>
        <v>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El cargue de las evidencias se hará trimestralmente.</v>
      </c>
      <c r="I87" s="83" t="s">
        <v>868</v>
      </c>
      <c r="J87" s="83" t="s">
        <v>886</v>
      </c>
      <c r="K87" s="83" t="s">
        <v>796</v>
      </c>
      <c r="L87" s="155">
        <f>'VALORACIÓN CON CONTROLES'!F64</f>
        <v>100</v>
      </c>
      <c r="M87" s="155" t="str">
        <f>'VALORACIÓN CON CONTROLES'!J64</f>
        <v>ZONA RIESGO BAJA</v>
      </c>
      <c r="N87" s="155" t="str">
        <f>+'VALORACIÓN DE CONTROL DE RIESGO'!S88</f>
        <v>N/A</v>
      </c>
    </row>
    <row r="88" spans="1:14" ht="89.25" x14ac:dyDescent="0.25">
      <c r="A88" s="155">
        <f>'IDENTIFICACIÓN DE RIESGOS'!A63</f>
        <v>56</v>
      </c>
      <c r="B88" s="155" t="str">
        <f>'IDENTIFICACIÓN DE RIESGOS'!B63</f>
        <v>CD-Atención Integral para PPL</v>
      </c>
      <c r="C88" s="107" t="str">
        <f>+'ANALISIS DE RIESGOS'!C65</f>
        <v xml:space="preserve">*Insuficiencia de materiales e insumos, equipos, maquinaria, herramienta y mantenimiento de los mismos, para la ejecución de los talleres de capacitación y ocupación. </v>
      </c>
      <c r="D88" s="107" t="str">
        <f>'IDENTIFICACIÓN DE RIESGOS'!C63</f>
        <v>Disminución de las actividades válidas para la redención de pena, vulneración de derechos a PPL</v>
      </c>
      <c r="E88" s="107" t="str">
        <f>'ANALISIS DE RIESGOS'!E65</f>
        <v>Sanción Penal</v>
      </c>
      <c r="F88" s="155" t="str">
        <f>'ANALISIS DE RIESGOS'!I65</f>
        <v>ZONA RIESGO ALTO</v>
      </c>
      <c r="G88" s="155" t="str">
        <f>'VALORACIÓN DE CONTROL DE RIESGO'!D89</f>
        <v>Reducir el riesgo</v>
      </c>
      <c r="H88" s="155" t="str">
        <f>'VALORACIÓN DE CONTROL DE RIESGO'!H89</f>
        <v>El profesional asignado a la JETEE programa cada vez que sea necesario actividades en sustitucion a las actividades de redención de pena que no se pueden llevar a cabo lo cual queda registrado en Memorando por ORFEO aprobado por la Dirección de la Carcel. Para los casos en los cuales no se cuente con la aprobación de la Dirección de la Cárcel se buscarán otras actividades para sustituir las programadas. Las actividades de sustitución no conceden redención de pena. El registro queda en ORFEO. El cargue de las evidencias se hará trimestralmente.</v>
      </c>
      <c r="I88" s="83" t="s">
        <v>868</v>
      </c>
      <c r="J88" s="83" t="s">
        <v>885</v>
      </c>
      <c r="K88" s="83" t="s">
        <v>796</v>
      </c>
      <c r="L88" s="155">
        <f>'VALORACIÓN CON CONTROLES'!F65</f>
        <v>100</v>
      </c>
      <c r="M88" s="155" t="str">
        <f>'VALORACIÓN CON CONTROLES'!J65</f>
        <v>ZONA RIESGO BAJA</v>
      </c>
      <c r="N88" s="155" t="str">
        <f>+'VALORACIÓN DE CONTROL DE RIESGO'!S89</f>
        <v>N/A</v>
      </c>
    </row>
    <row r="89" spans="1:14" ht="76.5" x14ac:dyDescent="0.25">
      <c r="A89" s="155">
        <f>'IDENTIFICACIÓN DE RIESGOS'!A64</f>
        <v>57</v>
      </c>
      <c r="B89" s="155" t="str">
        <f>'IDENTIFICACIÓN DE RIESGOS'!B64</f>
        <v>CD-Atención Integral para PPL</v>
      </c>
      <c r="C89" s="107" t="str">
        <f>+'ANALISIS DE RIESGOS'!C66</f>
        <v xml:space="preserve">*Pérdida o fuga de información y documentación relacionada con la atención psicosocial a las Personas Privadas de la Libertad. </v>
      </c>
      <c r="D89" s="107" t="str">
        <f>'IDENTIFICACIÓN DE RIESGOS'!C64</f>
        <v>Pérdida de la confidencialidad de la información</v>
      </c>
      <c r="E89" s="107" t="str">
        <f>'ANALISIS DE RIESGOS'!E66</f>
        <v>Sanción Penal</v>
      </c>
      <c r="F89" s="155" t="str">
        <f>'ANALISIS DE RIESGOS'!I66</f>
        <v>ZONA RIESGO MODERADO</v>
      </c>
      <c r="G89" s="155" t="str">
        <f>'VALORACIÓN DE CONTROL DE RIESGO'!D90</f>
        <v>Reducir el riesgo</v>
      </c>
      <c r="H89" s="155" t="str">
        <f>'VALORACIÓN DE CONTROL DE RIESGO'!H90</f>
        <v>Los auxiliares de jurídica permitirán el acceso a las hojas de vida de las PPL solamente al personal autorizado mediante el formato de préstamo de documentos. Para los casos en los cuales el personal no autorizado requiera informacion se tramitará mediante autorización de la Direccion de la Cárcel Distrital o en compañia del Profesional Especializado de jurídica.El reporte queda en los formatos de préstamo documental. El cargue de las evidencias se hará trimestralmente.</v>
      </c>
      <c r="I89" s="83" t="s">
        <v>884</v>
      </c>
      <c r="J89" s="83" t="s">
        <v>883</v>
      </c>
      <c r="K89" s="83" t="s">
        <v>796</v>
      </c>
      <c r="L89" s="155">
        <f>'VALORACIÓN CON CONTROLES'!F66</f>
        <v>100</v>
      </c>
      <c r="M89" s="155" t="str">
        <f>'VALORACIÓN CON CONTROLES'!J66</f>
        <v>ZONA RIESGO BAJA</v>
      </c>
      <c r="N89" s="155" t="str">
        <f>+'VALORACIÓN DE CONTROL DE RIESGO'!S90</f>
        <v>N/A</v>
      </c>
    </row>
    <row r="90" spans="1:14" ht="63.75" x14ac:dyDescent="0.25">
      <c r="A90" s="155">
        <f>'IDENTIFICACIÓN DE RIESGOS'!A65</f>
        <v>58</v>
      </c>
      <c r="B90" s="155" t="str">
        <f>'IDENTIFICACIÓN DE RIESGOS'!B65</f>
        <v>CD-Atención Integral para PPL</v>
      </c>
      <c r="C90" s="107" t="str">
        <f>+'ANALISIS DE RIESGOS'!C67</f>
        <v xml:space="preserve">*Falsedad en la documentación médica allegada al establecimiento carcelario </v>
      </c>
      <c r="D90" s="107" t="str">
        <f>'IDENTIFICACIÓN DE RIESGOS'!C65</f>
        <v>Fuga o Rescate de PPL</v>
      </c>
      <c r="E90" s="107" t="str">
        <f>'ANALISIS DE RIESGOS'!E67</f>
        <v xml:space="preserve">Sanción Penal y disciplinario </v>
      </c>
      <c r="F90" s="155" t="str">
        <f>'ANALISIS DE RIESGOS'!I67</f>
        <v>ZONA RIESGO ALTO</v>
      </c>
      <c r="G90" s="155" t="str">
        <f>'VALORACIÓN DE CONTROL DE RIESGO'!D91</f>
        <v>Reducir el riesgo</v>
      </c>
      <c r="H90" s="155" t="str">
        <f>'VALORACIÓN DE CONTROL DE RIESGO'!H91</f>
        <v>El profesional universitario Referente de Salud confirma via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El cargue de las evidencias se hará trimestralmente.</v>
      </c>
      <c r="I90" s="83" t="s">
        <v>882</v>
      </c>
      <c r="J90" s="83" t="s">
        <v>881</v>
      </c>
      <c r="K90" s="83" t="s">
        <v>796</v>
      </c>
      <c r="L90" s="155">
        <f>'VALORACIÓN CON CONTROLES'!F67</f>
        <v>100</v>
      </c>
      <c r="M90" s="155" t="str">
        <f>'VALORACIÓN CON CONTROLES'!J67</f>
        <v>ZONA RIESGO BAJA</v>
      </c>
      <c r="N90" s="155" t="str">
        <f>+'VALORACIÓN DE CONTROL DE RIESGO'!S91</f>
        <v>N/A</v>
      </c>
    </row>
    <row r="91" spans="1:14" ht="89.25" x14ac:dyDescent="0.25">
      <c r="A91" s="155">
        <f>'IDENTIFICACIÓN DE RIESGOS'!A66</f>
        <v>59</v>
      </c>
      <c r="B91" s="155" t="str">
        <f>'IDENTIFICACIÓN DE RIESGOS'!B66</f>
        <v>CD-Atención Integral para PPL</v>
      </c>
      <c r="C91" s="107" t="str">
        <f>+'ANALISIS DE RIESGOS'!C68</f>
        <v xml:space="preserve">*Intoxicación masiva y contaminación cruzada </v>
      </c>
      <c r="D91" s="107" t="str">
        <f>'IDENTIFICACIÓN DE RIESGOS'!C66</f>
        <v>Cuarentena, ETA (enfermedad transmitida por alimento) y cierre del servicio de alimentos</v>
      </c>
      <c r="E91" s="107" t="str">
        <f>'ANALISIS DE RIESGOS'!E68</f>
        <v xml:space="preserve">Sanción Penal y disciplinario </v>
      </c>
      <c r="F91" s="155" t="str">
        <f>'ANALISIS DE RIESGOS'!I68</f>
        <v>ZONA RIESGO ALTO</v>
      </c>
      <c r="G91" s="155" t="str">
        <f>'VALORACIÓN DE CONTROL DE RIESGO'!D92</f>
        <v>Reducir el riesgo</v>
      </c>
      <c r="H91" s="155" t="str">
        <f>'VALORACIÓN DE CONTROL DE RIESGO'!H92</f>
        <v>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El cargue de las evidencias se hará trimestralmente.</v>
      </c>
      <c r="I91" s="83" t="s">
        <v>880</v>
      </c>
      <c r="J91" s="83" t="s">
        <v>677</v>
      </c>
      <c r="K91" s="83" t="s">
        <v>879</v>
      </c>
      <c r="L91" s="155">
        <f>'VALORACIÓN CON CONTROLES'!F68</f>
        <v>100</v>
      </c>
      <c r="M91" s="155" t="str">
        <f>'VALORACIÓN CON CONTROLES'!J68</f>
        <v>ZONA RIESGO BAJA</v>
      </c>
      <c r="N91" s="155" t="str">
        <f>+'VALORACIÓN DE CONTROL DE RIESGO'!S92</f>
        <v>N/A</v>
      </c>
    </row>
    <row r="92" spans="1:14" ht="76.5" x14ac:dyDescent="0.25">
      <c r="A92" s="155">
        <f>'IDENTIFICACIÓN DE RIESGOS'!A67</f>
        <v>60</v>
      </c>
      <c r="B92" s="155" t="str">
        <f>'IDENTIFICACIÓN DE RIESGOS'!B67</f>
        <v>CD-Custodia y vigilacia para la seguridad</v>
      </c>
      <c r="C92" s="107" t="str">
        <f>+'ANALISIS DE RIESGOS'!C69</f>
        <v>Falta de personal.</v>
      </c>
      <c r="D92" s="107" t="str">
        <f>'IDENTIFICACIÓN DE RIESGOS'!C67</f>
        <v>Incumplimiento en la cobertura de los puestos de servicio y las actividades programadas</v>
      </c>
      <c r="E92" s="107" t="str">
        <f>'ANALISIS DE RIESGOS'!E69</f>
        <v xml:space="preserve">sanción Disciplinaria y penal. </v>
      </c>
      <c r="F92" s="155" t="str">
        <f>'ANALISIS DE RIESGOS'!I69</f>
        <v>ZONA RIESGO EXTREMO</v>
      </c>
      <c r="G92" s="155" t="str">
        <f>'VALORACIÓN DE CONTROL DE RIESGO'!D93</f>
        <v>Reducir el riesgo</v>
      </c>
      <c r="H92" s="155" t="str">
        <f>'VALORACIÓN DE CONTROL DE RIESGO'!H93</f>
        <v>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El cargue de las evidencias se hará trimestralmente.</v>
      </c>
      <c r="I92" s="83" t="s">
        <v>878</v>
      </c>
      <c r="J92" s="83" t="s">
        <v>875</v>
      </c>
      <c r="K92" s="83" t="s">
        <v>871</v>
      </c>
      <c r="L92" s="155">
        <f>'VALORACIÓN CON CONTROLES'!F69</f>
        <v>100</v>
      </c>
      <c r="M92" s="155" t="str">
        <f>'VALORACIÓN CON CONTROLES'!J69</f>
        <v>ZONA RIESGO BAJA</v>
      </c>
      <c r="N92" s="155" t="str">
        <f>+'VALORACIÓN DE CONTROL DE RIESGO'!S93</f>
        <v>N/A</v>
      </c>
    </row>
    <row r="93" spans="1:14" ht="127.5" x14ac:dyDescent="0.25">
      <c r="A93" s="155">
        <f>'IDENTIFICACIÓN DE RIESGOS'!A68</f>
        <v>61</v>
      </c>
      <c r="B93" s="155" t="str">
        <f>'IDENTIFICACIÓN DE RIESGOS'!B68</f>
        <v>CD-Custodia y vigilacia para la seguridad</v>
      </c>
      <c r="C93" s="107" t="str">
        <f>+'ANALISIS DE RIESGOS'!C70</f>
        <v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v>
      </c>
      <c r="D93" s="107" t="str">
        <f>'IDENTIFICACIÓN DE RIESGOS'!C68</f>
        <v>Inseguridad y tiempos de reacción a los eventos que atenten contra la seguridad de las PPL/Funcionarios/Guardia.</v>
      </c>
      <c r="E93" s="107" t="str">
        <f>'ANALISIS DE RIESGOS'!E70</f>
        <v xml:space="preserve">sanción Disciplinaria y penal. </v>
      </c>
      <c r="F93" s="155" t="str">
        <f>'ANALISIS DE RIESGOS'!I70</f>
        <v>ZONA RIESGO EXTREMO</v>
      </c>
      <c r="G93" s="155" t="str">
        <f>'VALORACIÓN DE CONTROL DE RIESGO'!D94</f>
        <v>Reducir el riesgo</v>
      </c>
      <c r="H93" s="155" t="str">
        <f>'VALORACIÓN DE CONTROL DE RIESGO'!H94</f>
        <v>El Comandante de Compañía programara mensualmente requisas a los PPL con el fin de incautar elementos prohibios lo cual queda reguistrado en la Minuta de radicacion de actividades que se llevan a cabo en cumplimiento del plan de gestion. Para los casos en los cuales no se logre cumplir con la programacion se procedera con la reprogramacion de las requisas.El registro queda en la Minuta de radicacion de actividades que se llevan a cabo en cumplimiento del plan de gestion. El cargue de las evidencias se hará trimestralmente.</v>
      </c>
      <c r="I93" s="83" t="s">
        <v>877</v>
      </c>
      <c r="J93" s="83" t="s">
        <v>875</v>
      </c>
      <c r="K93" s="83" t="s">
        <v>804</v>
      </c>
      <c r="L93" s="155">
        <f>'VALORACIÓN CON CONTROLES'!F70</f>
        <v>100</v>
      </c>
      <c r="M93" s="155" t="str">
        <f>'VALORACIÓN CON CONTROLES'!J70</f>
        <v>ZONA RIESGO BAJA</v>
      </c>
      <c r="N93" s="155" t="str">
        <f>+'VALORACIÓN DE CONTROL DE RIESGO'!S94</f>
        <v>N/A</v>
      </c>
    </row>
    <row r="94" spans="1:14" ht="89.25" x14ac:dyDescent="0.25">
      <c r="A94" s="155">
        <f>'IDENTIFICACIÓN DE RIESGOS'!A69</f>
        <v>62</v>
      </c>
      <c r="B94" s="155" t="str">
        <f>'IDENTIFICACIÓN DE RIESGOS'!B69</f>
        <v>CD-Custodia y vigilacia para la seguridad</v>
      </c>
      <c r="C94" s="107" t="str">
        <f>+'ANALISIS DE RIESGOS'!C71</f>
        <v xml:space="preserve">Mantenimiento de Equipamientos de Seguridad. </v>
      </c>
      <c r="D94" s="107" t="str">
        <f>'IDENTIFICACIÓN DE RIESGOS'!C69</f>
        <v>Fuga/rescates o inseguridad dentro del sistema penitenciario</v>
      </c>
      <c r="E94" s="107" t="str">
        <f>'ANALISIS DE RIESGOS'!E71</f>
        <v xml:space="preserve">sanción Disciplinaria y penal. </v>
      </c>
      <c r="F94" s="155" t="str">
        <f>'ANALISIS DE RIESGOS'!I71</f>
        <v>ZONA RIESGO ALTO</v>
      </c>
      <c r="G94" s="155" t="str">
        <f>'VALORACIÓN DE CONTROL DE RIESGO'!D95</f>
        <v>Reducir el riesgo</v>
      </c>
      <c r="H94" s="155" t="str">
        <f>'VALORACIÓN DE CONTROL DE RIESGO'!H95</f>
        <v>El Comandande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pública.Como evidencia quedan lo registrado en la Minuta del comandande de remisiones. El cargue de las evidencias se hará trimestralmente.</v>
      </c>
      <c r="I94" s="83" t="s">
        <v>876</v>
      </c>
      <c r="J94" s="83" t="s">
        <v>875</v>
      </c>
      <c r="K94" s="83" t="s">
        <v>796</v>
      </c>
      <c r="L94" s="155">
        <f>'VALORACIÓN CON CONTROLES'!F71</f>
        <v>100</v>
      </c>
      <c r="M94" s="155" t="str">
        <f>'VALORACIÓN CON CONTROLES'!J71</f>
        <v>ZONA RIESGO BAJA</v>
      </c>
      <c r="N94" s="155" t="str">
        <f>+'VALORACIÓN DE CONTROL DE RIESGO'!S95</f>
        <v>N/A</v>
      </c>
    </row>
    <row r="95" spans="1:14" ht="89.25" x14ac:dyDescent="0.25">
      <c r="A95" s="155">
        <f>'IDENTIFICACIÓN DE RIESGOS'!A70</f>
        <v>63</v>
      </c>
      <c r="B95" s="155" t="str">
        <f>'IDENTIFICACIÓN DE RIESGOS'!B70</f>
        <v>CD-Tramite Juridico para PPL</v>
      </c>
      <c r="C95" s="107" t="str">
        <f>+'ANALISIS DE RIESGOS'!C72</f>
        <v>*Insuficiencia de recurso humano para atender solicitudes de Personas Privadas de la Libertad y de Autoridades Judiciales</v>
      </c>
      <c r="D95" s="107" t="str">
        <f>'IDENTIFICACIÓN DE RIESGOS'!C70</f>
        <v xml:space="preserve">Vencimiento de trámites Jurídicos. </v>
      </c>
      <c r="E95" s="107" t="str">
        <f>'ANALISIS DE RIESGOS'!E72</f>
        <v>Disciplinarios</v>
      </c>
      <c r="F95" s="155" t="str">
        <f>'ANALISIS DE RIESGOS'!I72</f>
        <v>ZONA RIESGO ALTO</v>
      </c>
      <c r="G95" s="155" t="str">
        <f>'VALORACIÓN DE CONTROL DE RIESGO'!D96</f>
        <v>Reducir el riesgo</v>
      </c>
      <c r="H95" s="155" t="str">
        <f>'VALORACIÓN DE CONTROL DE RIESGO'!H96</f>
        <v>El Profesional Especializado de trámite jurídico encargado de la asignacion de radicados ,diariamente direcciona mediante el Aplicativo de Gestion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v>
      </c>
      <c r="I95" s="83" t="s">
        <v>868</v>
      </c>
      <c r="J95" s="83" t="s">
        <v>874</v>
      </c>
      <c r="K95" s="83" t="s">
        <v>871</v>
      </c>
      <c r="L95" s="155">
        <f>'VALORACIÓN CON CONTROLES'!F72</f>
        <v>100</v>
      </c>
      <c r="M95" s="155" t="str">
        <f>'VALORACIÓN CON CONTROLES'!J72</f>
        <v>ZONA RIESGO BAJA</v>
      </c>
      <c r="N95" s="155" t="str">
        <f>+'VALORACIÓN DE CONTROL DE RIESGO'!S96</f>
        <v>Porcentaje de requerimientos vencidos en el mes</v>
      </c>
    </row>
    <row r="96" spans="1:14" ht="102" x14ac:dyDescent="0.25">
      <c r="A96" s="155">
        <f>'IDENTIFICACIÓN DE RIESGOS'!A71</f>
        <v>64</v>
      </c>
      <c r="B96" s="155" t="str">
        <f>'IDENTIFICACIÓN DE RIESGOS'!B71</f>
        <v>CD-Tramite Juridico para PPL</v>
      </c>
      <c r="C96" s="107" t="str">
        <f>+'ANALISIS DE RIESGOS'!C73</f>
        <v>*Insuficiencia de recurso humano para atender solicitudes de Personas Privadas de la Libertad y de Autoridades Judiciales</v>
      </c>
      <c r="D96" s="107" t="str">
        <f>'IDENTIFICACIÓN DE RIESGOS'!C71</f>
        <v xml:space="preserve">Prescripción de trámites Jurídicos. </v>
      </c>
      <c r="E96" s="107" t="str">
        <f>'ANALISIS DE RIESGOS'!E73</f>
        <v>Disciplinarios</v>
      </c>
      <c r="F96" s="155" t="str">
        <f>'ANALISIS DE RIESGOS'!I73</f>
        <v>ZONA RIESGO ALTO</v>
      </c>
      <c r="G96" s="155" t="str">
        <f>'VALORACIÓN DE CONTROL DE RIESGO'!D97</f>
        <v>Reducir el riesgo</v>
      </c>
      <c r="H96" s="155" t="str">
        <f>'VALORACIÓN DE CONTROL DE RIESGO'!H97</f>
        <v>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reiteracion de la solicitud. Documentos que se anexarán al expediente disciplinario el cual una vez termine reposará en hojas de vida. El cargue de las evidencias se hará trimestralmente.</v>
      </c>
      <c r="I96" s="83" t="s">
        <v>873</v>
      </c>
      <c r="J96" s="83" t="s">
        <v>865</v>
      </c>
      <c r="K96" s="83" t="s">
        <v>796</v>
      </c>
      <c r="L96" s="155">
        <f>'VALORACIÓN CON CONTROLES'!F73</f>
        <v>100</v>
      </c>
      <c r="M96" s="155" t="str">
        <f>'VALORACIÓN CON CONTROLES'!J73</f>
        <v>ZONA RIESGO BAJA</v>
      </c>
      <c r="N96" s="155" t="str">
        <f>+'VALORACIÓN DE CONTROL DE RIESGO'!S97</f>
        <v>Porcentaje de requerimientos vencidos en el mes</v>
      </c>
    </row>
    <row r="97" spans="1:14" ht="76.5" x14ac:dyDescent="0.25">
      <c r="A97" s="284">
        <f>'IDENTIFICACIÓN DE RIESGOS'!A72</f>
        <v>65</v>
      </c>
      <c r="B97" s="284" t="str">
        <f>'IDENTIFICACIÓN DE RIESGOS'!B72</f>
        <v>CD-Tramite Juridico para PPL</v>
      </c>
      <c r="C97" s="285" t="str">
        <f>+'ANALISIS DE RIESGOS'!C74</f>
        <v>*Insuficiencia de recurso humano para atender solicitudes de Personas Privadas de la Libertad y de Autoridades Judiciales</v>
      </c>
      <c r="D97" s="285" t="str">
        <f>'IDENTIFICACIÓN DE RIESGOS'!C72</f>
        <v>Prolongación Ilícita de la libertad</v>
      </c>
      <c r="E97" s="285" t="str">
        <f>'ANALISIS DE RIESGOS'!E74</f>
        <v>Disciplinarios</v>
      </c>
      <c r="F97" s="284" t="str">
        <f>'ANALISIS DE RIESGOS'!I74</f>
        <v>ZONA RIESGO MODERADO</v>
      </c>
      <c r="G97" s="155" t="str">
        <f>'VALORACIÓN DE CONTROL DE RIESGO'!D98</f>
        <v>Reducir el riesgo</v>
      </c>
      <c r="H97" s="155" t="str">
        <f>'VALORACIÓN DE CONTROL DE RIESGO'!H98</f>
        <v>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asignacion queda reportada en ORFEO. El cargue de las evidencias se hará trimestralmente.</v>
      </c>
      <c r="I97" s="83" t="s">
        <v>868</v>
      </c>
      <c r="J97" s="83" t="s">
        <v>872</v>
      </c>
      <c r="K97" s="83" t="s">
        <v>871</v>
      </c>
      <c r="L97" s="284">
        <f>'VALORACIÓN CON CONTROLES'!F74</f>
        <v>100</v>
      </c>
      <c r="M97" s="284" t="str">
        <f>'VALORACIÓN CON CONTROLES'!J74</f>
        <v>ZONA RIESGO BAJA</v>
      </c>
      <c r="N97" s="155" t="str">
        <f>+'VALORACIÓN DE CONTROL DE RIESGO'!S98</f>
        <v>N/A</v>
      </c>
    </row>
    <row r="98" spans="1:14" ht="114.75" x14ac:dyDescent="0.25">
      <c r="A98" s="284"/>
      <c r="B98" s="284"/>
      <c r="C98" s="285"/>
      <c r="D98" s="285"/>
      <c r="E98" s="285"/>
      <c r="F98" s="284"/>
      <c r="G98" s="155" t="str">
        <f>'VALORACIÓN DE CONTROL DE RIESGO'!D99</f>
        <v>Reducir el riesgo</v>
      </c>
      <c r="H98" s="155" t="str">
        <f>'VALORACIÓN DE CONTROL DE RIESGO'!H99</f>
        <v>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dias de arresto y la fecha y hora de salida.
Para los casos en los cuales el Profesional Universitario no registre la información en el cuadro de control, deberá remitirse al expediente de la PPL. La evidencia queda en el cuadro de control o en los expedientes de la PPL. El cargue de las evidencias se hará trimestralmente.</v>
      </c>
      <c r="I98" s="83" t="s">
        <v>870</v>
      </c>
      <c r="J98" s="83" t="s">
        <v>867</v>
      </c>
      <c r="K98" s="83" t="s">
        <v>871</v>
      </c>
      <c r="L98" s="284"/>
      <c r="M98" s="284"/>
      <c r="N98" s="155" t="str">
        <f>+'VALORACIÓN DE CONTROL DE RIESGO'!S99</f>
        <v>N/A</v>
      </c>
    </row>
    <row r="99" spans="1:14" ht="89.25" x14ac:dyDescent="0.25">
      <c r="A99" s="155">
        <f>'IDENTIFICACIÓN DE RIESGOS'!A73</f>
        <v>66</v>
      </c>
      <c r="B99" s="155" t="str">
        <f>'IDENTIFICACIÓN DE RIESGOS'!B73</f>
        <v>CD-Tramite Juridico para PPL</v>
      </c>
      <c r="C99" s="107" t="str">
        <f>+'ANALISIS DE RIESGOS'!C75</f>
        <v>Pérdida o fuga de información y documentación relacionada con las Personas Privadas de la Libertad</v>
      </c>
      <c r="D99" s="107" t="str">
        <f>'IDENTIFICACIÓN DE RIESGOS'!C73</f>
        <v>Hoja de vida incompleta, desactualizada o imprecisa (Física o en el aplicativo SISIPEC WEB)</v>
      </c>
      <c r="E99" s="107" t="str">
        <f>'ANALISIS DE RIESGOS'!E75</f>
        <v>Disciplinarias y Penal</v>
      </c>
      <c r="F99" s="155" t="str">
        <f>'ANALISIS DE RIESGOS'!I75</f>
        <v>ZONA RIESGO ALTO</v>
      </c>
      <c r="G99" s="155" t="str">
        <f>'VALORACIÓN DE CONTROL DE RIESGO'!D100</f>
        <v>Reducir el riesgo</v>
      </c>
      <c r="H99" s="155" t="str">
        <f>'VALORACIÓN DE CONTROL DE RIESGO'!H100</f>
        <v>La oficina de radicacion y atencion al ciudadano recibe la informacion expedida por las autoridades competentes y las direcciona mediante ORFEO al profesional especializado de tramite juridico quien trasladara a la oficina de sustanciacion para el correspondiente tramite. Para los casos en los cuales no se cuente con ORFEO se procedera con la asignacion de manera fisica con sello de recepcion y se ingresara al sistema una vez este habilitado. El registro de las evidencias quedara en ORFEO. El cargue de las evidencias se hará trimestralmente.</v>
      </c>
      <c r="I99" s="83" t="s">
        <v>868</v>
      </c>
      <c r="J99" s="83" t="s">
        <v>869</v>
      </c>
      <c r="K99" s="83" t="s">
        <v>796</v>
      </c>
      <c r="L99" s="155">
        <f>'VALORACIÓN CON CONTROLES'!F75</f>
        <v>100</v>
      </c>
      <c r="M99" s="155" t="str">
        <f>'VALORACIÓN CON CONTROLES'!J75</f>
        <v>ZONA RIESGO BAJA</v>
      </c>
      <c r="N99" s="155" t="str">
        <f>+'VALORACIÓN DE CONTROL DE RIESGO'!S100</f>
        <v>N/A</v>
      </c>
    </row>
    <row r="100" spans="1:14" ht="89.25" x14ac:dyDescent="0.25">
      <c r="A100" s="155">
        <f>'IDENTIFICACIÓN DE RIESGOS'!A74</f>
        <v>67</v>
      </c>
      <c r="B100" s="155" t="str">
        <f>'IDENTIFICACIÓN DE RIESGOS'!B74</f>
        <v>CD-Tramite Juridico para PPL</v>
      </c>
      <c r="C100" s="107" t="str">
        <f>+'ANALISIS DE RIESGOS'!C76</f>
        <v>*Documentos alterados recibidos para adelantar trámites jurídicos</v>
      </c>
      <c r="D100" s="107" t="str">
        <f>'IDENTIFICACIÓN DE RIESGOS'!C74</f>
        <v>Conceder u otorgar libertad o trasladar a una PPL sin el debido cumplimiento de los requisitos legales.</v>
      </c>
      <c r="E100" s="107" t="str">
        <f>'ANALISIS DE RIESGOS'!E76</f>
        <v>Disciplinarias y Penal</v>
      </c>
      <c r="F100" s="155" t="str">
        <f>'ANALISIS DE RIESGOS'!I76</f>
        <v>ZONA RIESGO BAJA</v>
      </c>
      <c r="G100" s="155" t="str">
        <f>'VALORACIÓN DE CONTROL DE RIESGO'!D101</f>
        <v>Reducir el riesgo</v>
      </c>
      <c r="H100" s="155" t="str">
        <f>'VALORACIÓN DE CONTROL DE RIESGO'!H101</f>
        <v>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El cargue de las evidencias se hará trimestralmente.</v>
      </c>
      <c r="I100" s="83" t="s">
        <v>866</v>
      </c>
      <c r="J100" s="83" t="s">
        <v>867</v>
      </c>
      <c r="K100" s="83" t="s">
        <v>796</v>
      </c>
      <c r="L100" s="155">
        <f>'VALORACIÓN CON CONTROLES'!F76</f>
        <v>100</v>
      </c>
      <c r="M100" s="155" t="str">
        <f>'VALORACIÓN CON CONTROLES'!J76</f>
        <v>ZONA RIESGO BAJA</v>
      </c>
      <c r="N100" s="155" t="str">
        <f>+'VALORACIÓN DE CONTROL DE RIESGO'!S101</f>
        <v>N/A</v>
      </c>
    </row>
    <row r="101" spans="1:14" ht="102" x14ac:dyDescent="0.25">
      <c r="A101" s="284">
        <f>'IDENTIFICACIÓN DE RIESGOS'!A75</f>
        <v>68</v>
      </c>
      <c r="B101" s="284" t="str">
        <f>'IDENTIFICACIÓN DE RIESGOS'!B75</f>
        <v>CD-Tramite Juridico para PPL</v>
      </c>
      <c r="C101" s="285" t="str">
        <f>+'ANALISIS DE RIESGOS'!C77</f>
        <v>*Documentos alterados recibidos para adelantar trámites jurídicos</v>
      </c>
      <c r="D101" s="285" t="str">
        <f>'IDENTIFICACIÓN DE RIESGOS'!C75</f>
        <v xml:space="preserve">Privación ilegal de la libertad </v>
      </c>
      <c r="E101" s="285" t="str">
        <f>'ANALISIS DE RIESGOS'!E77</f>
        <v>Disciplinarias y Penal</v>
      </c>
      <c r="F101" s="284" t="str">
        <f>'ANALISIS DE RIESGOS'!I77</f>
        <v>ZONA RIESGO BAJA</v>
      </c>
      <c r="G101" s="155" t="str">
        <f>'VALORACIÓN DE CONTROL DE RIESGO'!D102</f>
        <v>Reducir el riesgo</v>
      </c>
      <c r="H101" s="155" t="str">
        <f>'VALORACIÓN DE CONTROL DE RIESGO'!H102</f>
        <v>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valindando el documento con firma y sello. En caso de presentarse un error o que falten documentos o requisitos legales, se informa al comandante de policía para su respectiva corrección. El soporte de la ejecución de esta actividad reposará en el expediente de la Persona Privada de la Libertad. El cargue de las evidencias se hará trimestralmente.</v>
      </c>
      <c r="I101" s="83" t="s">
        <v>866</v>
      </c>
      <c r="J101" s="83" t="s">
        <v>865</v>
      </c>
      <c r="K101" s="83" t="s">
        <v>796</v>
      </c>
      <c r="L101" s="284">
        <f>'VALORACIÓN CON CONTROLES'!F77</f>
        <v>100</v>
      </c>
      <c r="M101" s="284" t="str">
        <f>'VALORACIÓN CON CONTROLES'!J77</f>
        <v>ZONA RIESGO BAJA</v>
      </c>
      <c r="N101" s="155" t="str">
        <f>+'VALORACIÓN DE CONTROL DE RIESGO'!S102</f>
        <v>N/A</v>
      </c>
    </row>
    <row r="102" spans="1:14" ht="114.75" x14ac:dyDescent="0.25">
      <c r="A102" s="284"/>
      <c r="B102" s="284"/>
      <c r="C102" s="285"/>
      <c r="D102" s="285"/>
      <c r="E102" s="285"/>
      <c r="F102" s="284"/>
      <c r="G102" s="155" t="str">
        <f>'VALORACIÓN DE CONTROL DE RIESGO'!D103</f>
        <v>Reducir el riesgo</v>
      </c>
      <c r="H102" s="155" t="str">
        <f>'VALORACIÓN DE CONTROL DE RIESGO'!H103</f>
        <v>El Guardián asignado a reseña tomará la impresión dactilar sobre la orden escrita y cotejará con las huellas registradas en el acta de derechos del capturado y la fotocédula,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y la oficina jurídica informará la novedad a la autoridad judicial competente mediante oficio. La evidencia se verá reflejada en los oficios remitidos por la oficina Jurídica. El cargue de las evidencias se hará trimestralmente.</v>
      </c>
      <c r="I102" s="83" t="s">
        <v>863</v>
      </c>
      <c r="J102" s="83" t="s">
        <v>864</v>
      </c>
      <c r="K102" s="83" t="s">
        <v>796</v>
      </c>
      <c r="L102" s="284"/>
      <c r="M102" s="284"/>
      <c r="N102" s="155" t="str">
        <f>+'VALORACIÓN DE CONTROL DE RIESGO'!S103</f>
        <v>N/A</v>
      </c>
    </row>
  </sheetData>
  <mergeCells count="131">
    <mergeCell ref="F97:F98"/>
    <mergeCell ref="L97:L98"/>
    <mergeCell ref="M97:M98"/>
    <mergeCell ref="A101:A102"/>
    <mergeCell ref="B101:B102"/>
    <mergeCell ref="C101:C102"/>
    <mergeCell ref="D101:D102"/>
    <mergeCell ref="E101:E102"/>
    <mergeCell ref="F101:F102"/>
    <mergeCell ref="L101:L102"/>
    <mergeCell ref="M101:M102"/>
    <mergeCell ref="A97:A98"/>
    <mergeCell ref="B97:B98"/>
    <mergeCell ref="C97:C98"/>
    <mergeCell ref="D97:D98"/>
    <mergeCell ref="E97:E98"/>
    <mergeCell ref="F51:F54"/>
    <mergeCell ref="L51:L54"/>
    <mergeCell ref="M51:M54"/>
    <mergeCell ref="A55:A56"/>
    <mergeCell ref="B55:B56"/>
    <mergeCell ref="C55:C56"/>
    <mergeCell ref="D55:D56"/>
    <mergeCell ref="E55:E56"/>
    <mergeCell ref="F55:F56"/>
    <mergeCell ref="L55:L56"/>
    <mergeCell ref="M55:M56"/>
    <mergeCell ref="A51:A54"/>
    <mergeCell ref="B51:B54"/>
    <mergeCell ref="C51:C54"/>
    <mergeCell ref="D51:D54"/>
    <mergeCell ref="E51:E54"/>
    <mergeCell ref="F42:F46"/>
    <mergeCell ref="L42:L46"/>
    <mergeCell ref="M42:M46"/>
    <mergeCell ref="A47:A50"/>
    <mergeCell ref="B47:B50"/>
    <mergeCell ref="C47:C50"/>
    <mergeCell ref="D47:D50"/>
    <mergeCell ref="E47:E50"/>
    <mergeCell ref="F47:F50"/>
    <mergeCell ref="L47:L50"/>
    <mergeCell ref="M47:M50"/>
    <mergeCell ref="A42:A46"/>
    <mergeCell ref="B42:B46"/>
    <mergeCell ref="C42:C46"/>
    <mergeCell ref="D42:D46"/>
    <mergeCell ref="E42:E46"/>
    <mergeCell ref="F34:F35"/>
    <mergeCell ref="L34:L35"/>
    <mergeCell ref="M34:M35"/>
    <mergeCell ref="A37:A40"/>
    <mergeCell ref="B37:B40"/>
    <mergeCell ref="C37:C40"/>
    <mergeCell ref="D37:D40"/>
    <mergeCell ref="E37:E40"/>
    <mergeCell ref="F37:F40"/>
    <mergeCell ref="L37:L40"/>
    <mergeCell ref="M37:M40"/>
    <mergeCell ref="A34:A35"/>
    <mergeCell ref="B34:B35"/>
    <mergeCell ref="C34:C35"/>
    <mergeCell ref="D34:D35"/>
    <mergeCell ref="E34:E35"/>
    <mergeCell ref="F21:F22"/>
    <mergeCell ref="L21:L22"/>
    <mergeCell ref="M21:M22"/>
    <mergeCell ref="A25:A26"/>
    <mergeCell ref="B25:B26"/>
    <mergeCell ref="C25:C26"/>
    <mergeCell ref="D25:D26"/>
    <mergeCell ref="E25:E26"/>
    <mergeCell ref="F25:F26"/>
    <mergeCell ref="L25:L26"/>
    <mergeCell ref="M25:M26"/>
    <mergeCell ref="A21:A22"/>
    <mergeCell ref="B21:B22"/>
    <mergeCell ref="C21:C22"/>
    <mergeCell ref="D21:D22"/>
    <mergeCell ref="E21:E22"/>
    <mergeCell ref="F17:F18"/>
    <mergeCell ref="L17:L18"/>
    <mergeCell ref="M17:M18"/>
    <mergeCell ref="A19:A20"/>
    <mergeCell ref="B19:B20"/>
    <mergeCell ref="C19:C20"/>
    <mergeCell ref="D19:D20"/>
    <mergeCell ref="E19:E20"/>
    <mergeCell ref="F19:F20"/>
    <mergeCell ref="L19:L20"/>
    <mergeCell ref="M19:M20"/>
    <mergeCell ref="A17:A18"/>
    <mergeCell ref="B17:B18"/>
    <mergeCell ref="C17:C18"/>
    <mergeCell ref="D17:D18"/>
    <mergeCell ref="E17:E18"/>
    <mergeCell ref="L4:M5"/>
    <mergeCell ref="L3:M3"/>
    <mergeCell ref="A6:N7"/>
    <mergeCell ref="A1:B5"/>
    <mergeCell ref="L1:M1"/>
    <mergeCell ref="N4:N5"/>
    <mergeCell ref="L2:M2"/>
    <mergeCell ref="C4:H5"/>
    <mergeCell ref="I4:K5"/>
    <mergeCell ref="C1:H3"/>
    <mergeCell ref="I1:K3"/>
    <mergeCell ref="C9:C11"/>
    <mergeCell ref="B9:B11"/>
    <mergeCell ref="A9:A11"/>
    <mergeCell ref="L9:L11"/>
    <mergeCell ref="M9:M11"/>
    <mergeCell ref="F9:F11"/>
    <mergeCell ref="E9:E11"/>
    <mergeCell ref="D9:D11"/>
    <mergeCell ref="F12:F14"/>
    <mergeCell ref="L12:L14"/>
    <mergeCell ref="M12:M14"/>
    <mergeCell ref="A15:A16"/>
    <mergeCell ref="B15:B16"/>
    <mergeCell ref="C15:C16"/>
    <mergeCell ref="D15:D16"/>
    <mergeCell ref="E15:E16"/>
    <mergeCell ref="F15:F16"/>
    <mergeCell ref="L15:L16"/>
    <mergeCell ref="M15:M16"/>
    <mergeCell ref="A12:A14"/>
    <mergeCell ref="B12:B14"/>
    <mergeCell ref="C12:C14"/>
    <mergeCell ref="D12:D14"/>
    <mergeCell ref="E12:E14"/>
  </mergeCells>
  <conditionalFormatting sqref="A2:B3 A1:C1 O4:XFD4 L1:XFD2 A4:K5 N5:XFD5 L3 N3:XFD3 A6:XFD9 N10:XFD11 N13:XFD14 N16:XFD16 N18:XFD18 N20:XFD20 N22:XFD22 N26:XFD26 N35:XFD35 N38:XFD40 A41:XFD42 N43:XFD46 A47:XFD47 N48:XFD50 A51:XFD51 G52:K54 N52:XFD54 A55:XFD55 G56:K56 N56:XFD56 N98:XFD98 G102:K102 N102:XFD102 G10:K11 A12:XFD12 G13:K14 A15:XFD15 G16:K16 A17:XFD17 G18:K18 A19:XFD19 G20:K20 A21:XFD21 G22:K22 A23:XFD25 G26:K26 A27:XFD34 G35:K35 A36:XFD37 G38:K40 G48:K50 G43:K46 A103:XFD1048576 A99:XFD101 G98:K98 A57:XFD97">
    <cfRule type="containsText" dxfId="51" priority="29" operator="containsText" text="ZONA RIESGO BAJA">
      <formula>NOT(ISERROR(SEARCH("ZONA RIESGO BAJA",A1)))</formula>
    </cfRule>
    <cfRule type="containsText" dxfId="50" priority="30" operator="containsText" text="ZONA RIESGO MODERADO">
      <formula>NOT(ISERROR(SEARCH("ZONA RIESGO MODERADO",A1)))</formula>
    </cfRule>
    <cfRule type="containsText" dxfId="49" priority="31" operator="containsText" text="ZONA RIESGO ALTO">
      <formula>NOT(ISERROR(SEARCH("ZONA RIESGO ALTO",A1)))</formula>
    </cfRule>
    <cfRule type="containsText" dxfId="48" priority="32" operator="containsText" text="ZONA RIESGO EXTREMO">
      <formula>NOT(ISERROR(SEARCH("ZONA RIESGO EXTREMO",A1)))</formula>
    </cfRule>
  </conditionalFormatting>
  <conditionalFormatting sqref="I1">
    <cfRule type="containsText" dxfId="47" priority="1" operator="containsText" text="ZONA RIESGO BAJA">
      <formula>NOT(ISERROR(SEARCH("ZONA RIESGO BAJA",I1)))</formula>
    </cfRule>
    <cfRule type="containsText" dxfId="46" priority="2" operator="containsText" text="ZONA RIESGO MODERADO">
      <formula>NOT(ISERROR(SEARCH("ZONA RIESGO MODERADO",I1)))</formula>
    </cfRule>
    <cfRule type="containsText" dxfId="45" priority="3" operator="containsText" text="ZONA RIESGO ALTO">
      <formula>NOT(ISERROR(SEARCH("ZONA RIESGO ALTO",I1)))</formula>
    </cfRule>
    <cfRule type="containsText" dxfId="44" priority="4" operator="containsText" text="ZONA RIESGO EXTREMO">
      <formula>NOT(ISERROR(SEARCH("ZONA RIESGO EXTREMO",I1)))</formula>
    </cfRule>
  </conditionalFormatting>
  <pageMargins left="0.7" right="0.7" top="0.75" bottom="0.75" header="0.3" footer="0.3"/>
  <pageSetup paperSize="9" scale="22"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1EDE14"/>
  </sheetPr>
  <dimension ref="A1:AX170"/>
  <sheetViews>
    <sheetView view="pageBreakPreview" zoomScale="115" zoomScaleNormal="80" zoomScaleSheetLayoutView="115" workbookViewId="0">
      <pane xSplit="1" ySplit="7" topLeftCell="B8" activePane="bottomRight" state="frozen"/>
      <selection pane="topRight" activeCell="B1" sqref="B1"/>
      <selection pane="bottomLeft" activeCell="A7" sqref="A7"/>
      <selection pane="bottomRight" activeCell="D8" sqref="D8"/>
    </sheetView>
  </sheetViews>
  <sheetFormatPr baseColWidth="10" defaultColWidth="11.42578125" defaultRowHeight="12.75" customHeight="1" x14ac:dyDescent="0.25"/>
  <cols>
    <col min="1" max="1" width="25.42578125" style="97" customWidth="1"/>
    <col min="2" max="2" width="30.42578125" style="76" customWidth="1"/>
    <col min="3" max="3" width="32.85546875" style="76" customWidth="1"/>
    <col min="4" max="4" width="42.42578125" style="97" customWidth="1"/>
    <col min="5" max="5" width="34.42578125" style="97" customWidth="1"/>
    <col min="6" max="6" width="59" style="97" customWidth="1"/>
    <col min="7" max="7" width="9.7109375" style="97" bestFit="1" customWidth="1"/>
    <col min="8" max="8" width="41.140625" style="97" customWidth="1"/>
    <col min="9" max="9" width="37.85546875" style="97" customWidth="1"/>
    <col min="10" max="10" width="39.140625" style="97" customWidth="1"/>
    <col min="11" max="11" width="42.42578125" style="97" bestFit="1" customWidth="1"/>
    <col min="12" max="12" width="23.85546875" style="97" bestFit="1" customWidth="1"/>
    <col min="13" max="13" width="23.85546875" style="97" customWidth="1"/>
    <col min="14" max="14" width="24.28515625" style="97" bestFit="1" customWidth="1"/>
    <col min="15" max="15" width="30.85546875" style="97" customWidth="1"/>
    <col min="16" max="16" width="24.7109375" style="97" bestFit="1" customWidth="1"/>
    <col min="17" max="17" width="22.42578125" style="97" bestFit="1" customWidth="1"/>
    <col min="18" max="18" width="22.42578125" style="97" customWidth="1"/>
    <col min="19" max="19" width="26.140625" style="97" bestFit="1" customWidth="1"/>
    <col min="20" max="21" width="26.140625" style="97" customWidth="1"/>
    <col min="22" max="23" width="14.140625" style="97" bestFit="1" customWidth="1"/>
    <col min="24" max="25" width="11.42578125" style="97"/>
    <col min="26" max="26" width="29.42578125" style="97" bestFit="1" customWidth="1"/>
    <col min="27" max="27" width="35.85546875" style="97" bestFit="1" customWidth="1"/>
    <col min="28" max="28" width="24.28515625" style="97" bestFit="1" customWidth="1"/>
    <col min="29" max="29" width="19.140625" style="97" bestFit="1" customWidth="1"/>
    <col min="30" max="30" width="23.42578125" style="97" bestFit="1" customWidth="1"/>
    <col min="31" max="31" width="13.42578125" style="97" bestFit="1" customWidth="1"/>
    <col min="32" max="32" width="27.28515625" style="97" bestFit="1" customWidth="1"/>
    <col min="33" max="33" width="13.42578125" style="97" bestFit="1" customWidth="1"/>
    <col min="34" max="34" width="27.28515625" style="97" bestFit="1" customWidth="1"/>
    <col min="35" max="35" width="17.140625" style="97" customWidth="1"/>
    <col min="36" max="36" width="25.140625" style="97" bestFit="1" customWidth="1"/>
    <col min="37" max="44" width="11.42578125" style="97"/>
    <col min="45" max="45" width="14" style="97" bestFit="1" customWidth="1"/>
    <col min="46" max="46" width="89.28515625" style="97" customWidth="1"/>
    <col min="47" max="16384" width="11.42578125" style="97"/>
  </cols>
  <sheetData>
    <row r="1" spans="1:50" s="110" customFormat="1" ht="13.5" thickBot="1" x14ac:dyDescent="0.25">
      <c r="A1" s="109"/>
      <c r="B1" s="176" t="s">
        <v>19</v>
      </c>
      <c r="C1" s="216" t="s">
        <v>26</v>
      </c>
      <c r="D1" s="217"/>
      <c r="E1" s="108" t="s">
        <v>0</v>
      </c>
      <c r="F1" s="88" t="str">
        <f>SDSCJ!E1</f>
        <v>F-DS-575</v>
      </c>
    </row>
    <row r="2" spans="1:50" s="110" customFormat="1" ht="13.5" thickBot="1" x14ac:dyDescent="0.25">
      <c r="A2" s="109"/>
      <c r="B2" s="179"/>
      <c r="C2" s="218"/>
      <c r="D2" s="219"/>
      <c r="E2" s="108" t="s">
        <v>1</v>
      </c>
      <c r="F2" s="93">
        <v>17</v>
      </c>
    </row>
    <row r="3" spans="1:50" s="110" customFormat="1" ht="15" customHeight="1" thickBot="1" x14ac:dyDescent="0.25">
      <c r="A3" s="109"/>
      <c r="B3" s="177"/>
      <c r="C3" s="220"/>
      <c r="D3" s="221"/>
      <c r="E3" s="108" t="s">
        <v>3</v>
      </c>
      <c r="F3" s="92">
        <f>SDSCJ!E3</f>
        <v>42745</v>
      </c>
    </row>
    <row r="4" spans="1:50" s="110" customFormat="1" ht="15.75" customHeight="1" x14ac:dyDescent="0.2">
      <c r="A4" s="109"/>
      <c r="B4" s="180" t="s">
        <v>2</v>
      </c>
      <c r="C4" s="190" t="s">
        <v>228</v>
      </c>
      <c r="D4" s="191"/>
      <c r="E4" s="176" t="s">
        <v>227</v>
      </c>
      <c r="F4" s="174" t="s">
        <v>232</v>
      </c>
    </row>
    <row r="5" spans="1:50" s="110" customFormat="1" ht="19.5" customHeight="1" thickBot="1" x14ac:dyDescent="0.25">
      <c r="A5" s="109"/>
      <c r="B5" s="182"/>
      <c r="C5" s="194"/>
      <c r="D5" s="195"/>
      <c r="E5" s="177"/>
      <c r="F5" s="178"/>
    </row>
    <row r="6" spans="1:50" ht="13.5" thickBot="1" x14ac:dyDescent="0.3">
      <c r="A6" s="213" t="s">
        <v>17</v>
      </c>
      <c r="B6" s="214"/>
      <c r="C6" s="214"/>
      <c r="D6" s="214"/>
      <c r="E6" s="214"/>
      <c r="F6" s="215"/>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U6" s="94"/>
      <c r="AV6" s="94"/>
      <c r="AW6" s="94"/>
      <c r="AX6" s="94"/>
    </row>
    <row r="7" spans="1:50" ht="13.5" thickBot="1" x14ac:dyDescent="0.3">
      <c r="A7" s="101" t="s">
        <v>18</v>
      </c>
      <c r="B7" s="126" t="s">
        <v>19</v>
      </c>
      <c r="C7" s="127" t="s">
        <v>206</v>
      </c>
      <c r="D7" s="77" t="s">
        <v>20</v>
      </c>
      <c r="E7" s="77" t="s">
        <v>21</v>
      </c>
      <c r="F7" s="102" t="s">
        <v>22</v>
      </c>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U7" s="94"/>
      <c r="AV7" s="94"/>
      <c r="AW7" s="94"/>
      <c r="AX7" s="94"/>
    </row>
    <row r="8" spans="1:50" ht="25.5" x14ac:dyDescent="0.25">
      <c r="A8" s="78">
        <v>1</v>
      </c>
      <c r="B8" s="79" t="s">
        <v>37</v>
      </c>
      <c r="C8" s="80" t="s">
        <v>239</v>
      </c>
      <c r="D8" s="81" t="s">
        <v>245</v>
      </c>
      <c r="E8" s="81"/>
      <c r="F8" s="136" t="s">
        <v>432</v>
      </c>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U8" s="94"/>
      <c r="AV8" s="94"/>
      <c r="AW8" s="94"/>
      <c r="AX8" s="94"/>
    </row>
    <row r="9" spans="1:50" ht="38.25" x14ac:dyDescent="0.25">
      <c r="A9" s="78">
        <v>2</v>
      </c>
      <c r="B9" s="82" t="s">
        <v>37</v>
      </c>
      <c r="C9" s="80" t="s">
        <v>240</v>
      </c>
      <c r="D9" s="78" t="s">
        <v>245</v>
      </c>
      <c r="E9" s="78" t="s">
        <v>245</v>
      </c>
      <c r="F9" s="136" t="s">
        <v>433</v>
      </c>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U9" s="94"/>
      <c r="AV9" s="94"/>
      <c r="AW9" s="94"/>
      <c r="AX9" s="94"/>
    </row>
    <row r="10" spans="1:50" ht="63.75" x14ac:dyDescent="0.25">
      <c r="A10" s="78">
        <v>3</v>
      </c>
      <c r="B10" s="82" t="s">
        <v>37</v>
      </c>
      <c r="C10" s="83" t="s">
        <v>241</v>
      </c>
      <c r="D10" s="78" t="s">
        <v>245</v>
      </c>
      <c r="E10" s="78"/>
      <c r="F10" s="136" t="s">
        <v>432</v>
      </c>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U10" s="94"/>
      <c r="AV10" s="94"/>
      <c r="AW10" s="94"/>
      <c r="AX10" s="94"/>
    </row>
    <row r="11" spans="1:50" ht="51" x14ac:dyDescent="0.25">
      <c r="A11" s="78">
        <v>4</v>
      </c>
      <c r="B11" s="82" t="s">
        <v>37</v>
      </c>
      <c r="C11" s="83" t="s">
        <v>242</v>
      </c>
      <c r="D11" s="78"/>
      <c r="E11" s="78" t="s">
        <v>245</v>
      </c>
      <c r="F11" s="136" t="s">
        <v>432</v>
      </c>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U11" s="94"/>
      <c r="AV11" s="94"/>
      <c r="AW11" s="94"/>
      <c r="AX11" s="94"/>
    </row>
    <row r="12" spans="1:50" ht="25.5" x14ac:dyDescent="0.25">
      <c r="A12" s="78">
        <v>5</v>
      </c>
      <c r="B12" s="82" t="s">
        <v>37</v>
      </c>
      <c r="C12" s="83" t="s">
        <v>243</v>
      </c>
      <c r="D12" s="78"/>
      <c r="E12" s="78" t="s">
        <v>245</v>
      </c>
      <c r="F12" s="136" t="s">
        <v>434</v>
      </c>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U12" s="94"/>
      <c r="AV12" s="94"/>
      <c r="AW12" s="94"/>
      <c r="AX12" s="94"/>
    </row>
    <row r="13" spans="1:50" ht="25.5" x14ac:dyDescent="0.25">
      <c r="A13" s="78">
        <v>6</v>
      </c>
      <c r="B13" s="82" t="s">
        <v>37</v>
      </c>
      <c r="C13" s="83" t="s">
        <v>244</v>
      </c>
      <c r="D13" s="78"/>
      <c r="E13" s="78" t="s">
        <v>245</v>
      </c>
      <c r="F13" s="136" t="s">
        <v>434</v>
      </c>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U13" s="94"/>
      <c r="AV13" s="94"/>
      <c r="AW13" s="94"/>
      <c r="AX13" s="94"/>
    </row>
    <row r="14" spans="1:50" ht="63.75" x14ac:dyDescent="0.25">
      <c r="A14" s="78">
        <v>7</v>
      </c>
      <c r="B14" s="82" t="s">
        <v>29</v>
      </c>
      <c r="C14" s="83" t="s">
        <v>276</v>
      </c>
      <c r="D14" s="78" t="s">
        <v>245</v>
      </c>
      <c r="E14" s="78"/>
      <c r="F14" s="83" t="s">
        <v>278</v>
      </c>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U14" s="94"/>
      <c r="AV14" s="94"/>
      <c r="AW14" s="94"/>
      <c r="AX14" s="94"/>
    </row>
    <row r="15" spans="1:50" ht="38.25" x14ac:dyDescent="0.25">
      <c r="A15" s="78">
        <v>8</v>
      </c>
      <c r="B15" s="82" t="s">
        <v>29</v>
      </c>
      <c r="C15" s="83" t="s">
        <v>277</v>
      </c>
      <c r="D15" s="78" t="s">
        <v>245</v>
      </c>
      <c r="E15" s="78"/>
      <c r="F15" s="83" t="s">
        <v>278</v>
      </c>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U15" s="94"/>
      <c r="AV15" s="94"/>
      <c r="AW15" s="94"/>
      <c r="AX15" s="94"/>
    </row>
    <row r="16" spans="1:50" ht="38.25" x14ac:dyDescent="0.25">
      <c r="A16" s="78">
        <v>9</v>
      </c>
      <c r="B16" s="82" t="s">
        <v>23</v>
      </c>
      <c r="C16" s="83" t="s">
        <v>290</v>
      </c>
      <c r="D16" s="78" t="s">
        <v>245</v>
      </c>
      <c r="E16" s="78"/>
      <c r="F16" s="83" t="s">
        <v>335</v>
      </c>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U16" s="94"/>
      <c r="AV16" s="94"/>
      <c r="AW16" s="94"/>
      <c r="AX16" s="94"/>
    </row>
    <row r="17" spans="1:50" ht="38.25" x14ac:dyDescent="0.25">
      <c r="A17" s="78">
        <v>10</v>
      </c>
      <c r="B17" s="82" t="s">
        <v>26</v>
      </c>
      <c r="C17" s="84" t="s">
        <v>299</v>
      </c>
      <c r="D17" s="78" t="s">
        <v>245</v>
      </c>
      <c r="E17" s="78" t="s">
        <v>245</v>
      </c>
      <c r="F17" s="83" t="s">
        <v>300</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U17" s="94"/>
      <c r="AV17" s="94"/>
      <c r="AW17" s="94"/>
      <c r="AX17" s="94"/>
    </row>
    <row r="18" spans="1:50" ht="38.25" x14ac:dyDescent="0.25">
      <c r="A18" s="78">
        <v>11</v>
      </c>
      <c r="B18" s="82" t="s">
        <v>26</v>
      </c>
      <c r="C18" s="83" t="s">
        <v>304</v>
      </c>
      <c r="D18" s="78" t="s">
        <v>245</v>
      </c>
      <c r="E18" s="78"/>
      <c r="F18" s="83" t="s">
        <v>301</v>
      </c>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U18" s="94"/>
      <c r="AV18" s="94"/>
      <c r="AW18" s="94"/>
      <c r="AX18" s="94"/>
    </row>
    <row r="19" spans="1:50" ht="25.5" x14ac:dyDescent="0.25">
      <c r="A19" s="78">
        <v>12</v>
      </c>
      <c r="B19" s="82" t="s">
        <v>26</v>
      </c>
      <c r="C19" s="85" t="s">
        <v>305</v>
      </c>
      <c r="D19" s="78" t="s">
        <v>245</v>
      </c>
      <c r="E19" s="78"/>
      <c r="F19" s="83" t="s">
        <v>302</v>
      </c>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row>
    <row r="20" spans="1:50" ht="124.5" customHeight="1" x14ac:dyDescent="0.25">
      <c r="A20" s="78">
        <v>13</v>
      </c>
      <c r="B20" s="82" t="s">
        <v>26</v>
      </c>
      <c r="C20" s="85" t="s">
        <v>325</v>
      </c>
      <c r="D20" s="78" t="s">
        <v>245</v>
      </c>
      <c r="E20" s="78"/>
      <c r="F20" s="83" t="s">
        <v>303</v>
      </c>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row>
    <row r="21" spans="1:50" ht="63.75" x14ac:dyDescent="0.25">
      <c r="A21" s="135">
        <v>14</v>
      </c>
      <c r="B21" s="145" t="s">
        <v>26</v>
      </c>
      <c r="C21" s="82" t="s">
        <v>711</v>
      </c>
      <c r="D21" s="135" t="s">
        <v>330</v>
      </c>
      <c r="E21" s="135"/>
      <c r="F21" s="145" t="s">
        <v>712</v>
      </c>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row>
    <row r="22" spans="1:50" ht="38.25" x14ac:dyDescent="0.25">
      <c r="A22" s="135">
        <v>15</v>
      </c>
      <c r="B22" s="125" t="s">
        <v>35</v>
      </c>
      <c r="C22" s="83" t="s">
        <v>329</v>
      </c>
      <c r="D22" s="78" t="s">
        <v>330</v>
      </c>
      <c r="E22" s="78" t="s">
        <v>330</v>
      </c>
      <c r="F22" s="83" t="s">
        <v>333</v>
      </c>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row>
    <row r="23" spans="1:50" ht="38.25" x14ac:dyDescent="0.25">
      <c r="A23" s="135">
        <v>16</v>
      </c>
      <c r="B23" s="125" t="s">
        <v>35</v>
      </c>
      <c r="C23" s="83" t="s">
        <v>331</v>
      </c>
      <c r="D23" s="78" t="s">
        <v>330</v>
      </c>
      <c r="E23" s="78" t="s">
        <v>330</v>
      </c>
      <c r="F23" s="83" t="s">
        <v>333</v>
      </c>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row>
    <row r="24" spans="1:50" ht="51" x14ac:dyDescent="0.25">
      <c r="A24" s="135">
        <v>17</v>
      </c>
      <c r="B24" s="125" t="s">
        <v>35</v>
      </c>
      <c r="C24" s="83" t="s">
        <v>332</v>
      </c>
      <c r="D24" s="78" t="s">
        <v>330</v>
      </c>
      <c r="E24" s="78" t="s">
        <v>330</v>
      </c>
      <c r="F24" s="83" t="s">
        <v>334</v>
      </c>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row>
    <row r="25" spans="1:50" ht="38.25" x14ac:dyDescent="0.25">
      <c r="A25" s="135">
        <v>18</v>
      </c>
      <c r="B25" s="125" t="s">
        <v>181</v>
      </c>
      <c r="C25" s="83" t="s">
        <v>356</v>
      </c>
      <c r="D25" s="78" t="s">
        <v>245</v>
      </c>
      <c r="E25" s="78" t="s">
        <v>245</v>
      </c>
      <c r="F25" s="83" t="s">
        <v>357</v>
      </c>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row>
    <row r="26" spans="1:50" ht="38.25" x14ac:dyDescent="0.25">
      <c r="A26" s="135">
        <v>19</v>
      </c>
      <c r="B26" s="125" t="s">
        <v>181</v>
      </c>
      <c r="C26" s="83" t="s">
        <v>358</v>
      </c>
      <c r="D26" s="78" t="s">
        <v>245</v>
      </c>
      <c r="E26" s="78"/>
      <c r="F26" s="83" t="s">
        <v>359</v>
      </c>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row>
    <row r="27" spans="1:50" ht="247.5" customHeight="1" x14ac:dyDescent="0.25">
      <c r="A27" s="135">
        <v>20</v>
      </c>
      <c r="B27" s="125" t="s">
        <v>181</v>
      </c>
      <c r="C27" s="83" t="s">
        <v>360</v>
      </c>
      <c r="D27" s="78" t="s">
        <v>245</v>
      </c>
      <c r="E27" s="78"/>
      <c r="F27" s="83" t="s">
        <v>361</v>
      </c>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row>
    <row r="28" spans="1:50" ht="249.75" customHeight="1" x14ac:dyDescent="0.25">
      <c r="A28" s="135">
        <v>21</v>
      </c>
      <c r="B28" s="132" t="s">
        <v>24</v>
      </c>
      <c r="C28" s="83" t="s">
        <v>375</v>
      </c>
      <c r="D28" s="133" t="s">
        <v>245</v>
      </c>
      <c r="E28" s="133"/>
      <c r="F28" s="83" t="s">
        <v>377</v>
      </c>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row>
    <row r="29" spans="1:50" ht="242.25" x14ac:dyDescent="0.25">
      <c r="A29" s="135">
        <v>22</v>
      </c>
      <c r="B29" s="132" t="s">
        <v>24</v>
      </c>
      <c r="C29" s="83" t="s">
        <v>376</v>
      </c>
      <c r="D29" s="133" t="s">
        <v>245</v>
      </c>
      <c r="E29" s="133"/>
      <c r="F29" s="83" t="s">
        <v>377</v>
      </c>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row>
    <row r="30" spans="1:50" ht="51" x14ac:dyDescent="0.25">
      <c r="A30" s="135">
        <v>23</v>
      </c>
      <c r="B30" s="125" t="s">
        <v>28</v>
      </c>
      <c r="C30" s="83" t="s">
        <v>386</v>
      </c>
      <c r="D30" s="78" t="s">
        <v>245</v>
      </c>
      <c r="E30" s="78"/>
      <c r="F30" s="83" t="s">
        <v>387</v>
      </c>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row>
    <row r="31" spans="1:50" ht="38.25" x14ac:dyDescent="0.25">
      <c r="A31" s="135">
        <v>24</v>
      </c>
      <c r="B31" s="125" t="s">
        <v>28</v>
      </c>
      <c r="C31" s="83" t="s">
        <v>388</v>
      </c>
      <c r="D31" s="78" t="s">
        <v>245</v>
      </c>
      <c r="E31" s="78"/>
      <c r="F31" s="136" t="s">
        <v>389</v>
      </c>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row>
    <row r="32" spans="1:50" x14ac:dyDescent="0.25">
      <c r="A32" s="135">
        <v>25</v>
      </c>
      <c r="B32" s="134" t="s">
        <v>31</v>
      </c>
      <c r="C32" s="83" t="s">
        <v>415</v>
      </c>
      <c r="D32" s="135" t="s">
        <v>245</v>
      </c>
      <c r="E32" s="135"/>
      <c r="F32" s="135" t="s">
        <v>416</v>
      </c>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row>
    <row r="33" spans="1:34" ht="38.25" x14ac:dyDescent="0.25">
      <c r="A33" s="135">
        <v>26</v>
      </c>
      <c r="B33" s="134" t="s">
        <v>31</v>
      </c>
      <c r="C33" s="83" t="s">
        <v>417</v>
      </c>
      <c r="D33" s="135" t="s">
        <v>245</v>
      </c>
      <c r="E33" s="135"/>
      <c r="F33" s="135" t="s">
        <v>418</v>
      </c>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row>
    <row r="34" spans="1:34" ht="25.5" x14ac:dyDescent="0.25">
      <c r="A34" s="135">
        <v>27</v>
      </c>
      <c r="B34" s="125" t="s">
        <v>38</v>
      </c>
      <c r="C34" s="83" t="s">
        <v>436</v>
      </c>
      <c r="D34" s="78" t="s">
        <v>245</v>
      </c>
      <c r="E34" s="78"/>
      <c r="F34" s="83" t="s">
        <v>437</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row>
    <row r="35" spans="1:34" ht="114.75" x14ac:dyDescent="0.25">
      <c r="A35" s="135">
        <v>28</v>
      </c>
      <c r="B35" s="125" t="s">
        <v>38</v>
      </c>
      <c r="C35" s="83" t="s">
        <v>438</v>
      </c>
      <c r="D35" s="78" t="s">
        <v>245</v>
      </c>
      <c r="E35" s="78"/>
      <c r="F35" s="83" t="s">
        <v>439</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row>
    <row r="36" spans="1:34" ht="114.75" x14ac:dyDescent="0.25">
      <c r="A36" s="135">
        <v>29</v>
      </c>
      <c r="B36" s="125" t="s">
        <v>38</v>
      </c>
      <c r="C36" s="83" t="s">
        <v>440</v>
      </c>
      <c r="D36" s="78" t="s">
        <v>245</v>
      </c>
      <c r="E36" s="78"/>
      <c r="F36" s="83" t="s">
        <v>439</v>
      </c>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row>
    <row r="37" spans="1:34" ht="89.25" x14ac:dyDescent="0.25">
      <c r="A37" s="135">
        <v>30</v>
      </c>
      <c r="B37" s="125" t="s">
        <v>27</v>
      </c>
      <c r="C37" s="83" t="s">
        <v>614</v>
      </c>
      <c r="D37" s="78" t="s">
        <v>245</v>
      </c>
      <c r="E37" s="78" t="s">
        <v>245</v>
      </c>
      <c r="F37" s="83" t="s">
        <v>456</v>
      </c>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row>
    <row r="38" spans="1:34" ht="25.5" x14ac:dyDescent="0.25">
      <c r="A38" s="135">
        <v>31</v>
      </c>
      <c r="B38" s="125" t="s">
        <v>36</v>
      </c>
      <c r="C38" s="83" t="s">
        <v>463</v>
      </c>
      <c r="D38" s="78" t="s">
        <v>245</v>
      </c>
      <c r="E38" s="78"/>
      <c r="F38" s="106" t="s">
        <v>464</v>
      </c>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row>
    <row r="39" spans="1:34" ht="51" x14ac:dyDescent="0.25">
      <c r="A39" s="135">
        <v>32</v>
      </c>
      <c r="B39" s="125" t="s">
        <v>36</v>
      </c>
      <c r="C39" s="83" t="s">
        <v>465</v>
      </c>
      <c r="D39" s="78" t="s">
        <v>245</v>
      </c>
      <c r="E39" s="78"/>
      <c r="F39" s="106" t="s">
        <v>464</v>
      </c>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row>
    <row r="40" spans="1:34" ht="63.75" x14ac:dyDescent="0.25">
      <c r="A40" s="135">
        <v>33</v>
      </c>
      <c r="B40" s="125" t="s">
        <v>25</v>
      </c>
      <c r="C40" s="83" t="s">
        <v>504</v>
      </c>
      <c r="D40" s="78" t="s">
        <v>245</v>
      </c>
      <c r="E40" s="78"/>
      <c r="F40" s="106" t="s">
        <v>505</v>
      </c>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row>
    <row r="41" spans="1:34" ht="63.75" x14ac:dyDescent="0.25">
      <c r="A41" s="135">
        <v>34</v>
      </c>
      <c r="B41" s="125" t="s">
        <v>25</v>
      </c>
      <c r="C41" s="83" t="s">
        <v>506</v>
      </c>
      <c r="D41" s="78" t="s">
        <v>245</v>
      </c>
      <c r="E41" s="78"/>
      <c r="F41" s="106" t="s">
        <v>507</v>
      </c>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row>
    <row r="42" spans="1:34" ht="38.25" x14ac:dyDescent="0.25">
      <c r="A42" s="135">
        <v>35</v>
      </c>
      <c r="B42" s="125" t="s">
        <v>25</v>
      </c>
      <c r="C42" s="82" t="s">
        <v>508</v>
      </c>
      <c r="D42" s="78" t="s">
        <v>245</v>
      </c>
      <c r="E42" s="78"/>
      <c r="F42" s="106" t="s">
        <v>722</v>
      </c>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row>
    <row r="43" spans="1:34" ht="51" x14ac:dyDescent="0.25">
      <c r="A43" s="135">
        <v>36</v>
      </c>
      <c r="B43" s="125" t="s">
        <v>25</v>
      </c>
      <c r="C43" s="82" t="s">
        <v>509</v>
      </c>
      <c r="D43" s="78" t="s">
        <v>245</v>
      </c>
      <c r="E43" s="78"/>
      <c r="F43" s="106" t="s">
        <v>510</v>
      </c>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row>
    <row r="44" spans="1:34" ht="25.5" x14ac:dyDescent="0.25">
      <c r="A44" s="135">
        <v>37</v>
      </c>
      <c r="B44" s="125" t="s">
        <v>25</v>
      </c>
      <c r="C44" s="82" t="s">
        <v>511</v>
      </c>
      <c r="D44" s="78" t="s">
        <v>245</v>
      </c>
      <c r="E44" s="78"/>
      <c r="F44" s="106" t="s">
        <v>512</v>
      </c>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row>
    <row r="45" spans="1:34" ht="25.5" x14ac:dyDescent="0.25">
      <c r="A45" s="135">
        <v>38</v>
      </c>
      <c r="B45" s="125" t="s">
        <v>25</v>
      </c>
      <c r="C45" s="82" t="s">
        <v>513</v>
      </c>
      <c r="D45" s="78" t="s">
        <v>245</v>
      </c>
      <c r="E45" s="78"/>
      <c r="F45" s="106" t="s">
        <v>514</v>
      </c>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row>
    <row r="46" spans="1:34" ht="51" x14ac:dyDescent="0.25">
      <c r="A46" s="135">
        <v>39</v>
      </c>
      <c r="B46" s="125" t="s">
        <v>25</v>
      </c>
      <c r="C46" s="82" t="s">
        <v>515</v>
      </c>
      <c r="D46" s="78" t="s">
        <v>245</v>
      </c>
      <c r="E46" s="78"/>
      <c r="F46" s="106" t="s">
        <v>721</v>
      </c>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row>
    <row r="47" spans="1:34" ht="63.75" x14ac:dyDescent="0.25">
      <c r="A47" s="135">
        <v>40</v>
      </c>
      <c r="B47" s="125" t="s">
        <v>25</v>
      </c>
      <c r="C47" s="82" t="s">
        <v>516</v>
      </c>
      <c r="D47" s="78" t="s">
        <v>245</v>
      </c>
      <c r="E47" s="78"/>
      <c r="F47" s="106" t="s">
        <v>437</v>
      </c>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row>
    <row r="48" spans="1:34" ht="38.25" x14ac:dyDescent="0.25">
      <c r="A48" s="135">
        <v>41</v>
      </c>
      <c r="B48" s="125" t="s">
        <v>25</v>
      </c>
      <c r="C48" s="82" t="s">
        <v>517</v>
      </c>
      <c r="D48" s="78" t="s">
        <v>245</v>
      </c>
      <c r="E48" s="78"/>
      <c r="F48" s="106" t="s">
        <v>518</v>
      </c>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row>
    <row r="49" spans="1:34" ht="38.25" x14ac:dyDescent="0.25">
      <c r="A49" s="135">
        <v>42</v>
      </c>
      <c r="B49" s="125" t="s">
        <v>25</v>
      </c>
      <c r="C49" s="82" t="s">
        <v>519</v>
      </c>
      <c r="D49" s="78" t="s">
        <v>245</v>
      </c>
      <c r="E49" s="78"/>
      <c r="F49" s="106" t="s">
        <v>507</v>
      </c>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row>
    <row r="50" spans="1:34" ht="25.5" x14ac:dyDescent="0.25">
      <c r="A50" s="135">
        <v>43</v>
      </c>
      <c r="B50" s="125" t="s">
        <v>25</v>
      </c>
      <c r="C50" s="82" t="s">
        <v>520</v>
      </c>
      <c r="D50" s="78" t="s">
        <v>245</v>
      </c>
      <c r="E50" s="78"/>
      <c r="F50" s="106" t="s">
        <v>521</v>
      </c>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row>
    <row r="51" spans="1:34" ht="38.25" x14ac:dyDescent="0.25">
      <c r="A51" s="135">
        <v>44</v>
      </c>
      <c r="B51" s="125" t="s">
        <v>25</v>
      </c>
      <c r="C51" s="82" t="s">
        <v>522</v>
      </c>
      <c r="D51" s="78" t="s">
        <v>245</v>
      </c>
      <c r="E51" s="78"/>
      <c r="F51" s="106" t="s">
        <v>720</v>
      </c>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row>
    <row r="52" spans="1:34" ht="63.75" x14ac:dyDescent="0.25">
      <c r="A52" s="135">
        <v>45</v>
      </c>
      <c r="B52" s="125" t="s">
        <v>32</v>
      </c>
      <c r="C52" s="82" t="s">
        <v>584</v>
      </c>
      <c r="D52" s="78" t="s">
        <v>245</v>
      </c>
      <c r="E52" s="78"/>
      <c r="F52" s="106" t="s">
        <v>589</v>
      </c>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row>
    <row r="53" spans="1:34" ht="63.75" x14ac:dyDescent="0.25">
      <c r="A53" s="135">
        <v>46</v>
      </c>
      <c r="B53" s="140" t="s">
        <v>32</v>
      </c>
      <c r="C53" s="82" t="s">
        <v>585</v>
      </c>
      <c r="D53" s="135" t="s">
        <v>245</v>
      </c>
      <c r="E53" s="135"/>
      <c r="F53" s="140" t="s">
        <v>589</v>
      </c>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row>
    <row r="54" spans="1:34" ht="38.25" x14ac:dyDescent="0.25">
      <c r="A54" s="135">
        <v>47</v>
      </c>
      <c r="B54" s="140" t="s">
        <v>32</v>
      </c>
      <c r="C54" s="82" t="s">
        <v>586</v>
      </c>
      <c r="D54" s="135" t="s">
        <v>245</v>
      </c>
      <c r="E54" s="135"/>
      <c r="F54" s="140" t="s">
        <v>590</v>
      </c>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row>
    <row r="55" spans="1:34" ht="38.25" x14ac:dyDescent="0.25">
      <c r="A55" s="135">
        <v>48</v>
      </c>
      <c r="B55" s="140" t="s">
        <v>32</v>
      </c>
      <c r="C55" s="82" t="s">
        <v>587</v>
      </c>
      <c r="D55" s="135" t="s">
        <v>245</v>
      </c>
      <c r="E55" s="135"/>
      <c r="F55" s="140" t="s">
        <v>591</v>
      </c>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row>
    <row r="56" spans="1:34" ht="51" x14ac:dyDescent="0.25">
      <c r="A56" s="135">
        <v>49</v>
      </c>
      <c r="B56" s="140" t="s">
        <v>32</v>
      </c>
      <c r="C56" s="82" t="s">
        <v>588</v>
      </c>
      <c r="D56" s="135" t="s">
        <v>245</v>
      </c>
      <c r="E56" s="135"/>
      <c r="F56" s="140" t="s">
        <v>592</v>
      </c>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row>
    <row r="57" spans="1:34" ht="51" x14ac:dyDescent="0.25">
      <c r="A57" s="135">
        <v>50</v>
      </c>
      <c r="B57" s="144" t="s">
        <v>178</v>
      </c>
      <c r="C57" s="82" t="s">
        <v>615</v>
      </c>
      <c r="D57" s="135" t="s">
        <v>245</v>
      </c>
      <c r="E57" s="135" t="s">
        <v>245</v>
      </c>
      <c r="F57" s="144" t="s">
        <v>616</v>
      </c>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row>
    <row r="58" spans="1:34" ht="51" x14ac:dyDescent="0.25">
      <c r="A58" s="135">
        <v>51</v>
      </c>
      <c r="B58" s="144" t="s">
        <v>178</v>
      </c>
      <c r="C58" s="82" t="s">
        <v>617</v>
      </c>
      <c r="D58" s="135" t="s">
        <v>245</v>
      </c>
      <c r="E58" s="135" t="s">
        <v>245</v>
      </c>
      <c r="F58" s="144" t="s">
        <v>618</v>
      </c>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row>
    <row r="59" spans="1:34" ht="38.25" x14ac:dyDescent="0.25">
      <c r="A59" s="135">
        <v>52</v>
      </c>
      <c r="B59" s="144" t="s">
        <v>178</v>
      </c>
      <c r="C59" s="82" t="s">
        <v>619</v>
      </c>
      <c r="D59" s="135" t="s">
        <v>245</v>
      </c>
      <c r="E59" s="135" t="s">
        <v>245</v>
      </c>
      <c r="F59" s="144" t="s">
        <v>620</v>
      </c>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row>
    <row r="60" spans="1:34" ht="25.5" x14ac:dyDescent="0.25">
      <c r="A60" s="135">
        <v>53</v>
      </c>
      <c r="B60" s="144" t="s">
        <v>178</v>
      </c>
      <c r="C60" s="82" t="s">
        <v>621</v>
      </c>
      <c r="D60" s="135" t="s">
        <v>245</v>
      </c>
      <c r="E60" s="135" t="s">
        <v>245</v>
      </c>
      <c r="F60" s="144" t="s">
        <v>622</v>
      </c>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row>
    <row r="61" spans="1:34" ht="89.25" x14ac:dyDescent="0.25">
      <c r="A61" s="135">
        <v>54</v>
      </c>
      <c r="B61" s="144" t="s">
        <v>178</v>
      </c>
      <c r="C61" s="82" t="s">
        <v>623</v>
      </c>
      <c r="D61" s="135" t="s">
        <v>245</v>
      </c>
      <c r="E61" s="135" t="s">
        <v>245</v>
      </c>
      <c r="F61" s="144" t="s">
        <v>624</v>
      </c>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row>
    <row r="62" spans="1:34" ht="25.5" x14ac:dyDescent="0.25">
      <c r="A62" s="135">
        <v>55</v>
      </c>
      <c r="B62" s="144" t="s">
        <v>34</v>
      </c>
      <c r="C62" s="82" t="s">
        <v>652</v>
      </c>
      <c r="D62" s="135" t="s">
        <v>245</v>
      </c>
      <c r="E62" s="135"/>
      <c r="F62" s="144" t="s">
        <v>719</v>
      </c>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row>
    <row r="63" spans="1:34" ht="38.25" x14ac:dyDescent="0.25">
      <c r="A63" s="135">
        <v>56</v>
      </c>
      <c r="B63" s="144" t="s">
        <v>34</v>
      </c>
      <c r="C63" s="82" t="s">
        <v>653</v>
      </c>
      <c r="D63" s="135" t="s">
        <v>245</v>
      </c>
      <c r="E63" s="135"/>
      <c r="F63" s="144" t="s">
        <v>654</v>
      </c>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row>
    <row r="64" spans="1:34" ht="25.5" x14ac:dyDescent="0.25">
      <c r="A64" s="135">
        <v>57</v>
      </c>
      <c r="B64" s="144" t="s">
        <v>34</v>
      </c>
      <c r="C64" s="82" t="s">
        <v>655</v>
      </c>
      <c r="D64" s="135" t="s">
        <v>245</v>
      </c>
      <c r="E64" s="135"/>
      <c r="F64" s="144" t="s">
        <v>718</v>
      </c>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row>
    <row r="65" spans="1:34" x14ac:dyDescent="0.25">
      <c r="A65" s="135">
        <v>58</v>
      </c>
      <c r="B65" s="144" t="s">
        <v>34</v>
      </c>
      <c r="C65" s="82" t="s">
        <v>656</v>
      </c>
      <c r="D65" s="135" t="s">
        <v>245</v>
      </c>
      <c r="E65" s="135" t="s">
        <v>245</v>
      </c>
      <c r="F65" s="144" t="s">
        <v>657</v>
      </c>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row>
    <row r="66" spans="1:34" ht="38.25" x14ac:dyDescent="0.25">
      <c r="A66" s="135">
        <v>59</v>
      </c>
      <c r="B66" s="144" t="s">
        <v>34</v>
      </c>
      <c r="C66" s="82" t="s">
        <v>658</v>
      </c>
      <c r="D66" s="135" t="s">
        <v>245</v>
      </c>
      <c r="E66" s="135" t="s">
        <v>245</v>
      </c>
      <c r="F66" s="144" t="s">
        <v>659</v>
      </c>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row>
    <row r="67" spans="1:34" ht="38.25" x14ac:dyDescent="0.25">
      <c r="A67" s="135">
        <v>60</v>
      </c>
      <c r="B67" s="144" t="s">
        <v>30</v>
      </c>
      <c r="C67" s="82" t="s">
        <v>678</v>
      </c>
      <c r="D67" s="135" t="s">
        <v>330</v>
      </c>
      <c r="E67" s="135" t="s">
        <v>330</v>
      </c>
      <c r="F67" s="144" t="s">
        <v>717</v>
      </c>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row>
    <row r="68" spans="1:34" ht="51" x14ac:dyDescent="0.25">
      <c r="A68" s="135">
        <v>61</v>
      </c>
      <c r="B68" s="144" t="s">
        <v>30</v>
      </c>
      <c r="C68" s="82" t="s">
        <v>679</v>
      </c>
      <c r="D68" s="135" t="s">
        <v>330</v>
      </c>
      <c r="E68" s="135" t="s">
        <v>330</v>
      </c>
      <c r="F68" s="146" t="s">
        <v>717</v>
      </c>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row>
    <row r="69" spans="1:34" ht="25.5" x14ac:dyDescent="0.25">
      <c r="A69" s="135">
        <v>62</v>
      </c>
      <c r="B69" s="144" t="s">
        <v>30</v>
      </c>
      <c r="C69" s="82" t="s">
        <v>680</v>
      </c>
      <c r="D69" s="135" t="s">
        <v>330</v>
      </c>
      <c r="E69" s="135" t="s">
        <v>330</v>
      </c>
      <c r="F69" s="146" t="s">
        <v>717</v>
      </c>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row>
    <row r="70" spans="1:34" ht="114.75" x14ac:dyDescent="0.25">
      <c r="A70" s="135">
        <v>63</v>
      </c>
      <c r="B70" s="144" t="s">
        <v>33</v>
      </c>
      <c r="C70" s="82" t="s">
        <v>690</v>
      </c>
      <c r="D70" s="135" t="s">
        <v>245</v>
      </c>
      <c r="E70" s="135"/>
      <c r="F70" s="144" t="s">
        <v>691</v>
      </c>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row>
    <row r="71" spans="1:34" ht="114.75" x14ac:dyDescent="0.25">
      <c r="A71" s="135">
        <v>64</v>
      </c>
      <c r="B71" s="144" t="s">
        <v>33</v>
      </c>
      <c r="C71" s="82" t="s">
        <v>692</v>
      </c>
      <c r="D71" s="135" t="s">
        <v>245</v>
      </c>
      <c r="E71" s="135"/>
      <c r="F71" s="144" t="s">
        <v>691</v>
      </c>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row>
    <row r="72" spans="1:34" ht="114.75" x14ac:dyDescent="0.25">
      <c r="A72" s="135">
        <v>65</v>
      </c>
      <c r="B72" s="144" t="s">
        <v>33</v>
      </c>
      <c r="C72" s="82" t="s">
        <v>693</v>
      </c>
      <c r="D72" s="135" t="s">
        <v>245</v>
      </c>
      <c r="E72" s="135"/>
      <c r="F72" s="144" t="s">
        <v>691</v>
      </c>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row>
    <row r="73" spans="1:34" ht="114.75" x14ac:dyDescent="0.25">
      <c r="A73" s="135">
        <v>66</v>
      </c>
      <c r="B73" s="144" t="s">
        <v>33</v>
      </c>
      <c r="C73" s="82" t="s">
        <v>694</v>
      </c>
      <c r="D73" s="135" t="s">
        <v>245</v>
      </c>
      <c r="E73" s="135"/>
      <c r="F73" s="144" t="s">
        <v>691</v>
      </c>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row>
    <row r="74" spans="1:34" ht="114.75" x14ac:dyDescent="0.25">
      <c r="A74" s="135">
        <v>67</v>
      </c>
      <c r="B74" s="144" t="s">
        <v>33</v>
      </c>
      <c r="C74" s="82" t="s">
        <v>695</v>
      </c>
      <c r="D74" s="135" t="s">
        <v>245</v>
      </c>
      <c r="E74" s="135"/>
      <c r="F74" s="144" t="s">
        <v>691</v>
      </c>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row>
    <row r="75" spans="1:34" ht="114.75" x14ac:dyDescent="0.25">
      <c r="A75" s="135">
        <v>68</v>
      </c>
      <c r="B75" s="144" t="s">
        <v>33</v>
      </c>
      <c r="C75" s="82" t="s">
        <v>324</v>
      </c>
      <c r="D75" s="135" t="s">
        <v>245</v>
      </c>
      <c r="E75" s="135"/>
      <c r="F75" s="144" t="s">
        <v>691</v>
      </c>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row>
    <row r="76" spans="1:34" ht="12.75" customHeight="1" x14ac:dyDescent="0.25">
      <c r="A76" s="94"/>
      <c r="B76" s="103"/>
      <c r="C76" s="103"/>
      <c r="D76" s="94"/>
      <c r="E76" s="94"/>
      <c r="F76" s="94"/>
      <c r="G76" s="94"/>
      <c r="H76" s="94"/>
      <c r="I76" s="94"/>
      <c r="J76" s="94"/>
      <c r="K76" s="94"/>
      <c r="L76" s="94"/>
      <c r="M76" s="94"/>
      <c r="N76" s="94"/>
      <c r="O76" s="94"/>
      <c r="P76" s="94"/>
      <c r="Q76" s="94"/>
      <c r="R76" s="94"/>
      <c r="S76" s="94"/>
      <c r="T76" s="94"/>
      <c r="U76" s="94"/>
      <c r="V76" s="94"/>
    </row>
    <row r="77" spans="1:34" ht="12.75" customHeight="1" x14ac:dyDescent="0.25">
      <c r="A77" s="94"/>
      <c r="B77" s="103"/>
      <c r="C77" s="103"/>
      <c r="D77" s="94"/>
      <c r="E77" s="94"/>
      <c r="F77" s="94"/>
      <c r="G77" s="94"/>
      <c r="H77" s="94"/>
      <c r="I77" s="94"/>
      <c r="J77" s="94"/>
      <c r="K77" s="94"/>
      <c r="L77" s="94"/>
      <c r="M77" s="94"/>
      <c r="N77" s="94"/>
      <c r="O77" s="94"/>
      <c r="P77" s="94"/>
      <c r="Q77" s="94"/>
      <c r="R77" s="94"/>
      <c r="S77" s="94"/>
      <c r="T77" s="94"/>
      <c r="U77" s="94"/>
      <c r="V77" s="94"/>
    </row>
    <row r="78" spans="1:34" ht="12.75" customHeight="1" x14ac:dyDescent="0.25">
      <c r="A78" s="94"/>
      <c r="B78" s="103"/>
      <c r="C78" s="103"/>
      <c r="D78" s="94"/>
      <c r="E78" s="94"/>
      <c r="F78" s="94"/>
      <c r="G78" s="94"/>
      <c r="H78" s="94"/>
      <c r="I78" s="94"/>
      <c r="J78" s="94"/>
      <c r="K78" s="94"/>
      <c r="L78" s="94"/>
      <c r="M78" s="94"/>
      <c r="N78" s="94"/>
      <c r="O78" s="94"/>
      <c r="P78" s="94"/>
      <c r="Q78" s="94"/>
      <c r="R78" s="94"/>
      <c r="S78" s="94"/>
      <c r="T78" s="94"/>
      <c r="U78" s="94"/>
      <c r="V78" s="94"/>
    </row>
    <row r="79" spans="1:34" ht="12.75" customHeight="1" x14ac:dyDescent="0.25">
      <c r="A79" s="94"/>
      <c r="B79" s="103"/>
      <c r="C79" s="103"/>
      <c r="D79" s="94"/>
      <c r="E79" s="94"/>
      <c r="F79" s="94"/>
      <c r="G79" s="94"/>
      <c r="H79" s="94"/>
      <c r="I79" s="94"/>
      <c r="J79" s="94"/>
      <c r="K79" s="94"/>
      <c r="L79" s="94"/>
      <c r="M79" s="94"/>
      <c r="N79" s="94"/>
      <c r="O79" s="94"/>
      <c r="P79" s="94"/>
      <c r="Q79" s="94"/>
      <c r="R79" s="94"/>
      <c r="S79" s="94"/>
      <c r="T79" s="94"/>
      <c r="U79" s="94"/>
      <c r="V79" s="94"/>
    </row>
    <row r="80" spans="1:34" ht="12.75" customHeight="1" x14ac:dyDescent="0.25">
      <c r="A80" s="94"/>
      <c r="B80" s="103"/>
      <c r="C80" s="103"/>
      <c r="D80" s="94"/>
      <c r="E80" s="94"/>
      <c r="F80" s="94"/>
      <c r="G80" s="94"/>
      <c r="H80" s="94"/>
      <c r="I80" s="94"/>
      <c r="J80" s="94"/>
      <c r="K80" s="94"/>
      <c r="L80" s="94"/>
      <c r="M80" s="94"/>
      <c r="N80" s="94"/>
      <c r="O80" s="94"/>
      <c r="P80" s="94"/>
      <c r="Q80" s="94"/>
      <c r="R80" s="94"/>
      <c r="S80" s="94"/>
      <c r="T80" s="94"/>
      <c r="U80" s="94"/>
      <c r="V80" s="94"/>
    </row>
    <row r="81" spans="1:22" ht="12.75" customHeight="1" x14ac:dyDescent="0.25">
      <c r="A81" s="94"/>
      <c r="B81" s="103"/>
      <c r="C81" s="103"/>
      <c r="D81" s="94"/>
      <c r="E81" s="94"/>
      <c r="F81" s="94"/>
      <c r="G81" s="94"/>
      <c r="H81" s="94"/>
      <c r="I81" s="94"/>
      <c r="J81" s="94"/>
      <c r="K81" s="94"/>
      <c r="L81" s="94"/>
      <c r="M81" s="94"/>
      <c r="N81" s="94"/>
      <c r="O81" s="94"/>
      <c r="P81" s="94"/>
      <c r="Q81" s="94"/>
      <c r="R81" s="94"/>
      <c r="S81" s="94"/>
      <c r="T81" s="94"/>
      <c r="U81" s="94"/>
      <c r="V81" s="94"/>
    </row>
    <row r="82" spans="1:22" ht="12.75" customHeight="1" x14ac:dyDescent="0.25">
      <c r="A82" s="94"/>
      <c r="B82" s="103"/>
      <c r="C82" s="103"/>
      <c r="D82" s="94"/>
      <c r="E82" s="94"/>
      <c r="F82" s="94"/>
      <c r="G82" s="94"/>
      <c r="H82" s="94"/>
      <c r="I82" s="94"/>
      <c r="J82" s="94"/>
      <c r="K82" s="94"/>
      <c r="L82" s="94"/>
      <c r="M82" s="94"/>
      <c r="N82" s="94"/>
      <c r="O82" s="94"/>
      <c r="P82" s="94"/>
      <c r="Q82" s="94"/>
      <c r="R82" s="94"/>
      <c r="S82" s="94"/>
      <c r="T82" s="94"/>
      <c r="U82" s="94"/>
      <c r="V82" s="94"/>
    </row>
    <row r="83" spans="1:22" ht="12.75" customHeight="1" x14ac:dyDescent="0.25">
      <c r="A83" s="94"/>
      <c r="B83" s="103"/>
      <c r="C83" s="103"/>
      <c r="D83" s="94"/>
      <c r="E83" s="94"/>
      <c r="F83" s="94"/>
      <c r="G83" s="94"/>
      <c r="H83" s="94"/>
      <c r="I83" s="94"/>
      <c r="J83" s="94"/>
      <c r="K83" s="94"/>
      <c r="L83" s="94"/>
      <c r="M83" s="94"/>
      <c r="N83" s="94"/>
      <c r="O83" s="94"/>
      <c r="P83" s="94"/>
      <c r="Q83" s="94"/>
      <c r="R83" s="94"/>
      <c r="S83" s="94"/>
      <c r="T83" s="94"/>
      <c r="U83" s="94"/>
      <c r="V83" s="94"/>
    </row>
    <row r="84" spans="1:22" ht="12.75" customHeight="1" x14ac:dyDescent="0.25">
      <c r="A84" s="94"/>
      <c r="B84" s="103"/>
      <c r="C84" s="103"/>
      <c r="D84" s="94"/>
      <c r="E84" s="94"/>
      <c r="F84" s="94"/>
      <c r="G84" s="94"/>
      <c r="H84" s="94"/>
      <c r="I84" s="94"/>
      <c r="J84" s="94"/>
      <c r="K84" s="94"/>
      <c r="L84" s="94"/>
      <c r="M84" s="94"/>
      <c r="N84" s="94"/>
      <c r="O84" s="94"/>
      <c r="P84" s="94"/>
      <c r="Q84" s="94"/>
      <c r="R84" s="94"/>
      <c r="S84" s="94"/>
      <c r="T84" s="94"/>
      <c r="U84" s="94"/>
      <c r="V84" s="94"/>
    </row>
    <row r="85" spans="1:22" ht="12.75" customHeight="1" x14ac:dyDescent="0.25">
      <c r="A85" s="94"/>
      <c r="B85" s="103"/>
      <c r="C85" s="103"/>
      <c r="D85" s="94"/>
      <c r="E85" s="94"/>
      <c r="F85" s="94"/>
      <c r="G85" s="94"/>
      <c r="H85" s="94"/>
      <c r="I85" s="94"/>
      <c r="J85" s="94"/>
      <c r="K85" s="94"/>
      <c r="L85" s="94"/>
      <c r="M85" s="94"/>
      <c r="N85" s="94"/>
      <c r="O85" s="94"/>
      <c r="P85" s="94"/>
      <c r="Q85" s="94"/>
      <c r="R85" s="94"/>
      <c r="S85" s="94"/>
      <c r="T85" s="94"/>
      <c r="U85" s="94"/>
      <c r="V85" s="94"/>
    </row>
    <row r="86" spans="1:22" ht="12.75" customHeight="1" x14ac:dyDescent="0.25">
      <c r="A86" s="94"/>
      <c r="B86" s="103"/>
      <c r="C86" s="103"/>
      <c r="D86" s="94"/>
      <c r="E86" s="94"/>
      <c r="F86" s="94"/>
      <c r="G86" s="94"/>
      <c r="H86" s="94"/>
      <c r="I86" s="94"/>
      <c r="J86" s="94"/>
      <c r="K86" s="94"/>
      <c r="L86" s="94"/>
      <c r="M86" s="94"/>
      <c r="N86" s="94"/>
      <c r="O86" s="94"/>
      <c r="P86" s="94"/>
      <c r="Q86" s="94"/>
      <c r="R86" s="94"/>
      <c r="S86" s="94"/>
      <c r="T86" s="94"/>
      <c r="U86" s="94"/>
      <c r="V86" s="94"/>
    </row>
    <row r="87" spans="1:22" ht="12.75" customHeight="1" thickBot="1" x14ac:dyDescent="0.3">
      <c r="A87" s="94"/>
      <c r="B87" s="103"/>
      <c r="C87" s="103"/>
      <c r="D87" s="94"/>
      <c r="E87" s="94"/>
      <c r="F87" s="94"/>
      <c r="G87" s="94"/>
      <c r="H87" s="94"/>
      <c r="I87" s="94"/>
      <c r="J87" s="94"/>
      <c r="K87" s="94"/>
      <c r="L87" s="94"/>
      <c r="M87" s="94"/>
      <c r="N87" s="94"/>
      <c r="O87" s="94"/>
      <c r="P87" s="94"/>
      <c r="Q87" s="94"/>
      <c r="R87" s="94"/>
      <c r="S87" s="94"/>
      <c r="T87" s="94"/>
      <c r="U87" s="94"/>
      <c r="V87" s="94"/>
    </row>
    <row r="88" spans="1:22" ht="12.75" customHeight="1" x14ac:dyDescent="0.25">
      <c r="A88" s="94"/>
      <c r="B88" s="103"/>
      <c r="C88" s="103"/>
      <c r="D88" s="94"/>
      <c r="E88" s="94"/>
      <c r="F88" s="94"/>
      <c r="G88" s="94"/>
      <c r="H88" s="111"/>
      <c r="I88" s="94"/>
      <c r="J88" s="94"/>
      <c r="K88" s="94"/>
      <c r="L88" s="94"/>
      <c r="M88" s="94"/>
      <c r="N88" s="94"/>
      <c r="O88" s="94"/>
      <c r="P88" s="94"/>
      <c r="Q88" s="94"/>
      <c r="R88" s="94"/>
      <c r="S88" s="94"/>
      <c r="T88" s="94"/>
      <c r="U88" s="94"/>
      <c r="V88" s="94"/>
    </row>
    <row r="89" spans="1:22" ht="12.75" customHeight="1" x14ac:dyDescent="0.25">
      <c r="A89" s="94"/>
      <c r="B89" s="103"/>
      <c r="C89" s="103"/>
      <c r="D89" s="94"/>
      <c r="E89" s="94"/>
      <c r="F89" s="94"/>
      <c r="G89" s="94"/>
      <c r="H89" s="94"/>
      <c r="I89" s="94"/>
      <c r="J89" s="94"/>
      <c r="K89" s="94"/>
      <c r="L89" s="94"/>
      <c r="M89" s="94"/>
      <c r="N89" s="94"/>
      <c r="O89" s="94"/>
      <c r="P89" s="94"/>
      <c r="Q89" s="94"/>
      <c r="R89" s="94"/>
      <c r="S89" s="94"/>
      <c r="T89" s="94"/>
      <c r="U89" s="94"/>
      <c r="V89" s="94"/>
    </row>
    <row r="90" spans="1:22" ht="12.75" customHeight="1" x14ac:dyDescent="0.25">
      <c r="A90" s="94"/>
      <c r="B90" s="103"/>
      <c r="C90" s="103"/>
      <c r="D90" s="94"/>
      <c r="E90" s="94"/>
      <c r="F90" s="94"/>
      <c r="G90" s="94"/>
      <c r="H90" s="94"/>
      <c r="I90" s="94"/>
      <c r="J90" s="94"/>
      <c r="K90" s="94"/>
      <c r="L90" s="94"/>
      <c r="M90" s="94"/>
      <c r="N90" s="94"/>
      <c r="O90" s="94"/>
      <c r="P90" s="94"/>
      <c r="Q90" s="94"/>
      <c r="R90" s="94"/>
      <c r="S90" s="94"/>
      <c r="T90" s="94"/>
      <c r="U90" s="94"/>
      <c r="V90" s="94"/>
    </row>
    <row r="91" spans="1:22" ht="12.75" customHeight="1" x14ac:dyDescent="0.25">
      <c r="A91" s="94"/>
      <c r="B91" s="103"/>
      <c r="C91" s="103"/>
      <c r="D91" s="94"/>
      <c r="E91" s="94"/>
      <c r="F91" s="94"/>
      <c r="G91" s="94"/>
      <c r="H91" s="94"/>
      <c r="I91" s="94"/>
      <c r="J91" s="94"/>
      <c r="K91" s="94"/>
      <c r="L91" s="94"/>
      <c r="M91" s="94"/>
      <c r="N91" s="94"/>
      <c r="O91" s="94"/>
      <c r="P91" s="94"/>
      <c r="Q91" s="94"/>
      <c r="R91" s="94"/>
      <c r="S91" s="94"/>
      <c r="T91" s="94"/>
      <c r="U91" s="94"/>
      <c r="V91" s="94"/>
    </row>
    <row r="92" spans="1:22" ht="12.75" customHeight="1" x14ac:dyDescent="0.25">
      <c r="A92" s="94"/>
      <c r="B92" s="103"/>
      <c r="C92" s="103"/>
      <c r="D92" s="94"/>
      <c r="E92" s="94"/>
      <c r="F92" s="94"/>
      <c r="G92" s="94"/>
      <c r="H92" s="94"/>
      <c r="I92" s="94"/>
      <c r="J92" s="94"/>
      <c r="K92" s="94"/>
      <c r="L92" s="94"/>
      <c r="M92" s="94"/>
      <c r="N92" s="94"/>
      <c r="O92" s="94"/>
      <c r="P92" s="94"/>
      <c r="Q92" s="94"/>
      <c r="R92" s="94"/>
      <c r="S92" s="94"/>
      <c r="T92" s="94"/>
      <c r="U92" s="94"/>
      <c r="V92" s="94"/>
    </row>
    <row r="93" spans="1:22" ht="12.75" customHeight="1" x14ac:dyDescent="0.25">
      <c r="A93" s="94"/>
      <c r="B93" s="103"/>
      <c r="C93" s="103"/>
      <c r="D93" s="94"/>
      <c r="E93" s="94"/>
      <c r="F93" s="94"/>
      <c r="G93" s="94"/>
      <c r="H93" s="94"/>
      <c r="I93" s="94"/>
      <c r="J93" s="94"/>
      <c r="K93" s="94"/>
      <c r="L93" s="94"/>
      <c r="M93" s="94"/>
      <c r="N93" s="94"/>
      <c r="O93" s="94"/>
      <c r="P93" s="94"/>
      <c r="Q93" s="94"/>
      <c r="R93" s="94"/>
      <c r="S93" s="94"/>
      <c r="T93" s="94"/>
      <c r="U93" s="94"/>
      <c r="V93" s="94"/>
    </row>
    <row r="94" spans="1:22" ht="12.75" customHeight="1" x14ac:dyDescent="0.25">
      <c r="A94" s="94"/>
      <c r="B94" s="103"/>
      <c r="C94" s="103"/>
      <c r="D94" s="94"/>
      <c r="E94" s="94"/>
      <c r="F94" s="94"/>
      <c r="G94" s="94"/>
      <c r="H94" s="94"/>
      <c r="I94" s="94"/>
      <c r="J94" s="94"/>
      <c r="K94" s="94"/>
      <c r="L94" s="94"/>
      <c r="M94" s="94"/>
      <c r="N94" s="94"/>
      <c r="O94" s="94"/>
      <c r="P94" s="94"/>
      <c r="Q94" s="94"/>
      <c r="R94" s="94"/>
      <c r="S94" s="94"/>
      <c r="T94" s="94"/>
      <c r="U94" s="94"/>
      <c r="V94" s="94"/>
    </row>
    <row r="95" spans="1:22" ht="12.75" customHeight="1" x14ac:dyDescent="0.25">
      <c r="A95" s="94"/>
      <c r="B95" s="103"/>
      <c r="C95" s="103"/>
      <c r="D95" s="94"/>
      <c r="E95" s="94"/>
      <c r="F95" s="94"/>
      <c r="G95" s="94"/>
      <c r="H95" s="94"/>
      <c r="I95" s="94"/>
      <c r="J95" s="94"/>
      <c r="K95" s="94"/>
      <c r="L95" s="94"/>
      <c r="M95" s="94"/>
      <c r="N95" s="94"/>
      <c r="O95" s="94"/>
      <c r="P95" s="94"/>
    </row>
    <row r="96" spans="1:22" ht="12.75" customHeight="1" x14ac:dyDescent="0.25">
      <c r="A96" s="94"/>
      <c r="B96" s="103"/>
      <c r="C96" s="103"/>
      <c r="D96" s="94"/>
      <c r="E96" s="94"/>
      <c r="F96" s="94"/>
      <c r="G96" s="94"/>
      <c r="H96" s="94"/>
      <c r="I96" s="94"/>
      <c r="J96" s="94"/>
      <c r="K96" s="94"/>
      <c r="L96" s="94"/>
      <c r="M96" s="94"/>
      <c r="N96" s="94"/>
      <c r="O96" s="94"/>
      <c r="P96" s="94"/>
    </row>
    <row r="97" spans="1:16" ht="12.75" customHeight="1" x14ac:dyDescent="0.25">
      <c r="A97" s="94"/>
      <c r="B97" s="103"/>
      <c r="C97" s="103"/>
      <c r="D97" s="94"/>
      <c r="E97" s="94"/>
      <c r="F97" s="94"/>
      <c r="G97" s="94"/>
      <c r="H97" s="94"/>
      <c r="I97" s="94"/>
      <c r="J97" s="94"/>
      <c r="K97" s="94"/>
      <c r="L97" s="94"/>
      <c r="M97" s="94"/>
      <c r="N97" s="94"/>
      <c r="O97" s="94"/>
      <c r="P97" s="94"/>
    </row>
    <row r="98" spans="1:16" ht="12.75" customHeight="1" x14ac:dyDescent="0.25">
      <c r="A98" s="94"/>
      <c r="B98" s="103"/>
      <c r="C98" s="103"/>
      <c r="D98" s="94"/>
      <c r="E98" s="94"/>
      <c r="F98" s="94"/>
      <c r="G98" s="94"/>
      <c r="H98" s="94"/>
      <c r="I98" s="94"/>
      <c r="J98" s="94"/>
      <c r="K98" s="94"/>
      <c r="L98" s="94"/>
      <c r="M98" s="94"/>
      <c r="N98" s="94"/>
      <c r="O98" s="94"/>
      <c r="P98" s="94"/>
    </row>
    <row r="99" spans="1:16" ht="12.75" customHeight="1" x14ac:dyDescent="0.25">
      <c r="A99" s="94"/>
      <c r="B99" s="103"/>
      <c r="C99" s="103"/>
      <c r="D99" s="94"/>
      <c r="E99" s="94"/>
      <c r="F99" s="94"/>
      <c r="G99" s="94"/>
      <c r="H99" s="94"/>
      <c r="I99" s="94"/>
      <c r="J99" s="94"/>
      <c r="K99" s="94"/>
      <c r="L99" s="94"/>
      <c r="M99" s="94"/>
      <c r="N99" s="94"/>
      <c r="O99" s="94"/>
      <c r="P99" s="94"/>
    </row>
    <row r="100" spans="1:16" ht="12.75" customHeight="1" x14ac:dyDescent="0.25">
      <c r="A100" s="94"/>
      <c r="B100" s="103"/>
      <c r="C100" s="103"/>
      <c r="D100" s="94"/>
      <c r="E100" s="94"/>
      <c r="F100" s="94"/>
      <c r="G100" s="94"/>
      <c r="H100" s="94"/>
      <c r="I100" s="94"/>
      <c r="J100" s="94"/>
      <c r="K100" s="94"/>
      <c r="L100" s="94"/>
      <c r="M100" s="94"/>
      <c r="N100" s="94"/>
      <c r="O100" s="94"/>
      <c r="P100" s="94"/>
    </row>
    <row r="101" spans="1:16" ht="12.75" customHeight="1" x14ac:dyDescent="0.25">
      <c r="A101" s="94"/>
      <c r="B101" s="103"/>
      <c r="C101" s="103"/>
      <c r="D101" s="94"/>
      <c r="E101" s="94"/>
      <c r="F101" s="94"/>
      <c r="G101" s="94"/>
      <c r="H101" s="94"/>
      <c r="I101" s="94"/>
      <c r="J101" s="94"/>
      <c r="K101" s="94"/>
      <c r="L101" s="94"/>
      <c r="M101" s="94"/>
      <c r="N101" s="94"/>
      <c r="O101" s="94"/>
      <c r="P101" s="94"/>
    </row>
    <row r="102" spans="1:16" ht="12.75" customHeight="1" x14ac:dyDescent="0.25">
      <c r="A102" s="94"/>
      <c r="B102" s="103"/>
      <c r="C102" s="103"/>
      <c r="D102" s="94"/>
      <c r="E102" s="94"/>
      <c r="F102" s="94"/>
      <c r="G102" s="94"/>
      <c r="H102" s="94"/>
      <c r="I102" s="94"/>
      <c r="J102" s="94"/>
      <c r="K102" s="94"/>
      <c r="L102" s="94"/>
      <c r="M102" s="94"/>
      <c r="N102" s="94"/>
      <c r="O102" s="94"/>
      <c r="P102" s="94"/>
    </row>
    <row r="103" spans="1:16" ht="12.75" customHeight="1" x14ac:dyDescent="0.25">
      <c r="A103" s="94"/>
      <c r="B103" s="103"/>
      <c r="C103" s="103"/>
      <c r="D103" s="94"/>
      <c r="E103" s="94"/>
      <c r="F103" s="94"/>
      <c r="G103" s="94"/>
      <c r="H103" s="94"/>
      <c r="I103" s="94"/>
      <c r="J103" s="94"/>
      <c r="K103" s="94"/>
      <c r="L103" s="94"/>
      <c r="M103" s="94"/>
      <c r="N103" s="94"/>
      <c r="O103" s="94"/>
      <c r="P103" s="94"/>
    </row>
    <row r="104" spans="1:16" ht="12.75" customHeight="1" x14ac:dyDescent="0.25">
      <c r="A104" s="94"/>
      <c r="B104" s="103"/>
      <c r="C104" s="103"/>
      <c r="D104" s="94"/>
      <c r="E104" s="94"/>
      <c r="F104" s="94"/>
      <c r="G104" s="94"/>
      <c r="H104" s="94"/>
      <c r="I104" s="94"/>
      <c r="J104" s="94"/>
      <c r="K104" s="94"/>
      <c r="L104" s="94"/>
      <c r="M104" s="94"/>
      <c r="N104" s="94"/>
      <c r="O104" s="94"/>
      <c r="P104" s="94"/>
    </row>
    <row r="105" spans="1:16" ht="12.75" customHeight="1" x14ac:dyDescent="0.25">
      <c r="A105" s="94"/>
      <c r="B105" s="103"/>
      <c r="C105" s="103"/>
      <c r="D105" s="94"/>
      <c r="E105" s="94"/>
      <c r="F105" s="94"/>
      <c r="G105" s="94"/>
      <c r="H105" s="94"/>
      <c r="I105" s="94"/>
      <c r="J105" s="94"/>
      <c r="K105" s="94"/>
      <c r="L105" s="94"/>
      <c r="M105" s="94"/>
      <c r="N105" s="94"/>
      <c r="O105" s="94"/>
      <c r="P105" s="94"/>
    </row>
    <row r="106" spans="1:16" ht="12.75" customHeight="1" x14ac:dyDescent="0.25">
      <c r="A106" s="94"/>
      <c r="B106" s="103"/>
      <c r="C106" s="103"/>
      <c r="D106" s="94"/>
      <c r="E106" s="94"/>
      <c r="F106" s="94"/>
      <c r="G106" s="94"/>
      <c r="H106" s="94"/>
      <c r="I106" s="94"/>
      <c r="J106" s="94"/>
      <c r="K106" s="94"/>
      <c r="L106" s="94"/>
      <c r="M106" s="94"/>
      <c r="N106" s="94"/>
      <c r="O106" s="94"/>
      <c r="P106" s="94"/>
    </row>
    <row r="107" spans="1:16" ht="12.75" customHeight="1" x14ac:dyDescent="0.25">
      <c r="A107" s="94"/>
      <c r="B107" s="103"/>
      <c r="C107" s="103"/>
      <c r="D107" s="94"/>
      <c r="E107" s="94"/>
      <c r="F107" s="94"/>
      <c r="G107" s="94"/>
      <c r="H107" s="94"/>
      <c r="I107" s="94"/>
      <c r="J107" s="94"/>
      <c r="K107" s="94"/>
      <c r="L107" s="94"/>
      <c r="M107" s="94"/>
      <c r="N107" s="94"/>
      <c r="O107" s="94"/>
      <c r="P107" s="94"/>
    </row>
    <row r="108" spans="1:16" ht="12.75" customHeight="1" x14ac:dyDescent="0.25">
      <c r="A108" s="94"/>
      <c r="B108" s="103"/>
      <c r="C108" s="103"/>
      <c r="D108" s="94"/>
      <c r="E108" s="94"/>
      <c r="F108" s="94"/>
      <c r="G108" s="94"/>
      <c r="H108" s="94"/>
      <c r="I108" s="94"/>
      <c r="J108" s="94"/>
      <c r="K108" s="94"/>
      <c r="L108" s="94"/>
      <c r="M108" s="94"/>
      <c r="N108" s="94"/>
      <c r="O108" s="94"/>
      <c r="P108" s="94"/>
    </row>
    <row r="109" spans="1:16" ht="12.75" customHeight="1" x14ac:dyDescent="0.25">
      <c r="A109" s="94"/>
      <c r="B109" s="103"/>
      <c r="C109" s="103"/>
      <c r="D109" s="94"/>
      <c r="E109" s="94"/>
      <c r="F109" s="94"/>
      <c r="G109" s="94"/>
      <c r="H109" s="94"/>
      <c r="I109" s="94"/>
      <c r="J109" s="94"/>
      <c r="K109" s="94"/>
      <c r="L109" s="94"/>
      <c r="M109" s="94"/>
      <c r="N109" s="94"/>
      <c r="O109" s="94"/>
      <c r="P109" s="94"/>
    </row>
    <row r="110" spans="1:16" ht="12.75" customHeight="1" x14ac:dyDescent="0.25">
      <c r="A110" s="94"/>
      <c r="B110" s="103"/>
      <c r="C110" s="103"/>
      <c r="D110" s="94"/>
      <c r="E110" s="94"/>
      <c r="F110" s="94"/>
      <c r="G110" s="94"/>
      <c r="H110" s="94"/>
      <c r="I110" s="94"/>
      <c r="J110" s="94"/>
      <c r="K110" s="94"/>
      <c r="L110" s="94"/>
      <c r="M110" s="94"/>
      <c r="N110" s="94"/>
      <c r="O110" s="94"/>
      <c r="P110" s="94"/>
    </row>
    <row r="111" spans="1:16" ht="12.75" customHeight="1" x14ac:dyDescent="0.25">
      <c r="A111" s="94"/>
      <c r="B111" s="103"/>
      <c r="C111" s="103"/>
      <c r="D111" s="94"/>
      <c r="E111" s="94"/>
      <c r="F111" s="94"/>
      <c r="G111" s="94"/>
      <c r="H111" s="94"/>
      <c r="I111" s="94"/>
      <c r="J111" s="94"/>
      <c r="K111" s="94"/>
      <c r="L111" s="94"/>
      <c r="M111" s="94"/>
      <c r="N111" s="94"/>
      <c r="O111" s="94"/>
      <c r="P111" s="94"/>
    </row>
    <row r="112" spans="1:16" ht="12.75" customHeight="1" x14ac:dyDescent="0.25">
      <c r="A112" s="94"/>
      <c r="B112" s="103"/>
      <c r="C112" s="103"/>
      <c r="D112" s="94"/>
      <c r="E112" s="94"/>
      <c r="F112" s="94"/>
      <c r="G112" s="94"/>
      <c r="H112" s="94"/>
      <c r="I112" s="94"/>
      <c r="J112" s="94"/>
      <c r="K112" s="94"/>
      <c r="L112" s="94"/>
      <c r="M112" s="94"/>
      <c r="N112" s="94"/>
      <c r="O112" s="94"/>
      <c r="P112" s="94"/>
    </row>
    <row r="113" spans="1:32" ht="12.75" customHeight="1" x14ac:dyDescent="0.25">
      <c r="A113" s="94"/>
      <c r="B113" s="103"/>
      <c r="C113" s="103"/>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row>
    <row r="114" spans="1:32" ht="12.75" customHeight="1" x14ac:dyDescent="0.25">
      <c r="A114" s="94"/>
      <c r="B114" s="103"/>
      <c r="C114" s="103"/>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row>
    <row r="115" spans="1:32" ht="12.75" customHeight="1" x14ac:dyDescent="0.25">
      <c r="A115" s="94"/>
      <c r="B115" s="103"/>
      <c r="C115" s="103"/>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row>
    <row r="116" spans="1:32" ht="12.75" customHeight="1" x14ac:dyDescent="0.25">
      <c r="A116" s="94"/>
      <c r="B116" s="103"/>
      <c r="C116" s="103"/>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row>
    <row r="117" spans="1:32" ht="12.75" customHeight="1" x14ac:dyDescent="0.25">
      <c r="A117" s="94"/>
      <c r="B117" s="103"/>
      <c r="C117" s="103"/>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row>
    <row r="118" spans="1:32" ht="12.75" customHeight="1" x14ac:dyDescent="0.25">
      <c r="A118" s="94"/>
      <c r="B118" s="103"/>
      <c r="C118" s="103"/>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row>
    <row r="119" spans="1:32" ht="12.75" customHeight="1" x14ac:dyDescent="0.25">
      <c r="A119" s="94"/>
      <c r="B119" s="103"/>
      <c r="C119" s="103"/>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row>
    <row r="120" spans="1:32" ht="12.75" customHeight="1" x14ac:dyDescent="0.25">
      <c r="A120" s="94"/>
      <c r="B120" s="103"/>
      <c r="C120" s="103"/>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row>
    <row r="121" spans="1:32" ht="12.75" customHeight="1" x14ac:dyDescent="0.25">
      <c r="A121" s="94"/>
      <c r="B121" s="103"/>
      <c r="C121" s="103"/>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row>
    <row r="122" spans="1:32" ht="12.75" customHeight="1" x14ac:dyDescent="0.25">
      <c r="A122" s="94"/>
      <c r="B122" s="103"/>
      <c r="C122" s="103"/>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row>
    <row r="123" spans="1:32" ht="12.75" customHeight="1" x14ac:dyDescent="0.25">
      <c r="A123" s="94"/>
      <c r="B123" s="103"/>
      <c r="C123" s="103"/>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row>
    <row r="124" spans="1:32" ht="12.75" customHeight="1" x14ac:dyDescent="0.25">
      <c r="A124" s="94"/>
      <c r="B124" s="103"/>
      <c r="C124" s="103"/>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row>
    <row r="125" spans="1:32" ht="12.75" customHeight="1" x14ac:dyDescent="0.25">
      <c r="A125" s="94"/>
      <c r="B125" s="103"/>
      <c r="C125" s="103"/>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row>
    <row r="126" spans="1:32" ht="12.75" customHeight="1" x14ac:dyDescent="0.25">
      <c r="A126" s="94"/>
      <c r="B126" s="103"/>
      <c r="C126" s="103"/>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row>
    <row r="127" spans="1:32" ht="12.75" customHeight="1" x14ac:dyDescent="0.25">
      <c r="A127" s="94"/>
      <c r="B127" s="103"/>
      <c r="C127" s="103"/>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row>
    <row r="128" spans="1:32" ht="12.75" customHeight="1" x14ac:dyDescent="0.25">
      <c r="A128" s="94"/>
      <c r="B128" s="103"/>
      <c r="C128" s="103"/>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row>
    <row r="129" spans="1:32" ht="12.75" customHeight="1" x14ac:dyDescent="0.25">
      <c r="A129" s="94"/>
      <c r="B129" s="103"/>
      <c r="C129" s="103"/>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row>
    <row r="130" spans="1:32" ht="12.75" customHeight="1" x14ac:dyDescent="0.25">
      <c r="A130" s="94"/>
      <c r="B130" s="103"/>
      <c r="C130" s="103"/>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row>
    <row r="131" spans="1:32" ht="12.75" customHeight="1" x14ac:dyDescent="0.25">
      <c r="A131" s="94"/>
      <c r="B131" s="103"/>
      <c r="C131" s="103"/>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row>
    <row r="132" spans="1:32" ht="12.75" customHeight="1" x14ac:dyDescent="0.25">
      <c r="A132" s="94"/>
      <c r="B132" s="103"/>
      <c r="C132" s="103"/>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row>
    <row r="133" spans="1:32" ht="12.75" customHeight="1" x14ac:dyDescent="0.25">
      <c r="A133" s="94"/>
      <c r="B133" s="103"/>
      <c r="C133" s="103"/>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row>
    <row r="134" spans="1:32" ht="12.75" customHeight="1" x14ac:dyDescent="0.25">
      <c r="A134" s="94"/>
      <c r="B134" s="103"/>
      <c r="C134" s="103"/>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row>
    <row r="135" spans="1:32" ht="12.75" customHeight="1" x14ac:dyDescent="0.25">
      <c r="A135" s="94"/>
      <c r="B135" s="103"/>
      <c r="C135" s="103"/>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row>
    <row r="136" spans="1:32" ht="12.75" customHeight="1" x14ac:dyDescent="0.25">
      <c r="A136" s="94"/>
      <c r="B136" s="103"/>
      <c r="C136" s="103"/>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row>
    <row r="137" spans="1:32" ht="12.75" customHeight="1" x14ac:dyDescent="0.25">
      <c r="A137" s="94"/>
      <c r="B137" s="103"/>
      <c r="C137" s="103"/>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94"/>
      <c r="AD137" s="94"/>
      <c r="AE137" s="94"/>
      <c r="AF137" s="94"/>
    </row>
    <row r="138" spans="1:32" ht="12.75" customHeight="1" x14ac:dyDescent="0.25">
      <c r="A138" s="94"/>
      <c r="B138" s="103"/>
      <c r="C138" s="103"/>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row>
    <row r="139" spans="1:32" ht="12.75" customHeight="1" x14ac:dyDescent="0.25">
      <c r="A139" s="94"/>
      <c r="B139" s="103"/>
      <c r="C139" s="103"/>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row>
    <row r="140" spans="1:32" ht="12.75" customHeight="1" x14ac:dyDescent="0.25">
      <c r="A140" s="94"/>
      <c r="B140" s="103"/>
      <c r="C140" s="103"/>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row>
    <row r="141" spans="1:32" ht="12.75" customHeight="1" x14ac:dyDescent="0.25">
      <c r="A141" s="94"/>
      <c r="B141" s="103"/>
      <c r="C141" s="103"/>
      <c r="D141" s="94"/>
      <c r="E141" s="94"/>
      <c r="F141" s="94"/>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row>
    <row r="142" spans="1:32" ht="12.75" customHeight="1" x14ac:dyDescent="0.25">
      <c r="A142" s="94"/>
      <c r="B142" s="103"/>
      <c r="C142" s="103"/>
      <c r="D142" s="94"/>
      <c r="E142" s="94"/>
      <c r="F142" s="94"/>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row>
    <row r="143" spans="1:32" ht="12.75" customHeight="1" x14ac:dyDescent="0.25">
      <c r="A143" s="94"/>
      <c r="B143" s="103"/>
      <c r="C143" s="103"/>
      <c r="D143" s="94"/>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row>
    <row r="144" spans="1:32" ht="12.75" customHeight="1" x14ac:dyDescent="0.25">
      <c r="A144" s="94"/>
      <c r="B144" s="103"/>
      <c r="C144" s="103"/>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row>
    <row r="145" spans="1:32" ht="12.75" customHeight="1" x14ac:dyDescent="0.25">
      <c r="A145" s="94"/>
      <c r="B145" s="103"/>
      <c r="C145" s="103"/>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row>
    <row r="146" spans="1:32" ht="12.75" customHeight="1" x14ac:dyDescent="0.25">
      <c r="A146" s="94"/>
      <c r="B146" s="103"/>
      <c r="C146" s="103"/>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row>
    <row r="147" spans="1:32" ht="12.75" customHeight="1" x14ac:dyDescent="0.25">
      <c r="A147" s="94"/>
      <c r="B147" s="103"/>
      <c r="C147" s="103"/>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row>
    <row r="148" spans="1:32" ht="12.75" customHeight="1" x14ac:dyDescent="0.25">
      <c r="A148" s="94"/>
      <c r="B148" s="103"/>
      <c r="C148" s="103"/>
      <c r="D148" s="94"/>
      <c r="E148" s="94"/>
      <c r="F148" s="94"/>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row>
    <row r="149" spans="1:32" ht="12.75" customHeight="1" x14ac:dyDescent="0.25">
      <c r="A149" s="94"/>
      <c r="B149" s="103"/>
      <c r="C149" s="103"/>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row>
    <row r="150" spans="1:32" ht="12.75" customHeight="1" x14ac:dyDescent="0.25">
      <c r="A150" s="94"/>
      <c r="B150" s="103"/>
      <c r="C150" s="103"/>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row>
    <row r="151" spans="1:32" ht="12.75" customHeight="1" x14ac:dyDescent="0.25">
      <c r="A151" s="94"/>
      <c r="B151" s="103"/>
      <c r="C151" s="103"/>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row>
    <row r="152" spans="1:32" ht="12.75" customHeight="1" x14ac:dyDescent="0.25">
      <c r="A152" s="94"/>
      <c r="B152" s="103"/>
      <c r="C152" s="103"/>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row>
    <row r="153" spans="1:32" ht="12.75" customHeight="1" x14ac:dyDescent="0.25">
      <c r="A153" s="94"/>
      <c r="B153" s="103"/>
      <c r="C153" s="103"/>
      <c r="D153" s="94"/>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row>
    <row r="154" spans="1:32" ht="12.75" customHeight="1" x14ac:dyDescent="0.25">
      <c r="A154" s="94"/>
      <c r="B154" s="103"/>
      <c r="C154" s="103"/>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row>
    <row r="155" spans="1:32" ht="12.75" customHeight="1" x14ac:dyDescent="0.25">
      <c r="A155" s="94"/>
      <c r="B155" s="103"/>
      <c r="C155" s="103"/>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row>
    <row r="156" spans="1:32" ht="12.75" customHeight="1" x14ac:dyDescent="0.25">
      <c r="A156" s="94"/>
      <c r="B156" s="103"/>
      <c r="C156" s="103"/>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row>
    <row r="157" spans="1:32" ht="12.75" customHeight="1" x14ac:dyDescent="0.25">
      <c r="A157" s="94"/>
      <c r="B157" s="103"/>
      <c r="C157" s="103"/>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row>
    <row r="158" spans="1:32" ht="12.75" customHeight="1" x14ac:dyDescent="0.25">
      <c r="A158" s="94"/>
      <c r="B158" s="103"/>
      <c r="C158" s="103"/>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row>
    <row r="159" spans="1:32" ht="12.75" customHeight="1" x14ac:dyDescent="0.25">
      <c r="A159" s="94"/>
      <c r="B159" s="103"/>
      <c r="C159" s="103"/>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row>
    <row r="160" spans="1:32" ht="12.75" customHeight="1" x14ac:dyDescent="0.25">
      <c r="A160" s="94"/>
      <c r="B160" s="103"/>
      <c r="C160" s="103"/>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A160" s="94"/>
      <c r="AB160" s="94"/>
      <c r="AC160" s="94"/>
      <c r="AD160" s="94"/>
      <c r="AE160" s="94"/>
      <c r="AF160" s="94"/>
    </row>
    <row r="161" spans="1:32" ht="12.75" customHeight="1" x14ac:dyDescent="0.25">
      <c r="A161" s="94"/>
      <c r="B161" s="103"/>
      <c r="C161" s="103"/>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94"/>
      <c r="AC161" s="94"/>
      <c r="AD161" s="94"/>
      <c r="AE161" s="94"/>
      <c r="AF161" s="94"/>
    </row>
    <row r="162" spans="1:32" ht="12.75" customHeight="1" x14ac:dyDescent="0.25">
      <c r="A162" s="94"/>
      <c r="B162" s="103"/>
      <c r="C162" s="103"/>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row>
    <row r="163" spans="1:32" ht="12.75" customHeight="1" x14ac:dyDescent="0.25">
      <c r="A163" s="94"/>
      <c r="B163" s="103"/>
      <c r="C163" s="103"/>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A163" s="94"/>
      <c r="AB163" s="94"/>
      <c r="AC163" s="94"/>
      <c r="AD163" s="94"/>
      <c r="AE163" s="94"/>
      <c r="AF163" s="94"/>
    </row>
    <row r="164" spans="1:32" ht="12.75" customHeight="1" x14ac:dyDescent="0.25">
      <c r="A164" s="94"/>
      <c r="B164" s="103"/>
      <c r="C164" s="103"/>
      <c r="D164" s="94"/>
      <c r="E164" s="94"/>
      <c r="F164" s="94"/>
      <c r="G164" s="94"/>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row>
    <row r="165" spans="1:32" ht="12.75" customHeight="1" x14ac:dyDescent="0.25">
      <c r="A165" s="94"/>
      <c r="B165" s="103"/>
      <c r="C165" s="103"/>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row>
    <row r="166" spans="1:32" ht="12.75" customHeight="1" x14ac:dyDescent="0.25">
      <c r="A166" s="94"/>
      <c r="B166" s="103"/>
      <c r="C166" s="103"/>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row>
    <row r="167" spans="1:32" ht="12.75" customHeight="1" x14ac:dyDescent="0.25">
      <c r="A167" s="94"/>
      <c r="B167" s="103"/>
      <c r="C167" s="103"/>
      <c r="D167" s="94"/>
      <c r="E167" s="94"/>
      <c r="F167" s="94"/>
      <c r="G167" s="94"/>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row>
    <row r="168" spans="1:32" ht="12.75" customHeight="1" x14ac:dyDescent="0.25">
      <c r="A168" s="94"/>
      <c r="B168" s="103"/>
      <c r="C168" s="103"/>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row>
    <row r="169" spans="1:32" ht="12.75" customHeight="1" x14ac:dyDescent="0.25">
      <c r="A169" s="94"/>
      <c r="B169" s="103"/>
      <c r="C169" s="103"/>
      <c r="D169" s="94"/>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94"/>
      <c r="AD169" s="94"/>
      <c r="AE169" s="94"/>
      <c r="AF169" s="94"/>
    </row>
    <row r="170" spans="1:32" ht="12.75" customHeight="1" x14ac:dyDescent="0.25">
      <c r="A170" s="94"/>
      <c r="B170" s="103"/>
      <c r="E170" s="94"/>
      <c r="F170" s="94"/>
      <c r="G170" s="94"/>
      <c r="H170" s="94"/>
      <c r="I170" s="94"/>
      <c r="J170" s="94"/>
      <c r="K170" s="94"/>
      <c r="L170" s="94"/>
      <c r="M170" s="94"/>
      <c r="N170" s="94"/>
      <c r="O170" s="94"/>
      <c r="P170" s="94"/>
      <c r="Q170" s="94"/>
      <c r="R170" s="94"/>
      <c r="S170" s="94"/>
      <c r="T170" s="94"/>
      <c r="U170" s="94"/>
      <c r="V170" s="94"/>
      <c r="W170" s="94"/>
      <c r="X170" s="94"/>
      <c r="Y170" s="94"/>
      <c r="Z170" s="94"/>
      <c r="AA170" s="94"/>
      <c r="AB170" s="94"/>
      <c r="AC170" s="94"/>
      <c r="AD170" s="94"/>
      <c r="AE170" s="94"/>
      <c r="AF170" s="94"/>
    </row>
  </sheetData>
  <mergeCells count="7">
    <mergeCell ref="A6:F6"/>
    <mergeCell ref="F4:F5"/>
    <mergeCell ref="B1:B3"/>
    <mergeCell ref="C1:D3"/>
    <mergeCell ref="B4:B5"/>
    <mergeCell ref="C4:D5"/>
    <mergeCell ref="E4:E5"/>
  </mergeCells>
  <pageMargins left="0.23622047244094491" right="0.23622047244094491" top="0.74803149606299213" bottom="0.74803149606299213" header="0.31496062992125984" footer="0.31496062992125984"/>
  <pageSetup scale="45"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INFORMACIÓN'!$H$13:$H$30</xm:f>
          </x14:formula1>
          <xm:sqref>B8:B75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1EDE14"/>
  </sheetPr>
  <dimension ref="A1:AI120"/>
  <sheetViews>
    <sheetView view="pageBreakPreview" zoomScale="90" zoomScaleNormal="70" zoomScaleSheetLayoutView="90" workbookViewId="0">
      <pane xSplit="1" ySplit="9" topLeftCell="B10" activePane="bottomRight" state="frozen"/>
      <selection pane="topRight" activeCell="B1" sqref="B1"/>
      <selection pane="bottomLeft" activeCell="A9" sqref="A9"/>
      <selection pane="bottomRight" activeCell="I10" sqref="I10"/>
    </sheetView>
  </sheetViews>
  <sheetFormatPr baseColWidth="10" defaultColWidth="11.42578125" defaultRowHeight="25.5" customHeight="1" x14ac:dyDescent="0.25"/>
  <cols>
    <col min="1" max="1" width="9" style="76" customWidth="1"/>
    <col min="2" max="2" width="15.7109375" style="76" bestFit="1" customWidth="1"/>
    <col min="3" max="4" width="48.28515625" style="76" customWidth="1"/>
    <col min="5" max="5" width="57.42578125" style="76" customWidth="1"/>
    <col min="6" max="6" width="15.28515625" style="76" customWidth="1"/>
    <col min="7" max="7" width="13.85546875" style="76" customWidth="1"/>
    <col min="8" max="8" width="15.85546875" style="76" customWidth="1"/>
    <col min="9" max="9" width="16.140625" style="76" customWidth="1"/>
    <col min="10" max="10" width="25.7109375" style="76" customWidth="1"/>
    <col min="11" max="11" width="30.28515625" style="76" customWidth="1"/>
    <col min="12" max="16384" width="11.42578125" style="76"/>
  </cols>
  <sheetData>
    <row r="1" spans="1:35" s="110" customFormat="1" ht="19.5" customHeight="1" thickBot="1" x14ac:dyDescent="0.25">
      <c r="A1" s="109"/>
      <c r="B1" s="180" t="s">
        <v>19</v>
      </c>
      <c r="C1" s="231"/>
      <c r="D1" s="231"/>
      <c r="E1" s="231"/>
      <c r="F1" s="181"/>
      <c r="G1" s="232" t="s">
        <v>26</v>
      </c>
      <c r="H1" s="218"/>
      <c r="I1" s="219"/>
      <c r="J1" s="108" t="s">
        <v>0</v>
      </c>
      <c r="K1" s="88" t="str">
        <f>SDSCJ!E1</f>
        <v>F-DS-575</v>
      </c>
    </row>
    <row r="2" spans="1:35" s="110" customFormat="1" ht="19.5" customHeight="1" thickBot="1" x14ac:dyDescent="0.25">
      <c r="A2" s="109"/>
      <c r="B2" s="208"/>
      <c r="C2" s="209"/>
      <c r="D2" s="209"/>
      <c r="E2" s="209"/>
      <c r="F2" s="210"/>
      <c r="G2" s="232"/>
      <c r="H2" s="218"/>
      <c r="I2" s="219"/>
      <c r="J2" s="90" t="s">
        <v>1</v>
      </c>
      <c r="K2" s="93">
        <v>17</v>
      </c>
    </row>
    <row r="3" spans="1:35" s="110" customFormat="1" ht="19.5" customHeight="1" thickBot="1" x14ac:dyDescent="0.25">
      <c r="A3" s="109"/>
      <c r="B3" s="182"/>
      <c r="C3" s="211"/>
      <c r="D3" s="211"/>
      <c r="E3" s="211"/>
      <c r="F3" s="183"/>
      <c r="G3" s="232"/>
      <c r="H3" s="218"/>
      <c r="I3" s="219"/>
      <c r="J3" s="89" t="s">
        <v>3</v>
      </c>
      <c r="K3" s="92">
        <f>SDSCJ!E3</f>
        <v>42745</v>
      </c>
    </row>
    <row r="4" spans="1:35" s="110" customFormat="1" ht="19.5" customHeight="1" x14ac:dyDescent="0.2">
      <c r="A4" s="109"/>
      <c r="B4" s="180" t="s">
        <v>2</v>
      </c>
      <c r="C4" s="231"/>
      <c r="D4" s="231"/>
      <c r="E4" s="231"/>
      <c r="F4" s="181"/>
      <c r="G4" s="190" t="s">
        <v>228</v>
      </c>
      <c r="H4" s="206"/>
      <c r="I4" s="191"/>
      <c r="J4" s="176" t="s">
        <v>227</v>
      </c>
      <c r="K4" s="174" t="s">
        <v>233</v>
      </c>
    </row>
    <row r="5" spans="1:35" s="110" customFormat="1" ht="19.5" customHeight="1" thickBot="1" x14ac:dyDescent="0.25">
      <c r="A5" s="109"/>
      <c r="B5" s="208"/>
      <c r="C5" s="209"/>
      <c r="D5" s="209"/>
      <c r="E5" s="209"/>
      <c r="F5" s="210"/>
      <c r="G5" s="192"/>
      <c r="H5" s="212"/>
      <c r="I5" s="193"/>
      <c r="J5" s="179"/>
      <c r="K5" s="175"/>
    </row>
    <row r="6" spans="1:35" ht="15" customHeight="1" x14ac:dyDescent="0.25">
      <c r="A6" s="222" t="s">
        <v>39</v>
      </c>
      <c r="B6" s="223"/>
      <c r="C6" s="223"/>
      <c r="D6" s="223"/>
      <c r="E6" s="223"/>
      <c r="F6" s="223"/>
      <c r="G6" s="223"/>
      <c r="H6" s="223"/>
      <c r="I6" s="223"/>
      <c r="J6" s="223"/>
      <c r="K6" s="224"/>
      <c r="L6" s="103"/>
      <c r="M6" s="103"/>
      <c r="N6" s="103"/>
      <c r="O6" s="103"/>
      <c r="P6" s="103"/>
      <c r="Q6" s="103"/>
      <c r="R6" s="103"/>
      <c r="S6" s="103"/>
      <c r="T6" s="103"/>
      <c r="U6" s="103"/>
      <c r="V6" s="103"/>
      <c r="W6" s="103"/>
      <c r="X6" s="103"/>
      <c r="Y6" s="103"/>
    </row>
    <row r="7" spans="1:35" ht="6" customHeight="1" x14ac:dyDescent="0.25">
      <c r="A7" s="225"/>
      <c r="B7" s="226"/>
      <c r="C7" s="226"/>
      <c r="D7" s="226"/>
      <c r="E7" s="226"/>
      <c r="F7" s="226"/>
      <c r="G7" s="226"/>
      <c r="H7" s="226"/>
      <c r="I7" s="226"/>
      <c r="J7" s="226"/>
      <c r="K7" s="227"/>
      <c r="L7" s="103"/>
      <c r="M7" s="103"/>
      <c r="N7" s="103"/>
      <c r="O7" s="103"/>
      <c r="P7" s="103"/>
      <c r="Q7" s="103"/>
      <c r="R7" s="103"/>
      <c r="S7" s="103"/>
      <c r="T7" s="103"/>
      <c r="U7" s="103"/>
      <c r="V7" s="103"/>
      <c r="W7" s="103"/>
      <c r="X7" s="103"/>
      <c r="Y7" s="103"/>
    </row>
    <row r="8" spans="1:35" ht="15.75" customHeight="1" thickBot="1" x14ac:dyDescent="0.3">
      <c r="A8" s="228"/>
      <c r="B8" s="229"/>
      <c r="C8" s="229"/>
      <c r="D8" s="229"/>
      <c r="E8" s="229"/>
      <c r="F8" s="229"/>
      <c r="G8" s="229"/>
      <c r="H8" s="229"/>
      <c r="I8" s="229"/>
      <c r="J8" s="229"/>
      <c r="K8" s="230"/>
      <c r="L8" s="103"/>
      <c r="M8" s="103"/>
      <c r="N8" s="103"/>
      <c r="O8" s="103"/>
      <c r="P8" s="103"/>
      <c r="Q8" s="103"/>
      <c r="R8" s="103"/>
      <c r="S8" s="103"/>
      <c r="T8" s="103"/>
      <c r="U8" s="103"/>
      <c r="V8" s="103"/>
      <c r="W8" s="103"/>
      <c r="X8" s="103"/>
      <c r="Y8" s="103"/>
    </row>
    <row r="9" spans="1:35" ht="36" customHeight="1" x14ac:dyDescent="0.25">
      <c r="A9" s="112" t="s">
        <v>18</v>
      </c>
      <c r="B9" s="112" t="s">
        <v>40</v>
      </c>
      <c r="C9" s="112" t="s">
        <v>41</v>
      </c>
      <c r="D9" s="112" t="s">
        <v>206</v>
      </c>
      <c r="E9" s="112" t="s">
        <v>42</v>
      </c>
      <c r="F9" s="112" t="s">
        <v>43</v>
      </c>
      <c r="G9" s="112" t="s">
        <v>44</v>
      </c>
      <c r="H9" s="112" t="s">
        <v>45</v>
      </c>
      <c r="I9" s="112" t="s">
        <v>46</v>
      </c>
      <c r="J9" s="112" t="s">
        <v>223</v>
      </c>
      <c r="K9" s="112" t="s">
        <v>224</v>
      </c>
      <c r="L9" s="103"/>
      <c r="M9" s="103"/>
      <c r="N9" s="103"/>
      <c r="O9" s="103"/>
      <c r="P9" s="103"/>
      <c r="Q9" s="103"/>
      <c r="R9" s="103"/>
      <c r="S9" s="103"/>
      <c r="T9" s="103"/>
      <c r="U9" s="103"/>
      <c r="V9" s="103"/>
      <c r="W9" s="103"/>
      <c r="X9" s="103"/>
      <c r="Y9" s="103"/>
    </row>
    <row r="10" spans="1:35" ht="51" x14ac:dyDescent="0.25">
      <c r="A10" s="83">
        <v>1</v>
      </c>
      <c r="B10" s="83" t="s">
        <v>48</v>
      </c>
      <c r="C10" s="106" t="s">
        <v>246</v>
      </c>
      <c r="D10" s="107" t="str">
        <f>+VLOOKUP(A10,'IDENTIFICACIÓN DE RIESGOS'!$A$7:$C$100,3,0)</f>
        <v>Inadecuada orientación a los usuarios en casas de justicia</v>
      </c>
      <c r="E10" s="83" t="s">
        <v>252</v>
      </c>
      <c r="F10" s="83">
        <v>5</v>
      </c>
      <c r="G10" s="83">
        <v>1</v>
      </c>
      <c r="H10" s="128">
        <f t="shared" ref="H10:H73" si="0">F10*G10</f>
        <v>5</v>
      </c>
      <c r="I10" s="83" t="str">
        <f t="shared" ref="I10:I73" si="1">IF(OR(AND(F10=1,G10=1),AND(F10=2,G10=1),AND(F10=3,G10=1),AND(F10=1,G10=2),AND(F10=2,G10=2)),"ZONA RIESGO BAJA",IF(OR(AND(F10=4,G10=1),AND(F10=3,G10=2),AND(F10=2,G10=3),AND(F10=1,G10=3)),"ZONA RIESGO MODERADO",IF(OR(AND(F10=5,G10=1),AND(F10=5,G10=2),AND(F10=4,G10=2),AND(F10=4,G10=3),AND(F10=3,G10=3),AND(F10=2,G10=4),AND(F10=1,G10=4),AND(F10=1,G10=5)),"ZONA RIESGO ALTO",IF(OR(AND(F10=5,G10=3),AND(F10=5,G10=4),AND(F10=5,G10=5),AND(F10=4,G10=4),AND(F10=4,G10=5),AND(F10=3,G10=4),AND(F10=3,G10=5),AND(F10=2,G10=5)),"ZONA RIESGO EXTREMO",0))))</f>
        <v>ZONA RIESGO ALTO</v>
      </c>
      <c r="J10" s="87" t="s">
        <v>258</v>
      </c>
      <c r="K10" s="87" t="s">
        <v>258</v>
      </c>
      <c r="L10" s="103"/>
      <c r="M10" s="103"/>
      <c r="N10" s="103"/>
      <c r="O10" s="103"/>
      <c r="P10" s="103"/>
      <c r="Q10" s="103"/>
      <c r="R10" s="103"/>
      <c r="S10" s="103"/>
      <c r="T10" s="103"/>
      <c r="U10" s="103"/>
      <c r="V10" s="103"/>
      <c r="W10" s="103"/>
      <c r="X10" s="103"/>
      <c r="Y10" s="103"/>
    </row>
    <row r="11" spans="1:35" ht="99" customHeight="1" x14ac:dyDescent="0.25">
      <c r="A11" s="83">
        <v>2</v>
      </c>
      <c r="B11" s="83" t="s">
        <v>48</v>
      </c>
      <c r="C11" s="83" t="s">
        <v>247</v>
      </c>
      <c r="D11" s="107" t="str">
        <f>+VLOOKUP(A11,'IDENTIFICACIÓN DE RIESGOS'!$A$7:$C$100,3,0)</f>
        <v>Desvinculación de entidades operadoras al programa de casas de justicia</v>
      </c>
      <c r="E11" s="83" t="s">
        <v>253</v>
      </c>
      <c r="F11" s="83">
        <v>2</v>
      </c>
      <c r="G11" s="83">
        <v>3</v>
      </c>
      <c r="H11" s="128">
        <f t="shared" si="0"/>
        <v>6</v>
      </c>
      <c r="I11" s="83" t="str">
        <f t="shared" si="1"/>
        <v>ZONA RIESGO MODERADO</v>
      </c>
      <c r="J11" s="87" t="s">
        <v>259</v>
      </c>
      <c r="K11" s="87" t="s">
        <v>258</v>
      </c>
      <c r="L11" s="103"/>
      <c r="M11" s="103"/>
      <c r="N11" s="103"/>
      <c r="O11" s="103"/>
      <c r="P11" s="103"/>
      <c r="Q11" s="103"/>
      <c r="R11" s="103"/>
      <c r="S11" s="103"/>
      <c r="T11" s="103"/>
      <c r="U11" s="103"/>
      <c r="V11" s="103"/>
      <c r="W11" s="103"/>
      <c r="X11" s="103"/>
      <c r="Y11" s="103"/>
    </row>
    <row r="12" spans="1:35" ht="51" x14ac:dyDescent="0.25">
      <c r="A12" s="83">
        <v>3</v>
      </c>
      <c r="B12" s="83" t="s">
        <v>48</v>
      </c>
      <c r="C12" s="83" t="s">
        <v>248</v>
      </c>
      <c r="D12" s="107" t="str">
        <f>+VLOOKUP(A12,'IDENTIFICACIÓN DE RIESGOS'!$A$7:$C$100,3,0)</f>
        <v>Interrupción o retraso en la prestación de los serivicios de recepción, información y orientación de los ciudadanos en las casas de justicia de Bogotá</v>
      </c>
      <c r="E12" s="83" t="s">
        <v>254</v>
      </c>
      <c r="F12" s="83">
        <v>5</v>
      </c>
      <c r="G12" s="83">
        <v>1</v>
      </c>
      <c r="H12" s="128">
        <f t="shared" si="0"/>
        <v>5</v>
      </c>
      <c r="I12" s="83" t="str">
        <f t="shared" si="1"/>
        <v>ZONA RIESGO ALTO</v>
      </c>
      <c r="J12" s="87" t="s">
        <v>258</v>
      </c>
      <c r="K12" s="87" t="s">
        <v>258</v>
      </c>
      <c r="L12" s="103"/>
      <c r="M12" s="103"/>
      <c r="N12" s="103"/>
      <c r="O12" s="103"/>
      <c r="P12" s="103"/>
      <c r="Q12" s="103"/>
      <c r="R12" s="103"/>
      <c r="S12" s="103"/>
      <c r="T12" s="103"/>
      <c r="U12" s="103"/>
      <c r="V12" s="103"/>
      <c r="W12" s="103"/>
      <c r="X12" s="103"/>
      <c r="Y12" s="103"/>
    </row>
    <row r="13" spans="1:35" ht="89.25" x14ac:dyDescent="0.25">
      <c r="A13" s="83">
        <v>4</v>
      </c>
      <c r="B13" s="83" t="s">
        <v>48</v>
      </c>
      <c r="C13" s="83" t="s">
        <v>249</v>
      </c>
      <c r="D13" s="107" t="str">
        <f>+VLOOKUP(A13,'IDENTIFICACIÓN DE RIESGOS'!$A$7:$C$100,3,0)</f>
        <v>Interrupción o retraso en la prestación de los servicios por parte de las entidades operadoras de las casas de justicia de Bogotá</v>
      </c>
      <c r="E13" s="83" t="s">
        <v>255</v>
      </c>
      <c r="F13" s="83">
        <v>5</v>
      </c>
      <c r="G13" s="83">
        <v>1</v>
      </c>
      <c r="H13" s="128">
        <f t="shared" si="0"/>
        <v>5</v>
      </c>
      <c r="I13" s="83" t="str">
        <f t="shared" si="1"/>
        <v>ZONA RIESGO ALTO</v>
      </c>
      <c r="J13" s="87" t="s">
        <v>258</v>
      </c>
      <c r="K13" s="87" t="s">
        <v>258</v>
      </c>
      <c r="L13" s="103"/>
      <c r="M13" s="103"/>
      <c r="N13" s="103"/>
      <c r="O13" s="103"/>
      <c r="P13" s="103"/>
      <c r="Q13" s="103"/>
      <c r="R13" s="103"/>
      <c r="S13" s="103"/>
      <c r="T13" s="103"/>
      <c r="U13" s="103"/>
      <c r="V13" s="103"/>
      <c r="W13" s="103"/>
      <c r="X13" s="103"/>
      <c r="Y13" s="103"/>
    </row>
    <row r="14" spans="1:35" ht="51" x14ac:dyDescent="0.25">
      <c r="A14" s="83">
        <v>5</v>
      </c>
      <c r="B14" s="83" t="s">
        <v>48</v>
      </c>
      <c r="C14" s="83" t="s">
        <v>250</v>
      </c>
      <c r="D14" s="107" t="str">
        <f>+VLOOKUP(A14,'IDENTIFICACIÓN DE RIESGOS'!$A$7:$C$100,3,0)</f>
        <v>Afectación psicosocial de los funcionarios y contratistas del CTP</v>
      </c>
      <c r="E14" s="83" t="s">
        <v>256</v>
      </c>
      <c r="F14" s="83">
        <v>5</v>
      </c>
      <c r="G14" s="83">
        <v>1</v>
      </c>
      <c r="H14" s="128">
        <f t="shared" si="0"/>
        <v>5</v>
      </c>
      <c r="I14" s="83" t="str">
        <f t="shared" si="1"/>
        <v>ZONA RIESGO ALTO</v>
      </c>
      <c r="J14" s="87" t="s">
        <v>260</v>
      </c>
      <c r="K14" s="87" t="s">
        <v>261</v>
      </c>
      <c r="L14" s="103"/>
      <c r="M14" s="103"/>
      <c r="N14" s="103"/>
      <c r="O14" s="103"/>
      <c r="P14" s="103"/>
      <c r="Q14" s="103"/>
      <c r="R14" s="103"/>
      <c r="S14" s="103"/>
      <c r="T14" s="103"/>
      <c r="U14" s="103"/>
      <c r="V14" s="103"/>
      <c r="W14" s="103"/>
      <c r="X14" s="103"/>
      <c r="Y14" s="103"/>
    </row>
    <row r="15" spans="1:35" ht="97.5" customHeight="1" x14ac:dyDescent="0.25">
      <c r="A15" s="83">
        <v>6</v>
      </c>
      <c r="B15" s="83" t="s">
        <v>47</v>
      </c>
      <c r="C15" s="83" t="s">
        <v>251</v>
      </c>
      <c r="D15" s="107" t="str">
        <f>+VLOOKUP(A15,'IDENTIFICACIÓN DE RIESGOS'!$A$7:$C$100,3,0)</f>
        <v>Inadecuada implementación del medio "Traslado por protección"</v>
      </c>
      <c r="E15" s="83" t="s">
        <v>257</v>
      </c>
      <c r="F15" s="83">
        <v>4</v>
      </c>
      <c r="G15" s="83">
        <v>2</v>
      </c>
      <c r="H15" s="128">
        <f t="shared" si="0"/>
        <v>8</v>
      </c>
      <c r="I15" s="83" t="str">
        <f t="shared" si="1"/>
        <v>ZONA RIESGO ALTO</v>
      </c>
      <c r="J15" s="87" t="s">
        <v>262</v>
      </c>
      <c r="K15" s="87" t="s">
        <v>263</v>
      </c>
      <c r="L15" s="103"/>
      <c r="M15" s="103"/>
      <c r="N15" s="103"/>
      <c r="O15" s="103"/>
      <c r="P15" s="103"/>
      <c r="Q15" s="103"/>
      <c r="R15" s="103"/>
      <c r="S15" s="103"/>
      <c r="T15" s="103"/>
      <c r="U15" s="103"/>
      <c r="V15" s="103"/>
      <c r="W15" s="103"/>
      <c r="X15" s="103"/>
      <c r="Y15" s="103"/>
    </row>
    <row r="16" spans="1:35" ht="102" x14ac:dyDescent="0.25">
      <c r="A16" s="83">
        <v>7</v>
      </c>
      <c r="B16" s="83" t="s">
        <v>48</v>
      </c>
      <c r="C16" s="83" t="s">
        <v>279</v>
      </c>
      <c r="D16" s="107" t="str">
        <f>+VLOOKUP(A16,'IDENTIFICACIÓN DE RIESGOS'!$A$7:$C$100,3,0)</f>
        <v>Responder extemporáneamente las Peticiones, Quejas, Reclamos o Sugerencias que ingresen a la Secretaría Distrital de Seguridad, Convivencia y Justicia.</v>
      </c>
      <c r="E16" s="83" t="s">
        <v>281</v>
      </c>
      <c r="F16" s="83">
        <v>5</v>
      </c>
      <c r="G16" s="83">
        <v>4</v>
      </c>
      <c r="H16" s="128">
        <f t="shared" si="0"/>
        <v>20</v>
      </c>
      <c r="I16" s="83" t="str">
        <f t="shared" si="1"/>
        <v>ZONA RIESGO EXTREMO</v>
      </c>
      <c r="J16" s="87" t="s">
        <v>282</v>
      </c>
      <c r="K16" s="87" t="s">
        <v>283</v>
      </c>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row>
    <row r="17" spans="1:35" ht="127.5" x14ac:dyDescent="0.25">
      <c r="A17" s="83">
        <v>8</v>
      </c>
      <c r="B17" s="83" t="s">
        <v>47</v>
      </c>
      <c r="C17" s="83" t="s">
        <v>280</v>
      </c>
      <c r="D17" s="107" t="str">
        <f>+VLOOKUP(A17,'IDENTIFICACIÓN DE RIESGOS'!$A$7:$C$100,3,0)</f>
        <v>Publicar extemporaneamente los Informes de PQRS en la página web de la entidad.</v>
      </c>
      <c r="E17" s="83" t="s">
        <v>281</v>
      </c>
      <c r="F17" s="83">
        <v>2</v>
      </c>
      <c r="G17" s="83">
        <v>3</v>
      </c>
      <c r="H17" s="128">
        <f t="shared" si="0"/>
        <v>6</v>
      </c>
      <c r="I17" s="83" t="str">
        <f t="shared" si="1"/>
        <v>ZONA RIESGO MODERADO</v>
      </c>
      <c r="J17" s="87" t="s">
        <v>284</v>
      </c>
      <c r="K17" s="87" t="s">
        <v>285</v>
      </c>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row>
    <row r="18" spans="1:35" ht="114.75" x14ac:dyDescent="0.25">
      <c r="A18" s="83">
        <v>9</v>
      </c>
      <c r="B18" s="83" t="s">
        <v>47</v>
      </c>
      <c r="C18" s="83" t="s">
        <v>291</v>
      </c>
      <c r="D18" s="107" t="str">
        <f>+VLOOKUP(A18,'IDENTIFICACIÓN DE RIESGOS'!$A$7:$C$100,3,0)</f>
        <v>Procesos disciplinarios desarrollados  y fallados sin cumplir con los parametros de ley.</v>
      </c>
      <c r="E18" s="83" t="s">
        <v>292</v>
      </c>
      <c r="F18" s="83">
        <v>1</v>
      </c>
      <c r="G18" s="83">
        <v>4</v>
      </c>
      <c r="H18" s="128">
        <f t="shared" si="0"/>
        <v>4</v>
      </c>
      <c r="I18" s="83" t="str">
        <f t="shared" si="1"/>
        <v>ZONA RIESGO ALTO</v>
      </c>
      <c r="J18" s="87" t="s">
        <v>293</v>
      </c>
      <c r="K18" s="87" t="s">
        <v>294</v>
      </c>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row>
    <row r="19" spans="1:35" ht="63.75" x14ac:dyDescent="0.25">
      <c r="A19" s="83">
        <v>10</v>
      </c>
      <c r="B19" s="83" t="s">
        <v>48</v>
      </c>
      <c r="C19" s="83" t="s">
        <v>306</v>
      </c>
      <c r="D19" s="107" t="str">
        <f>+VLOOKUP(A19,'IDENTIFICACIÓN DE RIESGOS'!$A$7:$C$100,3,0)</f>
        <v xml:space="preserve">Imcumplimiento normativo ambiental por parte de la Secretaria Distrital de Seguridad, Convivencia y Justicia </v>
      </c>
      <c r="E19" s="83" t="s">
        <v>310</v>
      </c>
      <c r="F19" s="83">
        <v>4</v>
      </c>
      <c r="G19" s="83">
        <v>4</v>
      </c>
      <c r="H19" s="128">
        <f t="shared" si="0"/>
        <v>16</v>
      </c>
      <c r="I19" s="83" t="str">
        <f t="shared" si="1"/>
        <v>ZONA RIESGO EXTREMO</v>
      </c>
      <c r="J19" s="87" t="s">
        <v>314</v>
      </c>
      <c r="K19" s="87" t="s">
        <v>315</v>
      </c>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row>
    <row r="20" spans="1:35" ht="63.75" x14ac:dyDescent="0.25">
      <c r="A20" s="83">
        <v>11</v>
      </c>
      <c r="B20" s="83" t="s">
        <v>48</v>
      </c>
      <c r="C20" s="83" t="s">
        <v>307</v>
      </c>
      <c r="D20" s="107" t="str">
        <f>+VLOOKUP(A20,'IDENTIFICACIÓN DE RIESGOS'!$A$7:$C$100,3,0)</f>
        <v xml:space="preserve">Deficiencia en el manejo ambiental de los aspectos e impactos ambientales. </v>
      </c>
      <c r="E20" s="83" t="s">
        <v>311</v>
      </c>
      <c r="F20" s="83">
        <v>2</v>
      </c>
      <c r="G20" s="83">
        <v>2</v>
      </c>
      <c r="H20" s="128">
        <f t="shared" si="0"/>
        <v>4</v>
      </c>
      <c r="I20" s="83" t="str">
        <f t="shared" si="1"/>
        <v>ZONA RIESGO BAJA</v>
      </c>
      <c r="J20" s="87" t="s">
        <v>316</v>
      </c>
      <c r="K20" s="87" t="s">
        <v>315</v>
      </c>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row>
    <row r="21" spans="1:35" ht="63.75" x14ac:dyDescent="0.25">
      <c r="A21" s="83">
        <v>12</v>
      </c>
      <c r="B21" s="83" t="s">
        <v>170</v>
      </c>
      <c r="C21" s="83" t="s">
        <v>308</v>
      </c>
      <c r="D21" s="107" t="str">
        <f>+VLOOKUP(A21,'IDENTIFICACIÓN DE RIESGOS'!$A$7:$C$100,3,0)</f>
        <v>Incumplimiento normativo ambiental y proliferación de vectores.</v>
      </c>
      <c r="E21" s="83" t="s">
        <v>312</v>
      </c>
      <c r="F21" s="83">
        <v>2</v>
      </c>
      <c r="G21" s="83">
        <v>2</v>
      </c>
      <c r="H21" s="128">
        <f t="shared" si="0"/>
        <v>4</v>
      </c>
      <c r="I21" s="83" t="str">
        <f t="shared" si="1"/>
        <v>ZONA RIESGO BAJA</v>
      </c>
      <c r="J21" s="87" t="s">
        <v>317</v>
      </c>
      <c r="K21" s="87" t="s">
        <v>315</v>
      </c>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row>
    <row r="22" spans="1:35" ht="89.25" x14ac:dyDescent="0.25">
      <c r="A22" s="83">
        <v>13</v>
      </c>
      <c r="B22" s="83" t="s">
        <v>47</v>
      </c>
      <c r="C22" s="83" t="s">
        <v>309</v>
      </c>
      <c r="D22" s="107" t="str">
        <f>+VLOOKUP(A22,'IDENTIFICACIÓN DE RIESGOS'!$A$7:$C$100,3,0)</f>
        <v>Dar el visto bueno a estudios previos  que no cumplen con la información requerida de:
• Número del estudio previo en SISCO
• Proyecto de inversión
• Objeto
• Valor
• Meta plan de desarrollo y meta proyecto de inversión</v>
      </c>
      <c r="E22" s="83" t="s">
        <v>313</v>
      </c>
      <c r="F22" s="83">
        <v>1</v>
      </c>
      <c r="G22" s="83">
        <v>4</v>
      </c>
      <c r="H22" s="128">
        <f t="shared" si="0"/>
        <v>4</v>
      </c>
      <c r="I22" s="83" t="str">
        <f t="shared" si="1"/>
        <v>ZONA RIESGO ALTO</v>
      </c>
      <c r="J22" s="87" t="s">
        <v>318</v>
      </c>
      <c r="K22" s="87" t="s">
        <v>319</v>
      </c>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row>
    <row r="23" spans="1:35" ht="102" x14ac:dyDescent="0.25">
      <c r="A23" s="83">
        <v>14</v>
      </c>
      <c r="B23" s="83" t="s">
        <v>48</v>
      </c>
      <c r="C23" s="145" t="s">
        <v>713</v>
      </c>
      <c r="D23" s="107" t="str">
        <f>+VLOOKUP(A23,'IDENTIFICACIÓN DE RIESGOS'!$A$7:$C$100,3,0)</f>
        <v>Inadecuado suministro/entrega de Productos y/o servicios dentro del SIG que permitan la satisfacción de los usuarios y partes interesadas en los procesos misionales de la entidad</v>
      </c>
      <c r="E23" s="145" t="s">
        <v>714</v>
      </c>
      <c r="F23" s="83">
        <v>1</v>
      </c>
      <c r="G23" s="83">
        <v>3</v>
      </c>
      <c r="H23" s="128">
        <f t="shared" si="0"/>
        <v>3</v>
      </c>
      <c r="I23" s="83" t="str">
        <f t="shared" si="1"/>
        <v>ZONA RIESGO MODERADO</v>
      </c>
      <c r="J23" s="87" t="s">
        <v>668</v>
      </c>
      <c r="K23" s="87" t="s">
        <v>715</v>
      </c>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row>
    <row r="24" spans="1:35" ht="140.25" x14ac:dyDescent="0.25">
      <c r="A24" s="83">
        <v>15</v>
      </c>
      <c r="B24" s="83" t="s">
        <v>158</v>
      </c>
      <c r="C24" s="84" t="s">
        <v>336</v>
      </c>
      <c r="D24" s="107" t="str">
        <f>+VLOOKUP(A24,'IDENTIFICACIÓN DE RIESGOS'!$A$7:$C$100,3,0)</f>
        <v>Publicar información no autorizada que genere desinformación en la opinión pública</v>
      </c>
      <c r="E24" s="84" t="s">
        <v>339</v>
      </c>
      <c r="F24" s="83">
        <v>3</v>
      </c>
      <c r="G24" s="83">
        <v>2</v>
      </c>
      <c r="H24" s="128">
        <f t="shared" si="0"/>
        <v>6</v>
      </c>
      <c r="I24" s="83" t="str">
        <f t="shared" si="1"/>
        <v>ZONA RIESGO MODERADO</v>
      </c>
      <c r="J24" s="87" t="s">
        <v>342</v>
      </c>
      <c r="K24" s="87" t="s">
        <v>343</v>
      </c>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row>
    <row r="25" spans="1:35" ht="255" x14ac:dyDescent="0.25">
      <c r="A25" s="83">
        <v>16</v>
      </c>
      <c r="B25" s="83" t="s">
        <v>158</v>
      </c>
      <c r="C25" s="84" t="s">
        <v>337</v>
      </c>
      <c r="D25" s="107" t="str">
        <f>+VLOOKUP(A25,'IDENTIFICACIÓN DE RIESGOS'!$A$7:$C$100,3,0)</f>
        <v>No divulgar o divulgar inoportunamente la información de la SSCJ</v>
      </c>
      <c r="E25" s="84" t="s">
        <v>340</v>
      </c>
      <c r="F25" s="83">
        <v>3</v>
      </c>
      <c r="G25" s="83">
        <v>3</v>
      </c>
      <c r="H25" s="128">
        <f t="shared" si="0"/>
        <v>9</v>
      </c>
      <c r="I25" s="83" t="str">
        <f t="shared" si="1"/>
        <v>ZONA RIESGO ALTO</v>
      </c>
      <c r="J25" s="87" t="s">
        <v>344</v>
      </c>
      <c r="K25" s="87" t="s">
        <v>345</v>
      </c>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row>
    <row r="26" spans="1:35" ht="178.5" x14ac:dyDescent="0.25">
      <c r="A26" s="83">
        <v>17</v>
      </c>
      <c r="B26" s="83" t="s">
        <v>50</v>
      </c>
      <c r="C26" s="83" t="s">
        <v>338</v>
      </c>
      <c r="D26" s="107" t="str">
        <f>+VLOOKUP(A26,'IDENTIFICACIÓN DE RIESGOS'!$A$7:$C$100,3,0)</f>
        <v>Publicación indebida de contenidos digitales (RRSS y página web ) de la Secretaría de Seguridad, Convivencia y Justicia</v>
      </c>
      <c r="E26" s="83" t="s">
        <v>341</v>
      </c>
      <c r="F26" s="83">
        <v>4</v>
      </c>
      <c r="G26" s="83">
        <v>3</v>
      </c>
      <c r="H26" s="128">
        <f t="shared" si="0"/>
        <v>12</v>
      </c>
      <c r="I26" s="83" t="str">
        <f t="shared" si="1"/>
        <v>ZONA RIESGO ALTO</v>
      </c>
      <c r="J26" s="87" t="s">
        <v>346</v>
      </c>
      <c r="K26" s="87" t="s">
        <v>347</v>
      </c>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row>
    <row r="27" spans="1:35" ht="114.75" x14ac:dyDescent="0.25">
      <c r="A27" s="83">
        <v>18</v>
      </c>
      <c r="B27" s="83" t="s">
        <v>48</v>
      </c>
      <c r="C27" s="83" t="s">
        <v>362</v>
      </c>
      <c r="D27" s="107" t="str">
        <f>+VLOOKUP(A27,'IDENTIFICACIÓN DE RIESGOS'!$A$7:$C$100,3,0)</f>
        <v>Falla parcial en el servicio de atención de la línea de Seguridad y Emergencias 123.</v>
      </c>
      <c r="E27" s="83" t="s">
        <v>365</v>
      </c>
      <c r="F27" s="83">
        <v>4</v>
      </c>
      <c r="G27" s="83">
        <v>4</v>
      </c>
      <c r="H27" s="128">
        <f t="shared" si="0"/>
        <v>16</v>
      </c>
      <c r="I27" s="83" t="str">
        <f t="shared" si="1"/>
        <v>ZONA RIESGO EXTREMO</v>
      </c>
      <c r="J27" s="87" t="s">
        <v>368</v>
      </c>
      <c r="K27" s="87" t="s">
        <v>369</v>
      </c>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row>
    <row r="28" spans="1:35" ht="89.25" x14ac:dyDescent="0.25">
      <c r="A28" s="83">
        <v>19</v>
      </c>
      <c r="B28" s="83" t="s">
        <v>48</v>
      </c>
      <c r="C28" s="83" t="s">
        <v>363</v>
      </c>
      <c r="D28" s="107" t="str">
        <f>+VLOOKUP(A28,'IDENTIFICACIÓN DE RIESGOS'!$A$7:$C$100,3,0)</f>
        <v>Uso de informacion confidencial o de uso interno por personal no autorizado.</v>
      </c>
      <c r="E28" s="83" t="s">
        <v>366</v>
      </c>
      <c r="F28" s="83">
        <v>5</v>
      </c>
      <c r="G28" s="83">
        <v>3</v>
      </c>
      <c r="H28" s="128">
        <f t="shared" si="0"/>
        <v>15</v>
      </c>
      <c r="I28" s="83" t="str">
        <f t="shared" si="1"/>
        <v>ZONA RIESGO EXTREMO</v>
      </c>
      <c r="J28" s="87" t="s">
        <v>370</v>
      </c>
      <c r="K28" s="87" t="s">
        <v>371</v>
      </c>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row>
    <row r="29" spans="1:35" ht="89.25" x14ac:dyDescent="0.25">
      <c r="A29" s="83">
        <v>20</v>
      </c>
      <c r="B29" s="83" t="s">
        <v>48</v>
      </c>
      <c r="C29" s="83" t="s">
        <v>364</v>
      </c>
      <c r="D29" s="107" t="str">
        <f>+VLOOKUP(A29,'IDENTIFICACIÓN DE RIESGOS'!$A$7:$C$100,3,0)</f>
        <v>Afectación de personas, bienes o recursos por servicio o atención inadecuada de incidentes desde el NUSE 123</v>
      </c>
      <c r="E29" s="83" t="s">
        <v>367</v>
      </c>
      <c r="F29" s="83">
        <v>5</v>
      </c>
      <c r="G29" s="83">
        <v>2</v>
      </c>
      <c r="H29" s="128">
        <f t="shared" si="0"/>
        <v>10</v>
      </c>
      <c r="I29" s="83" t="str">
        <f t="shared" si="1"/>
        <v>ZONA RIESGO ALTO</v>
      </c>
      <c r="J29" s="87" t="s">
        <v>372</v>
      </c>
      <c r="K29" s="87" t="s">
        <v>373</v>
      </c>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row>
    <row r="30" spans="1:35" ht="138.75" customHeight="1" x14ac:dyDescent="0.25">
      <c r="A30" s="83">
        <v>21</v>
      </c>
      <c r="B30" s="83" t="s">
        <v>48</v>
      </c>
      <c r="C30" s="83" t="s">
        <v>378</v>
      </c>
      <c r="D30" s="107" t="str">
        <f>+VLOOKUP(A30,'IDENTIFICACIÓN DE RIESGOS'!$A$7:$C$100,3,0)</f>
        <v>Perdida o extravió documental por parte de un servidor que, aprovechando su posición frente a un recurso público, privilegia a un tercero con información para su beneficio.</v>
      </c>
      <c r="E30" s="83" t="s">
        <v>380</v>
      </c>
      <c r="F30" s="83">
        <v>1</v>
      </c>
      <c r="G30" s="83">
        <v>4</v>
      </c>
      <c r="H30" s="128">
        <f t="shared" si="0"/>
        <v>4</v>
      </c>
      <c r="I30" s="83" t="str">
        <f t="shared" si="1"/>
        <v>ZONA RIESGO ALTO</v>
      </c>
      <c r="J30" s="87" t="s">
        <v>382</v>
      </c>
      <c r="K30" s="87" t="s">
        <v>383</v>
      </c>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row>
    <row r="31" spans="1:35" ht="114.75" x14ac:dyDescent="0.25">
      <c r="A31" s="83">
        <v>22</v>
      </c>
      <c r="B31" s="83" t="s">
        <v>48</v>
      </c>
      <c r="C31" s="83" t="s">
        <v>379</v>
      </c>
      <c r="D31" s="107" t="str">
        <f>+VLOOKUP(A31,'IDENTIFICACIÓN DE RIESGOS'!$A$7:$C$100,3,0)</f>
        <v>Perdida y/o desaparición de los bienes al servicio de la Entidad parte de un servidor que, aprovechando su posición frente a un recurso público, sustrae bienes de la Entidad para su beneficio personal o un tercero.</v>
      </c>
      <c r="E31" s="83" t="s">
        <v>381</v>
      </c>
      <c r="F31" s="83">
        <v>2</v>
      </c>
      <c r="G31" s="83">
        <v>4</v>
      </c>
      <c r="H31" s="128">
        <f t="shared" si="0"/>
        <v>8</v>
      </c>
      <c r="I31" s="83" t="str">
        <f t="shared" si="1"/>
        <v>ZONA RIESGO ALTO</v>
      </c>
      <c r="J31" s="87" t="s">
        <v>382</v>
      </c>
      <c r="K31" s="87" t="s">
        <v>383</v>
      </c>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row>
    <row r="32" spans="1:35" ht="76.5" x14ac:dyDescent="0.25">
      <c r="A32" s="83">
        <v>23</v>
      </c>
      <c r="B32" s="83" t="s">
        <v>49</v>
      </c>
      <c r="C32" s="83" t="s">
        <v>390</v>
      </c>
      <c r="D32" s="107" t="str">
        <f>+VLOOKUP(A32,'IDENTIFICACIÓN DE RIESGOS'!$A$7:$C$100,3,0)</f>
        <v>Interrupcón de los servicios  TIC</v>
      </c>
      <c r="E32" s="83" t="s">
        <v>392</v>
      </c>
      <c r="F32" s="83">
        <v>4</v>
      </c>
      <c r="G32" s="83">
        <v>4</v>
      </c>
      <c r="H32" s="128">
        <f t="shared" si="0"/>
        <v>16</v>
      </c>
      <c r="I32" s="83" t="str">
        <f t="shared" si="1"/>
        <v>ZONA RIESGO EXTREMO</v>
      </c>
      <c r="J32" s="87" t="s">
        <v>394</v>
      </c>
      <c r="K32" s="87" t="s">
        <v>395</v>
      </c>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row>
    <row r="33" spans="1:35" ht="51" x14ac:dyDescent="0.25">
      <c r="A33" s="83">
        <v>24</v>
      </c>
      <c r="B33" s="83" t="s">
        <v>49</v>
      </c>
      <c r="C33" s="83" t="s">
        <v>391</v>
      </c>
      <c r="D33" s="107" t="str">
        <f>+VLOOKUP(A33,'IDENTIFICACIÓN DE RIESGOS'!$A$7:$C$100,3,0)</f>
        <v>Incumplimiento de las funcionalidades para los cuales fueron diseñados los sistemas de información.</v>
      </c>
      <c r="E33" s="83" t="s">
        <v>393</v>
      </c>
      <c r="F33" s="83">
        <v>4</v>
      </c>
      <c r="G33" s="83">
        <v>3</v>
      </c>
      <c r="H33" s="128">
        <f t="shared" si="0"/>
        <v>12</v>
      </c>
      <c r="I33" s="83" t="str">
        <f t="shared" si="1"/>
        <v>ZONA RIESGO ALTO</v>
      </c>
      <c r="J33" s="87" t="s">
        <v>394</v>
      </c>
      <c r="K33" s="87" t="s">
        <v>396</v>
      </c>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row>
    <row r="34" spans="1:35" ht="102" x14ac:dyDescent="0.25">
      <c r="A34" s="83">
        <v>25</v>
      </c>
      <c r="B34" s="83" t="s">
        <v>48</v>
      </c>
      <c r="C34" s="83" t="s">
        <v>419</v>
      </c>
      <c r="D34" s="107" t="str">
        <f>+VLOOKUP(A34,'IDENTIFICACIÓN DE RIESGOS'!$A$7:$C$100,3,0)</f>
        <v>Deficiente ejecución del PAC</v>
      </c>
      <c r="E34" s="83" t="s">
        <v>421</v>
      </c>
      <c r="F34" s="83">
        <v>2</v>
      </c>
      <c r="G34" s="83">
        <v>3</v>
      </c>
      <c r="H34" s="128">
        <f t="shared" si="0"/>
        <v>6</v>
      </c>
      <c r="I34" s="83" t="str">
        <f t="shared" si="1"/>
        <v>ZONA RIESGO MODERADO</v>
      </c>
      <c r="J34" s="87" t="s">
        <v>431</v>
      </c>
      <c r="K34" s="87" t="s">
        <v>423</v>
      </c>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row>
    <row r="35" spans="1:35" ht="38.25" x14ac:dyDescent="0.25">
      <c r="A35" s="83">
        <v>26</v>
      </c>
      <c r="B35" s="83" t="s">
        <v>48</v>
      </c>
      <c r="C35" s="83" t="s">
        <v>420</v>
      </c>
      <c r="D35" s="107" t="str">
        <f>+VLOOKUP(A35,'IDENTIFICACIÓN DE RIESGOS'!$A$7:$C$100,3,0)</f>
        <v>Se identifica, clasifica y se registra información contable en rubros y cuntías que no correspondan</v>
      </c>
      <c r="E35" s="83" t="s">
        <v>422</v>
      </c>
      <c r="F35" s="83">
        <v>3</v>
      </c>
      <c r="G35" s="83">
        <v>2</v>
      </c>
      <c r="H35" s="128">
        <f t="shared" si="0"/>
        <v>6</v>
      </c>
      <c r="I35" s="83" t="str">
        <f t="shared" si="1"/>
        <v>ZONA RIESGO MODERADO</v>
      </c>
      <c r="J35" s="87" t="s">
        <v>424</v>
      </c>
      <c r="K35" s="87" t="s">
        <v>425</v>
      </c>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row>
    <row r="36" spans="1:35" ht="153" x14ac:dyDescent="0.25">
      <c r="A36" s="83">
        <v>27</v>
      </c>
      <c r="B36" s="83" t="s">
        <v>47</v>
      </c>
      <c r="C36" s="83" t="s">
        <v>441</v>
      </c>
      <c r="D36" s="107" t="str">
        <f>+VLOOKUP(A36,'IDENTIFICACIÓN DE RIESGOS'!$A$7:$C$100,3,0)</f>
        <v>Documentos incompletos para la elaboración de un contrato</v>
      </c>
      <c r="E36" s="83" t="s">
        <v>444</v>
      </c>
      <c r="F36" s="83">
        <v>1</v>
      </c>
      <c r="G36" s="83">
        <v>5</v>
      </c>
      <c r="H36" s="128">
        <f t="shared" si="0"/>
        <v>5</v>
      </c>
      <c r="I36" s="83" t="str">
        <f t="shared" si="1"/>
        <v>ZONA RIESGO ALTO</v>
      </c>
      <c r="J36" s="87" t="s">
        <v>446</v>
      </c>
      <c r="K36" s="87" t="s">
        <v>447</v>
      </c>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row>
    <row r="37" spans="1:35" ht="153" x14ac:dyDescent="0.25">
      <c r="A37" s="83">
        <v>28</v>
      </c>
      <c r="B37" s="83" t="s">
        <v>47</v>
      </c>
      <c r="C37" s="83" t="s">
        <v>442</v>
      </c>
      <c r="D37" s="107" t="str">
        <f>+VLOOKUP(A37,'IDENTIFICACIÓN DE RIESGOS'!$A$7:$C$100,3,0)</f>
        <v>Documentos incompletos para la legalización de un contrato</v>
      </c>
      <c r="E37" s="83" t="s">
        <v>444</v>
      </c>
      <c r="F37" s="83">
        <v>1</v>
      </c>
      <c r="G37" s="83">
        <v>5</v>
      </c>
      <c r="H37" s="128">
        <f t="shared" si="0"/>
        <v>5</v>
      </c>
      <c r="I37" s="83" t="str">
        <f t="shared" si="1"/>
        <v>ZONA RIESGO ALTO</v>
      </c>
      <c r="J37" s="87" t="s">
        <v>448</v>
      </c>
      <c r="K37" s="87" t="s">
        <v>447</v>
      </c>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row>
    <row r="38" spans="1:35" ht="102" x14ac:dyDescent="0.25">
      <c r="A38" s="83">
        <v>29</v>
      </c>
      <c r="B38" s="83" t="s">
        <v>47</v>
      </c>
      <c r="C38" s="106" t="s">
        <v>443</v>
      </c>
      <c r="D38" s="107" t="str">
        <f>+VLOOKUP(A38,'IDENTIFICACIÓN DE RIESGOS'!$A$7:$C$100,3,0)</f>
        <v>Liquidación extemporanea de los contratos fuera de los plazos acordados en el contrato o los establecidos por la ley</v>
      </c>
      <c r="E38" s="106" t="s">
        <v>445</v>
      </c>
      <c r="F38" s="83">
        <v>1</v>
      </c>
      <c r="G38" s="83">
        <v>5</v>
      </c>
      <c r="H38" s="128">
        <f t="shared" si="0"/>
        <v>5</v>
      </c>
      <c r="I38" s="83" t="str">
        <f t="shared" si="1"/>
        <v>ZONA RIESGO ALTO</v>
      </c>
      <c r="J38" s="87" t="s">
        <v>449</v>
      </c>
      <c r="K38" s="87" t="s">
        <v>450</v>
      </c>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row>
    <row r="39" spans="1:35" ht="178.5" x14ac:dyDescent="0.25">
      <c r="A39" s="83">
        <v>30</v>
      </c>
      <c r="B39" s="83" t="s">
        <v>48</v>
      </c>
      <c r="C39" s="106" t="s">
        <v>457</v>
      </c>
      <c r="D39" s="107" t="str">
        <f>+VLOOKUP(A39,'IDENTIFICACIÓN DE RIESGOS'!$A$7:$C$100,3,0)</f>
        <v>Los boletines, estudios estratégicos, recomendaciones, respuestas a solicitudes de información y demás documentos requeridos no se generan en los términos de oportunidad y pertinencia de acuerdo con la caracterización del proceso.</v>
      </c>
      <c r="E39" s="106" t="s">
        <v>458</v>
      </c>
      <c r="F39" s="83">
        <v>2</v>
      </c>
      <c r="G39" s="83">
        <v>3</v>
      </c>
      <c r="H39" s="128">
        <f t="shared" si="0"/>
        <v>6</v>
      </c>
      <c r="I39" s="83" t="str">
        <f t="shared" si="1"/>
        <v>ZONA RIESGO MODERADO</v>
      </c>
      <c r="J39" s="87" t="s">
        <v>459</v>
      </c>
      <c r="K39" s="87" t="s">
        <v>460</v>
      </c>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row>
    <row r="40" spans="1:35" ht="89.25" x14ac:dyDescent="0.25">
      <c r="A40" s="83">
        <v>31</v>
      </c>
      <c r="B40" s="83" t="s">
        <v>47</v>
      </c>
      <c r="C40" s="106" t="s">
        <v>466</v>
      </c>
      <c r="D40" s="107" t="str">
        <f>+VLOOKUP(A40,'IDENTIFICACIÓN DE RIESGOS'!$A$7:$C$100,3,0)</f>
        <v>Inoportunidad en la presentacion de informes de ley</v>
      </c>
      <c r="E40" s="106" t="s">
        <v>468</v>
      </c>
      <c r="F40" s="83">
        <v>1</v>
      </c>
      <c r="G40" s="83">
        <v>5</v>
      </c>
      <c r="H40" s="128">
        <f t="shared" si="0"/>
        <v>5</v>
      </c>
      <c r="I40" s="83" t="str">
        <f t="shared" si="1"/>
        <v>ZONA RIESGO ALTO</v>
      </c>
      <c r="J40" s="87" t="s">
        <v>469</v>
      </c>
      <c r="K40" s="87" t="s">
        <v>470</v>
      </c>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row>
    <row r="41" spans="1:35" ht="198" customHeight="1" x14ac:dyDescent="0.25">
      <c r="A41" s="83">
        <v>32</v>
      </c>
      <c r="B41" s="83" t="s">
        <v>50</v>
      </c>
      <c r="C41" s="106" t="s">
        <v>723</v>
      </c>
      <c r="D41" s="107" t="str">
        <f>+VLOOKUP(A41,'IDENTIFICACIÓN DE RIESGOS'!$A$7:$C$100,3,0)</f>
        <v>Presentar informes de Auditoria o seguimiento con resultados  sesgados,  erroneos, poco fiable o inconcluyentes.</v>
      </c>
      <c r="E41" s="106" t="s">
        <v>476</v>
      </c>
      <c r="F41" s="83">
        <v>1</v>
      </c>
      <c r="G41" s="83">
        <v>5</v>
      </c>
      <c r="H41" s="128">
        <f t="shared" si="0"/>
        <v>5</v>
      </c>
      <c r="I41" s="83" t="str">
        <f t="shared" si="1"/>
        <v>ZONA RIESGO ALTO</v>
      </c>
      <c r="J41" s="87" t="s">
        <v>471</v>
      </c>
      <c r="K41" s="87" t="s">
        <v>472</v>
      </c>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row>
    <row r="42" spans="1:35" ht="178.5" x14ac:dyDescent="0.25">
      <c r="A42" s="83">
        <v>33</v>
      </c>
      <c r="B42" s="83" t="s">
        <v>47</v>
      </c>
      <c r="C42" s="106" t="s">
        <v>523</v>
      </c>
      <c r="D42" s="107" t="str">
        <f>+VLOOKUP(A42,'IDENTIFICACIÓN DE RIESGOS'!$A$7:$C$100,3,0)</f>
        <v>Suspensión de los servicios de seguridad social (Salud, ARL, Pensión, Cesantías, Caja de Compensación) para los servidores públicos de la Entidad</v>
      </c>
      <c r="E42" s="106" t="s">
        <v>535</v>
      </c>
      <c r="F42" s="83">
        <v>1</v>
      </c>
      <c r="G42" s="83">
        <v>1</v>
      </c>
      <c r="H42" s="128">
        <f t="shared" si="0"/>
        <v>1</v>
      </c>
      <c r="I42" s="83" t="str">
        <f t="shared" si="1"/>
        <v>ZONA RIESGO BAJA</v>
      </c>
      <c r="J42" s="87" t="s">
        <v>547</v>
      </c>
      <c r="K42" s="87" t="s">
        <v>548</v>
      </c>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row>
    <row r="43" spans="1:35" ht="207.75" customHeight="1" x14ac:dyDescent="0.25">
      <c r="A43" s="83">
        <v>34</v>
      </c>
      <c r="B43" s="83" t="s">
        <v>47</v>
      </c>
      <c r="C43" s="106" t="s">
        <v>524</v>
      </c>
      <c r="D43" s="107" t="str">
        <f>+VLOOKUP(A43,'IDENTIFICACIÓN DE RIESGOS'!$A$7:$C$100,3,0)</f>
        <v>Probabilidad de exposición a riesgos por  desconocimiento de la normatividad vigente para el Sistema de Gestión de la Seguridad y Salud en el Trabajo</v>
      </c>
      <c r="E43" s="106" t="s">
        <v>536</v>
      </c>
      <c r="F43" s="83">
        <v>1</v>
      </c>
      <c r="G43" s="83">
        <v>2</v>
      </c>
      <c r="H43" s="128">
        <f t="shared" si="0"/>
        <v>2</v>
      </c>
      <c r="I43" s="83" t="str">
        <f t="shared" si="1"/>
        <v>ZONA RIESGO BAJA</v>
      </c>
      <c r="J43" s="87" t="s">
        <v>547</v>
      </c>
      <c r="K43" s="87" t="s">
        <v>549</v>
      </c>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row>
    <row r="44" spans="1:35" ht="178.5" x14ac:dyDescent="0.25">
      <c r="A44" s="83">
        <v>35</v>
      </c>
      <c r="B44" s="83" t="s">
        <v>47</v>
      </c>
      <c r="C44" s="106" t="s">
        <v>525</v>
      </c>
      <c r="D44" s="107" t="str">
        <f>+VLOOKUP(A44,'IDENTIFICACIÓN DE RIESGOS'!$A$7:$C$100,3,0)</f>
        <v xml:space="preserve">Liquidación de la nómina sin el oportuno reporte de las novedades que se generan mensualmente. </v>
      </c>
      <c r="E44" s="106" t="s">
        <v>537</v>
      </c>
      <c r="F44" s="83">
        <v>1</v>
      </c>
      <c r="G44" s="83">
        <v>1</v>
      </c>
      <c r="H44" s="128">
        <f t="shared" si="0"/>
        <v>1</v>
      </c>
      <c r="I44" s="83" t="str">
        <f t="shared" si="1"/>
        <v>ZONA RIESGO BAJA</v>
      </c>
      <c r="J44" s="87" t="s">
        <v>547</v>
      </c>
      <c r="K44" s="87" t="s">
        <v>548</v>
      </c>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row>
    <row r="45" spans="1:35" ht="382.5" x14ac:dyDescent="0.25">
      <c r="A45" s="83">
        <v>36</v>
      </c>
      <c r="B45" s="83" t="s">
        <v>47</v>
      </c>
      <c r="C45" s="106" t="s">
        <v>526</v>
      </c>
      <c r="D45" s="107" t="str">
        <f>+VLOOKUP(A45,'IDENTIFICACIÓN DE RIESGOS'!$A$7:$C$100,3,0)</f>
        <v>Nombrar, encargar o posesionar a un servidor que no cumpla con los requisitos establecidos en el Manual de Funciones de la SCJ</v>
      </c>
      <c r="E45" s="106" t="s">
        <v>538</v>
      </c>
      <c r="F45" s="83">
        <v>1</v>
      </c>
      <c r="G45" s="83">
        <v>3</v>
      </c>
      <c r="H45" s="128">
        <f t="shared" si="0"/>
        <v>3</v>
      </c>
      <c r="I45" s="83" t="str">
        <f t="shared" si="1"/>
        <v>ZONA RIESGO MODERADO</v>
      </c>
      <c r="J45" s="87" t="s">
        <v>547</v>
      </c>
      <c r="K45" s="87" t="s">
        <v>550</v>
      </c>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row>
    <row r="46" spans="1:35" ht="382.5" x14ac:dyDescent="0.25">
      <c r="A46" s="83">
        <v>37</v>
      </c>
      <c r="B46" s="83" t="s">
        <v>47</v>
      </c>
      <c r="C46" s="106" t="s">
        <v>527</v>
      </c>
      <c r="D46" s="107" t="str">
        <f>+VLOOKUP(A46,'IDENTIFICACIÓN DE RIESGOS'!$A$7:$C$100,3,0)</f>
        <v>Sustracción de información de las historias laborales</v>
      </c>
      <c r="E46" s="106" t="s">
        <v>539</v>
      </c>
      <c r="F46" s="83">
        <v>1</v>
      </c>
      <c r="G46" s="83">
        <v>3</v>
      </c>
      <c r="H46" s="128">
        <f t="shared" si="0"/>
        <v>3</v>
      </c>
      <c r="I46" s="83" t="str">
        <f t="shared" si="1"/>
        <v>ZONA RIESGO MODERADO</v>
      </c>
      <c r="J46" s="87" t="s">
        <v>547</v>
      </c>
      <c r="K46" s="87" t="s">
        <v>550</v>
      </c>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row>
    <row r="47" spans="1:35" ht="357" x14ac:dyDescent="0.25">
      <c r="A47" s="83">
        <v>38</v>
      </c>
      <c r="B47" s="83" t="s">
        <v>47</v>
      </c>
      <c r="C47" s="106" t="s">
        <v>528</v>
      </c>
      <c r="D47" s="107" t="str">
        <f>+VLOOKUP(A47,'IDENTIFICACIÓN DE RIESGOS'!$A$7:$C$100,3,0)</f>
        <v>Emitir conceptos jurídicos no ajustados a la ley.</v>
      </c>
      <c r="E47" s="106" t="s">
        <v>540</v>
      </c>
      <c r="F47" s="83">
        <v>1</v>
      </c>
      <c r="G47" s="83">
        <v>3</v>
      </c>
      <c r="H47" s="128">
        <f t="shared" si="0"/>
        <v>3</v>
      </c>
      <c r="I47" s="83" t="str">
        <f t="shared" si="1"/>
        <v>ZONA RIESGO MODERADO</v>
      </c>
      <c r="J47" s="87" t="s">
        <v>547</v>
      </c>
      <c r="K47" s="87" t="s">
        <v>551</v>
      </c>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row>
    <row r="48" spans="1:35" ht="382.5" x14ac:dyDescent="0.25">
      <c r="A48" s="83">
        <v>39</v>
      </c>
      <c r="B48" s="83" t="s">
        <v>47</v>
      </c>
      <c r="C48" s="106" t="s">
        <v>529</v>
      </c>
      <c r="D48" s="107" t="str">
        <f>+VLOOKUP(A48,'IDENTIFICACIÓN DE RIESGOS'!$A$7:$C$100,3,0)</f>
        <v>Alteración de las evaluaciones de desempeño laboral de servidores con nombramiento provisional durante el proceso de revisión.</v>
      </c>
      <c r="E48" s="106" t="s">
        <v>541</v>
      </c>
      <c r="F48" s="83">
        <v>1</v>
      </c>
      <c r="G48" s="83">
        <v>3</v>
      </c>
      <c r="H48" s="128">
        <f t="shared" si="0"/>
        <v>3</v>
      </c>
      <c r="I48" s="83" t="str">
        <f t="shared" si="1"/>
        <v>ZONA RIESGO MODERADO</v>
      </c>
      <c r="J48" s="87" t="s">
        <v>547</v>
      </c>
      <c r="K48" s="87" t="s">
        <v>550</v>
      </c>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row>
    <row r="49" spans="1:35" ht="255" x14ac:dyDescent="0.25">
      <c r="A49" s="83">
        <v>40</v>
      </c>
      <c r="B49" s="83" t="s">
        <v>48</v>
      </c>
      <c r="C49" s="106" t="s">
        <v>530</v>
      </c>
      <c r="D49" s="107" t="str">
        <f>+VLOOKUP(A49,'IDENTIFICACIÓN DE RIESGOS'!$A$7:$C$100,3,0)</f>
        <v>Error en la revisión técnica de las ofertas presentadas por los proponentes, incumpliendo los requisitos establecidos en la etapa precontractual (estudios previos)</v>
      </c>
      <c r="E49" s="106" t="s">
        <v>542</v>
      </c>
      <c r="F49" s="83">
        <v>1</v>
      </c>
      <c r="G49" s="83">
        <v>2</v>
      </c>
      <c r="H49" s="128">
        <f t="shared" si="0"/>
        <v>2</v>
      </c>
      <c r="I49" s="83" t="str">
        <f t="shared" si="1"/>
        <v>ZONA RIESGO BAJA</v>
      </c>
      <c r="J49" s="87" t="s">
        <v>547</v>
      </c>
      <c r="K49" s="87" t="s">
        <v>549</v>
      </c>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row>
    <row r="50" spans="1:35" ht="255" x14ac:dyDescent="0.25">
      <c r="A50" s="83">
        <v>41</v>
      </c>
      <c r="B50" s="83" t="s">
        <v>48</v>
      </c>
      <c r="C50" s="106" t="s">
        <v>531</v>
      </c>
      <c r="D50" s="107" t="str">
        <f>+VLOOKUP(A50,'IDENTIFICACIÓN DE RIESGOS'!$A$7:$C$100,3,0)</f>
        <v>Probabilidad de Incremento en la ocurrencia de accidentes y enfermedades laborales</v>
      </c>
      <c r="E50" s="106" t="s">
        <v>543</v>
      </c>
      <c r="F50" s="83">
        <v>1</v>
      </c>
      <c r="G50" s="83">
        <v>2</v>
      </c>
      <c r="H50" s="128">
        <f t="shared" si="0"/>
        <v>2</v>
      </c>
      <c r="I50" s="83" t="str">
        <f t="shared" si="1"/>
        <v>ZONA RIESGO BAJA</v>
      </c>
      <c r="J50" s="87" t="s">
        <v>547</v>
      </c>
      <c r="K50" s="87" t="s">
        <v>549</v>
      </c>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row>
    <row r="51" spans="1:35" ht="255" x14ac:dyDescent="0.25">
      <c r="A51" s="83">
        <v>42</v>
      </c>
      <c r="B51" s="83" t="s">
        <v>48</v>
      </c>
      <c r="C51" s="106" t="s">
        <v>532</v>
      </c>
      <c r="D51" s="107" t="str">
        <f>+VLOOKUP(A51,'IDENTIFICACIÓN DE RIESGOS'!$A$7:$C$100,3,0)</f>
        <v>Probabilidad de Incremento de reporte de casos asociados a riesgo psicosocial en la SCJ</v>
      </c>
      <c r="E51" s="106" t="s">
        <v>544</v>
      </c>
      <c r="F51" s="83">
        <v>1</v>
      </c>
      <c r="G51" s="83">
        <v>2</v>
      </c>
      <c r="H51" s="128">
        <f t="shared" si="0"/>
        <v>2</v>
      </c>
      <c r="I51" s="83" t="str">
        <f t="shared" si="1"/>
        <v>ZONA RIESGO BAJA</v>
      </c>
      <c r="J51" s="87" t="s">
        <v>547</v>
      </c>
      <c r="K51" s="87" t="s">
        <v>549</v>
      </c>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row>
    <row r="52" spans="1:35" ht="382.5" x14ac:dyDescent="0.25">
      <c r="A52" s="83">
        <v>43</v>
      </c>
      <c r="B52" s="83" t="s">
        <v>48</v>
      </c>
      <c r="C52" s="106" t="s">
        <v>533</v>
      </c>
      <c r="D52" s="107" t="str">
        <f>+VLOOKUP(A52,'IDENTIFICACIÓN DE RIESGOS'!$A$7:$C$100,3,0)</f>
        <v>Indebida ejecución del programa de bienestar de la entidad</v>
      </c>
      <c r="E52" s="106" t="s">
        <v>545</v>
      </c>
      <c r="F52" s="83">
        <v>1</v>
      </c>
      <c r="G52" s="83">
        <v>3</v>
      </c>
      <c r="H52" s="128">
        <f t="shared" si="0"/>
        <v>3</v>
      </c>
      <c r="I52" s="83" t="str">
        <f t="shared" si="1"/>
        <v>ZONA RIESGO MODERADO</v>
      </c>
      <c r="J52" s="87" t="s">
        <v>547</v>
      </c>
      <c r="K52" s="87" t="s">
        <v>552</v>
      </c>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row>
    <row r="53" spans="1:35" ht="255" x14ac:dyDescent="0.25">
      <c r="A53" s="83">
        <v>44</v>
      </c>
      <c r="B53" s="83" t="s">
        <v>48</v>
      </c>
      <c r="C53" s="106" t="s">
        <v>534</v>
      </c>
      <c r="D53" s="107" t="str">
        <f>+VLOOKUP(A53,'IDENTIFICACIÓN DE RIESGOS'!$A$7:$C$100,3,0)</f>
        <v>Diagnóstico de capacitación no ajustado a las necesidades reales de la SCJ.</v>
      </c>
      <c r="E53" s="106" t="s">
        <v>546</v>
      </c>
      <c r="F53" s="83">
        <v>1</v>
      </c>
      <c r="G53" s="83">
        <v>2</v>
      </c>
      <c r="H53" s="128">
        <f t="shared" si="0"/>
        <v>2</v>
      </c>
      <c r="I53" s="83" t="str">
        <f t="shared" si="1"/>
        <v>ZONA RIESGO BAJA</v>
      </c>
      <c r="J53" s="87" t="s">
        <v>547</v>
      </c>
      <c r="K53" s="87" t="s">
        <v>549</v>
      </c>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row>
    <row r="54" spans="1:35" ht="153" x14ac:dyDescent="0.25">
      <c r="A54" s="83">
        <v>45</v>
      </c>
      <c r="B54" s="83" t="s">
        <v>48</v>
      </c>
      <c r="C54" s="106" t="s">
        <v>593</v>
      </c>
      <c r="D54" s="107" t="str">
        <f>+VLOOKUP(A54,'IDENTIFICACIÓN DE RIESGOS'!$A$7:$C$100,3,0)</f>
        <v>Desviación o incumplimiento de las metas programadas de los indicadores relacionados con el proceso</v>
      </c>
      <c r="E54" s="106" t="s">
        <v>598</v>
      </c>
      <c r="F54" s="83">
        <v>2</v>
      </c>
      <c r="G54" s="83">
        <v>3</v>
      </c>
      <c r="H54" s="128">
        <f t="shared" si="0"/>
        <v>6</v>
      </c>
      <c r="I54" s="83" t="str">
        <f t="shared" si="1"/>
        <v>ZONA RIESGO MODERADO</v>
      </c>
      <c r="J54" s="87" t="s">
        <v>603</v>
      </c>
      <c r="K54" s="87" t="s">
        <v>604</v>
      </c>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row>
    <row r="55" spans="1:35" ht="63.75" x14ac:dyDescent="0.25">
      <c r="A55" s="83">
        <v>46</v>
      </c>
      <c r="B55" s="83" t="s">
        <v>48</v>
      </c>
      <c r="C55" s="106" t="s">
        <v>594</v>
      </c>
      <c r="D55" s="107" t="str">
        <f>+VLOOKUP(A55,'IDENTIFICACIÓN DE RIESGOS'!$A$7:$C$100,3,0)</f>
        <v xml:space="preserve">Perdida o distorsión de información critica para el proceso </v>
      </c>
      <c r="E55" s="106" t="s">
        <v>599</v>
      </c>
      <c r="F55" s="83">
        <v>1</v>
      </c>
      <c r="G55" s="83">
        <v>3</v>
      </c>
      <c r="H55" s="128">
        <f t="shared" si="0"/>
        <v>3</v>
      </c>
      <c r="I55" s="83" t="str">
        <f t="shared" si="1"/>
        <v>ZONA RIESGO MODERADO</v>
      </c>
      <c r="J55" s="87" t="s">
        <v>605</v>
      </c>
      <c r="K55" s="87" t="s">
        <v>604</v>
      </c>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row>
    <row r="56" spans="1:35" ht="76.5" x14ac:dyDescent="0.25">
      <c r="A56" s="83">
        <v>47</v>
      </c>
      <c r="B56" s="83" t="s">
        <v>47</v>
      </c>
      <c r="C56" s="140" t="s">
        <v>595</v>
      </c>
      <c r="D56" s="107" t="str">
        <f>+VLOOKUP(A56,'IDENTIFICACIÓN DE RIESGOS'!$A$7:$C$100,3,0)</f>
        <v>Ejecución ineficaz o ineficiente de las actividades programadas en los diferentes procedimientos</v>
      </c>
      <c r="E56" s="140" t="s">
        <v>600</v>
      </c>
      <c r="F56" s="83">
        <v>1</v>
      </c>
      <c r="G56" s="83">
        <v>3</v>
      </c>
      <c r="H56" s="128">
        <f t="shared" si="0"/>
        <v>3</v>
      </c>
      <c r="I56" s="83" t="str">
        <f t="shared" si="1"/>
        <v>ZONA RIESGO MODERADO</v>
      </c>
      <c r="J56" s="87" t="s">
        <v>606</v>
      </c>
      <c r="K56" s="87" t="s">
        <v>604</v>
      </c>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row>
    <row r="57" spans="1:35" ht="63.75" x14ac:dyDescent="0.25">
      <c r="A57" s="83">
        <v>48</v>
      </c>
      <c r="B57" s="83" t="s">
        <v>47</v>
      </c>
      <c r="C57" s="140" t="s">
        <v>596</v>
      </c>
      <c r="D57" s="107" t="str">
        <f>+VLOOKUP(A57,'IDENTIFICACIÓN DE RIESGOS'!$A$7:$C$100,3,0)</f>
        <v>Atención deficiente de los usuarios de los diferentes procedimientos</v>
      </c>
      <c r="E57" s="140" t="s">
        <v>601</v>
      </c>
      <c r="F57" s="83">
        <v>1</v>
      </c>
      <c r="G57" s="83">
        <v>3</v>
      </c>
      <c r="H57" s="128">
        <f t="shared" si="0"/>
        <v>3</v>
      </c>
      <c r="I57" s="83" t="str">
        <f t="shared" si="1"/>
        <v>ZONA RIESGO MODERADO</v>
      </c>
      <c r="J57" s="87" t="s">
        <v>606</v>
      </c>
      <c r="K57" s="87" t="s">
        <v>604</v>
      </c>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row>
    <row r="58" spans="1:35" ht="127.5" x14ac:dyDescent="0.25">
      <c r="A58" s="83">
        <v>49</v>
      </c>
      <c r="B58" s="83" t="s">
        <v>47</v>
      </c>
      <c r="C58" s="140" t="s">
        <v>597</v>
      </c>
      <c r="D58" s="107" t="str">
        <f>+VLOOKUP(A58,'IDENTIFICACIÓN DE RIESGOS'!$A$7:$C$100,3,0)</f>
        <v>Acompañamiento inadecuado o con resultados adversos de manifestaciones, movilizaciones, eventos o aglomeraciones</v>
      </c>
      <c r="E58" s="140" t="s">
        <v>602</v>
      </c>
      <c r="F58" s="83">
        <v>1</v>
      </c>
      <c r="G58" s="83">
        <v>3</v>
      </c>
      <c r="H58" s="128">
        <f t="shared" si="0"/>
        <v>3</v>
      </c>
      <c r="I58" s="83" t="str">
        <f t="shared" si="1"/>
        <v>ZONA RIESGO MODERADO</v>
      </c>
      <c r="J58" s="87" t="s">
        <v>605</v>
      </c>
      <c r="K58" s="87" t="s">
        <v>604</v>
      </c>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row>
    <row r="59" spans="1:35" ht="102" x14ac:dyDescent="0.25">
      <c r="A59" s="83">
        <v>50</v>
      </c>
      <c r="B59" s="83" t="s">
        <v>48</v>
      </c>
      <c r="C59" s="144" t="s">
        <v>625</v>
      </c>
      <c r="D59" s="107" t="str">
        <f>+VLOOKUP(A59,'IDENTIFICACIÓN DE RIESGOS'!$A$7:$C$100,3,0)</f>
        <v>Uso de los bienes en comodato con un fin diferente a lo pactado en los contratos interadministrativos de comodato</v>
      </c>
      <c r="E59" s="144" t="s">
        <v>630</v>
      </c>
      <c r="F59" s="83">
        <v>1</v>
      </c>
      <c r="G59" s="83">
        <v>4</v>
      </c>
      <c r="H59" s="128">
        <f t="shared" si="0"/>
        <v>4</v>
      </c>
      <c r="I59" s="83" t="str">
        <f t="shared" si="1"/>
        <v>ZONA RIESGO ALTO</v>
      </c>
      <c r="J59" s="87" t="s">
        <v>635</v>
      </c>
      <c r="K59" s="87" t="s">
        <v>636</v>
      </c>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row>
    <row r="60" spans="1:35" ht="51" x14ac:dyDescent="0.25">
      <c r="A60" s="83">
        <v>51</v>
      </c>
      <c r="B60" s="83" t="s">
        <v>48</v>
      </c>
      <c r="C60" s="144" t="s">
        <v>626</v>
      </c>
      <c r="D60" s="107" t="str">
        <f>+VLOOKUP(A60,'IDENTIFICACIÓN DE RIESGOS'!$A$7:$C$100,3,0)</f>
        <v>Detrimento patrimonial por la no reclamación de siniestros durante el tiempo legalmente establecido para que no opere la prescripción</v>
      </c>
      <c r="E60" s="144" t="s">
        <v>631</v>
      </c>
      <c r="F60" s="83">
        <v>2</v>
      </c>
      <c r="G60" s="83">
        <v>3</v>
      </c>
      <c r="H60" s="128">
        <f t="shared" si="0"/>
        <v>6</v>
      </c>
      <c r="I60" s="83" t="str">
        <f t="shared" si="1"/>
        <v>ZONA RIESGO MODERADO</v>
      </c>
      <c r="J60" s="87" t="s">
        <v>637</v>
      </c>
      <c r="K60" s="87" t="s">
        <v>636</v>
      </c>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row>
    <row r="61" spans="1:35" ht="102" x14ac:dyDescent="0.25">
      <c r="A61" s="83">
        <v>52</v>
      </c>
      <c r="B61" s="83" t="s">
        <v>48</v>
      </c>
      <c r="C61" s="144" t="s">
        <v>627</v>
      </c>
      <c r="D61" s="107" t="str">
        <f>+VLOOKUP(A61,'IDENTIFICACIÓN DE RIESGOS'!$A$7:$C$100,3,0)</f>
        <v>Fallas técnicas en los puntos instalados  del sistema de Video vigilancia de la ciudad</v>
      </c>
      <c r="E61" s="144" t="s">
        <v>632</v>
      </c>
      <c r="F61" s="83">
        <v>2</v>
      </c>
      <c r="G61" s="83">
        <v>3</v>
      </c>
      <c r="H61" s="128">
        <f t="shared" si="0"/>
        <v>6</v>
      </c>
      <c r="I61" s="83" t="str">
        <f t="shared" si="1"/>
        <v>ZONA RIESGO MODERADO</v>
      </c>
      <c r="J61" s="87" t="s">
        <v>638</v>
      </c>
      <c r="K61" s="87" t="s">
        <v>636</v>
      </c>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row>
    <row r="62" spans="1:35" ht="38.25" x14ac:dyDescent="0.25">
      <c r="A62" s="83">
        <v>53</v>
      </c>
      <c r="B62" s="83" t="s">
        <v>47</v>
      </c>
      <c r="C62" s="144" t="s">
        <v>628</v>
      </c>
      <c r="D62" s="107" t="str">
        <f>+VLOOKUP(A62,'IDENTIFICACIÓN DE RIESGOS'!$A$7:$C$100,3,0)</f>
        <v>No suministrar los bienes y servicios de manera oportuna</v>
      </c>
      <c r="E62" s="144" t="s">
        <v>633</v>
      </c>
      <c r="F62" s="83">
        <v>2</v>
      </c>
      <c r="G62" s="83">
        <v>2</v>
      </c>
      <c r="H62" s="128">
        <f t="shared" si="0"/>
        <v>4</v>
      </c>
      <c r="I62" s="83" t="str">
        <f t="shared" si="1"/>
        <v>ZONA RIESGO BAJA</v>
      </c>
      <c r="J62" s="87" t="s">
        <v>639</v>
      </c>
      <c r="K62" s="87" t="s">
        <v>640</v>
      </c>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row>
    <row r="63" spans="1:35" ht="63.75" x14ac:dyDescent="0.25">
      <c r="A63" s="83">
        <v>54</v>
      </c>
      <c r="B63" s="83" t="s">
        <v>47</v>
      </c>
      <c r="C63" s="144" t="s">
        <v>629</v>
      </c>
      <c r="D63" s="107" t="str">
        <f>+VLOOKUP(A63,'IDENTIFICACIÓN DE RIESGOS'!$A$7:$C$100,3,0)</f>
        <v>Proyectos no ejecutados de acuerdo a lo proyectado en la vigencia anterior, Proyectos inconclusos en su ejecución (Obras de infraestructura sin terminar), Obras sin el cumplimiento de requisitos para su adecuado funcionamiento</v>
      </c>
      <c r="E63" s="144" t="s">
        <v>634</v>
      </c>
      <c r="F63" s="83">
        <v>2</v>
      </c>
      <c r="G63" s="83">
        <v>2</v>
      </c>
      <c r="H63" s="128">
        <f t="shared" si="0"/>
        <v>4</v>
      </c>
      <c r="I63" s="83" t="str">
        <f t="shared" si="1"/>
        <v>ZONA RIESGO BAJA</v>
      </c>
      <c r="J63" s="87" t="s">
        <v>639</v>
      </c>
      <c r="K63" s="87" t="s">
        <v>640</v>
      </c>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row>
    <row r="64" spans="1:35" ht="38.25" x14ac:dyDescent="0.25">
      <c r="A64" s="83">
        <v>55</v>
      </c>
      <c r="B64" s="83" t="s">
        <v>47</v>
      </c>
      <c r="C64" s="144" t="s">
        <v>660</v>
      </c>
      <c r="D64" s="107" t="str">
        <f>+VLOOKUP(A64,'IDENTIFICACIÓN DE RIESGOS'!$A$7:$C$100,3,0)</f>
        <v>Incumplimiento en la prestacion del servicio</v>
      </c>
      <c r="E64" s="144" t="s">
        <v>665</v>
      </c>
      <c r="F64" s="83">
        <v>1</v>
      </c>
      <c r="G64" s="83">
        <v>3</v>
      </c>
      <c r="H64" s="128">
        <f t="shared" si="0"/>
        <v>3</v>
      </c>
      <c r="I64" s="83" t="str">
        <f t="shared" si="1"/>
        <v>ZONA RIESGO MODERADO</v>
      </c>
      <c r="J64" s="87" t="s">
        <v>668</v>
      </c>
      <c r="K64" s="87" t="s">
        <v>669</v>
      </c>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row>
    <row r="65" spans="1:35" ht="51" x14ac:dyDescent="0.25">
      <c r="A65" s="83">
        <v>56</v>
      </c>
      <c r="B65" s="83" t="s">
        <v>47</v>
      </c>
      <c r="C65" s="144" t="s">
        <v>661</v>
      </c>
      <c r="D65" s="107" t="str">
        <f>+VLOOKUP(A65,'IDENTIFICACIÓN DE RIESGOS'!$A$7:$C$100,3,0)</f>
        <v>Disminución de las actividades válidas para la redención de pena, vulneración de derechos a PPL</v>
      </c>
      <c r="E65" s="144" t="s">
        <v>666</v>
      </c>
      <c r="F65" s="83">
        <v>4</v>
      </c>
      <c r="G65" s="83">
        <v>3</v>
      </c>
      <c r="H65" s="128">
        <f t="shared" si="0"/>
        <v>12</v>
      </c>
      <c r="I65" s="83" t="str">
        <f t="shared" si="1"/>
        <v>ZONA RIESGO ALTO</v>
      </c>
      <c r="J65" s="87" t="s">
        <v>670</v>
      </c>
      <c r="K65" s="87" t="s">
        <v>669</v>
      </c>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row>
    <row r="66" spans="1:35" ht="38.25" x14ac:dyDescent="0.25">
      <c r="A66" s="83">
        <v>57</v>
      </c>
      <c r="B66" s="83" t="s">
        <v>47</v>
      </c>
      <c r="C66" s="144" t="s">
        <v>662</v>
      </c>
      <c r="D66" s="107" t="str">
        <f>+VLOOKUP(A66,'IDENTIFICACIÓN DE RIESGOS'!$A$7:$C$100,3,0)</f>
        <v>Pérdida de la confidencialidad de la información</v>
      </c>
      <c r="E66" s="144" t="s">
        <v>666</v>
      </c>
      <c r="F66" s="83">
        <v>1</v>
      </c>
      <c r="G66" s="83">
        <v>3</v>
      </c>
      <c r="H66" s="128">
        <f t="shared" si="0"/>
        <v>3</v>
      </c>
      <c r="I66" s="83" t="str">
        <f t="shared" si="1"/>
        <v>ZONA RIESGO MODERADO</v>
      </c>
      <c r="J66" s="87" t="s">
        <v>668</v>
      </c>
      <c r="K66" s="87" t="s">
        <v>669</v>
      </c>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row>
    <row r="67" spans="1:35" x14ac:dyDescent="0.25">
      <c r="A67" s="83">
        <v>58</v>
      </c>
      <c r="B67" s="83" t="s">
        <v>47</v>
      </c>
      <c r="C67" s="144" t="s">
        <v>663</v>
      </c>
      <c r="D67" s="107" t="str">
        <f>+VLOOKUP(A67,'IDENTIFICACIÓN DE RIESGOS'!$A$7:$C$100,3,0)</f>
        <v>Fuga o Rescate de PPL</v>
      </c>
      <c r="E67" s="144" t="s">
        <v>667</v>
      </c>
      <c r="F67" s="83">
        <v>1</v>
      </c>
      <c r="G67" s="83">
        <v>4</v>
      </c>
      <c r="H67" s="128">
        <f t="shared" si="0"/>
        <v>4</v>
      </c>
      <c r="I67" s="83" t="str">
        <f t="shared" si="1"/>
        <v>ZONA RIESGO ALTO</v>
      </c>
      <c r="J67" s="87" t="s">
        <v>668</v>
      </c>
      <c r="K67" s="87" t="s">
        <v>671</v>
      </c>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row>
    <row r="68" spans="1:35" ht="38.25" x14ac:dyDescent="0.25">
      <c r="A68" s="83">
        <v>59</v>
      </c>
      <c r="B68" s="83" t="s">
        <v>47</v>
      </c>
      <c r="C68" s="144" t="s">
        <v>664</v>
      </c>
      <c r="D68" s="107" t="str">
        <f>+VLOOKUP(A68,'IDENTIFICACIÓN DE RIESGOS'!$A$7:$C$100,3,0)</f>
        <v>Cuarentena, ETA (enfermedad transmitida por alimento) y cierre del servicio de alimentos</v>
      </c>
      <c r="E68" s="144" t="s">
        <v>667</v>
      </c>
      <c r="F68" s="83">
        <v>3</v>
      </c>
      <c r="G68" s="83">
        <v>3</v>
      </c>
      <c r="H68" s="128">
        <f t="shared" si="0"/>
        <v>9</v>
      </c>
      <c r="I68" s="83" t="str">
        <f t="shared" si="1"/>
        <v>ZONA RIESGO ALTO</v>
      </c>
      <c r="J68" s="87" t="s">
        <v>672</v>
      </c>
      <c r="K68" s="87" t="s">
        <v>671</v>
      </c>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row>
    <row r="69" spans="1:35" x14ac:dyDescent="0.25">
      <c r="A69" s="83">
        <v>60</v>
      </c>
      <c r="B69" s="83" t="s">
        <v>47</v>
      </c>
      <c r="C69" s="144" t="s">
        <v>681</v>
      </c>
      <c r="D69" s="107" t="str">
        <f>+VLOOKUP(A69,'IDENTIFICACIÓN DE RIESGOS'!$A$7:$C$100,3,0)</f>
        <v>Incumplimiento en la cobertura de los puestos de servicio y las actividades programadas</v>
      </c>
      <c r="E69" s="144" t="s">
        <v>684</v>
      </c>
      <c r="F69" s="83">
        <v>4</v>
      </c>
      <c r="G69" s="83">
        <v>4</v>
      </c>
      <c r="H69" s="128">
        <f t="shared" si="0"/>
        <v>16</v>
      </c>
      <c r="I69" s="83" t="str">
        <f t="shared" si="1"/>
        <v>ZONA RIESGO EXTREMO</v>
      </c>
      <c r="J69" s="87" t="s">
        <v>685</v>
      </c>
      <c r="K69" s="87" t="s">
        <v>686</v>
      </c>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row>
    <row r="70" spans="1:35" ht="114.75" x14ac:dyDescent="0.25">
      <c r="A70" s="83">
        <v>61</v>
      </c>
      <c r="B70" s="83" t="s">
        <v>47</v>
      </c>
      <c r="C70" s="144" t="s">
        <v>682</v>
      </c>
      <c r="D70" s="107" t="str">
        <f>+VLOOKUP(A70,'IDENTIFICACIÓN DE RIESGOS'!$A$7:$C$100,3,0)</f>
        <v>Inseguridad y tiempos de reacción a los eventos que atenten contra la seguridad de las PPL/Funcionarios/Guardia.</v>
      </c>
      <c r="E70" s="144" t="s">
        <v>684</v>
      </c>
      <c r="F70" s="83">
        <v>4</v>
      </c>
      <c r="G70" s="83">
        <v>4</v>
      </c>
      <c r="H70" s="128">
        <f t="shared" si="0"/>
        <v>16</v>
      </c>
      <c r="I70" s="83" t="str">
        <f t="shared" si="1"/>
        <v>ZONA RIESGO EXTREMO</v>
      </c>
      <c r="J70" s="87" t="s">
        <v>687</v>
      </c>
      <c r="K70" s="87" t="s">
        <v>686</v>
      </c>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row>
    <row r="71" spans="1:35" x14ac:dyDescent="0.25">
      <c r="A71" s="83">
        <v>62</v>
      </c>
      <c r="B71" s="83" t="s">
        <v>47</v>
      </c>
      <c r="C71" s="144" t="s">
        <v>683</v>
      </c>
      <c r="D71" s="107" t="str">
        <f>+VLOOKUP(A71,'IDENTIFICACIÓN DE RIESGOS'!$A$7:$C$100,3,0)</f>
        <v>Fuga/rescates o inseguridad dentro del sistema penitenciario</v>
      </c>
      <c r="E71" s="144" t="s">
        <v>684</v>
      </c>
      <c r="F71" s="83">
        <v>1</v>
      </c>
      <c r="G71" s="83">
        <v>4</v>
      </c>
      <c r="H71" s="128">
        <f t="shared" si="0"/>
        <v>4</v>
      </c>
      <c r="I71" s="83" t="str">
        <f t="shared" si="1"/>
        <v>ZONA RIESGO ALTO</v>
      </c>
      <c r="J71" s="87" t="s">
        <v>668</v>
      </c>
      <c r="K71" s="87" t="s">
        <v>686</v>
      </c>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row>
    <row r="72" spans="1:35" ht="38.25" x14ac:dyDescent="0.25">
      <c r="A72" s="83">
        <v>63</v>
      </c>
      <c r="B72" s="83" t="s">
        <v>47</v>
      </c>
      <c r="C72" s="144" t="s">
        <v>696</v>
      </c>
      <c r="D72" s="107" t="str">
        <f>+VLOOKUP(A72,'IDENTIFICACIÓN DE RIESGOS'!$A$7:$C$100,3,0)</f>
        <v xml:space="preserve">Vencimiento de trámites Jurídicos. </v>
      </c>
      <c r="E72" s="144" t="s">
        <v>699</v>
      </c>
      <c r="F72" s="83">
        <v>5</v>
      </c>
      <c r="G72" s="83">
        <v>2</v>
      </c>
      <c r="H72" s="128">
        <f t="shared" si="0"/>
        <v>10</v>
      </c>
      <c r="I72" s="83" t="str">
        <f t="shared" si="1"/>
        <v>ZONA RIESGO ALTO</v>
      </c>
      <c r="J72" s="87" t="s">
        <v>701</v>
      </c>
      <c r="K72" s="87" t="s">
        <v>702</v>
      </c>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row>
    <row r="73" spans="1:35" ht="51" x14ac:dyDescent="0.25">
      <c r="A73" s="83">
        <v>64</v>
      </c>
      <c r="B73" s="83" t="s">
        <v>47</v>
      </c>
      <c r="C73" s="144" t="s">
        <v>696</v>
      </c>
      <c r="D73" s="107" t="str">
        <f>+VLOOKUP(A73,'IDENTIFICACIÓN DE RIESGOS'!$A$7:$C$100,3,0)</f>
        <v xml:space="preserve">Prescripción de trámites Jurídicos. </v>
      </c>
      <c r="E73" s="144" t="s">
        <v>699</v>
      </c>
      <c r="F73" s="83">
        <v>5</v>
      </c>
      <c r="G73" s="83">
        <v>2</v>
      </c>
      <c r="H73" s="128">
        <f t="shared" si="0"/>
        <v>10</v>
      </c>
      <c r="I73" s="83" t="str">
        <f t="shared" si="1"/>
        <v>ZONA RIESGO ALTO</v>
      </c>
      <c r="J73" s="87" t="s">
        <v>703</v>
      </c>
      <c r="K73" s="87" t="s">
        <v>702</v>
      </c>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row>
    <row r="74" spans="1:35" ht="38.25" x14ac:dyDescent="0.25">
      <c r="A74" s="83">
        <v>65</v>
      </c>
      <c r="B74" s="83" t="s">
        <v>47</v>
      </c>
      <c r="C74" s="144" t="s">
        <v>696</v>
      </c>
      <c r="D74" s="107" t="str">
        <f>+VLOOKUP(A74,'IDENTIFICACIÓN DE RIESGOS'!$A$7:$C$100,3,0)</f>
        <v>Prolongación Ilícita de la libertad</v>
      </c>
      <c r="E74" s="144" t="s">
        <v>699</v>
      </c>
      <c r="F74" s="83">
        <v>1</v>
      </c>
      <c r="G74" s="83">
        <v>3</v>
      </c>
      <c r="H74" s="128">
        <f t="shared" ref="H74:H77" si="2">F74*G74</f>
        <v>3</v>
      </c>
      <c r="I74" s="83" t="str">
        <f t="shared" ref="I74:I77" si="3">IF(OR(AND(F74=1,G74=1),AND(F74=2,G74=1),AND(F74=3,G74=1),AND(F74=1,G74=2),AND(F74=2,G74=2)),"ZONA RIESGO BAJA",IF(OR(AND(F74=4,G74=1),AND(F74=3,G74=2),AND(F74=2,G74=3),AND(F74=1,G74=3)),"ZONA RIESGO MODERADO",IF(OR(AND(F74=5,G74=1),AND(F74=5,G74=2),AND(F74=4,G74=2),AND(F74=4,G74=3),AND(F74=3,G74=3),AND(F74=2,G74=4),AND(F74=1,G74=4),AND(F74=1,G74=5)),"ZONA RIESGO ALTO",IF(OR(AND(F74=5,G74=3),AND(F74=5,G74=4),AND(F74=5,G74=5),AND(F74=4,G74=4),AND(F74=4,G74=5),AND(F74=3,G74=4),AND(F74=3,G74=5),AND(F74=2,G74=5)),"ZONA RIESGO EXTREMO",0))))</f>
        <v>ZONA RIESGO MODERADO</v>
      </c>
      <c r="J74" s="87" t="s">
        <v>668</v>
      </c>
      <c r="K74" s="87" t="s">
        <v>704</v>
      </c>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row>
    <row r="75" spans="1:35" x14ac:dyDescent="0.25">
      <c r="A75" s="83">
        <v>66</v>
      </c>
      <c r="B75" s="83" t="s">
        <v>47</v>
      </c>
      <c r="C75" s="144" t="s">
        <v>697</v>
      </c>
      <c r="D75" s="107" t="str">
        <f>+VLOOKUP(A75,'IDENTIFICACIÓN DE RIESGOS'!$A$7:$C$100,3,0)</f>
        <v>Hoja de vida incompleta, desactualizada o imprecisa (Física o en el aplicativo SISIPEC WEB)</v>
      </c>
      <c r="E75" s="144" t="s">
        <v>700</v>
      </c>
      <c r="F75" s="83">
        <v>5</v>
      </c>
      <c r="G75" s="83">
        <v>2</v>
      </c>
      <c r="H75" s="128">
        <f t="shared" si="2"/>
        <v>10</v>
      </c>
      <c r="I75" s="83" t="str">
        <f t="shared" si="3"/>
        <v>ZONA RIESGO ALTO</v>
      </c>
      <c r="J75" s="87" t="s">
        <v>705</v>
      </c>
      <c r="K75" s="87" t="s">
        <v>706</v>
      </c>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row>
    <row r="76" spans="1:35" x14ac:dyDescent="0.25">
      <c r="A76" s="83">
        <v>67</v>
      </c>
      <c r="B76" s="83" t="s">
        <v>47</v>
      </c>
      <c r="C76" s="144" t="s">
        <v>698</v>
      </c>
      <c r="D76" s="107" t="str">
        <f>+VLOOKUP(A76,'IDENTIFICACIÓN DE RIESGOS'!$A$7:$C$100,3,0)</f>
        <v>Conceder u otorgar libertad o trasladar a una PPL sin el debido cumplimiento de los requisitos legales.</v>
      </c>
      <c r="E76" s="144" t="s">
        <v>700</v>
      </c>
      <c r="F76" s="83">
        <v>1</v>
      </c>
      <c r="G76" s="83">
        <v>2</v>
      </c>
      <c r="H76" s="128">
        <f t="shared" si="2"/>
        <v>2</v>
      </c>
      <c r="I76" s="83" t="str">
        <f t="shared" si="3"/>
        <v>ZONA RIESGO BAJA</v>
      </c>
      <c r="J76" s="87" t="s">
        <v>668</v>
      </c>
      <c r="K76" s="87" t="s">
        <v>706</v>
      </c>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row>
    <row r="77" spans="1:35" x14ac:dyDescent="0.25">
      <c r="A77" s="83">
        <v>68</v>
      </c>
      <c r="B77" s="83" t="s">
        <v>47</v>
      </c>
      <c r="C77" s="144" t="s">
        <v>698</v>
      </c>
      <c r="D77" s="107" t="str">
        <f>+VLOOKUP(A77,'IDENTIFICACIÓN DE RIESGOS'!$A$7:$C$100,3,0)</f>
        <v xml:space="preserve">Privación ilegal de la libertad </v>
      </c>
      <c r="E77" s="144" t="s">
        <v>700</v>
      </c>
      <c r="F77" s="83">
        <v>1</v>
      </c>
      <c r="G77" s="83">
        <v>2</v>
      </c>
      <c r="H77" s="128">
        <f t="shared" si="2"/>
        <v>2</v>
      </c>
      <c r="I77" s="83" t="str">
        <f t="shared" si="3"/>
        <v>ZONA RIESGO BAJA</v>
      </c>
      <c r="J77" s="87" t="s">
        <v>668</v>
      </c>
      <c r="K77" s="87" t="s">
        <v>706</v>
      </c>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row>
    <row r="78" spans="1:35" ht="25.5" customHeight="1" x14ac:dyDescent="0.25">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row>
    <row r="79" spans="1:35" ht="25.5" customHeight="1" x14ac:dyDescent="0.25">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row>
    <row r="80" spans="1:35" ht="25.5" customHeight="1" x14ac:dyDescent="0.25">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row>
    <row r="81" spans="1:35" ht="25.5" customHeight="1" x14ac:dyDescent="0.25">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row>
    <row r="82" spans="1:35" ht="25.5" customHeight="1" x14ac:dyDescent="0.25">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row>
    <row r="83" spans="1:35" ht="25.5" customHeight="1" x14ac:dyDescent="0.25">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row>
    <row r="84" spans="1:35" ht="25.5" customHeight="1" x14ac:dyDescent="0.25">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row>
    <row r="85" spans="1:35" ht="25.5" customHeight="1" x14ac:dyDescent="0.2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row>
    <row r="86" spans="1:35" ht="25.5" customHeight="1" x14ac:dyDescent="0.2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row>
    <row r="87" spans="1:35" ht="25.5" customHeight="1" x14ac:dyDescent="0.2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row>
    <row r="88" spans="1:35" ht="25.5" customHeight="1" x14ac:dyDescent="0.2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row>
    <row r="89" spans="1:35" ht="25.5" customHeight="1" x14ac:dyDescent="0.2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row>
    <row r="90" spans="1:35" ht="25.5" customHeight="1" x14ac:dyDescent="0.25">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row>
    <row r="91" spans="1:35" ht="25.5" customHeight="1" x14ac:dyDescent="0.25">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row>
    <row r="92" spans="1:35" ht="25.5" customHeight="1" x14ac:dyDescent="0.25">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row>
    <row r="93" spans="1:35" ht="25.5" customHeight="1" x14ac:dyDescent="0.25">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row>
    <row r="94" spans="1:35" ht="25.5" customHeight="1" x14ac:dyDescent="0.25">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row>
    <row r="95" spans="1:35" ht="25.5" customHeight="1" x14ac:dyDescent="0.25">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row>
    <row r="96" spans="1:35" ht="25.5" customHeight="1" x14ac:dyDescent="0.25">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row>
    <row r="97" spans="1:35" ht="25.5" customHeight="1" x14ac:dyDescent="0.25">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row>
    <row r="98" spans="1:35" ht="25.5" customHeight="1" x14ac:dyDescent="0.25">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row>
    <row r="99" spans="1:35" ht="25.5" customHeight="1" x14ac:dyDescent="0.25">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row>
    <row r="100" spans="1:35" ht="25.5" customHeight="1" x14ac:dyDescent="0.25">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row>
    <row r="101" spans="1:35" ht="25.5" customHeight="1" x14ac:dyDescent="0.25">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row>
    <row r="102" spans="1:35" ht="25.5" customHeight="1" x14ac:dyDescent="0.25">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row>
    <row r="103" spans="1:35" ht="25.5" customHeight="1" x14ac:dyDescent="0.25">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row>
    <row r="104" spans="1:35" ht="25.5" customHeight="1" x14ac:dyDescent="0.25">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row>
    <row r="105" spans="1:35" ht="25.5" customHeight="1" x14ac:dyDescent="0.25">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row>
    <row r="106" spans="1:35" ht="25.5" customHeight="1" x14ac:dyDescent="0.25">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row>
    <row r="107" spans="1:35" ht="25.5" customHeight="1" x14ac:dyDescent="0.25">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row>
    <row r="108" spans="1:35" ht="25.5" customHeight="1" x14ac:dyDescent="0.25">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row>
    <row r="109" spans="1:35" ht="25.5" customHeight="1" x14ac:dyDescent="0.25">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row>
    <row r="110" spans="1:35" ht="25.5" customHeight="1" x14ac:dyDescent="0.25">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row>
    <row r="111" spans="1:35" ht="25.5" customHeight="1" x14ac:dyDescent="0.25">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row>
    <row r="112" spans="1:35" ht="25.5" customHeight="1" x14ac:dyDescent="0.25">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row>
    <row r="113" spans="1:35" ht="25.5" customHeight="1" x14ac:dyDescent="0.25">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row>
    <row r="114" spans="1:35" ht="25.5" customHeight="1" x14ac:dyDescent="0.25">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row>
    <row r="115" spans="1:35" ht="25.5" customHeight="1" x14ac:dyDescent="0.25">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row>
    <row r="116" spans="1:35" ht="25.5" customHeight="1" x14ac:dyDescent="0.25">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row>
    <row r="117" spans="1:35" ht="25.5" customHeight="1" x14ac:dyDescent="0.25">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row>
    <row r="118" spans="1:35" ht="25.5" customHeight="1" x14ac:dyDescent="0.25">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row>
    <row r="119" spans="1:35" ht="25.5" customHeight="1" x14ac:dyDescent="0.25">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row>
    <row r="120" spans="1:35" ht="25.5" customHeight="1" x14ac:dyDescent="0.25">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row>
  </sheetData>
  <mergeCells count="7">
    <mergeCell ref="A6:K8"/>
    <mergeCell ref="K4:K5"/>
    <mergeCell ref="B1:F3"/>
    <mergeCell ref="G1:I3"/>
    <mergeCell ref="B4:F5"/>
    <mergeCell ref="G4:I5"/>
    <mergeCell ref="J4:J5"/>
  </mergeCells>
  <conditionalFormatting sqref="A9:XFD9 A6 L6:XFD8 A10:G10 A11:D22 A23:A76 B23:C55 E11:G55 A78:XFD1048576 D23:D77 H16:H77 I10:XFD77">
    <cfRule type="containsText" dxfId="43" priority="101" operator="containsText" text="ZONA RIESGO BAJA">
      <formula>NOT(ISERROR(SEARCH("ZONA RIESGO BAJA",A6)))</formula>
    </cfRule>
    <cfRule type="containsText" dxfId="42" priority="102" operator="containsText" text="ZONA RIESGO MODERADO">
      <formula>NOT(ISERROR(SEARCH("ZONA RIESGO MODERADO",A6)))</formula>
    </cfRule>
    <cfRule type="containsText" dxfId="41" priority="103" operator="containsText" text="ZONA RIESGO ALTO">
      <formula>NOT(ISERROR(SEARCH("ZONA RIESGO ALTO",A6)))</formula>
    </cfRule>
    <cfRule type="containsText" dxfId="40" priority="104" operator="containsText" text="ZONA RIESGO EXTREMO">
      <formula>NOT(ISERROR(SEARCH("ZONA RIESGO EXTREMO",A6)))</formula>
    </cfRule>
  </conditionalFormatting>
  <conditionalFormatting sqref="H10">
    <cfRule type="containsText" dxfId="39" priority="81" operator="containsText" text="ZONA RIESGO BAJA">
      <formula>NOT(ISERROR(SEARCH("ZONA RIESGO BAJA",H10)))</formula>
    </cfRule>
    <cfRule type="containsText" dxfId="38" priority="82" operator="containsText" text="ZONA RIESGO MODERADO">
      <formula>NOT(ISERROR(SEARCH("ZONA RIESGO MODERADO",H10)))</formula>
    </cfRule>
    <cfRule type="containsText" dxfId="37" priority="83" operator="containsText" text="ZONA RIESGO ALTO">
      <formula>NOT(ISERROR(SEARCH("ZONA RIESGO ALTO",H10)))</formula>
    </cfRule>
    <cfRule type="containsText" dxfId="36" priority="84" operator="containsText" text="ZONA RIESGO EXTREMO">
      <formula>NOT(ISERROR(SEARCH("ZONA RIESGO EXTREMO",H10)))</formula>
    </cfRule>
  </conditionalFormatting>
  <conditionalFormatting sqref="H11:H15">
    <cfRule type="containsText" dxfId="35" priority="77" operator="containsText" text="ZONA RIESGO BAJA">
      <formula>NOT(ISERROR(SEARCH("ZONA RIESGO BAJA",H11)))</formula>
    </cfRule>
    <cfRule type="containsText" dxfId="34" priority="78" operator="containsText" text="ZONA RIESGO MODERADO">
      <formula>NOT(ISERROR(SEARCH("ZONA RIESGO MODERADO",H11)))</formula>
    </cfRule>
    <cfRule type="containsText" dxfId="33" priority="79" operator="containsText" text="ZONA RIESGO ALTO">
      <formula>NOT(ISERROR(SEARCH("ZONA RIESGO ALTO",H11)))</formula>
    </cfRule>
    <cfRule type="containsText" dxfId="32" priority="80" operator="containsText" text="ZONA RIESGO EXTREMO">
      <formula>NOT(ISERROR(SEARCH("ZONA RIESGO EXTREMO",H11)))</formula>
    </cfRule>
  </conditionalFormatting>
  <conditionalFormatting sqref="B56:C58 E56:G58">
    <cfRule type="containsText" dxfId="31" priority="69" operator="containsText" text="ZONA RIESGO BAJA">
      <formula>NOT(ISERROR(SEARCH("ZONA RIESGO BAJA",B56)))</formula>
    </cfRule>
    <cfRule type="containsText" dxfId="30" priority="70" operator="containsText" text="ZONA RIESGO MODERADO">
      <formula>NOT(ISERROR(SEARCH("ZONA RIESGO MODERADO",B56)))</formula>
    </cfRule>
    <cfRule type="containsText" dxfId="29" priority="71" operator="containsText" text="ZONA RIESGO ALTO">
      <formula>NOT(ISERROR(SEARCH("ZONA RIESGO ALTO",B56)))</formula>
    </cfRule>
    <cfRule type="containsText" dxfId="28" priority="72" operator="containsText" text="ZONA RIESGO EXTREMO">
      <formula>NOT(ISERROR(SEARCH("ZONA RIESGO EXTREMO",B56)))</formula>
    </cfRule>
  </conditionalFormatting>
  <conditionalFormatting sqref="B59:C63 E59:G63">
    <cfRule type="containsText" dxfId="27" priority="57" operator="containsText" text="ZONA RIESGO BAJA">
      <formula>NOT(ISERROR(SEARCH("ZONA RIESGO BAJA",B59)))</formula>
    </cfRule>
    <cfRule type="containsText" dxfId="26" priority="58" operator="containsText" text="ZONA RIESGO MODERADO">
      <formula>NOT(ISERROR(SEARCH("ZONA RIESGO MODERADO",B59)))</formula>
    </cfRule>
    <cfRule type="containsText" dxfId="25" priority="59" operator="containsText" text="ZONA RIESGO ALTO">
      <formula>NOT(ISERROR(SEARCH("ZONA RIESGO ALTO",B59)))</formula>
    </cfRule>
    <cfRule type="containsText" dxfId="24" priority="60" operator="containsText" text="ZONA RIESGO EXTREMO">
      <formula>NOT(ISERROR(SEARCH("ZONA RIESGO EXTREMO",B59)))</formula>
    </cfRule>
  </conditionalFormatting>
  <conditionalFormatting sqref="B64:C68 E64:G68">
    <cfRule type="containsText" dxfId="23" priority="45" operator="containsText" text="ZONA RIESGO BAJA">
      <formula>NOT(ISERROR(SEARCH("ZONA RIESGO BAJA",B64)))</formula>
    </cfRule>
    <cfRule type="containsText" dxfId="22" priority="46" operator="containsText" text="ZONA RIESGO MODERADO">
      <formula>NOT(ISERROR(SEARCH("ZONA RIESGO MODERADO",B64)))</formula>
    </cfRule>
    <cfRule type="containsText" dxfId="21" priority="47" operator="containsText" text="ZONA RIESGO ALTO">
      <formula>NOT(ISERROR(SEARCH("ZONA RIESGO ALTO",B64)))</formula>
    </cfRule>
    <cfRule type="containsText" dxfId="20" priority="48" operator="containsText" text="ZONA RIESGO EXTREMO">
      <formula>NOT(ISERROR(SEARCH("ZONA RIESGO EXTREMO",B64)))</formula>
    </cfRule>
  </conditionalFormatting>
  <conditionalFormatting sqref="B69:C71 E69:G71">
    <cfRule type="containsText" dxfId="19" priority="33" operator="containsText" text="ZONA RIESGO BAJA">
      <formula>NOT(ISERROR(SEARCH("ZONA RIESGO BAJA",B69)))</formula>
    </cfRule>
    <cfRule type="containsText" dxfId="18" priority="34" operator="containsText" text="ZONA RIESGO MODERADO">
      <formula>NOT(ISERROR(SEARCH("ZONA RIESGO MODERADO",B69)))</formula>
    </cfRule>
    <cfRule type="containsText" dxfId="17" priority="35" operator="containsText" text="ZONA RIESGO ALTO">
      <formula>NOT(ISERROR(SEARCH("ZONA RIESGO ALTO",B69)))</formula>
    </cfRule>
    <cfRule type="containsText" dxfId="16" priority="36" operator="containsText" text="ZONA RIESGO EXTREMO">
      <formula>NOT(ISERROR(SEARCH("ZONA RIESGO EXTREMO",B69)))</formula>
    </cfRule>
  </conditionalFormatting>
  <conditionalFormatting sqref="B72:C77 E72:G77">
    <cfRule type="containsText" dxfId="15" priority="21" operator="containsText" text="ZONA RIESGO BAJA">
      <formula>NOT(ISERROR(SEARCH("ZONA RIESGO BAJA",B72)))</formula>
    </cfRule>
    <cfRule type="containsText" dxfId="14" priority="22" operator="containsText" text="ZONA RIESGO MODERADO">
      <formula>NOT(ISERROR(SEARCH("ZONA RIESGO MODERADO",B72)))</formula>
    </cfRule>
    <cfRule type="containsText" dxfId="13" priority="23" operator="containsText" text="ZONA RIESGO ALTO">
      <formula>NOT(ISERROR(SEARCH("ZONA RIESGO ALTO",B72)))</formula>
    </cfRule>
    <cfRule type="containsText" dxfId="12" priority="24" operator="containsText" text="ZONA RIESGO EXTREMO">
      <formula>NOT(ISERROR(SEARCH("ZONA RIESGO EXTREMO",B72)))</formula>
    </cfRule>
  </conditionalFormatting>
  <conditionalFormatting sqref="A77">
    <cfRule type="containsText" dxfId="11" priority="13" operator="containsText" text="ZONA RIESGO BAJA">
      <formula>NOT(ISERROR(SEARCH("ZONA RIESGO BAJA",A77)))</formula>
    </cfRule>
    <cfRule type="containsText" dxfId="10" priority="14" operator="containsText" text="ZONA RIESGO MODERADO">
      <formula>NOT(ISERROR(SEARCH("ZONA RIESGO MODERADO",A77)))</formula>
    </cfRule>
    <cfRule type="containsText" dxfId="9" priority="15" operator="containsText" text="ZONA RIESGO ALTO">
      <formula>NOT(ISERROR(SEARCH("ZONA RIESGO ALTO",A77)))</formula>
    </cfRule>
    <cfRule type="containsText" dxfId="8" priority="16" operator="containsText" text="ZONA RIESGO EXTREMO">
      <formula>NOT(ISERROR(SEARCH("ZONA RIESGO EXTREMO",A77)))</formula>
    </cfRule>
  </conditionalFormatting>
  <conditionalFormatting sqref="B23:C23 E23:G23">
    <cfRule type="containsText" dxfId="7" priority="5" operator="containsText" text="ZONA RIESGO BAJA">
      <formula>NOT(ISERROR(SEARCH("ZONA RIESGO BAJA",B23)))</formula>
    </cfRule>
    <cfRule type="containsText" dxfId="6" priority="6" operator="containsText" text="ZONA RIESGO MODERADO">
      <formula>NOT(ISERROR(SEARCH("ZONA RIESGO MODERADO",B23)))</formula>
    </cfRule>
    <cfRule type="containsText" dxfId="5" priority="7" operator="containsText" text="ZONA RIESGO ALTO">
      <formula>NOT(ISERROR(SEARCH("ZONA RIESGO ALTO",B23)))</formula>
    </cfRule>
    <cfRule type="containsText" dxfId="4" priority="8" operator="containsText" text="ZONA RIESGO EXTREMO">
      <formula>NOT(ISERROR(SEARCH("ZONA RIESGO EXTREMO",B23)))</formula>
    </cfRule>
  </conditionalFormatting>
  <pageMargins left="0.23622047244094491" right="0.23622047244094491" top="0.74803149606299213" bottom="0.74803149606299213" header="0.31496062992125984" footer="0.31496062992125984"/>
  <pageSetup scale="4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 DE INFORMACIÓN'!$B$5:$B$14</xm:f>
          </x14:formula1>
          <xm:sqref>B10:B77</xm:sqref>
        </x14:dataValidation>
        <x14:dataValidation type="list" allowBlank="1" showInputMessage="1" showErrorMessage="1">
          <x14:formula1>
            <xm:f>'TABLAS DE INFORMACIÓN'!$H$5:$H$9</xm:f>
          </x14:formula1>
          <xm:sqref>G10:G77</xm:sqref>
        </x14:dataValidation>
        <x14:dataValidation type="list" allowBlank="1" showInputMessage="1" showErrorMessage="1">
          <x14:formula1>
            <xm:f>'TABLAS DE INFORMACIÓN'!$E$5:$E$9</xm:f>
          </x14:formula1>
          <xm:sqref>F10:F77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1EDE14"/>
  </sheetPr>
  <dimension ref="A1:AL103"/>
  <sheetViews>
    <sheetView showZeros="0" view="pageBreakPreview" zoomScaleNormal="60" zoomScaleSheetLayoutView="100" workbookViewId="0">
      <pane xSplit="1" ySplit="9" topLeftCell="B102" activePane="bottomRight" state="frozen"/>
      <selection pane="topRight" activeCell="B1" sqref="B1"/>
      <selection pane="bottomLeft" activeCell="A9" sqref="A9"/>
      <selection pane="bottomRight" activeCell="A102" sqref="A102"/>
    </sheetView>
  </sheetViews>
  <sheetFormatPr baseColWidth="10" defaultColWidth="11.42578125" defaultRowHeight="12.75" x14ac:dyDescent="0.25"/>
  <cols>
    <col min="1" max="1" width="10.42578125" style="129" customWidth="1"/>
    <col min="2" max="2" width="17.42578125" style="129" customWidth="1"/>
    <col min="3" max="3" width="10.85546875" style="129" customWidth="1"/>
    <col min="4" max="4" width="9" style="129" customWidth="1"/>
    <col min="5" max="5" width="36.140625" style="129" customWidth="1"/>
    <col min="6" max="7" width="29.42578125" style="129" customWidth="1"/>
    <col min="8" max="8" width="49.5703125" style="129" customWidth="1"/>
    <col min="9" max="9" width="11.5703125" style="129" customWidth="1"/>
    <col min="10" max="10" width="16" style="129" customWidth="1"/>
    <col min="11" max="11" width="12.28515625" style="129" customWidth="1"/>
    <col min="12" max="12" width="15.140625" style="129" customWidth="1"/>
    <col min="13" max="13" width="15" style="129" bestFit="1" customWidth="1"/>
    <col min="14" max="14" width="17.5703125" style="129" customWidth="1"/>
    <col min="15" max="15" width="12.5703125" style="129" customWidth="1"/>
    <col min="16" max="16" width="24" style="129" customWidth="1"/>
    <col min="17" max="17" width="20" style="129" customWidth="1"/>
    <col min="18" max="18" width="18.7109375" style="129" customWidth="1"/>
    <col min="19" max="19" width="17.85546875" style="130" customWidth="1"/>
    <col min="20" max="20" width="14.5703125" style="129" customWidth="1"/>
    <col min="21" max="21" width="15.140625" style="129" customWidth="1"/>
    <col min="22" max="22" width="14.85546875" style="129" customWidth="1"/>
    <col min="23" max="23" width="11.85546875" style="129" customWidth="1"/>
    <col min="24" max="24" width="12.7109375" style="129" customWidth="1"/>
    <col min="25" max="25" width="33.42578125" style="129" customWidth="1"/>
    <col min="26" max="38" width="11.42578125" style="129"/>
    <col min="39" max="16384" width="11.42578125" style="76"/>
  </cols>
  <sheetData>
    <row r="1" spans="1:38" s="110" customFormat="1" ht="19.5" customHeight="1" thickBot="1" x14ac:dyDescent="0.25">
      <c r="A1" s="109"/>
      <c r="B1" s="180" t="s">
        <v>19</v>
      </c>
      <c r="C1" s="231"/>
      <c r="D1" s="231"/>
      <c r="E1" s="231"/>
      <c r="F1" s="231"/>
      <c r="G1" s="231"/>
      <c r="H1" s="231"/>
      <c r="I1" s="231"/>
      <c r="J1" s="231"/>
      <c r="K1" s="231"/>
      <c r="L1" s="231"/>
      <c r="M1" s="181"/>
      <c r="N1" s="233" t="s">
        <v>26</v>
      </c>
      <c r="O1" s="216"/>
      <c r="P1" s="216"/>
      <c r="Q1" s="216"/>
      <c r="R1" s="216"/>
      <c r="S1" s="216"/>
      <c r="T1" s="216"/>
      <c r="U1" s="216"/>
      <c r="V1" s="217"/>
      <c r="W1" s="235" t="s">
        <v>0</v>
      </c>
      <c r="X1" s="236"/>
      <c r="Y1" s="96" t="s">
        <v>229</v>
      </c>
    </row>
    <row r="2" spans="1:38" s="110" customFormat="1" ht="19.5" customHeight="1" thickBot="1" x14ac:dyDescent="0.25">
      <c r="A2" s="109"/>
      <c r="B2" s="208"/>
      <c r="C2" s="209"/>
      <c r="D2" s="209"/>
      <c r="E2" s="209"/>
      <c r="F2" s="209"/>
      <c r="G2" s="209"/>
      <c r="H2" s="209"/>
      <c r="I2" s="209"/>
      <c r="J2" s="209"/>
      <c r="K2" s="209"/>
      <c r="L2" s="209"/>
      <c r="M2" s="210"/>
      <c r="N2" s="232"/>
      <c r="O2" s="218"/>
      <c r="P2" s="218"/>
      <c r="Q2" s="218"/>
      <c r="R2" s="218"/>
      <c r="S2" s="218"/>
      <c r="T2" s="218"/>
      <c r="U2" s="218"/>
      <c r="V2" s="219"/>
      <c r="W2" s="235" t="s">
        <v>1</v>
      </c>
      <c r="X2" s="236"/>
      <c r="Y2" s="98">
        <v>17</v>
      </c>
    </row>
    <row r="3" spans="1:38" s="110" customFormat="1" ht="19.5" customHeight="1" thickBot="1" x14ac:dyDescent="0.25">
      <c r="A3" s="109"/>
      <c r="B3" s="182"/>
      <c r="C3" s="211"/>
      <c r="D3" s="211"/>
      <c r="E3" s="211"/>
      <c r="F3" s="211"/>
      <c r="G3" s="211"/>
      <c r="H3" s="211"/>
      <c r="I3" s="211"/>
      <c r="J3" s="211"/>
      <c r="K3" s="211"/>
      <c r="L3" s="211"/>
      <c r="M3" s="183"/>
      <c r="N3" s="234"/>
      <c r="O3" s="220"/>
      <c r="P3" s="220"/>
      <c r="Q3" s="220"/>
      <c r="R3" s="220"/>
      <c r="S3" s="220"/>
      <c r="T3" s="220"/>
      <c r="U3" s="220"/>
      <c r="V3" s="221"/>
      <c r="W3" s="235" t="s">
        <v>3</v>
      </c>
      <c r="X3" s="236"/>
      <c r="Y3" s="100">
        <v>42745</v>
      </c>
    </row>
    <row r="4" spans="1:38" s="110" customFormat="1" ht="19.5" customHeight="1" x14ac:dyDescent="0.2">
      <c r="A4" s="109"/>
      <c r="B4" s="180" t="s">
        <v>2</v>
      </c>
      <c r="C4" s="231"/>
      <c r="D4" s="231"/>
      <c r="E4" s="231"/>
      <c r="F4" s="231"/>
      <c r="G4" s="231"/>
      <c r="H4" s="231"/>
      <c r="I4" s="231"/>
      <c r="J4" s="231"/>
      <c r="K4" s="231"/>
      <c r="L4" s="231"/>
      <c r="M4" s="181"/>
      <c r="N4" s="192" t="s">
        <v>228</v>
      </c>
      <c r="O4" s="212"/>
      <c r="P4" s="212"/>
      <c r="Q4" s="212"/>
      <c r="R4" s="212"/>
      <c r="S4" s="212"/>
      <c r="T4" s="212"/>
      <c r="U4" s="212"/>
      <c r="V4" s="212"/>
      <c r="W4" s="180" t="s">
        <v>227</v>
      </c>
      <c r="X4" s="181"/>
      <c r="Y4" s="174" t="s">
        <v>234</v>
      </c>
    </row>
    <row r="5" spans="1:38" s="110" customFormat="1" ht="19.5" customHeight="1" thickBot="1" x14ac:dyDescent="0.25">
      <c r="A5" s="109"/>
      <c r="B5" s="182"/>
      <c r="C5" s="211"/>
      <c r="D5" s="211"/>
      <c r="E5" s="211"/>
      <c r="F5" s="211"/>
      <c r="G5" s="211"/>
      <c r="H5" s="211"/>
      <c r="I5" s="211"/>
      <c r="J5" s="211"/>
      <c r="K5" s="211"/>
      <c r="L5" s="211"/>
      <c r="M5" s="183"/>
      <c r="N5" s="194"/>
      <c r="O5" s="207"/>
      <c r="P5" s="207"/>
      <c r="Q5" s="207"/>
      <c r="R5" s="207"/>
      <c r="S5" s="207"/>
      <c r="T5" s="207"/>
      <c r="U5" s="207"/>
      <c r="V5" s="207"/>
      <c r="W5" s="182"/>
      <c r="X5" s="183"/>
      <c r="Y5" s="178"/>
    </row>
    <row r="6" spans="1:38" ht="15.75" customHeight="1" x14ac:dyDescent="0.25">
      <c r="A6" s="222" t="s">
        <v>51</v>
      </c>
      <c r="B6" s="223"/>
      <c r="C6" s="223"/>
      <c r="D6" s="223"/>
      <c r="E6" s="223"/>
      <c r="F6" s="223"/>
      <c r="G6" s="223"/>
      <c r="H6" s="223"/>
      <c r="I6" s="223"/>
      <c r="J6" s="223"/>
      <c r="K6" s="223"/>
      <c r="L6" s="223"/>
      <c r="M6" s="223"/>
      <c r="N6" s="223"/>
      <c r="O6" s="223"/>
      <c r="P6" s="223"/>
      <c r="Q6" s="223"/>
      <c r="R6" s="223"/>
      <c r="S6" s="223"/>
      <c r="T6" s="223"/>
      <c r="U6" s="223"/>
      <c r="V6" s="223"/>
      <c r="W6" s="223"/>
      <c r="X6" s="223"/>
      <c r="Y6" s="224"/>
      <c r="Z6" s="103"/>
      <c r="AA6" s="103"/>
      <c r="AB6" s="103"/>
      <c r="AC6" s="103"/>
      <c r="AD6" s="103"/>
      <c r="AE6" s="103"/>
      <c r="AF6" s="103"/>
      <c r="AG6" s="103"/>
      <c r="AH6" s="103"/>
      <c r="AI6" s="103"/>
      <c r="AJ6" s="103"/>
      <c r="AK6" s="76"/>
      <c r="AL6" s="76"/>
    </row>
    <row r="7" spans="1:38" ht="15.75" customHeight="1" thickBot="1" x14ac:dyDescent="0.3">
      <c r="A7" s="228"/>
      <c r="B7" s="229"/>
      <c r="C7" s="229"/>
      <c r="D7" s="229"/>
      <c r="E7" s="229"/>
      <c r="F7" s="229"/>
      <c r="G7" s="229"/>
      <c r="H7" s="229"/>
      <c r="I7" s="229"/>
      <c r="J7" s="229"/>
      <c r="K7" s="229"/>
      <c r="L7" s="229"/>
      <c r="M7" s="229"/>
      <c r="N7" s="229"/>
      <c r="O7" s="229"/>
      <c r="P7" s="229"/>
      <c r="Q7" s="229"/>
      <c r="R7" s="229"/>
      <c r="S7" s="229"/>
      <c r="T7" s="229"/>
      <c r="U7" s="229"/>
      <c r="V7" s="229"/>
      <c r="W7" s="229"/>
      <c r="X7" s="229"/>
      <c r="Y7" s="230"/>
      <c r="Z7" s="103"/>
      <c r="AA7" s="103"/>
      <c r="AB7" s="103"/>
      <c r="AC7" s="103"/>
      <c r="AD7" s="103"/>
      <c r="AE7" s="103"/>
      <c r="AF7" s="103"/>
      <c r="AG7" s="103"/>
      <c r="AH7" s="103"/>
      <c r="AI7" s="103"/>
      <c r="AJ7" s="103"/>
      <c r="AK7" s="76"/>
      <c r="AL7" s="76"/>
    </row>
    <row r="8" spans="1:38" ht="15.75" customHeight="1" thickBot="1" x14ac:dyDescent="0.3">
      <c r="A8" s="237" t="s">
        <v>52</v>
      </c>
      <c r="B8" s="238"/>
      <c r="C8" s="238"/>
      <c r="D8" s="238"/>
      <c r="E8" s="238"/>
      <c r="F8" s="238"/>
      <c r="G8" s="238"/>
      <c r="H8" s="238"/>
      <c r="I8" s="238"/>
      <c r="J8" s="238"/>
      <c r="K8" s="238"/>
      <c r="L8" s="238"/>
      <c r="M8" s="238"/>
      <c r="N8" s="238"/>
      <c r="O8" s="238"/>
      <c r="P8" s="238"/>
      <c r="Q8" s="238"/>
      <c r="R8" s="238"/>
      <c r="S8" s="239"/>
      <c r="T8" s="240" t="s">
        <v>53</v>
      </c>
      <c r="U8" s="241"/>
      <c r="V8" s="241"/>
      <c r="W8" s="241"/>
      <c r="X8" s="241"/>
      <c r="Y8" s="242"/>
      <c r="Z8" s="103"/>
      <c r="AA8" s="103"/>
      <c r="AB8" s="103"/>
      <c r="AC8" s="103"/>
      <c r="AD8" s="103"/>
      <c r="AE8" s="103"/>
      <c r="AF8" s="103"/>
      <c r="AG8" s="103"/>
      <c r="AH8" s="103"/>
      <c r="AI8" s="103"/>
      <c r="AJ8" s="103"/>
      <c r="AK8" s="76"/>
      <c r="AL8" s="76"/>
    </row>
    <row r="9" spans="1:38" ht="105.75" customHeight="1" thickBot="1" x14ac:dyDescent="0.3">
      <c r="A9" s="119" t="s">
        <v>18</v>
      </c>
      <c r="B9" s="119" t="s">
        <v>19</v>
      </c>
      <c r="C9" s="119" t="s">
        <v>54</v>
      </c>
      <c r="D9" s="119" t="s">
        <v>55</v>
      </c>
      <c r="E9" s="119" t="s">
        <v>226</v>
      </c>
      <c r="F9" s="119" t="s">
        <v>217</v>
      </c>
      <c r="G9" s="119" t="s">
        <v>218</v>
      </c>
      <c r="H9" s="119" t="s">
        <v>56</v>
      </c>
      <c r="I9" s="119" t="s">
        <v>217</v>
      </c>
      <c r="J9" s="119" t="s">
        <v>219</v>
      </c>
      <c r="K9" s="119" t="s">
        <v>216</v>
      </c>
      <c r="L9" s="119" t="s">
        <v>215</v>
      </c>
      <c r="M9" s="119" t="s">
        <v>57</v>
      </c>
      <c r="N9" s="119" t="s">
        <v>58</v>
      </c>
      <c r="O9" s="119" t="s">
        <v>59</v>
      </c>
      <c r="P9" s="119" t="s">
        <v>198</v>
      </c>
      <c r="Q9" s="119" t="s">
        <v>60</v>
      </c>
      <c r="R9" s="119" t="s">
        <v>61</v>
      </c>
      <c r="S9" s="141" t="s">
        <v>62</v>
      </c>
      <c r="T9" s="142" t="s">
        <v>200</v>
      </c>
      <c r="U9" s="142" t="s">
        <v>63</v>
      </c>
      <c r="V9" s="142" t="s">
        <v>64</v>
      </c>
      <c r="W9" s="142" t="s">
        <v>65</v>
      </c>
      <c r="X9" s="142" t="s">
        <v>66</v>
      </c>
      <c r="Y9" s="143" t="s">
        <v>67</v>
      </c>
      <c r="Z9" s="103"/>
      <c r="AA9" s="103"/>
      <c r="AB9" s="103"/>
      <c r="AC9" s="103"/>
      <c r="AD9" s="103"/>
      <c r="AE9" s="103"/>
      <c r="AF9" s="103"/>
      <c r="AG9" s="103"/>
      <c r="AH9" s="103"/>
      <c r="AI9" s="103"/>
      <c r="AJ9" s="103"/>
      <c r="AK9" s="76"/>
      <c r="AL9" s="76"/>
    </row>
    <row r="10" spans="1:38" s="150" customFormat="1" ht="178.5" x14ac:dyDescent="0.25">
      <c r="A10" s="147">
        <v>1</v>
      </c>
      <c r="B10" s="147" t="s">
        <v>37</v>
      </c>
      <c r="C10" s="147">
        <v>1</v>
      </c>
      <c r="D10" s="147" t="s">
        <v>68</v>
      </c>
      <c r="E10" s="147" t="str">
        <f>+VLOOKUP('VALORACIÓN DE CONTROL DE RIESGO'!A10,'IDENTIFICACIÓN DE RIESGOS'!$A$8:$F$100,6,0)</f>
        <v>Atención de Usuarios en las Casas de Justicia de Bogotá PD-AJ-10</v>
      </c>
      <c r="F10" s="147" t="s">
        <v>264</v>
      </c>
      <c r="G10" s="148"/>
      <c r="H10" s="147" t="s">
        <v>503</v>
      </c>
      <c r="I10" s="148" t="s">
        <v>73</v>
      </c>
      <c r="J10" s="148" t="s">
        <v>145</v>
      </c>
      <c r="K10" s="147" t="s">
        <v>69</v>
      </c>
      <c r="L10" s="148" t="s">
        <v>202</v>
      </c>
      <c r="M10" s="147" t="s">
        <v>70</v>
      </c>
      <c r="N10" s="147" t="s">
        <v>71</v>
      </c>
      <c r="O10" s="147" t="s">
        <v>72</v>
      </c>
      <c r="P10" s="147" t="s">
        <v>73</v>
      </c>
      <c r="Q10" s="147" t="s">
        <v>74</v>
      </c>
      <c r="R10" s="147" t="s">
        <v>71</v>
      </c>
      <c r="S10" s="147" t="s">
        <v>202</v>
      </c>
      <c r="T10" s="147">
        <f>SUM(IF('VALORACIÓN DE CONTROL DE RIESGO'!K10="Preventivo",15,IF('VALORACIÓN DE CONTROL DE RIESGO'!K10="Detectivo",10,0)),IF('VALORACIÓN DE CONTROL DE RIESGO'!M10="Asignado",15,0),IF('VALORACIÓN DE CONTROL DE RIESGO'!N10="Adecuada",15,0),IF('VALORACIÓN DE CONTROL DE RIESGO'!O10="Completa",10,IF('VALORACIÓN DE CONTROL DE RIESGO'!O10="Incompleta",5,0)),IF('VALORACIÓN DE CONTROL DE RIESGO'!P10="SI",15,0),IF('VALORACIÓN DE CONTROL DE RIESGO'!Q10="Se investigan y se resuelven oportunamente",15,0),IF('VALORACIÓN DE CONTROL DE RIESGO'!R10="Adecuada",15,0))</f>
        <v>100</v>
      </c>
      <c r="U10" s="147" t="str">
        <f>IF(T10&gt;=96,"Fuerte",IF(AND(T10&gt;=86,T10&lt;=95),"Moderado",IF(AND(T10&lt;=85,T10&gt;=0),"Debil","")))</f>
        <v>Fuerte</v>
      </c>
      <c r="V10" s="147" t="s">
        <v>75</v>
      </c>
      <c r="W10" s="147" t="str">
        <f>IF(AND(U10="Fuerte",V10="Fuerte"),"Fuerte",IF(AND(U10="Fuerte",V10="Moderado"),"Moderado",IF(AND(U10="Fuerte",V10="Debil"),"Debil",IF(AND(U10="Moderado",V10="Fuerte"),"Moderado",IF(AND(U10="Moderado",V10="Moderado"),"Moderado",IF(AND(U10="Moderado",V10="Debil"),"Debil",IF(AND(U10="Debil",V10="Fuerte"),"Debil",IF(AND(U10="Debil",V10="Moderado"),"Debil",IF(AND(U10="Debil",V10="Debil"),"Debil","")))))))))</f>
        <v>Fuerte</v>
      </c>
      <c r="X10" s="147" t="str">
        <f>IF(W10="","",IF(W10="Fuerte","NO","SI"))</f>
        <v>NO</v>
      </c>
      <c r="Y10" s="147"/>
      <c r="Z10" s="149"/>
      <c r="AA10" s="149"/>
      <c r="AB10" s="149"/>
      <c r="AC10" s="149"/>
      <c r="AD10" s="149"/>
      <c r="AE10" s="149"/>
      <c r="AF10" s="149"/>
      <c r="AG10" s="149"/>
      <c r="AH10" s="149"/>
      <c r="AI10" s="149"/>
      <c r="AJ10" s="149"/>
      <c r="AK10" s="149"/>
      <c r="AL10" s="149"/>
    </row>
    <row r="11" spans="1:38" s="150" customFormat="1" ht="204" x14ac:dyDescent="0.25">
      <c r="A11" s="137">
        <v>1</v>
      </c>
      <c r="B11" s="137" t="s">
        <v>37</v>
      </c>
      <c r="C11" s="137">
        <v>2</v>
      </c>
      <c r="D11" s="137" t="s">
        <v>68</v>
      </c>
      <c r="E11" s="147" t="str">
        <f>+VLOOKUP('VALORACIÓN DE CONTROL DE RIESGO'!A11,'IDENTIFICACIÓN DE RIESGOS'!$A$8:$F$100,6,0)</f>
        <v>Atención de Usuarios en las Casas de Justicia de Bogotá PD-AJ-10</v>
      </c>
      <c r="F11" s="137" t="s">
        <v>265</v>
      </c>
      <c r="G11" s="151"/>
      <c r="H11" s="137" t="s">
        <v>502</v>
      </c>
      <c r="I11" s="151" t="s">
        <v>73</v>
      </c>
      <c r="J11" s="151" t="s">
        <v>145</v>
      </c>
      <c r="K11" s="137" t="s">
        <v>69</v>
      </c>
      <c r="L11" s="151" t="s">
        <v>202</v>
      </c>
      <c r="M11" s="137" t="s">
        <v>70</v>
      </c>
      <c r="N11" s="137" t="s">
        <v>71</v>
      </c>
      <c r="O11" s="137" t="s">
        <v>72</v>
      </c>
      <c r="P11" s="137" t="s">
        <v>73</v>
      </c>
      <c r="Q11" s="137" t="s">
        <v>74</v>
      </c>
      <c r="R11" s="137" t="s">
        <v>71</v>
      </c>
      <c r="S11" s="137" t="s">
        <v>202</v>
      </c>
      <c r="T11" s="137">
        <f>SUM(IF('VALORACIÓN DE CONTROL DE RIESGO'!K11="Preventivo",15,IF('VALORACIÓN DE CONTROL DE RIESGO'!K11="Detectivo",10,0)),IF('VALORACIÓN DE CONTROL DE RIESGO'!M11="Asignado",15,0),IF('VALORACIÓN DE CONTROL DE RIESGO'!N11="Adecuada",15,0),IF('VALORACIÓN DE CONTROL DE RIESGO'!O11="Completa",10,IF('VALORACIÓN DE CONTROL DE RIESGO'!O11="Incompleta",5,0)),IF('VALORACIÓN DE CONTROL DE RIESGO'!P11="SI",15,0),IF('VALORACIÓN DE CONTROL DE RIESGO'!Q11="Se investigan y se resuelven oportunamente",15,0),IF('VALORACIÓN DE CONTROL DE RIESGO'!R11="Adecuada",15,0))</f>
        <v>100</v>
      </c>
      <c r="U11" s="137" t="str">
        <f t="shared" ref="U11:U52" si="0">IF(T11&gt;=96,"Fuerte",IF(AND(T11&gt;=86,T11&lt;=95),"Moderado",IF(AND(T11&lt;=85,T11&gt;=0),"Debil","")))</f>
        <v>Fuerte</v>
      </c>
      <c r="V11" s="137" t="s">
        <v>75</v>
      </c>
      <c r="W11" s="137" t="str">
        <f t="shared" ref="W11:W52" si="1">IF(AND(U11="Fuerte",V11="Fuerte"),"Fuerte",IF(AND(U11="Fuerte",V11="Moderado"),"Moderado",IF(AND(U11="Fuerte",V11="Debil"),"Debil",IF(AND(U11="Moderado",V11="Fuerte"),"Moderado",IF(AND(U11="Moderado",V11="Moderado"),"Moderado",IF(AND(U11="Moderado",V11="Debil"),"Debil",IF(AND(U11="Debil",V11="Fuerte"),"Debil",IF(AND(U11="Debil",V11="Moderado"),"Debil",IF(AND(U11="Debil",V11="Debil"),"Debil","")))))))))</f>
        <v>Fuerte</v>
      </c>
      <c r="X11" s="137" t="str">
        <f t="shared" ref="X11:X51" si="2">IF(W11="","",IF(W11="Fuerte","NO","SI"))</f>
        <v>NO</v>
      </c>
      <c r="Y11" s="137"/>
      <c r="Z11" s="149"/>
      <c r="AA11" s="149"/>
      <c r="AB11" s="149"/>
      <c r="AC11" s="149"/>
      <c r="AD11" s="149"/>
      <c r="AE11" s="149"/>
      <c r="AF11" s="149"/>
      <c r="AG11" s="149"/>
      <c r="AH11" s="149"/>
      <c r="AI11" s="149"/>
      <c r="AJ11" s="149"/>
      <c r="AK11" s="149"/>
      <c r="AL11" s="149"/>
    </row>
    <row r="12" spans="1:38" s="150" customFormat="1" ht="140.25" x14ac:dyDescent="0.25">
      <c r="A12" s="137">
        <v>1</v>
      </c>
      <c r="B12" s="137" t="s">
        <v>37</v>
      </c>
      <c r="C12" s="137">
        <v>3</v>
      </c>
      <c r="D12" s="137" t="s">
        <v>68</v>
      </c>
      <c r="E12" s="147" t="str">
        <f>+VLOOKUP('VALORACIÓN DE CONTROL DE RIESGO'!A12,'IDENTIFICACIÓN DE RIESGOS'!$A$8:$F$100,6,0)</f>
        <v>Atención de Usuarios en las Casas de Justicia de Bogotá PD-AJ-10</v>
      </c>
      <c r="F12" s="137" t="s">
        <v>246</v>
      </c>
      <c r="G12" s="151" t="s">
        <v>252</v>
      </c>
      <c r="H12" s="137" t="s">
        <v>498</v>
      </c>
      <c r="I12" s="151" t="s">
        <v>73</v>
      </c>
      <c r="J12" s="151" t="s">
        <v>73</v>
      </c>
      <c r="K12" s="137" t="s">
        <v>69</v>
      </c>
      <c r="L12" s="151" t="s">
        <v>78</v>
      </c>
      <c r="M12" s="137" t="s">
        <v>70</v>
      </c>
      <c r="N12" s="137" t="s">
        <v>71</v>
      </c>
      <c r="O12" s="137" t="s">
        <v>72</v>
      </c>
      <c r="P12" s="137" t="s">
        <v>73</v>
      </c>
      <c r="Q12" s="137" t="s">
        <v>74</v>
      </c>
      <c r="R12" s="137" t="s">
        <v>71</v>
      </c>
      <c r="S12" s="137" t="s">
        <v>202</v>
      </c>
      <c r="T12" s="137">
        <f>SUM(IF('VALORACIÓN DE CONTROL DE RIESGO'!K12="Preventivo",15,IF('VALORACIÓN DE CONTROL DE RIESGO'!K12="Detectivo",10,0)),IF('VALORACIÓN DE CONTROL DE RIESGO'!M12="Asignado",15,0),IF('VALORACIÓN DE CONTROL DE RIESGO'!N12="Adecuada",15,0),IF('VALORACIÓN DE CONTROL DE RIESGO'!O12="Completa",10,IF('VALORACIÓN DE CONTROL DE RIESGO'!O12="Incompleta",5,0)),IF('VALORACIÓN DE CONTROL DE RIESGO'!P12="SI",15,0),IF('VALORACIÓN DE CONTROL DE RIESGO'!Q12="Se investigan y se resuelven oportunamente",15,0),IF('VALORACIÓN DE CONTROL DE RIESGO'!R12="Adecuada",15,0))</f>
        <v>100</v>
      </c>
      <c r="U12" s="137" t="str">
        <f t="shared" si="0"/>
        <v>Fuerte</v>
      </c>
      <c r="V12" s="137" t="s">
        <v>75</v>
      </c>
      <c r="W12" s="137" t="str">
        <f t="shared" si="1"/>
        <v>Fuerte</v>
      </c>
      <c r="X12" s="137" t="str">
        <f t="shared" si="2"/>
        <v>NO</v>
      </c>
      <c r="Y12" s="137"/>
      <c r="Z12" s="149"/>
      <c r="AA12" s="149"/>
      <c r="AB12" s="149"/>
      <c r="AC12" s="149"/>
      <c r="AD12" s="149"/>
      <c r="AE12" s="149"/>
      <c r="AF12" s="149"/>
      <c r="AG12" s="149"/>
      <c r="AH12" s="149"/>
      <c r="AI12" s="149"/>
      <c r="AJ12" s="149"/>
      <c r="AK12" s="149"/>
      <c r="AL12" s="149"/>
    </row>
    <row r="13" spans="1:38" s="150" customFormat="1" ht="204" x14ac:dyDescent="0.25">
      <c r="A13" s="137">
        <v>2</v>
      </c>
      <c r="B13" s="137" t="s">
        <v>37</v>
      </c>
      <c r="C13" s="137">
        <v>1</v>
      </c>
      <c r="D13" s="137" t="s">
        <v>68</v>
      </c>
      <c r="E13" s="147" t="str">
        <f>+VLOOKUP('VALORACIÓN DE CONTROL DE RIESGO'!A13,'IDENTIFICACIÓN DE RIESGOS'!$A$8:$F$100,6,0)</f>
        <v>Operación de las Casas de Justicia de Bogotá PD-AJ-12</v>
      </c>
      <c r="F13" s="137" t="s">
        <v>265</v>
      </c>
      <c r="G13" s="151"/>
      <c r="H13" s="137" t="s">
        <v>502</v>
      </c>
      <c r="I13" s="151" t="s">
        <v>73</v>
      </c>
      <c r="J13" s="151" t="s">
        <v>145</v>
      </c>
      <c r="K13" s="137" t="s">
        <v>69</v>
      </c>
      <c r="L13" s="151" t="s">
        <v>202</v>
      </c>
      <c r="M13" s="137" t="s">
        <v>70</v>
      </c>
      <c r="N13" s="137" t="s">
        <v>71</v>
      </c>
      <c r="O13" s="137" t="s">
        <v>72</v>
      </c>
      <c r="P13" s="137" t="s">
        <v>73</v>
      </c>
      <c r="Q13" s="137" t="s">
        <v>74</v>
      </c>
      <c r="R13" s="137" t="s">
        <v>71</v>
      </c>
      <c r="S13" s="137" t="s">
        <v>202</v>
      </c>
      <c r="T13" s="137">
        <f>SUM(IF('VALORACIÓN DE CONTROL DE RIESGO'!K13="Preventivo",15,IF('VALORACIÓN DE CONTROL DE RIESGO'!K13="Detectivo",10,0)),IF('VALORACIÓN DE CONTROL DE RIESGO'!M13="Asignado",15,0),IF('VALORACIÓN DE CONTROL DE RIESGO'!N13="Adecuada",15,0),IF('VALORACIÓN DE CONTROL DE RIESGO'!O13="Completa",10,IF('VALORACIÓN DE CONTROL DE RIESGO'!O13="Incompleta",5,0)),IF('VALORACIÓN DE CONTROL DE RIESGO'!P13="SI",15,0),IF('VALORACIÓN DE CONTROL DE RIESGO'!Q13="Se investigan y se resuelven oportunamente",15,0),IF('VALORACIÓN DE CONTROL DE RIESGO'!R13="Adecuada",15,0))</f>
        <v>100</v>
      </c>
      <c r="U13" s="137" t="str">
        <f t="shared" si="0"/>
        <v>Fuerte</v>
      </c>
      <c r="V13" s="137" t="s">
        <v>75</v>
      </c>
      <c r="W13" s="137" t="str">
        <f t="shared" si="1"/>
        <v>Fuerte</v>
      </c>
      <c r="X13" s="137" t="str">
        <f t="shared" si="2"/>
        <v>NO</v>
      </c>
      <c r="Y13" s="137"/>
      <c r="Z13" s="149"/>
      <c r="AA13" s="149"/>
      <c r="AB13" s="149"/>
      <c r="AC13" s="149"/>
      <c r="AD13" s="149"/>
      <c r="AE13" s="149"/>
      <c r="AF13" s="149"/>
      <c r="AG13" s="149"/>
      <c r="AH13" s="149"/>
      <c r="AI13" s="149"/>
      <c r="AJ13" s="149"/>
      <c r="AK13" s="149"/>
      <c r="AL13" s="149"/>
    </row>
    <row r="14" spans="1:38" s="150" customFormat="1" ht="191.25" x14ac:dyDescent="0.25">
      <c r="A14" s="137">
        <v>2</v>
      </c>
      <c r="B14" s="137" t="s">
        <v>37</v>
      </c>
      <c r="C14" s="137">
        <v>2</v>
      </c>
      <c r="D14" s="137" t="s">
        <v>68</v>
      </c>
      <c r="E14" s="147" t="str">
        <f>+VLOOKUP('VALORACIÓN DE CONTROL DE RIESGO'!A14,'IDENTIFICACIÓN DE RIESGOS'!$A$8:$F$100,6,0)</f>
        <v>Operación de las Casas de Justicia de Bogotá PD-AJ-12</v>
      </c>
      <c r="F14" s="137" t="s">
        <v>266</v>
      </c>
      <c r="G14" s="151"/>
      <c r="H14" s="137" t="s">
        <v>501</v>
      </c>
      <c r="I14" s="151" t="s">
        <v>73</v>
      </c>
      <c r="J14" s="151" t="s">
        <v>145</v>
      </c>
      <c r="K14" s="137" t="s">
        <v>69</v>
      </c>
      <c r="L14" s="151" t="s">
        <v>202</v>
      </c>
      <c r="M14" s="137" t="s">
        <v>70</v>
      </c>
      <c r="N14" s="137" t="s">
        <v>71</v>
      </c>
      <c r="O14" s="137" t="s">
        <v>72</v>
      </c>
      <c r="P14" s="137" t="s">
        <v>73</v>
      </c>
      <c r="Q14" s="137" t="s">
        <v>74</v>
      </c>
      <c r="R14" s="137" t="s">
        <v>71</v>
      </c>
      <c r="S14" s="137" t="s">
        <v>202</v>
      </c>
      <c r="T14" s="137">
        <f>SUM(IF('VALORACIÓN DE CONTROL DE RIESGO'!K14="Preventivo",15,IF('VALORACIÓN DE CONTROL DE RIESGO'!K14="Detectivo",10,0)),IF('VALORACIÓN DE CONTROL DE RIESGO'!M14="Asignado",15,0),IF('VALORACIÓN DE CONTROL DE RIESGO'!N14="Adecuada",15,0),IF('VALORACIÓN DE CONTROL DE RIESGO'!O14="Completa",10,IF('VALORACIÓN DE CONTROL DE RIESGO'!O14="Incompleta",5,0)),IF('VALORACIÓN DE CONTROL DE RIESGO'!P14="SI",15,0),IF('VALORACIÓN DE CONTROL DE RIESGO'!Q14="Se investigan y se resuelven oportunamente",15,0),IF('VALORACIÓN DE CONTROL DE RIESGO'!R14="Adecuada",15,0))</f>
        <v>100</v>
      </c>
      <c r="U14" s="137" t="str">
        <f t="shared" si="0"/>
        <v>Fuerte</v>
      </c>
      <c r="V14" s="137" t="s">
        <v>75</v>
      </c>
      <c r="W14" s="137" t="str">
        <f t="shared" si="1"/>
        <v>Fuerte</v>
      </c>
      <c r="X14" s="137" t="str">
        <f t="shared" si="2"/>
        <v>NO</v>
      </c>
      <c r="Y14" s="137"/>
      <c r="Z14" s="149"/>
      <c r="AA14" s="149"/>
      <c r="AB14" s="149"/>
      <c r="AC14" s="149"/>
      <c r="AD14" s="149"/>
      <c r="AE14" s="149"/>
      <c r="AF14" s="149"/>
      <c r="AG14" s="149"/>
      <c r="AH14" s="149"/>
      <c r="AI14" s="149"/>
      <c r="AJ14" s="149"/>
      <c r="AK14" s="149"/>
      <c r="AL14" s="149"/>
    </row>
    <row r="15" spans="1:38" s="150" customFormat="1" ht="229.5" x14ac:dyDescent="0.25">
      <c r="A15" s="137">
        <v>2</v>
      </c>
      <c r="B15" s="137" t="s">
        <v>37</v>
      </c>
      <c r="C15" s="137">
        <v>3</v>
      </c>
      <c r="D15" s="137" t="s">
        <v>68</v>
      </c>
      <c r="E15" s="147" t="str">
        <f>+VLOOKUP('VALORACIÓN DE CONTROL DE RIESGO'!A15,'IDENTIFICACIÓN DE RIESGOS'!$A$8:$F$100,6,0)</f>
        <v>Operación de las Casas de Justicia de Bogotá PD-AJ-12</v>
      </c>
      <c r="F15" s="137" t="s">
        <v>247</v>
      </c>
      <c r="G15" s="151" t="s">
        <v>253</v>
      </c>
      <c r="H15" s="137" t="s">
        <v>500</v>
      </c>
      <c r="I15" s="151" t="s">
        <v>73</v>
      </c>
      <c r="J15" s="151" t="s">
        <v>73</v>
      </c>
      <c r="K15" s="137" t="s">
        <v>69</v>
      </c>
      <c r="L15" s="151" t="s">
        <v>78</v>
      </c>
      <c r="M15" s="137" t="s">
        <v>70</v>
      </c>
      <c r="N15" s="137" t="s">
        <v>71</v>
      </c>
      <c r="O15" s="137" t="s">
        <v>72</v>
      </c>
      <c r="P15" s="137" t="s">
        <v>73</v>
      </c>
      <c r="Q15" s="137" t="s">
        <v>74</v>
      </c>
      <c r="R15" s="137" t="s">
        <v>71</v>
      </c>
      <c r="S15" s="137" t="s">
        <v>202</v>
      </c>
      <c r="T15" s="137">
        <f>SUM(IF('VALORACIÓN DE CONTROL DE RIESGO'!K15="Preventivo",15,IF('VALORACIÓN DE CONTROL DE RIESGO'!K15="Detectivo",10,0)),IF('VALORACIÓN DE CONTROL DE RIESGO'!M15="Asignado",15,0),IF('VALORACIÓN DE CONTROL DE RIESGO'!N15="Adecuada",15,0),IF('VALORACIÓN DE CONTROL DE RIESGO'!O15="Completa",10,IF('VALORACIÓN DE CONTROL DE RIESGO'!O15="Incompleta",5,0)),IF('VALORACIÓN DE CONTROL DE RIESGO'!P15="SI",15,0),IF('VALORACIÓN DE CONTROL DE RIESGO'!Q15="Se investigan y se resuelven oportunamente",15,0),IF('VALORACIÓN DE CONTROL DE RIESGO'!R15="Adecuada",15,0))</f>
        <v>100</v>
      </c>
      <c r="U15" s="137" t="str">
        <f t="shared" si="0"/>
        <v>Fuerte</v>
      </c>
      <c r="V15" s="137" t="s">
        <v>75</v>
      </c>
      <c r="W15" s="137" t="str">
        <f t="shared" si="1"/>
        <v>Fuerte</v>
      </c>
      <c r="X15" s="137" t="str">
        <f t="shared" si="2"/>
        <v>NO</v>
      </c>
      <c r="Y15" s="137"/>
      <c r="Z15" s="149"/>
      <c r="AA15" s="149"/>
      <c r="AB15" s="149"/>
      <c r="AC15" s="149"/>
      <c r="AD15" s="149"/>
      <c r="AE15" s="149"/>
      <c r="AF15" s="149"/>
      <c r="AG15" s="149"/>
      <c r="AH15" s="149"/>
      <c r="AI15" s="149"/>
      <c r="AJ15" s="149"/>
      <c r="AK15" s="149"/>
      <c r="AL15" s="149"/>
    </row>
    <row r="16" spans="1:38" s="150" customFormat="1" ht="165.75" x14ac:dyDescent="0.25">
      <c r="A16" s="137">
        <v>3</v>
      </c>
      <c r="B16" s="137" t="s">
        <v>37</v>
      </c>
      <c r="C16" s="137">
        <v>1</v>
      </c>
      <c r="D16" s="137" t="s">
        <v>68</v>
      </c>
      <c r="E16" s="147" t="str">
        <f>+VLOOKUP('VALORACIÓN DE CONTROL DE RIESGO'!A16,'IDENTIFICACIÓN DE RIESGOS'!$A$8:$F$100,6,0)</f>
        <v>Atención de Usuarios en las Casas de Justicia de Bogotá PD-AJ-10</v>
      </c>
      <c r="F16" s="137" t="s">
        <v>267</v>
      </c>
      <c r="G16" s="151"/>
      <c r="H16" s="137" t="s">
        <v>791</v>
      </c>
      <c r="I16" s="151" t="s">
        <v>73</v>
      </c>
      <c r="J16" s="151" t="s">
        <v>145</v>
      </c>
      <c r="K16" s="137" t="s">
        <v>69</v>
      </c>
      <c r="L16" s="151" t="s">
        <v>202</v>
      </c>
      <c r="M16" s="137" t="s">
        <v>70</v>
      </c>
      <c r="N16" s="137" t="s">
        <v>71</v>
      </c>
      <c r="O16" s="137" t="s">
        <v>72</v>
      </c>
      <c r="P16" s="137" t="s">
        <v>73</v>
      </c>
      <c r="Q16" s="137" t="s">
        <v>74</v>
      </c>
      <c r="R16" s="137" t="s">
        <v>71</v>
      </c>
      <c r="S16" s="137" t="s">
        <v>202</v>
      </c>
      <c r="T16" s="137">
        <f>SUM(IF('VALORACIÓN DE CONTROL DE RIESGO'!K16="Preventivo",15,IF('VALORACIÓN DE CONTROL DE RIESGO'!K16="Detectivo",10,0)),IF('VALORACIÓN DE CONTROL DE RIESGO'!M16="Asignado",15,0),IF('VALORACIÓN DE CONTROL DE RIESGO'!N16="Adecuada",15,0),IF('VALORACIÓN DE CONTROL DE RIESGO'!O16="Completa",10,IF('VALORACIÓN DE CONTROL DE RIESGO'!O16="Incompleta",5,0)),IF('VALORACIÓN DE CONTROL DE RIESGO'!P16="SI",15,0),IF('VALORACIÓN DE CONTROL DE RIESGO'!Q16="Se investigan y se resuelven oportunamente",15,0),IF('VALORACIÓN DE CONTROL DE RIESGO'!R16="Adecuada",15,0))</f>
        <v>100</v>
      </c>
      <c r="U16" s="137" t="str">
        <f t="shared" si="0"/>
        <v>Fuerte</v>
      </c>
      <c r="V16" s="137" t="s">
        <v>75</v>
      </c>
      <c r="W16" s="137" t="str">
        <f t="shared" si="1"/>
        <v>Fuerte</v>
      </c>
      <c r="X16" s="137" t="str">
        <f t="shared" si="2"/>
        <v>NO</v>
      </c>
      <c r="Y16" s="137"/>
      <c r="Z16" s="149"/>
      <c r="AA16" s="149"/>
      <c r="AB16" s="149"/>
      <c r="AC16" s="149"/>
      <c r="AD16" s="149"/>
      <c r="AE16" s="149"/>
      <c r="AF16" s="149"/>
      <c r="AG16" s="149"/>
      <c r="AH16" s="149"/>
      <c r="AI16" s="149"/>
      <c r="AJ16" s="149"/>
      <c r="AK16" s="149"/>
      <c r="AL16" s="149"/>
    </row>
    <row r="17" spans="1:38" s="150" customFormat="1" ht="140.25" x14ac:dyDescent="0.25">
      <c r="A17" s="137">
        <v>3</v>
      </c>
      <c r="B17" s="137" t="s">
        <v>37</v>
      </c>
      <c r="C17" s="137">
        <v>2</v>
      </c>
      <c r="D17" s="137" t="s">
        <v>68</v>
      </c>
      <c r="E17" s="147" t="str">
        <f>+VLOOKUP('VALORACIÓN DE CONTROL DE RIESGO'!A17,'IDENTIFICACIÓN DE RIESGOS'!$A$8:$F$100,6,0)</f>
        <v>Atención de Usuarios en las Casas de Justicia de Bogotá PD-AJ-10</v>
      </c>
      <c r="F17" s="137" t="s">
        <v>267</v>
      </c>
      <c r="G17" s="151" t="s">
        <v>268</v>
      </c>
      <c r="H17" s="137" t="s">
        <v>498</v>
      </c>
      <c r="I17" s="151" t="s">
        <v>73</v>
      </c>
      <c r="J17" s="151" t="s">
        <v>73</v>
      </c>
      <c r="K17" s="137" t="s">
        <v>69</v>
      </c>
      <c r="L17" s="151" t="s">
        <v>78</v>
      </c>
      <c r="M17" s="137" t="s">
        <v>70</v>
      </c>
      <c r="N17" s="137" t="s">
        <v>71</v>
      </c>
      <c r="O17" s="137" t="s">
        <v>72</v>
      </c>
      <c r="P17" s="137" t="s">
        <v>73</v>
      </c>
      <c r="Q17" s="137" t="s">
        <v>74</v>
      </c>
      <c r="R17" s="137" t="s">
        <v>71</v>
      </c>
      <c r="S17" s="137" t="s">
        <v>202</v>
      </c>
      <c r="T17" s="137">
        <f>SUM(IF('VALORACIÓN DE CONTROL DE RIESGO'!K17="Preventivo",15,IF('VALORACIÓN DE CONTROL DE RIESGO'!K17="Detectivo",10,0)),IF('VALORACIÓN DE CONTROL DE RIESGO'!M17="Asignado",15,0),IF('VALORACIÓN DE CONTROL DE RIESGO'!N17="Adecuada",15,0),IF('VALORACIÓN DE CONTROL DE RIESGO'!O17="Completa",10,IF('VALORACIÓN DE CONTROL DE RIESGO'!O17="Incompleta",5,0)),IF('VALORACIÓN DE CONTROL DE RIESGO'!P17="SI",15,0),IF('VALORACIÓN DE CONTROL DE RIESGO'!Q17="Se investigan y se resuelven oportunamente",15,0),IF('VALORACIÓN DE CONTROL DE RIESGO'!R17="Adecuada",15,0))</f>
        <v>100</v>
      </c>
      <c r="U17" s="137" t="str">
        <f t="shared" si="0"/>
        <v>Fuerte</v>
      </c>
      <c r="V17" s="137" t="s">
        <v>75</v>
      </c>
      <c r="W17" s="137" t="str">
        <f t="shared" si="1"/>
        <v>Fuerte</v>
      </c>
      <c r="X17" s="137" t="str">
        <f t="shared" si="2"/>
        <v>NO</v>
      </c>
      <c r="Y17" s="137"/>
      <c r="Z17" s="149"/>
      <c r="AA17" s="149"/>
      <c r="AB17" s="149"/>
      <c r="AC17" s="149"/>
      <c r="AD17" s="149"/>
      <c r="AE17" s="149"/>
      <c r="AF17" s="149"/>
      <c r="AG17" s="149"/>
      <c r="AH17" s="149"/>
      <c r="AI17" s="149"/>
      <c r="AJ17" s="149"/>
      <c r="AK17" s="149"/>
      <c r="AL17" s="149"/>
    </row>
    <row r="18" spans="1:38" s="150" customFormat="1" ht="178.5" x14ac:dyDescent="0.25">
      <c r="A18" s="137">
        <v>4</v>
      </c>
      <c r="B18" s="137" t="s">
        <v>37</v>
      </c>
      <c r="C18" s="137">
        <v>1</v>
      </c>
      <c r="D18" s="137" t="s">
        <v>68</v>
      </c>
      <c r="E18" s="147" t="str">
        <f>+VLOOKUP('VALORACIÓN DE CONTROL DE RIESGO'!A18,'IDENTIFICACIÓN DE RIESGOS'!$A$8:$F$100,6,0)</f>
        <v>Atención de Usuarios en las Casas de Justicia de Bogotá PD-AJ-10</v>
      </c>
      <c r="F18" s="137" t="s">
        <v>249</v>
      </c>
      <c r="G18" s="151"/>
      <c r="H18" s="137" t="s">
        <v>499</v>
      </c>
      <c r="I18" s="151" t="s">
        <v>73</v>
      </c>
      <c r="J18" s="151" t="s">
        <v>145</v>
      </c>
      <c r="K18" s="137" t="s">
        <v>69</v>
      </c>
      <c r="L18" s="151" t="s">
        <v>202</v>
      </c>
      <c r="M18" s="137" t="s">
        <v>70</v>
      </c>
      <c r="N18" s="137" t="s">
        <v>71</v>
      </c>
      <c r="O18" s="137" t="s">
        <v>72</v>
      </c>
      <c r="P18" s="137" t="s">
        <v>73</v>
      </c>
      <c r="Q18" s="137" t="s">
        <v>74</v>
      </c>
      <c r="R18" s="137" t="s">
        <v>71</v>
      </c>
      <c r="S18" s="137" t="s">
        <v>202</v>
      </c>
      <c r="T18" s="137">
        <f>SUM(IF('VALORACIÓN DE CONTROL DE RIESGO'!K18="Preventivo",15,IF('VALORACIÓN DE CONTROL DE RIESGO'!K18="Detectivo",10,0)),IF('VALORACIÓN DE CONTROL DE RIESGO'!M18="Asignado",15,0),IF('VALORACIÓN DE CONTROL DE RIESGO'!N18="Adecuada",15,0),IF('VALORACIÓN DE CONTROL DE RIESGO'!O18="Completa",10,IF('VALORACIÓN DE CONTROL DE RIESGO'!O18="Incompleta",5,0)),IF('VALORACIÓN DE CONTROL DE RIESGO'!P18="SI",15,0),IF('VALORACIÓN DE CONTROL DE RIESGO'!Q18="Se investigan y se resuelven oportunamente",15,0),IF('VALORACIÓN DE CONTROL DE RIESGO'!R18="Adecuada",15,0))</f>
        <v>100</v>
      </c>
      <c r="U18" s="137" t="str">
        <f t="shared" si="0"/>
        <v>Fuerte</v>
      </c>
      <c r="V18" s="137" t="s">
        <v>75</v>
      </c>
      <c r="W18" s="137" t="str">
        <f t="shared" si="1"/>
        <v>Fuerte</v>
      </c>
      <c r="X18" s="137" t="str">
        <f t="shared" si="2"/>
        <v>NO</v>
      </c>
      <c r="Y18" s="137"/>
      <c r="Z18" s="149"/>
      <c r="AA18" s="149"/>
      <c r="AB18" s="149"/>
      <c r="AC18" s="149"/>
      <c r="AD18" s="149"/>
      <c r="AE18" s="149"/>
      <c r="AF18" s="149"/>
      <c r="AG18" s="149"/>
      <c r="AH18" s="149"/>
      <c r="AI18" s="149"/>
      <c r="AJ18" s="149"/>
      <c r="AK18" s="149"/>
      <c r="AL18" s="149"/>
    </row>
    <row r="19" spans="1:38" s="150" customFormat="1" ht="153" x14ac:dyDescent="0.25">
      <c r="A19" s="137">
        <v>4</v>
      </c>
      <c r="B19" s="137" t="s">
        <v>37</v>
      </c>
      <c r="C19" s="137">
        <v>2</v>
      </c>
      <c r="D19" s="137" t="s">
        <v>68</v>
      </c>
      <c r="E19" s="147" t="str">
        <f>+VLOOKUP('VALORACIÓN DE CONTROL DE RIESGO'!A19,'IDENTIFICACIÓN DE RIESGOS'!$A$8:$F$100,6,0)</f>
        <v>Atención de Usuarios en las Casas de Justicia de Bogotá PD-AJ-10</v>
      </c>
      <c r="F19" s="137" t="s">
        <v>249</v>
      </c>
      <c r="G19" s="151" t="s">
        <v>255</v>
      </c>
      <c r="H19" s="137" t="s">
        <v>498</v>
      </c>
      <c r="I19" s="151" t="s">
        <v>73</v>
      </c>
      <c r="J19" s="151" t="s">
        <v>73</v>
      </c>
      <c r="K19" s="137" t="s">
        <v>69</v>
      </c>
      <c r="L19" s="151" t="s">
        <v>78</v>
      </c>
      <c r="M19" s="137" t="s">
        <v>70</v>
      </c>
      <c r="N19" s="137" t="s">
        <v>71</v>
      </c>
      <c r="O19" s="137" t="s">
        <v>72</v>
      </c>
      <c r="P19" s="137" t="s">
        <v>73</v>
      </c>
      <c r="Q19" s="137" t="s">
        <v>74</v>
      </c>
      <c r="R19" s="137" t="s">
        <v>71</v>
      </c>
      <c r="S19" s="137" t="s">
        <v>202</v>
      </c>
      <c r="T19" s="137">
        <f>SUM(IF('VALORACIÓN DE CONTROL DE RIESGO'!K19="Preventivo",15,IF('VALORACIÓN DE CONTROL DE RIESGO'!K19="Detectivo",10,0)),IF('VALORACIÓN DE CONTROL DE RIESGO'!M19="Asignado",15,0),IF('VALORACIÓN DE CONTROL DE RIESGO'!N19="Adecuada",15,0),IF('VALORACIÓN DE CONTROL DE RIESGO'!O19="Completa",10,IF('VALORACIÓN DE CONTROL DE RIESGO'!O19="Incompleta",5,0)),IF('VALORACIÓN DE CONTROL DE RIESGO'!P19="SI",15,0),IF('VALORACIÓN DE CONTROL DE RIESGO'!Q19="Se investigan y se resuelven oportunamente",15,0),IF('VALORACIÓN DE CONTROL DE RIESGO'!R19="Adecuada",15,0))</f>
        <v>100</v>
      </c>
      <c r="U19" s="137" t="str">
        <f t="shared" si="0"/>
        <v>Fuerte</v>
      </c>
      <c r="V19" s="137" t="s">
        <v>75</v>
      </c>
      <c r="W19" s="137" t="str">
        <f t="shared" si="1"/>
        <v>Fuerte</v>
      </c>
      <c r="X19" s="137" t="str">
        <f t="shared" si="2"/>
        <v>NO</v>
      </c>
      <c r="Y19" s="137"/>
      <c r="Z19" s="149"/>
      <c r="AA19" s="149"/>
      <c r="AB19" s="149"/>
      <c r="AC19" s="149"/>
      <c r="AD19" s="149"/>
      <c r="AE19" s="149"/>
      <c r="AF19" s="149"/>
      <c r="AG19" s="149"/>
      <c r="AH19" s="149"/>
      <c r="AI19" s="149"/>
      <c r="AJ19" s="149"/>
      <c r="AK19" s="149"/>
      <c r="AL19" s="149"/>
    </row>
    <row r="20" spans="1:38" s="150" customFormat="1" ht="128.25" customHeight="1" x14ac:dyDescent="0.25">
      <c r="A20" s="137">
        <v>5</v>
      </c>
      <c r="B20" s="137" t="s">
        <v>37</v>
      </c>
      <c r="C20" s="137">
        <v>1</v>
      </c>
      <c r="D20" s="137" t="s">
        <v>68</v>
      </c>
      <c r="E20" s="147" t="str">
        <f>+VLOOKUP('VALORACIÓN DE CONTROL DE RIESGO'!A20,'IDENTIFICACIÓN DE RIESGOS'!$A$8:$F$100,6,0)</f>
        <v>Acciones de Protección, Atención Social, Preventivas y Pedagógicas en el CTP PD-AJ-4</v>
      </c>
      <c r="F20" s="137" t="s">
        <v>250</v>
      </c>
      <c r="G20" s="151"/>
      <c r="H20" s="137" t="s">
        <v>777</v>
      </c>
      <c r="I20" s="151" t="s">
        <v>73</v>
      </c>
      <c r="J20" s="151" t="s">
        <v>145</v>
      </c>
      <c r="K20" s="137" t="s">
        <v>69</v>
      </c>
      <c r="L20" s="151" t="s">
        <v>202</v>
      </c>
      <c r="M20" s="137" t="s">
        <v>70</v>
      </c>
      <c r="N20" s="137" t="s">
        <v>71</v>
      </c>
      <c r="O20" s="137" t="s">
        <v>72</v>
      </c>
      <c r="P20" s="137" t="s">
        <v>73</v>
      </c>
      <c r="Q20" s="137" t="s">
        <v>74</v>
      </c>
      <c r="R20" s="137" t="s">
        <v>71</v>
      </c>
      <c r="S20" s="137" t="s">
        <v>202</v>
      </c>
      <c r="T20" s="137">
        <f>SUM(IF('VALORACIÓN DE CONTROL DE RIESGO'!K20="Preventivo",15,IF('VALORACIÓN DE CONTROL DE RIESGO'!K20="Detectivo",10,0)),IF('VALORACIÓN DE CONTROL DE RIESGO'!M20="Asignado",15,0),IF('VALORACIÓN DE CONTROL DE RIESGO'!N20="Adecuada",15,0),IF('VALORACIÓN DE CONTROL DE RIESGO'!O20="Completa",10,IF('VALORACIÓN DE CONTROL DE RIESGO'!O20="Incompleta",5,0)),IF('VALORACIÓN DE CONTROL DE RIESGO'!P20="SI",15,0),IF('VALORACIÓN DE CONTROL DE RIESGO'!Q20="Se investigan y se resuelven oportunamente",15,0),IF('VALORACIÓN DE CONTROL DE RIESGO'!R20="Adecuada",15,0))</f>
        <v>100</v>
      </c>
      <c r="U20" s="137" t="str">
        <f t="shared" si="0"/>
        <v>Fuerte</v>
      </c>
      <c r="V20" s="137" t="s">
        <v>75</v>
      </c>
      <c r="W20" s="137" t="str">
        <f t="shared" si="1"/>
        <v>Fuerte</v>
      </c>
      <c r="X20" s="137" t="str">
        <f t="shared" si="2"/>
        <v>NO</v>
      </c>
      <c r="Y20" s="137"/>
      <c r="Z20" s="149"/>
      <c r="AA20" s="149"/>
      <c r="AB20" s="149"/>
      <c r="AC20" s="149"/>
      <c r="AD20" s="149"/>
      <c r="AE20" s="149"/>
      <c r="AF20" s="149"/>
      <c r="AG20" s="149"/>
      <c r="AH20" s="149"/>
      <c r="AI20" s="149"/>
      <c r="AJ20" s="149"/>
      <c r="AK20" s="149"/>
      <c r="AL20" s="149"/>
    </row>
    <row r="21" spans="1:38" s="150" customFormat="1" ht="167.25" customHeight="1" x14ac:dyDescent="0.25">
      <c r="A21" s="137">
        <v>5</v>
      </c>
      <c r="B21" s="137" t="s">
        <v>37</v>
      </c>
      <c r="C21" s="137">
        <v>2</v>
      </c>
      <c r="D21" s="137" t="s">
        <v>68</v>
      </c>
      <c r="E21" s="147" t="str">
        <f>+VLOOKUP('VALORACIÓN DE CONTROL DE RIESGO'!A21,'IDENTIFICACIÓN DE RIESGOS'!$A$8:$F$100,6,0)</f>
        <v>Acciones de Protección, Atención Social, Preventivas y Pedagógicas en el CTP PD-AJ-4</v>
      </c>
      <c r="F21" s="137" t="s">
        <v>250</v>
      </c>
      <c r="G21" s="151" t="s">
        <v>256</v>
      </c>
      <c r="H21" s="137" t="s">
        <v>778</v>
      </c>
      <c r="I21" s="151" t="s">
        <v>73</v>
      </c>
      <c r="J21" s="151" t="s">
        <v>73</v>
      </c>
      <c r="K21" s="137" t="s">
        <v>69</v>
      </c>
      <c r="L21" s="151" t="s">
        <v>78</v>
      </c>
      <c r="M21" s="137" t="s">
        <v>70</v>
      </c>
      <c r="N21" s="137" t="s">
        <v>71</v>
      </c>
      <c r="O21" s="137" t="s">
        <v>72</v>
      </c>
      <c r="P21" s="137" t="s">
        <v>73</v>
      </c>
      <c r="Q21" s="137" t="s">
        <v>74</v>
      </c>
      <c r="R21" s="137" t="s">
        <v>71</v>
      </c>
      <c r="S21" s="137" t="s">
        <v>202</v>
      </c>
      <c r="T21" s="137">
        <f>SUM(IF('VALORACIÓN DE CONTROL DE RIESGO'!K21="Preventivo",15,IF('VALORACIÓN DE CONTROL DE RIESGO'!K21="Detectivo",10,0)),IF('VALORACIÓN DE CONTROL DE RIESGO'!M21="Asignado",15,0),IF('VALORACIÓN DE CONTROL DE RIESGO'!N21="Adecuada",15,0),IF('VALORACIÓN DE CONTROL DE RIESGO'!O21="Completa",10,IF('VALORACIÓN DE CONTROL DE RIESGO'!O21="Incompleta",5,0)),IF('VALORACIÓN DE CONTROL DE RIESGO'!P21="SI",15,0),IF('VALORACIÓN DE CONTROL DE RIESGO'!Q21="Se investigan y se resuelven oportunamente",15,0),IF('VALORACIÓN DE CONTROL DE RIESGO'!R21="Adecuada",15,0))</f>
        <v>100</v>
      </c>
      <c r="U21" s="137" t="str">
        <f t="shared" si="0"/>
        <v>Fuerte</v>
      </c>
      <c r="V21" s="137" t="s">
        <v>75</v>
      </c>
      <c r="W21" s="137" t="str">
        <f t="shared" si="1"/>
        <v>Fuerte</v>
      </c>
      <c r="X21" s="137" t="str">
        <f t="shared" si="2"/>
        <v>NO</v>
      </c>
      <c r="Y21" s="137"/>
      <c r="Z21" s="149"/>
      <c r="AA21" s="149"/>
      <c r="AB21" s="149"/>
      <c r="AC21" s="149"/>
      <c r="AD21" s="149"/>
      <c r="AE21" s="149"/>
      <c r="AF21" s="149"/>
      <c r="AG21" s="149"/>
      <c r="AH21" s="149"/>
      <c r="AI21" s="149"/>
      <c r="AJ21" s="149"/>
      <c r="AK21" s="149"/>
      <c r="AL21" s="149"/>
    </row>
    <row r="22" spans="1:38" s="150" customFormat="1" ht="153" customHeight="1" x14ac:dyDescent="0.25">
      <c r="A22" s="137">
        <v>6</v>
      </c>
      <c r="B22" s="137" t="s">
        <v>37</v>
      </c>
      <c r="C22" s="137">
        <v>1</v>
      </c>
      <c r="D22" s="137" t="s">
        <v>68</v>
      </c>
      <c r="E22" s="147" t="str">
        <f>+VLOOKUP('VALORACIÓN DE CONTROL DE RIESGO'!A22,'IDENTIFICACIÓN DE RIESGOS'!$A$8:$F$100,6,0)</f>
        <v>Acciones de Protección, Atención Social, Preventivas y Pedagógicas en el CTP PD-AJ-4</v>
      </c>
      <c r="F22" s="137" t="s">
        <v>435</v>
      </c>
      <c r="G22" s="151"/>
      <c r="H22" s="137" t="s">
        <v>497</v>
      </c>
      <c r="I22" s="151" t="s">
        <v>73</v>
      </c>
      <c r="J22" s="151" t="s">
        <v>145</v>
      </c>
      <c r="K22" s="137" t="s">
        <v>69</v>
      </c>
      <c r="L22" s="151" t="s">
        <v>202</v>
      </c>
      <c r="M22" s="137" t="s">
        <v>70</v>
      </c>
      <c r="N22" s="137" t="s">
        <v>71</v>
      </c>
      <c r="O22" s="137" t="s">
        <v>72</v>
      </c>
      <c r="P22" s="137" t="s">
        <v>73</v>
      </c>
      <c r="Q22" s="137" t="s">
        <v>74</v>
      </c>
      <c r="R22" s="137" t="s">
        <v>71</v>
      </c>
      <c r="S22" s="137" t="s">
        <v>202</v>
      </c>
      <c r="T22" s="137">
        <f>SUM(IF('VALORACIÓN DE CONTROL DE RIESGO'!K22="Preventivo",15,IF('VALORACIÓN DE CONTROL DE RIESGO'!K22="Detectivo",10,0)),IF('VALORACIÓN DE CONTROL DE RIESGO'!M22="Asignado",15,0),IF('VALORACIÓN DE CONTROL DE RIESGO'!N22="Adecuada",15,0),IF('VALORACIÓN DE CONTROL DE RIESGO'!O22="Completa",10,IF('VALORACIÓN DE CONTROL DE RIESGO'!O22="Incompleta",5,0)),IF('VALORACIÓN DE CONTROL DE RIESGO'!P22="SI",15,0),IF('VALORACIÓN DE CONTROL DE RIESGO'!Q22="Se investigan y se resuelven oportunamente",15,0),IF('VALORACIÓN DE CONTROL DE RIESGO'!R22="Adecuada",15,0))</f>
        <v>100</v>
      </c>
      <c r="U22" s="137" t="str">
        <f t="shared" si="0"/>
        <v>Fuerte</v>
      </c>
      <c r="V22" s="137" t="s">
        <v>75</v>
      </c>
      <c r="W22" s="137" t="str">
        <f t="shared" si="1"/>
        <v>Fuerte</v>
      </c>
      <c r="X22" s="137" t="str">
        <f t="shared" si="2"/>
        <v>NO</v>
      </c>
      <c r="Y22" s="137"/>
      <c r="Z22" s="149"/>
      <c r="AA22" s="149"/>
      <c r="AB22" s="149"/>
      <c r="AC22" s="149"/>
      <c r="AD22" s="149"/>
      <c r="AE22" s="149"/>
      <c r="AF22" s="149"/>
      <c r="AG22" s="149"/>
      <c r="AH22" s="149"/>
      <c r="AI22" s="149"/>
      <c r="AJ22" s="149"/>
      <c r="AK22" s="149"/>
      <c r="AL22" s="149"/>
    </row>
    <row r="23" spans="1:38" s="150" customFormat="1" ht="178.5" x14ac:dyDescent="0.25">
      <c r="A23" s="137">
        <v>6</v>
      </c>
      <c r="B23" s="137" t="s">
        <v>37</v>
      </c>
      <c r="C23" s="137">
        <v>2</v>
      </c>
      <c r="D23" s="137" t="s">
        <v>68</v>
      </c>
      <c r="E23" s="147" t="str">
        <f>+VLOOKUP('VALORACIÓN DE CONTROL DE RIESGO'!A23,'IDENTIFICACIÓN DE RIESGOS'!$A$8:$F$100,6,0)</f>
        <v>Acciones de Protección, Atención Social, Preventivas y Pedagógicas en el CTP PD-AJ-4</v>
      </c>
      <c r="F23" s="137" t="s">
        <v>435</v>
      </c>
      <c r="G23" s="151" t="s">
        <v>257</v>
      </c>
      <c r="H23" s="137" t="s">
        <v>779</v>
      </c>
      <c r="I23" s="151" t="s">
        <v>73</v>
      </c>
      <c r="J23" s="151" t="s">
        <v>73</v>
      </c>
      <c r="K23" s="137" t="s">
        <v>69</v>
      </c>
      <c r="L23" s="151" t="s">
        <v>78</v>
      </c>
      <c r="M23" s="137" t="s">
        <v>70</v>
      </c>
      <c r="N23" s="137" t="s">
        <v>71</v>
      </c>
      <c r="O23" s="137" t="s">
        <v>72</v>
      </c>
      <c r="P23" s="137" t="s">
        <v>73</v>
      </c>
      <c r="Q23" s="137" t="s">
        <v>74</v>
      </c>
      <c r="R23" s="137" t="s">
        <v>71</v>
      </c>
      <c r="S23" s="137" t="s">
        <v>202</v>
      </c>
      <c r="T23" s="137">
        <f>SUM(IF('VALORACIÓN DE CONTROL DE RIESGO'!K23="Preventivo",15,IF('VALORACIÓN DE CONTROL DE RIESGO'!K23="Detectivo",10,0)),IF('VALORACIÓN DE CONTROL DE RIESGO'!M23="Asignado",15,0),IF('VALORACIÓN DE CONTROL DE RIESGO'!N23="Adecuada",15,0),IF('VALORACIÓN DE CONTROL DE RIESGO'!O23="Completa",10,IF('VALORACIÓN DE CONTROL DE RIESGO'!O23="Incompleta",5,0)),IF('VALORACIÓN DE CONTROL DE RIESGO'!P23="SI",15,0),IF('VALORACIÓN DE CONTROL DE RIESGO'!Q23="Se investigan y se resuelven oportunamente",15,0),IF('VALORACIÓN DE CONTROL DE RIESGO'!R23="Adecuada",15,0))</f>
        <v>100</v>
      </c>
      <c r="U23" s="137" t="str">
        <f t="shared" si="0"/>
        <v>Fuerte</v>
      </c>
      <c r="V23" s="137" t="s">
        <v>75</v>
      </c>
      <c r="W23" s="137" t="str">
        <f t="shared" si="1"/>
        <v>Fuerte</v>
      </c>
      <c r="X23" s="137" t="str">
        <f t="shared" si="2"/>
        <v>NO</v>
      </c>
      <c r="Y23" s="137"/>
      <c r="Z23" s="149"/>
      <c r="AA23" s="149"/>
      <c r="AB23" s="149"/>
      <c r="AC23" s="149"/>
      <c r="AD23" s="149"/>
      <c r="AE23" s="149"/>
      <c r="AF23" s="149"/>
      <c r="AG23" s="149"/>
      <c r="AH23" s="149"/>
      <c r="AI23" s="149"/>
      <c r="AJ23" s="149"/>
      <c r="AK23" s="149"/>
      <c r="AL23" s="149"/>
    </row>
    <row r="24" spans="1:38" s="150" customFormat="1" ht="210" customHeight="1" x14ac:dyDescent="0.25">
      <c r="A24" s="137">
        <v>7</v>
      </c>
      <c r="B24" s="137" t="s">
        <v>29</v>
      </c>
      <c r="C24" s="137">
        <v>1</v>
      </c>
      <c r="D24" s="137" t="s">
        <v>68</v>
      </c>
      <c r="E24" s="147" t="str">
        <f>+VLOOKUP('VALORACIÓN DE CONTROL DE RIESGO'!A24,'IDENTIFICACIÓN DE RIESGOS'!$A$8:$F$100,6,0)</f>
        <v>Peticiones, Quejas, Reclamos y Sugerencias - PQRS Código - PD-AS-1</v>
      </c>
      <c r="F24" s="137" t="s">
        <v>279</v>
      </c>
      <c r="G24" s="151" t="s">
        <v>281</v>
      </c>
      <c r="H24" s="137" t="s">
        <v>724</v>
      </c>
      <c r="I24" s="151" t="s">
        <v>73</v>
      </c>
      <c r="J24" s="151" t="s">
        <v>73</v>
      </c>
      <c r="K24" s="137" t="s">
        <v>69</v>
      </c>
      <c r="L24" s="151" t="s">
        <v>78</v>
      </c>
      <c r="M24" s="137" t="s">
        <v>70</v>
      </c>
      <c r="N24" s="137" t="s">
        <v>71</v>
      </c>
      <c r="O24" s="137" t="s">
        <v>72</v>
      </c>
      <c r="P24" s="137" t="s">
        <v>73</v>
      </c>
      <c r="Q24" s="137" t="s">
        <v>74</v>
      </c>
      <c r="R24" s="137" t="s">
        <v>71</v>
      </c>
      <c r="S24" s="152" t="s">
        <v>286</v>
      </c>
      <c r="T24" s="137">
        <f>SUM(IF('VALORACIÓN DE CONTROL DE RIESGO'!K24="Preventivo",15,IF('VALORACIÓN DE CONTROL DE RIESGO'!K24="Detectivo",10,0)),IF('VALORACIÓN DE CONTROL DE RIESGO'!M24="Asignado",15,0),IF('VALORACIÓN DE CONTROL DE RIESGO'!N24="Adecuada",15,0),IF('VALORACIÓN DE CONTROL DE RIESGO'!O24="Completa",10,IF('VALORACIÓN DE CONTROL DE RIESGO'!O24="Incompleta",5,0)),IF('VALORACIÓN DE CONTROL DE RIESGO'!P24="SI",15,0),IF('VALORACIÓN DE CONTROL DE RIESGO'!Q24="Se investigan y se resuelven oportunamente",15,0),IF('VALORACIÓN DE CONTROL DE RIESGO'!R24="Adecuada",15,0))</f>
        <v>100</v>
      </c>
      <c r="U24" s="137" t="str">
        <f t="shared" si="0"/>
        <v>Fuerte</v>
      </c>
      <c r="V24" s="137" t="s">
        <v>75</v>
      </c>
      <c r="W24" s="137" t="str">
        <f t="shared" si="1"/>
        <v>Fuerte</v>
      </c>
      <c r="X24" s="137" t="str">
        <f t="shared" si="2"/>
        <v>NO</v>
      </c>
      <c r="Y24" s="137"/>
      <c r="Z24" s="149"/>
      <c r="AA24" s="149"/>
      <c r="AB24" s="149"/>
      <c r="AC24" s="149"/>
      <c r="AD24" s="149"/>
      <c r="AE24" s="149"/>
      <c r="AF24" s="149"/>
      <c r="AG24" s="149"/>
      <c r="AH24" s="149"/>
      <c r="AI24" s="149"/>
      <c r="AJ24" s="149"/>
      <c r="AK24" s="149"/>
      <c r="AL24" s="149"/>
    </row>
    <row r="25" spans="1:38" s="150" customFormat="1" ht="204.75" customHeight="1" x14ac:dyDescent="0.25">
      <c r="A25" s="137">
        <v>8</v>
      </c>
      <c r="B25" s="137" t="s">
        <v>29</v>
      </c>
      <c r="C25" s="137">
        <v>1</v>
      </c>
      <c r="D25" s="137" t="s">
        <v>68</v>
      </c>
      <c r="E25" s="147" t="str">
        <f>+VLOOKUP('VALORACIÓN DE CONTROL DE RIESGO'!A25,'IDENTIFICACIÓN DE RIESGOS'!$A$8:$F$100,6,0)</f>
        <v>Peticiones, Quejas, Reclamos y Sugerencias - PQRS Código - PD-AS-1</v>
      </c>
      <c r="F25" s="137" t="s">
        <v>280</v>
      </c>
      <c r="G25" s="151" t="s">
        <v>281</v>
      </c>
      <c r="H25" s="137" t="s">
        <v>725</v>
      </c>
      <c r="I25" s="151" t="s">
        <v>73</v>
      </c>
      <c r="J25" s="151" t="s">
        <v>73</v>
      </c>
      <c r="K25" s="137" t="s">
        <v>69</v>
      </c>
      <c r="L25" s="151" t="s">
        <v>78</v>
      </c>
      <c r="M25" s="137" t="s">
        <v>70</v>
      </c>
      <c r="N25" s="137" t="s">
        <v>71</v>
      </c>
      <c r="O25" s="137" t="s">
        <v>72</v>
      </c>
      <c r="P25" s="137" t="s">
        <v>73</v>
      </c>
      <c r="Q25" s="137" t="s">
        <v>74</v>
      </c>
      <c r="R25" s="137" t="s">
        <v>71</v>
      </c>
      <c r="S25" s="152" t="s">
        <v>286</v>
      </c>
      <c r="T25" s="137">
        <f>SUM(IF('VALORACIÓN DE CONTROL DE RIESGO'!K25="Preventivo",15,IF('VALORACIÓN DE CONTROL DE RIESGO'!K25="Detectivo",10,0)),IF('VALORACIÓN DE CONTROL DE RIESGO'!M25="Asignado",15,0),IF('VALORACIÓN DE CONTROL DE RIESGO'!N25="Adecuada",15,0),IF('VALORACIÓN DE CONTROL DE RIESGO'!O25="Completa",10,IF('VALORACIÓN DE CONTROL DE RIESGO'!O25="Incompleta",5,0)),IF('VALORACIÓN DE CONTROL DE RIESGO'!P25="SI",15,0),IF('VALORACIÓN DE CONTROL DE RIESGO'!Q25="Se investigan y se resuelven oportunamente",15,0),IF('VALORACIÓN DE CONTROL DE RIESGO'!R25="Adecuada",15,0))</f>
        <v>100</v>
      </c>
      <c r="U25" s="137" t="str">
        <f t="shared" si="0"/>
        <v>Fuerte</v>
      </c>
      <c r="V25" s="137" t="s">
        <v>75</v>
      </c>
      <c r="W25" s="137" t="str">
        <f t="shared" si="1"/>
        <v>Fuerte</v>
      </c>
      <c r="X25" s="137" t="str">
        <f t="shared" si="2"/>
        <v>NO</v>
      </c>
      <c r="Y25" s="137"/>
      <c r="Z25" s="149"/>
      <c r="AA25" s="149"/>
      <c r="AB25" s="149"/>
      <c r="AC25" s="149"/>
      <c r="AD25" s="149"/>
      <c r="AE25" s="149"/>
      <c r="AF25" s="149"/>
      <c r="AG25" s="149"/>
      <c r="AH25" s="149"/>
      <c r="AI25" s="149"/>
      <c r="AJ25" s="149"/>
      <c r="AK25" s="149"/>
      <c r="AL25" s="149"/>
    </row>
    <row r="26" spans="1:38" s="150" customFormat="1" ht="298.5" customHeight="1" x14ac:dyDescent="0.25">
      <c r="A26" s="137">
        <v>9</v>
      </c>
      <c r="B26" s="137" t="s">
        <v>23</v>
      </c>
      <c r="C26" s="137">
        <v>1</v>
      </c>
      <c r="D26" s="137" t="s">
        <v>68</v>
      </c>
      <c r="E26" s="147" t="str">
        <f>+VLOOKUP('VALORACIÓN DE CONTROL DE RIESGO'!A26,'IDENTIFICACIÓN DE RIESGOS'!$A$8:$F$100,6,0)</f>
        <v>Indagación Preliminar PD-CID-1
Investigación Disciplinaria PD-CID-2
Proceso Verbal PD-CID-3</v>
      </c>
      <c r="F26" s="137" t="s">
        <v>295</v>
      </c>
      <c r="G26" s="151" t="s">
        <v>292</v>
      </c>
      <c r="H26" s="137" t="s">
        <v>726</v>
      </c>
      <c r="I26" s="151" t="s">
        <v>73</v>
      </c>
      <c r="J26" s="151" t="s">
        <v>73</v>
      </c>
      <c r="K26" s="137" t="s">
        <v>69</v>
      </c>
      <c r="L26" s="151" t="s">
        <v>202</v>
      </c>
      <c r="M26" s="137" t="s">
        <v>70</v>
      </c>
      <c r="N26" s="137" t="s">
        <v>71</v>
      </c>
      <c r="O26" s="137" t="s">
        <v>72</v>
      </c>
      <c r="P26" s="137" t="s">
        <v>73</v>
      </c>
      <c r="Q26" s="137" t="s">
        <v>74</v>
      </c>
      <c r="R26" s="137" t="s">
        <v>71</v>
      </c>
      <c r="S26" s="152" t="s">
        <v>297</v>
      </c>
      <c r="T26" s="137">
        <f>SUM(IF('VALORACIÓN DE CONTROL DE RIESGO'!K26="Preventivo",15,IF('VALORACIÓN DE CONTROL DE RIESGO'!K26="Detectivo",10,0)),IF('VALORACIÓN DE CONTROL DE RIESGO'!M26="Asignado",15,0),IF('VALORACIÓN DE CONTROL DE RIESGO'!N26="Adecuada",15,0),IF('VALORACIÓN DE CONTROL DE RIESGO'!O26="Completa",10,IF('VALORACIÓN DE CONTROL DE RIESGO'!O26="Incompleta",5,0)),IF('VALORACIÓN DE CONTROL DE RIESGO'!P26="SI",15,0),IF('VALORACIÓN DE CONTROL DE RIESGO'!Q26="Se investigan y se resuelven oportunamente",15,0),IF('VALORACIÓN DE CONTROL DE RIESGO'!R26="Adecuada",15,0))</f>
        <v>100</v>
      </c>
      <c r="U26" s="137" t="str">
        <f t="shared" si="0"/>
        <v>Fuerte</v>
      </c>
      <c r="V26" s="137" t="s">
        <v>75</v>
      </c>
      <c r="W26" s="137" t="str">
        <f t="shared" si="1"/>
        <v>Fuerte</v>
      </c>
      <c r="X26" s="137" t="str">
        <f t="shared" si="2"/>
        <v>NO</v>
      </c>
      <c r="Y26" s="137"/>
      <c r="Z26" s="149"/>
      <c r="AA26" s="149"/>
      <c r="AB26" s="149"/>
      <c r="AC26" s="149"/>
      <c r="AD26" s="149"/>
      <c r="AE26" s="149"/>
      <c r="AF26" s="149"/>
      <c r="AG26" s="149"/>
      <c r="AH26" s="149"/>
      <c r="AI26" s="149"/>
      <c r="AJ26" s="149"/>
      <c r="AK26" s="149"/>
      <c r="AL26" s="149"/>
    </row>
    <row r="27" spans="1:38" s="150" customFormat="1" ht="210.75" customHeight="1" x14ac:dyDescent="0.25">
      <c r="A27" s="137">
        <v>9</v>
      </c>
      <c r="B27" s="137" t="s">
        <v>23</v>
      </c>
      <c r="C27" s="137">
        <v>2</v>
      </c>
      <c r="D27" s="137" t="s">
        <v>68</v>
      </c>
      <c r="E27" s="147" t="str">
        <f>+VLOOKUP('VALORACIÓN DE CONTROL DE RIESGO'!A27,'IDENTIFICACIÓN DE RIESGOS'!$A$8:$F$100,6,0)</f>
        <v>Indagación Preliminar PD-CID-1
Investigación Disciplinaria PD-CID-2
Proceso Verbal PD-CID-3</v>
      </c>
      <c r="F27" s="137" t="s">
        <v>296</v>
      </c>
      <c r="G27" s="151" t="s">
        <v>292</v>
      </c>
      <c r="H27" s="137" t="s">
        <v>727</v>
      </c>
      <c r="I27" s="151" t="s">
        <v>73</v>
      </c>
      <c r="J27" s="151" t="s">
        <v>73</v>
      </c>
      <c r="K27" s="137" t="s">
        <v>69</v>
      </c>
      <c r="L27" s="151" t="s">
        <v>202</v>
      </c>
      <c r="M27" s="137" t="s">
        <v>70</v>
      </c>
      <c r="N27" s="137" t="s">
        <v>71</v>
      </c>
      <c r="O27" s="137" t="s">
        <v>72</v>
      </c>
      <c r="P27" s="137" t="s">
        <v>73</v>
      </c>
      <c r="Q27" s="137" t="s">
        <v>74</v>
      </c>
      <c r="R27" s="137" t="s">
        <v>71</v>
      </c>
      <c r="S27" s="152" t="s">
        <v>297</v>
      </c>
      <c r="T27" s="137">
        <f>SUM(IF('VALORACIÓN DE CONTROL DE RIESGO'!K27="Preventivo",15,IF('VALORACIÓN DE CONTROL DE RIESGO'!K27="Detectivo",10,0)),IF('VALORACIÓN DE CONTROL DE RIESGO'!M27="Asignado",15,0),IF('VALORACIÓN DE CONTROL DE RIESGO'!N27="Adecuada",15,0),IF('VALORACIÓN DE CONTROL DE RIESGO'!O27="Completa",10,IF('VALORACIÓN DE CONTROL DE RIESGO'!O27="Incompleta",5,0)),IF('VALORACIÓN DE CONTROL DE RIESGO'!P27="SI",15,0),IF('VALORACIÓN DE CONTROL DE RIESGO'!Q27="Se investigan y se resuelven oportunamente",15,0),IF('VALORACIÓN DE CONTROL DE RIESGO'!R27="Adecuada",15,0))</f>
        <v>100</v>
      </c>
      <c r="U27" s="137" t="str">
        <f t="shared" si="0"/>
        <v>Fuerte</v>
      </c>
      <c r="V27" s="137" t="s">
        <v>75</v>
      </c>
      <c r="W27" s="137" t="str">
        <f t="shared" si="1"/>
        <v>Fuerte</v>
      </c>
      <c r="X27" s="137" t="str">
        <f t="shared" si="2"/>
        <v>NO</v>
      </c>
      <c r="Y27" s="137"/>
      <c r="Z27" s="149"/>
      <c r="AA27" s="149"/>
      <c r="AB27" s="149"/>
      <c r="AC27" s="149"/>
      <c r="AD27" s="149"/>
      <c r="AE27" s="149"/>
      <c r="AF27" s="149"/>
      <c r="AG27" s="149"/>
      <c r="AH27" s="149"/>
      <c r="AI27" s="149"/>
      <c r="AJ27" s="149"/>
      <c r="AK27" s="149"/>
      <c r="AL27" s="149"/>
    </row>
    <row r="28" spans="1:38" s="150" customFormat="1" ht="159" customHeight="1" x14ac:dyDescent="0.25">
      <c r="A28" s="137">
        <v>10</v>
      </c>
      <c r="B28" s="137" t="s">
        <v>26</v>
      </c>
      <c r="C28" s="137">
        <v>1</v>
      </c>
      <c r="D28" s="137" t="s">
        <v>68</v>
      </c>
      <c r="E28" s="147" t="str">
        <f>+VLOOKUP('VALORACIÓN DE CONTROL DE RIESGO'!A28,'IDENTIFICACIÓN DE RIESGOS'!$A$8:$F$100,6,0)</f>
        <v>Identificación de Requisitos Legales Ambientales PD–DS–2</v>
      </c>
      <c r="F28" s="137" t="s">
        <v>306</v>
      </c>
      <c r="G28" s="151" t="s">
        <v>310</v>
      </c>
      <c r="H28" s="137" t="s">
        <v>728</v>
      </c>
      <c r="I28" s="151" t="s">
        <v>73</v>
      </c>
      <c r="J28" s="151" t="s">
        <v>73</v>
      </c>
      <c r="K28" s="137" t="s">
        <v>69</v>
      </c>
      <c r="L28" s="151" t="s">
        <v>78</v>
      </c>
      <c r="M28" s="137" t="s">
        <v>70</v>
      </c>
      <c r="N28" s="137" t="s">
        <v>71</v>
      </c>
      <c r="O28" s="137" t="s">
        <v>72</v>
      </c>
      <c r="P28" s="137" t="s">
        <v>73</v>
      </c>
      <c r="Q28" s="137" t="s">
        <v>74</v>
      </c>
      <c r="R28" s="137" t="s">
        <v>71</v>
      </c>
      <c r="S28" s="152" t="s">
        <v>320</v>
      </c>
      <c r="T28" s="137">
        <f>SUM(IF('VALORACIÓN DE CONTROL DE RIESGO'!K28="Preventivo",15,IF('VALORACIÓN DE CONTROL DE RIESGO'!K28="Detectivo",10,0)),IF('VALORACIÓN DE CONTROL DE RIESGO'!M28="Asignado",15,0),IF('VALORACIÓN DE CONTROL DE RIESGO'!N28="Adecuada",15,0),IF('VALORACIÓN DE CONTROL DE RIESGO'!O28="Completa",10,IF('VALORACIÓN DE CONTROL DE RIESGO'!O28="Incompleta",5,0)),IF('VALORACIÓN DE CONTROL DE RIESGO'!P28="SI",15,0),IF('VALORACIÓN DE CONTROL DE RIESGO'!Q28="Se investigan y se resuelven oportunamente",15,0),IF('VALORACIÓN DE CONTROL DE RIESGO'!R28="Adecuada",15,0))</f>
        <v>100</v>
      </c>
      <c r="U28" s="137" t="str">
        <f t="shared" si="0"/>
        <v>Fuerte</v>
      </c>
      <c r="V28" s="137" t="s">
        <v>75</v>
      </c>
      <c r="W28" s="137" t="str">
        <f t="shared" si="1"/>
        <v>Fuerte</v>
      </c>
      <c r="X28" s="137" t="str">
        <f t="shared" si="2"/>
        <v>NO</v>
      </c>
      <c r="Y28" s="137"/>
      <c r="Z28" s="149"/>
      <c r="AA28" s="149"/>
      <c r="AB28" s="149"/>
      <c r="AC28" s="149"/>
      <c r="AD28" s="149"/>
      <c r="AE28" s="149"/>
      <c r="AF28" s="149"/>
      <c r="AG28" s="149"/>
      <c r="AH28" s="149"/>
      <c r="AI28" s="149"/>
      <c r="AJ28" s="149"/>
      <c r="AK28" s="149"/>
      <c r="AL28" s="149"/>
    </row>
    <row r="29" spans="1:38" s="150" customFormat="1" ht="148.5" customHeight="1" x14ac:dyDescent="0.25">
      <c r="A29" s="137">
        <v>11</v>
      </c>
      <c r="B29" s="137" t="s">
        <v>26</v>
      </c>
      <c r="C29" s="137">
        <v>1</v>
      </c>
      <c r="D29" s="137" t="s">
        <v>68</v>
      </c>
      <c r="E29" s="147" t="str">
        <f>+VLOOKUP('VALORACIÓN DE CONTROL DE RIESGO'!A29,'IDENTIFICACIÓN DE RIESGOS'!$A$8:$F$100,6,0)</f>
        <v>Identificación y Evaluación de Aspectos e Impactos Ambientales PD–DS–1</v>
      </c>
      <c r="F29" s="137" t="s">
        <v>307</v>
      </c>
      <c r="G29" s="151" t="s">
        <v>311</v>
      </c>
      <c r="H29" s="137" t="s">
        <v>729</v>
      </c>
      <c r="I29" s="151" t="s">
        <v>73</v>
      </c>
      <c r="J29" s="151" t="s">
        <v>73</v>
      </c>
      <c r="K29" s="137" t="s">
        <v>69</v>
      </c>
      <c r="L29" s="151" t="s">
        <v>78</v>
      </c>
      <c r="M29" s="137" t="s">
        <v>70</v>
      </c>
      <c r="N29" s="137" t="s">
        <v>71</v>
      </c>
      <c r="O29" s="137" t="s">
        <v>72</v>
      </c>
      <c r="P29" s="137" t="s">
        <v>73</v>
      </c>
      <c r="Q29" s="137" t="s">
        <v>74</v>
      </c>
      <c r="R29" s="137" t="s">
        <v>71</v>
      </c>
      <c r="S29" s="152" t="s">
        <v>320</v>
      </c>
      <c r="T29" s="137">
        <f>SUM(IF('VALORACIÓN DE CONTROL DE RIESGO'!K29="Preventivo",15,IF('VALORACIÓN DE CONTROL DE RIESGO'!K29="Detectivo",10,0)),IF('VALORACIÓN DE CONTROL DE RIESGO'!M29="Asignado",15,0),IF('VALORACIÓN DE CONTROL DE RIESGO'!N29="Adecuada",15,0),IF('VALORACIÓN DE CONTROL DE RIESGO'!O29="Completa",10,IF('VALORACIÓN DE CONTROL DE RIESGO'!O29="Incompleta",5,0)),IF('VALORACIÓN DE CONTROL DE RIESGO'!P29="SI",15,0),IF('VALORACIÓN DE CONTROL DE RIESGO'!Q29="Se investigan y se resuelven oportunamente",15,0),IF('VALORACIÓN DE CONTROL DE RIESGO'!R29="Adecuada",15,0))</f>
        <v>100</v>
      </c>
      <c r="U29" s="137" t="str">
        <f t="shared" si="0"/>
        <v>Fuerte</v>
      </c>
      <c r="V29" s="137" t="s">
        <v>75</v>
      </c>
      <c r="W29" s="137" t="str">
        <f t="shared" si="1"/>
        <v>Fuerte</v>
      </c>
      <c r="X29" s="137" t="str">
        <f t="shared" si="2"/>
        <v>NO</v>
      </c>
      <c r="Y29" s="137"/>
      <c r="Z29" s="149"/>
      <c r="AA29" s="149"/>
      <c r="AB29" s="149"/>
      <c r="AC29" s="149"/>
      <c r="AD29" s="149"/>
      <c r="AE29" s="149"/>
      <c r="AF29" s="149"/>
      <c r="AG29" s="149"/>
      <c r="AH29" s="149"/>
      <c r="AI29" s="149"/>
      <c r="AJ29" s="149"/>
      <c r="AK29" s="149"/>
      <c r="AL29" s="149"/>
    </row>
    <row r="30" spans="1:38" s="150" customFormat="1" ht="223.5" customHeight="1" x14ac:dyDescent="0.25">
      <c r="A30" s="137">
        <v>12</v>
      </c>
      <c r="B30" s="137" t="s">
        <v>26</v>
      </c>
      <c r="C30" s="137">
        <v>1</v>
      </c>
      <c r="D30" s="137" t="s">
        <v>68</v>
      </c>
      <c r="E30" s="147" t="str">
        <f>+VLOOKUP('VALORACIÓN DE CONTROL DE RIESGO'!A30,'IDENTIFICACIÓN DE RIESGOS'!$A$8:$F$100,6,0)</f>
        <v>Aprovechamiento de Residuos Solidos PD–DS–4</v>
      </c>
      <c r="F30" s="137" t="s">
        <v>308</v>
      </c>
      <c r="G30" s="151" t="s">
        <v>312</v>
      </c>
      <c r="H30" s="137" t="s">
        <v>730</v>
      </c>
      <c r="I30" s="151" t="s">
        <v>73</v>
      </c>
      <c r="J30" s="151" t="s">
        <v>73</v>
      </c>
      <c r="K30" s="137" t="s">
        <v>69</v>
      </c>
      <c r="L30" s="151" t="s">
        <v>78</v>
      </c>
      <c r="M30" s="137" t="s">
        <v>70</v>
      </c>
      <c r="N30" s="137" t="s">
        <v>71</v>
      </c>
      <c r="O30" s="137" t="s">
        <v>72</v>
      </c>
      <c r="P30" s="137" t="s">
        <v>73</v>
      </c>
      <c r="Q30" s="137" t="s">
        <v>74</v>
      </c>
      <c r="R30" s="137" t="s">
        <v>71</v>
      </c>
      <c r="S30" s="152" t="s">
        <v>320</v>
      </c>
      <c r="T30" s="137">
        <f>SUM(IF('VALORACIÓN DE CONTROL DE RIESGO'!K30="Preventivo",15,IF('VALORACIÓN DE CONTROL DE RIESGO'!K30="Detectivo",10,0)),IF('VALORACIÓN DE CONTROL DE RIESGO'!M30="Asignado",15,0),IF('VALORACIÓN DE CONTROL DE RIESGO'!N30="Adecuada",15,0),IF('VALORACIÓN DE CONTROL DE RIESGO'!O30="Completa",10,IF('VALORACIÓN DE CONTROL DE RIESGO'!O30="Incompleta",5,0)),IF('VALORACIÓN DE CONTROL DE RIESGO'!P30="SI",15,0),IF('VALORACIÓN DE CONTROL DE RIESGO'!Q30="Se investigan y se resuelven oportunamente",15,0),IF('VALORACIÓN DE CONTROL DE RIESGO'!R30="Adecuada",15,0))</f>
        <v>100</v>
      </c>
      <c r="U30" s="137" t="str">
        <f t="shared" si="0"/>
        <v>Fuerte</v>
      </c>
      <c r="V30" s="137" t="s">
        <v>75</v>
      </c>
      <c r="W30" s="137" t="str">
        <f t="shared" si="1"/>
        <v>Fuerte</v>
      </c>
      <c r="X30" s="137" t="str">
        <f t="shared" si="2"/>
        <v>NO</v>
      </c>
      <c r="Y30" s="137"/>
      <c r="Z30" s="149"/>
      <c r="AA30" s="149"/>
      <c r="AB30" s="149"/>
      <c r="AC30" s="149"/>
      <c r="AD30" s="149"/>
      <c r="AE30" s="149"/>
      <c r="AF30" s="149"/>
      <c r="AG30" s="149"/>
      <c r="AH30" s="149"/>
      <c r="AI30" s="149"/>
      <c r="AJ30" s="149"/>
      <c r="AK30" s="149"/>
      <c r="AL30" s="149"/>
    </row>
    <row r="31" spans="1:38" s="150" customFormat="1" ht="242.25" x14ac:dyDescent="0.25">
      <c r="A31" s="137">
        <v>13</v>
      </c>
      <c r="B31" s="137" t="s">
        <v>26</v>
      </c>
      <c r="C31" s="137">
        <v>1</v>
      </c>
      <c r="D31" s="137" t="s">
        <v>68</v>
      </c>
      <c r="E31" s="147" t="str">
        <f>+VLOOKUP('VALORACIÓN DE CONTROL DE RIESGO'!A31,'IDENTIFICACIÓN DE RIESGOS'!$A$8:$F$100,6,0)</f>
        <v>Viabilidad Presupuestal - PD-DS-3</v>
      </c>
      <c r="F31" s="137" t="s">
        <v>309</v>
      </c>
      <c r="G31" s="151" t="s">
        <v>313</v>
      </c>
      <c r="H31" s="137" t="s">
        <v>731</v>
      </c>
      <c r="I31" s="151" t="s">
        <v>73</v>
      </c>
      <c r="J31" s="151" t="s">
        <v>73</v>
      </c>
      <c r="K31" s="137" t="s">
        <v>69</v>
      </c>
      <c r="L31" s="151" t="s">
        <v>202</v>
      </c>
      <c r="M31" s="137" t="s">
        <v>70</v>
      </c>
      <c r="N31" s="137" t="s">
        <v>71</v>
      </c>
      <c r="O31" s="137" t="s">
        <v>72</v>
      </c>
      <c r="P31" s="137" t="s">
        <v>73</v>
      </c>
      <c r="Q31" s="137" t="s">
        <v>74</v>
      </c>
      <c r="R31" s="137" t="s">
        <v>71</v>
      </c>
      <c r="S31" s="153" t="s">
        <v>321</v>
      </c>
      <c r="T31" s="137">
        <f>SUM(IF('VALORACIÓN DE CONTROL DE RIESGO'!K31="Preventivo",15,IF('VALORACIÓN DE CONTROL DE RIESGO'!K31="Detectivo",10,0)),IF('VALORACIÓN DE CONTROL DE RIESGO'!M31="Asignado",15,0),IF('VALORACIÓN DE CONTROL DE RIESGO'!N31="Adecuada",15,0),IF('VALORACIÓN DE CONTROL DE RIESGO'!O31="Completa",10,IF('VALORACIÓN DE CONTROL DE RIESGO'!O31="Incompleta",5,0)),IF('VALORACIÓN DE CONTROL DE RIESGO'!P31="SI",15,0),IF('VALORACIÓN DE CONTROL DE RIESGO'!Q31="Se investigan y se resuelven oportunamente",15,0),IF('VALORACIÓN DE CONTROL DE RIESGO'!R31="Adecuada",15,0))</f>
        <v>100</v>
      </c>
      <c r="U31" s="137" t="str">
        <f t="shared" ref="U31" si="3">IF(T31&gt;=96,"Fuerte",IF(AND(T31&gt;=86,T31&lt;=95),"Moderado",IF(AND(T31&lt;=85,T31&gt;=0),"Debil","")))</f>
        <v>Fuerte</v>
      </c>
      <c r="V31" s="137" t="s">
        <v>75</v>
      </c>
      <c r="W31" s="137" t="str">
        <f t="shared" ref="W31" si="4">IF(AND(U31="Fuerte",V31="Fuerte"),"Fuerte",IF(AND(U31="Fuerte",V31="Moderado"),"Moderado",IF(AND(U31="Fuerte",V31="Debil"),"Debil",IF(AND(U31="Moderado",V31="Fuerte"),"Moderado",IF(AND(U31="Moderado",V31="Moderado"),"Moderado",IF(AND(U31="Moderado",V31="Debil"),"Debil",IF(AND(U31="Debil",V31="Fuerte"),"Debil",IF(AND(U31="Debil",V31="Moderado"),"Debil",IF(AND(U31="Debil",V31="Debil"),"Debil","")))))))))</f>
        <v>Fuerte</v>
      </c>
      <c r="X31" s="137" t="str">
        <f t="shared" ref="X31" si="5">IF(W31="","",IF(W31="Fuerte","NO","SI"))</f>
        <v>NO</v>
      </c>
      <c r="Y31" s="137"/>
      <c r="Z31" s="149"/>
      <c r="AA31" s="149"/>
      <c r="AB31" s="149"/>
      <c r="AC31" s="149"/>
      <c r="AD31" s="149"/>
      <c r="AE31" s="149"/>
      <c r="AF31" s="149"/>
      <c r="AG31" s="149"/>
      <c r="AH31" s="149"/>
      <c r="AI31" s="149"/>
      <c r="AJ31" s="149"/>
      <c r="AK31" s="149"/>
      <c r="AL31" s="149"/>
    </row>
    <row r="32" spans="1:38" s="150" customFormat="1" ht="255" customHeight="1" x14ac:dyDescent="0.25">
      <c r="A32" s="137">
        <v>14</v>
      </c>
      <c r="B32" s="137" t="s">
        <v>26</v>
      </c>
      <c r="C32" s="137">
        <v>1</v>
      </c>
      <c r="D32" s="137" t="s">
        <v>68</v>
      </c>
      <c r="E32" s="147" t="str">
        <f>+VLOOKUP('VALORACIÓN DE CONTROL DE RIESGO'!A32,'IDENTIFICACIÓN DE RIESGOS'!$A$8:$F$100,6,0)</f>
        <v>Sostenibilidad MIPG-SIG PD-DS-7</v>
      </c>
      <c r="F32" s="137" t="s">
        <v>713</v>
      </c>
      <c r="G32" s="137" t="s">
        <v>714</v>
      </c>
      <c r="H32" s="137" t="s">
        <v>776</v>
      </c>
      <c r="I32" s="151" t="s">
        <v>73</v>
      </c>
      <c r="J32" s="151" t="s">
        <v>73</v>
      </c>
      <c r="K32" s="137" t="s">
        <v>69</v>
      </c>
      <c r="L32" s="151" t="s">
        <v>78</v>
      </c>
      <c r="M32" s="137" t="s">
        <v>70</v>
      </c>
      <c r="N32" s="137" t="s">
        <v>71</v>
      </c>
      <c r="O32" s="137" t="s">
        <v>72</v>
      </c>
      <c r="P32" s="137" t="s">
        <v>73</v>
      </c>
      <c r="Q32" s="137" t="s">
        <v>74</v>
      </c>
      <c r="R32" s="137" t="s">
        <v>71</v>
      </c>
      <c r="S32" s="152" t="s">
        <v>202</v>
      </c>
      <c r="T32" s="137">
        <f>SUM(IF('VALORACIÓN DE CONTROL DE RIESGO'!K32="Preventivo",15,IF('VALORACIÓN DE CONTROL DE RIESGO'!K32="Detectivo",10,0)),IF('VALORACIÓN DE CONTROL DE RIESGO'!M32="Asignado",15,0),IF('VALORACIÓN DE CONTROL DE RIESGO'!N32="Adecuada",15,0),IF('VALORACIÓN DE CONTROL DE RIESGO'!O32="Completa",10,IF('VALORACIÓN DE CONTROL DE RIESGO'!O32="Incompleta",5,0)),IF('VALORACIÓN DE CONTROL DE RIESGO'!P32="SI",15,0),IF('VALORACIÓN DE CONTROL DE RIESGO'!Q32="Se investigan y se resuelven oportunamente",15,0),IF('VALORACIÓN DE CONTROL DE RIESGO'!R32="Adecuada",15,0))</f>
        <v>100</v>
      </c>
      <c r="U32" s="137" t="str">
        <f t="shared" si="0"/>
        <v>Fuerte</v>
      </c>
      <c r="V32" s="137" t="s">
        <v>75</v>
      </c>
      <c r="W32" s="137" t="str">
        <f t="shared" si="1"/>
        <v>Fuerte</v>
      </c>
      <c r="X32" s="137" t="str">
        <f t="shared" si="2"/>
        <v>NO</v>
      </c>
      <c r="Y32" s="137"/>
      <c r="Z32" s="149"/>
      <c r="AA32" s="149"/>
      <c r="AB32" s="149"/>
      <c r="AC32" s="149"/>
      <c r="AD32" s="149"/>
      <c r="AE32" s="149"/>
      <c r="AF32" s="149"/>
      <c r="AG32" s="149"/>
      <c r="AH32" s="149"/>
      <c r="AI32" s="149"/>
      <c r="AJ32" s="149"/>
      <c r="AK32" s="149"/>
      <c r="AL32" s="149"/>
    </row>
    <row r="33" spans="1:38" s="150" customFormat="1" ht="204" x14ac:dyDescent="0.25">
      <c r="A33" s="137">
        <v>15</v>
      </c>
      <c r="B33" s="137" t="s">
        <v>35</v>
      </c>
      <c r="C33" s="137">
        <v>1</v>
      </c>
      <c r="D33" s="137" t="s">
        <v>68</v>
      </c>
      <c r="E33" s="147" t="str">
        <f>+VLOOKUP('VALORACIÓN DE CONTROL DE RIESGO'!A33,'IDENTIFICACIÓN DE RIESGOS'!$A$8:$F$100,6,0)</f>
        <v>Comunicación Externa (PD- GC-10)</v>
      </c>
      <c r="F33" s="137" t="s">
        <v>336</v>
      </c>
      <c r="G33" s="151" t="s">
        <v>339</v>
      </c>
      <c r="H33" s="137" t="s">
        <v>732</v>
      </c>
      <c r="I33" s="151" t="s">
        <v>73</v>
      </c>
      <c r="J33" s="151" t="s">
        <v>73</v>
      </c>
      <c r="K33" s="137" t="s">
        <v>69</v>
      </c>
      <c r="L33" s="151" t="s">
        <v>202</v>
      </c>
      <c r="M33" s="137" t="s">
        <v>70</v>
      </c>
      <c r="N33" s="137" t="s">
        <v>71</v>
      </c>
      <c r="O33" s="137" t="s">
        <v>72</v>
      </c>
      <c r="P33" s="137" t="s">
        <v>73</v>
      </c>
      <c r="Q33" s="137" t="s">
        <v>74</v>
      </c>
      <c r="R33" s="137" t="s">
        <v>71</v>
      </c>
      <c r="S33" s="152" t="s">
        <v>350</v>
      </c>
      <c r="T33" s="137">
        <f>SUM(IF('VALORACIÓN DE CONTROL DE RIESGO'!K33="Preventivo",15,IF('VALORACIÓN DE CONTROL DE RIESGO'!K33="Detectivo",10,0)),IF('VALORACIÓN DE CONTROL DE RIESGO'!M33="Asignado",15,0),IF('VALORACIÓN DE CONTROL DE RIESGO'!N33="Adecuada",15,0),IF('VALORACIÓN DE CONTROL DE RIESGO'!O33="Completa",10,IF('VALORACIÓN DE CONTROL DE RIESGO'!O33="Incompleta",5,0)),IF('VALORACIÓN DE CONTROL DE RIESGO'!P33="SI",15,0),IF('VALORACIÓN DE CONTROL DE RIESGO'!Q33="Se investigan y se resuelven oportunamente",15,0),IF('VALORACIÓN DE CONTROL DE RIESGO'!R33="Adecuada",15,0))</f>
        <v>100</v>
      </c>
      <c r="U33" s="137" t="str">
        <f t="shared" si="0"/>
        <v>Fuerte</v>
      </c>
      <c r="V33" s="137" t="s">
        <v>75</v>
      </c>
      <c r="W33" s="137" t="str">
        <f t="shared" si="1"/>
        <v>Fuerte</v>
      </c>
      <c r="X33" s="137" t="str">
        <f t="shared" si="2"/>
        <v>NO</v>
      </c>
      <c r="Y33" s="137"/>
      <c r="Z33" s="149"/>
      <c r="AA33" s="149"/>
      <c r="AB33" s="149"/>
      <c r="AC33" s="149"/>
      <c r="AD33" s="149"/>
      <c r="AE33" s="149"/>
      <c r="AF33" s="149"/>
      <c r="AG33" s="149"/>
      <c r="AH33" s="149"/>
      <c r="AI33" s="149"/>
      <c r="AJ33" s="149"/>
      <c r="AK33" s="149"/>
      <c r="AL33" s="149"/>
    </row>
    <row r="34" spans="1:38" s="150" customFormat="1" ht="297.75" customHeight="1" x14ac:dyDescent="0.25">
      <c r="A34" s="137">
        <v>16</v>
      </c>
      <c r="B34" s="137" t="s">
        <v>35</v>
      </c>
      <c r="C34" s="137">
        <v>1</v>
      </c>
      <c r="D34" s="137" t="s">
        <v>68</v>
      </c>
      <c r="E34" s="147" t="str">
        <f>+VLOOKUP('VALORACIÓN DE CONTROL DE RIESGO'!A34,'IDENTIFICACIÓN DE RIESGOS'!$A$8:$F$100,6,0)</f>
        <v>Comunicación Externa (PD- GC-10)</v>
      </c>
      <c r="F34" s="137" t="s">
        <v>348</v>
      </c>
      <c r="G34" s="151" t="s">
        <v>349</v>
      </c>
      <c r="H34" s="137" t="s">
        <v>733</v>
      </c>
      <c r="I34" s="151" t="s">
        <v>73</v>
      </c>
      <c r="J34" s="151" t="s">
        <v>73</v>
      </c>
      <c r="K34" s="137" t="s">
        <v>69</v>
      </c>
      <c r="L34" s="151" t="s">
        <v>202</v>
      </c>
      <c r="M34" s="137" t="s">
        <v>70</v>
      </c>
      <c r="N34" s="137" t="s">
        <v>71</v>
      </c>
      <c r="O34" s="137" t="s">
        <v>72</v>
      </c>
      <c r="P34" s="137" t="s">
        <v>73</v>
      </c>
      <c r="Q34" s="137" t="s">
        <v>74</v>
      </c>
      <c r="R34" s="137" t="s">
        <v>71</v>
      </c>
      <c r="S34" s="152" t="s">
        <v>351</v>
      </c>
      <c r="T34" s="137">
        <f>SUM(IF('VALORACIÓN DE CONTROL DE RIESGO'!K34="Preventivo",15,IF('VALORACIÓN DE CONTROL DE RIESGO'!K34="Detectivo",10,0)),IF('VALORACIÓN DE CONTROL DE RIESGO'!M34="Asignado",15,0),IF('VALORACIÓN DE CONTROL DE RIESGO'!N34="Adecuada",15,0),IF('VALORACIÓN DE CONTROL DE RIESGO'!O34="Completa",10,IF('VALORACIÓN DE CONTROL DE RIESGO'!O34="Incompleta",5,0)),IF('VALORACIÓN DE CONTROL DE RIESGO'!P34="SI",15,0),IF('VALORACIÓN DE CONTROL DE RIESGO'!Q34="Se investigan y se resuelven oportunamente",15,0),IF('VALORACIÓN DE CONTROL DE RIESGO'!R34="Adecuada",15,0))</f>
        <v>100</v>
      </c>
      <c r="U34" s="137" t="str">
        <f t="shared" si="0"/>
        <v>Fuerte</v>
      </c>
      <c r="V34" s="137" t="s">
        <v>75</v>
      </c>
      <c r="W34" s="137" t="str">
        <f t="shared" si="1"/>
        <v>Fuerte</v>
      </c>
      <c r="X34" s="137" t="str">
        <f t="shared" si="2"/>
        <v>NO</v>
      </c>
      <c r="Y34" s="137"/>
      <c r="Z34" s="149"/>
      <c r="AA34" s="149"/>
      <c r="AB34" s="149"/>
      <c r="AC34" s="149"/>
      <c r="AD34" s="149"/>
      <c r="AE34" s="149"/>
      <c r="AF34" s="149"/>
      <c r="AG34" s="149"/>
      <c r="AH34" s="149"/>
      <c r="AI34" s="149"/>
      <c r="AJ34" s="149"/>
      <c r="AK34" s="149"/>
      <c r="AL34" s="149"/>
    </row>
    <row r="35" spans="1:38" s="150" customFormat="1" ht="306" x14ac:dyDescent="0.25">
      <c r="A35" s="137">
        <v>17</v>
      </c>
      <c r="B35" s="137" t="s">
        <v>35</v>
      </c>
      <c r="C35" s="137">
        <v>1</v>
      </c>
      <c r="D35" s="137" t="s">
        <v>68</v>
      </c>
      <c r="E35" s="147" t="str">
        <f>+VLOOKUP('VALORACIÓN DE CONTROL DE RIESGO'!A35,'IDENTIFICACIÓN DE RIESGOS'!$A$8:$F$100,6,0)</f>
        <v>Publicacion de contenidos digitales (PD-GC-9)
Comunicación Externa (PD- GC-10)</v>
      </c>
      <c r="F35" s="137" t="s">
        <v>338</v>
      </c>
      <c r="G35" s="151" t="s">
        <v>341</v>
      </c>
      <c r="H35" s="137" t="s">
        <v>734</v>
      </c>
      <c r="I35" s="151" t="s">
        <v>73</v>
      </c>
      <c r="J35" s="151" t="s">
        <v>73</v>
      </c>
      <c r="K35" s="137" t="s">
        <v>69</v>
      </c>
      <c r="L35" s="151" t="s">
        <v>202</v>
      </c>
      <c r="M35" s="137" t="s">
        <v>70</v>
      </c>
      <c r="N35" s="137" t="s">
        <v>71</v>
      </c>
      <c r="O35" s="137" t="s">
        <v>72</v>
      </c>
      <c r="P35" s="137" t="s">
        <v>73</v>
      </c>
      <c r="Q35" s="137" t="s">
        <v>74</v>
      </c>
      <c r="R35" s="137" t="s">
        <v>71</v>
      </c>
      <c r="S35" s="152" t="s">
        <v>202</v>
      </c>
      <c r="T35" s="137">
        <f>SUM(IF('VALORACIÓN DE CONTROL DE RIESGO'!K35="Preventivo",15,IF('VALORACIÓN DE CONTROL DE RIESGO'!K35="Detectivo",10,0)),IF('VALORACIÓN DE CONTROL DE RIESGO'!M35="Asignado",15,0),IF('VALORACIÓN DE CONTROL DE RIESGO'!N35="Adecuada",15,0),IF('VALORACIÓN DE CONTROL DE RIESGO'!O35="Completa",10,IF('VALORACIÓN DE CONTROL DE RIESGO'!O35="Incompleta",5,0)),IF('VALORACIÓN DE CONTROL DE RIESGO'!P35="SI",15,0),IF('VALORACIÓN DE CONTROL DE RIESGO'!Q35="Se investigan y se resuelven oportunamente",15,0),IF('VALORACIÓN DE CONTROL DE RIESGO'!R35="Adecuada",15,0))</f>
        <v>100</v>
      </c>
      <c r="U35" s="137" t="str">
        <f t="shared" si="0"/>
        <v>Fuerte</v>
      </c>
      <c r="V35" s="137" t="s">
        <v>75</v>
      </c>
      <c r="W35" s="137" t="str">
        <f t="shared" si="1"/>
        <v>Fuerte</v>
      </c>
      <c r="X35" s="137" t="str">
        <f t="shared" si="2"/>
        <v>NO</v>
      </c>
      <c r="Y35" s="137"/>
      <c r="Z35" s="149"/>
      <c r="AA35" s="149"/>
      <c r="AB35" s="149"/>
      <c r="AC35" s="149"/>
      <c r="AD35" s="149"/>
      <c r="AE35" s="149"/>
      <c r="AF35" s="149"/>
      <c r="AG35" s="149"/>
      <c r="AH35" s="149"/>
      <c r="AI35" s="149"/>
      <c r="AJ35" s="149"/>
      <c r="AK35" s="149"/>
      <c r="AL35" s="149"/>
    </row>
    <row r="36" spans="1:38" s="150" customFormat="1" ht="306" x14ac:dyDescent="0.25">
      <c r="A36" s="137">
        <v>17</v>
      </c>
      <c r="B36" s="137" t="s">
        <v>35</v>
      </c>
      <c r="C36" s="137">
        <v>2</v>
      </c>
      <c r="D36" s="137" t="s">
        <v>68</v>
      </c>
      <c r="E36" s="147" t="str">
        <f>+VLOOKUP('VALORACIÓN DE CONTROL DE RIESGO'!A36,'IDENTIFICACIÓN DE RIESGOS'!$A$8:$F$100,6,0)</f>
        <v>Publicacion de contenidos digitales (PD-GC-9)
Comunicación Externa (PD- GC-10)</v>
      </c>
      <c r="F36" s="137" t="s">
        <v>338</v>
      </c>
      <c r="G36" s="151" t="s">
        <v>341</v>
      </c>
      <c r="H36" s="137" t="s">
        <v>735</v>
      </c>
      <c r="I36" s="151" t="s">
        <v>73</v>
      </c>
      <c r="J36" s="151" t="s">
        <v>73</v>
      </c>
      <c r="K36" s="137" t="s">
        <v>69</v>
      </c>
      <c r="L36" s="151" t="s">
        <v>202</v>
      </c>
      <c r="M36" s="137" t="s">
        <v>70</v>
      </c>
      <c r="N36" s="137" t="s">
        <v>71</v>
      </c>
      <c r="O36" s="137" t="s">
        <v>72</v>
      </c>
      <c r="P36" s="137" t="s">
        <v>73</v>
      </c>
      <c r="Q36" s="137" t="s">
        <v>74</v>
      </c>
      <c r="R36" s="137" t="s">
        <v>71</v>
      </c>
      <c r="S36" s="152" t="s">
        <v>352</v>
      </c>
      <c r="T36" s="137">
        <f>SUM(IF('VALORACIÓN DE CONTROL DE RIESGO'!K36="Preventivo",15,IF('VALORACIÓN DE CONTROL DE RIESGO'!K36="Detectivo",10,0)),IF('VALORACIÓN DE CONTROL DE RIESGO'!M36="Asignado",15,0),IF('VALORACIÓN DE CONTROL DE RIESGO'!N36="Adecuada",15,0),IF('VALORACIÓN DE CONTROL DE RIESGO'!O36="Completa",10,IF('VALORACIÓN DE CONTROL DE RIESGO'!O36="Incompleta",5,0)),IF('VALORACIÓN DE CONTROL DE RIESGO'!P36="SI",15,0),IF('VALORACIÓN DE CONTROL DE RIESGO'!Q36="Se investigan y se resuelven oportunamente",15,0),IF('VALORACIÓN DE CONTROL DE RIESGO'!R36="Adecuada",15,0))</f>
        <v>100</v>
      </c>
      <c r="U36" s="137" t="str">
        <f t="shared" si="0"/>
        <v>Fuerte</v>
      </c>
      <c r="V36" s="137" t="s">
        <v>75</v>
      </c>
      <c r="W36" s="137" t="str">
        <f t="shared" si="1"/>
        <v>Fuerte</v>
      </c>
      <c r="X36" s="137" t="str">
        <f t="shared" si="2"/>
        <v>NO</v>
      </c>
      <c r="Y36" s="137"/>
      <c r="Z36" s="149"/>
      <c r="AA36" s="149"/>
      <c r="AB36" s="149"/>
      <c r="AC36" s="149"/>
      <c r="AD36" s="149"/>
      <c r="AE36" s="149"/>
      <c r="AF36" s="149"/>
      <c r="AG36" s="149"/>
      <c r="AH36" s="149"/>
      <c r="AI36" s="149"/>
      <c r="AJ36" s="149"/>
      <c r="AK36" s="149"/>
      <c r="AL36" s="149"/>
    </row>
    <row r="37" spans="1:38" s="150" customFormat="1" ht="255" x14ac:dyDescent="0.25">
      <c r="A37" s="137">
        <v>18</v>
      </c>
      <c r="B37" s="137" t="s">
        <v>181</v>
      </c>
      <c r="C37" s="137">
        <v>1</v>
      </c>
      <c r="D37" s="137" t="s">
        <v>68</v>
      </c>
      <c r="E37" s="147" t="str">
        <f>+VLOOKUP('VALORACIÓN DE CONTROL DE RIESGO'!A37,'IDENTIFICACIÓN DE RIESGOS'!$A$8:$F$100,6,0)</f>
        <v>Continuidad  del servicio  PD-GE-3
Operacion de la S.U.R. PD-GE-1
Seguimiento de incidentes de alto impacto PD-GE-2</v>
      </c>
      <c r="F37" s="137" t="s">
        <v>362</v>
      </c>
      <c r="G37" s="151" t="s">
        <v>365</v>
      </c>
      <c r="H37" s="137" t="s">
        <v>496</v>
      </c>
      <c r="I37" s="151" t="s">
        <v>73</v>
      </c>
      <c r="J37" s="151" t="s">
        <v>73</v>
      </c>
      <c r="K37" s="137" t="s">
        <v>69</v>
      </c>
      <c r="L37" s="151" t="s">
        <v>202</v>
      </c>
      <c r="M37" s="137" t="s">
        <v>70</v>
      </c>
      <c r="N37" s="137" t="s">
        <v>71</v>
      </c>
      <c r="O37" s="137" t="s">
        <v>72</v>
      </c>
      <c r="P37" s="137" t="s">
        <v>73</v>
      </c>
      <c r="Q37" s="137" t="s">
        <v>74</v>
      </c>
      <c r="R37" s="137" t="s">
        <v>71</v>
      </c>
      <c r="S37" s="152" t="s">
        <v>202</v>
      </c>
      <c r="T37" s="137">
        <f>SUM(IF('VALORACIÓN DE CONTROL DE RIESGO'!K37="Preventivo",15,IF('VALORACIÓN DE CONTROL DE RIESGO'!K37="Detectivo",10,0)),IF('VALORACIÓN DE CONTROL DE RIESGO'!M37="Asignado",15,0),IF('VALORACIÓN DE CONTROL DE RIESGO'!N37="Adecuada",15,0),IF('VALORACIÓN DE CONTROL DE RIESGO'!O37="Completa",10,IF('VALORACIÓN DE CONTROL DE RIESGO'!O37="Incompleta",5,0)),IF('VALORACIÓN DE CONTROL DE RIESGO'!P37="SI",15,0),IF('VALORACIÓN DE CONTROL DE RIESGO'!Q37="Se investigan y se resuelven oportunamente",15,0),IF('VALORACIÓN DE CONTROL DE RIESGO'!R37="Adecuada",15,0))</f>
        <v>100</v>
      </c>
      <c r="U37" s="137" t="str">
        <f t="shared" si="0"/>
        <v>Fuerte</v>
      </c>
      <c r="V37" s="137" t="s">
        <v>75</v>
      </c>
      <c r="W37" s="137" t="str">
        <f t="shared" si="1"/>
        <v>Fuerte</v>
      </c>
      <c r="X37" s="137" t="str">
        <f t="shared" si="2"/>
        <v>NO</v>
      </c>
      <c r="Y37" s="137"/>
      <c r="Z37" s="149"/>
      <c r="AA37" s="149"/>
      <c r="AB37" s="149"/>
      <c r="AC37" s="149"/>
      <c r="AD37" s="149"/>
      <c r="AE37" s="149"/>
      <c r="AF37" s="149"/>
      <c r="AG37" s="149"/>
      <c r="AH37" s="149"/>
      <c r="AI37" s="149"/>
      <c r="AJ37" s="149"/>
      <c r="AK37" s="149"/>
      <c r="AL37" s="149"/>
    </row>
    <row r="38" spans="1:38" s="150" customFormat="1" ht="225.75" customHeight="1" x14ac:dyDescent="0.25">
      <c r="A38" s="137">
        <v>19</v>
      </c>
      <c r="B38" s="137" t="s">
        <v>181</v>
      </c>
      <c r="C38" s="137">
        <v>1</v>
      </c>
      <c r="D38" s="137" t="s">
        <v>68</v>
      </c>
      <c r="E38" s="147" t="str">
        <f>+VLOOKUP('VALORACIÓN DE CONTROL DE RIESGO'!A38,'IDENTIFICACIÓN DE RIESGOS'!$A$8:$F$100,6,0)</f>
        <v>Cadena de custodia o elememto de material probatorio  PD-GE-4</v>
      </c>
      <c r="F38" s="137" t="s">
        <v>363</v>
      </c>
      <c r="G38" s="151" t="s">
        <v>366</v>
      </c>
      <c r="H38" s="137" t="s">
        <v>495</v>
      </c>
      <c r="I38" s="151" t="s">
        <v>73</v>
      </c>
      <c r="J38" s="151" t="s">
        <v>73</v>
      </c>
      <c r="K38" s="137" t="s">
        <v>69</v>
      </c>
      <c r="L38" s="151" t="s">
        <v>202</v>
      </c>
      <c r="M38" s="137" t="s">
        <v>70</v>
      </c>
      <c r="N38" s="137" t="s">
        <v>71</v>
      </c>
      <c r="O38" s="137" t="s">
        <v>72</v>
      </c>
      <c r="P38" s="137" t="s">
        <v>73</v>
      </c>
      <c r="Q38" s="137" t="s">
        <v>74</v>
      </c>
      <c r="R38" s="137" t="s">
        <v>71</v>
      </c>
      <c r="S38" s="152" t="s">
        <v>202</v>
      </c>
      <c r="T38" s="137">
        <f>SUM(IF('VALORACIÓN DE CONTROL DE RIESGO'!K38="Preventivo",15,IF('VALORACIÓN DE CONTROL DE RIESGO'!K38="Detectivo",10,0)),IF('VALORACIÓN DE CONTROL DE RIESGO'!M38="Asignado",15,0),IF('VALORACIÓN DE CONTROL DE RIESGO'!N38="Adecuada",15,0),IF('VALORACIÓN DE CONTROL DE RIESGO'!O38="Completa",10,IF('VALORACIÓN DE CONTROL DE RIESGO'!O38="Incompleta",5,0)),IF('VALORACIÓN DE CONTROL DE RIESGO'!P38="SI",15,0),IF('VALORACIÓN DE CONTROL DE RIESGO'!Q38="Se investigan y se resuelven oportunamente",15,0),IF('VALORACIÓN DE CONTROL DE RIESGO'!R38="Adecuada",15,0))</f>
        <v>100</v>
      </c>
      <c r="U38" s="137" t="str">
        <f t="shared" si="0"/>
        <v>Fuerte</v>
      </c>
      <c r="V38" s="137" t="s">
        <v>75</v>
      </c>
      <c r="W38" s="137" t="str">
        <f t="shared" si="1"/>
        <v>Fuerte</v>
      </c>
      <c r="X38" s="137" t="str">
        <f t="shared" si="2"/>
        <v>NO</v>
      </c>
      <c r="Y38" s="137"/>
      <c r="Z38" s="149"/>
      <c r="AA38" s="149"/>
      <c r="AB38" s="149"/>
      <c r="AC38" s="149"/>
      <c r="AD38" s="149"/>
      <c r="AE38" s="149"/>
      <c r="AF38" s="149"/>
      <c r="AG38" s="149"/>
      <c r="AH38" s="149"/>
      <c r="AI38" s="149"/>
      <c r="AJ38" s="149"/>
      <c r="AK38" s="149"/>
      <c r="AL38" s="149"/>
    </row>
    <row r="39" spans="1:38" s="150" customFormat="1" ht="240" customHeight="1" x14ac:dyDescent="0.25">
      <c r="A39" s="137">
        <v>19</v>
      </c>
      <c r="B39" s="137" t="s">
        <v>181</v>
      </c>
      <c r="C39" s="137">
        <v>2</v>
      </c>
      <c r="D39" s="137" t="s">
        <v>68</v>
      </c>
      <c r="E39" s="147" t="str">
        <f>+VLOOKUP('VALORACIÓN DE CONTROL DE RIESGO'!A39,'IDENTIFICACIÓN DE RIESGOS'!$A$8:$F$100,6,0)</f>
        <v>Cadena de custodia o elememto de material probatorio  PD-GE-4</v>
      </c>
      <c r="F39" s="137" t="s">
        <v>363</v>
      </c>
      <c r="G39" s="151" t="s">
        <v>366</v>
      </c>
      <c r="H39" s="137" t="s">
        <v>494</v>
      </c>
      <c r="I39" s="151" t="s">
        <v>73</v>
      </c>
      <c r="J39" s="151" t="s">
        <v>73</v>
      </c>
      <c r="K39" s="137" t="s">
        <v>69</v>
      </c>
      <c r="L39" s="151" t="s">
        <v>202</v>
      </c>
      <c r="M39" s="137" t="s">
        <v>70</v>
      </c>
      <c r="N39" s="137" t="s">
        <v>71</v>
      </c>
      <c r="O39" s="137" t="s">
        <v>72</v>
      </c>
      <c r="P39" s="137" t="s">
        <v>73</v>
      </c>
      <c r="Q39" s="137" t="s">
        <v>74</v>
      </c>
      <c r="R39" s="137" t="s">
        <v>71</v>
      </c>
      <c r="S39" s="152" t="s">
        <v>202</v>
      </c>
      <c r="T39" s="137">
        <f>SUM(IF('VALORACIÓN DE CONTROL DE RIESGO'!K39="Preventivo",15,IF('VALORACIÓN DE CONTROL DE RIESGO'!K39="Detectivo",10,0)),IF('VALORACIÓN DE CONTROL DE RIESGO'!M39="Asignado",15,0),IF('VALORACIÓN DE CONTROL DE RIESGO'!N39="Adecuada",15,0),IF('VALORACIÓN DE CONTROL DE RIESGO'!O39="Completa",10,IF('VALORACIÓN DE CONTROL DE RIESGO'!O39="Incompleta",5,0)),IF('VALORACIÓN DE CONTROL DE RIESGO'!P39="SI",15,0),IF('VALORACIÓN DE CONTROL DE RIESGO'!Q39="Se investigan y se resuelven oportunamente",15,0),IF('VALORACIÓN DE CONTROL DE RIESGO'!R39="Adecuada",15,0))</f>
        <v>100</v>
      </c>
      <c r="U39" s="137" t="str">
        <f t="shared" si="0"/>
        <v>Fuerte</v>
      </c>
      <c r="V39" s="137" t="s">
        <v>75</v>
      </c>
      <c r="W39" s="137" t="str">
        <f t="shared" si="1"/>
        <v>Fuerte</v>
      </c>
      <c r="X39" s="137" t="str">
        <f t="shared" si="2"/>
        <v>NO</v>
      </c>
      <c r="Y39" s="137"/>
      <c r="Z39" s="149"/>
      <c r="AA39" s="149"/>
      <c r="AB39" s="149"/>
      <c r="AC39" s="149"/>
      <c r="AD39" s="149"/>
      <c r="AE39" s="149"/>
      <c r="AF39" s="149"/>
      <c r="AG39" s="149"/>
      <c r="AH39" s="149"/>
      <c r="AI39" s="149"/>
      <c r="AJ39" s="149"/>
      <c r="AK39" s="149"/>
      <c r="AL39" s="149"/>
    </row>
    <row r="40" spans="1:38" s="150" customFormat="1" ht="408.75" customHeight="1" x14ac:dyDescent="0.25">
      <c r="A40" s="137">
        <v>19</v>
      </c>
      <c r="B40" s="137" t="s">
        <v>181</v>
      </c>
      <c r="C40" s="137">
        <v>3</v>
      </c>
      <c r="D40" s="137" t="s">
        <v>68</v>
      </c>
      <c r="E40" s="147" t="str">
        <f>+VLOOKUP('VALORACIÓN DE CONTROL DE RIESGO'!A40,'IDENTIFICACIÓN DE RIESGOS'!$A$8:$F$100,6,0)</f>
        <v>Cadena de custodia o elememto de material probatorio  PD-GE-4</v>
      </c>
      <c r="F40" s="137" t="s">
        <v>363</v>
      </c>
      <c r="G40" s="151" t="s">
        <v>366</v>
      </c>
      <c r="H40" s="137" t="s">
        <v>493</v>
      </c>
      <c r="I40" s="151" t="s">
        <v>73</v>
      </c>
      <c r="J40" s="151" t="s">
        <v>73</v>
      </c>
      <c r="K40" s="137" t="s">
        <v>69</v>
      </c>
      <c r="L40" s="151" t="s">
        <v>202</v>
      </c>
      <c r="M40" s="137" t="s">
        <v>70</v>
      </c>
      <c r="N40" s="137" t="s">
        <v>71</v>
      </c>
      <c r="O40" s="137" t="s">
        <v>72</v>
      </c>
      <c r="P40" s="137" t="s">
        <v>73</v>
      </c>
      <c r="Q40" s="137" t="s">
        <v>74</v>
      </c>
      <c r="R40" s="137" t="s">
        <v>71</v>
      </c>
      <c r="S40" s="152" t="s">
        <v>202</v>
      </c>
      <c r="T40" s="137">
        <f>SUM(IF('VALORACIÓN DE CONTROL DE RIESGO'!K40="Preventivo",15,IF('VALORACIÓN DE CONTROL DE RIESGO'!K40="Detectivo",10,0)),IF('VALORACIÓN DE CONTROL DE RIESGO'!M40="Asignado",15,0),IF('VALORACIÓN DE CONTROL DE RIESGO'!N40="Adecuada",15,0),IF('VALORACIÓN DE CONTROL DE RIESGO'!O40="Completa",10,IF('VALORACIÓN DE CONTROL DE RIESGO'!O40="Incompleta",5,0)),IF('VALORACIÓN DE CONTROL DE RIESGO'!P40="SI",15,0),IF('VALORACIÓN DE CONTROL DE RIESGO'!Q40="Se investigan y se resuelven oportunamente",15,0),IF('VALORACIÓN DE CONTROL DE RIESGO'!R40="Adecuada",15,0))</f>
        <v>100</v>
      </c>
      <c r="U40" s="137" t="str">
        <f t="shared" si="0"/>
        <v>Fuerte</v>
      </c>
      <c r="V40" s="137" t="s">
        <v>75</v>
      </c>
      <c r="W40" s="137" t="str">
        <f t="shared" si="1"/>
        <v>Fuerte</v>
      </c>
      <c r="X40" s="137" t="str">
        <f t="shared" si="2"/>
        <v>NO</v>
      </c>
      <c r="Y40" s="137"/>
      <c r="Z40" s="149"/>
      <c r="AA40" s="149"/>
      <c r="AB40" s="149"/>
      <c r="AC40" s="149"/>
      <c r="AD40" s="149"/>
      <c r="AE40" s="149"/>
      <c r="AF40" s="149"/>
      <c r="AG40" s="149"/>
      <c r="AH40" s="149"/>
      <c r="AI40" s="149"/>
      <c r="AJ40" s="149"/>
      <c r="AK40" s="149"/>
      <c r="AL40" s="149"/>
    </row>
    <row r="41" spans="1:38" s="150" customFormat="1" ht="198.75" customHeight="1" x14ac:dyDescent="0.25">
      <c r="A41" s="137">
        <v>19</v>
      </c>
      <c r="B41" s="137" t="s">
        <v>181</v>
      </c>
      <c r="C41" s="137">
        <v>4</v>
      </c>
      <c r="D41" s="137" t="s">
        <v>68</v>
      </c>
      <c r="E41" s="147" t="str">
        <f>+VLOOKUP('VALORACIÓN DE CONTROL DE RIESGO'!A41,'IDENTIFICACIÓN DE RIESGOS'!$A$8:$F$100,6,0)</f>
        <v>Cadena de custodia o elememto de material probatorio  PD-GE-4</v>
      </c>
      <c r="F41" s="137" t="s">
        <v>363</v>
      </c>
      <c r="G41" s="151" t="s">
        <v>366</v>
      </c>
      <c r="H41" s="137" t="s">
        <v>492</v>
      </c>
      <c r="I41" s="151" t="s">
        <v>73</v>
      </c>
      <c r="J41" s="151" t="s">
        <v>73</v>
      </c>
      <c r="K41" s="137" t="s">
        <v>69</v>
      </c>
      <c r="L41" s="151" t="s">
        <v>202</v>
      </c>
      <c r="M41" s="137" t="s">
        <v>70</v>
      </c>
      <c r="N41" s="137" t="s">
        <v>71</v>
      </c>
      <c r="O41" s="137" t="s">
        <v>72</v>
      </c>
      <c r="P41" s="137" t="s">
        <v>73</v>
      </c>
      <c r="Q41" s="137" t="s">
        <v>74</v>
      </c>
      <c r="R41" s="137" t="s">
        <v>71</v>
      </c>
      <c r="S41" s="152" t="s">
        <v>202</v>
      </c>
      <c r="T41" s="137">
        <f>SUM(IF('VALORACIÓN DE CONTROL DE RIESGO'!K41="Preventivo",15,IF('VALORACIÓN DE CONTROL DE RIESGO'!K41="Detectivo",10,0)),IF('VALORACIÓN DE CONTROL DE RIESGO'!M41="Asignado",15,0),IF('VALORACIÓN DE CONTROL DE RIESGO'!N41="Adecuada",15,0),IF('VALORACIÓN DE CONTROL DE RIESGO'!O41="Completa",10,IF('VALORACIÓN DE CONTROL DE RIESGO'!O41="Incompleta",5,0)),IF('VALORACIÓN DE CONTROL DE RIESGO'!P41="SI",15,0),IF('VALORACIÓN DE CONTROL DE RIESGO'!Q41="Se investigan y se resuelven oportunamente",15,0),IF('VALORACIÓN DE CONTROL DE RIESGO'!R41="Adecuada",15,0))</f>
        <v>100</v>
      </c>
      <c r="U41" s="137" t="str">
        <f t="shared" si="0"/>
        <v>Fuerte</v>
      </c>
      <c r="V41" s="137" t="s">
        <v>75</v>
      </c>
      <c r="W41" s="137" t="str">
        <f t="shared" si="1"/>
        <v>Fuerte</v>
      </c>
      <c r="X41" s="137" t="str">
        <f t="shared" si="2"/>
        <v>NO</v>
      </c>
      <c r="Y41" s="137"/>
      <c r="Z41" s="149"/>
      <c r="AA41" s="149"/>
      <c r="AB41" s="149"/>
      <c r="AC41" s="149"/>
      <c r="AD41" s="149"/>
      <c r="AE41" s="149"/>
      <c r="AF41" s="149"/>
      <c r="AG41" s="149"/>
      <c r="AH41" s="149"/>
      <c r="AI41" s="149"/>
      <c r="AJ41" s="149"/>
      <c r="AK41" s="149"/>
      <c r="AL41" s="149"/>
    </row>
    <row r="42" spans="1:38" s="150" customFormat="1" ht="271.5" customHeight="1" x14ac:dyDescent="0.25">
      <c r="A42" s="137">
        <v>20</v>
      </c>
      <c r="B42" s="137" t="s">
        <v>181</v>
      </c>
      <c r="C42" s="137">
        <v>1</v>
      </c>
      <c r="D42" s="137" t="s">
        <v>68</v>
      </c>
      <c r="E42" s="147" t="str">
        <f>+VLOOKUP('VALORACIÓN DE CONTROL DE RIESGO'!A42,'IDENTIFICACIÓN DE RIESGOS'!$A$8:$F$100,6,0)</f>
        <v>Operación de la S.U.R. PD-GE-1
Seguimiento de incidentes de alto impacto PD-GE-2</v>
      </c>
      <c r="F42" s="137" t="s">
        <v>364</v>
      </c>
      <c r="G42" s="151" t="s">
        <v>367</v>
      </c>
      <c r="H42" s="137" t="s">
        <v>491</v>
      </c>
      <c r="I42" s="151" t="s">
        <v>73</v>
      </c>
      <c r="J42" s="151" t="s">
        <v>73</v>
      </c>
      <c r="K42" s="137" t="s">
        <v>69</v>
      </c>
      <c r="L42" s="151" t="s">
        <v>202</v>
      </c>
      <c r="M42" s="137" t="s">
        <v>70</v>
      </c>
      <c r="N42" s="137" t="s">
        <v>71</v>
      </c>
      <c r="O42" s="137" t="s">
        <v>72</v>
      </c>
      <c r="P42" s="137" t="s">
        <v>73</v>
      </c>
      <c r="Q42" s="137" t="s">
        <v>74</v>
      </c>
      <c r="R42" s="137" t="s">
        <v>71</v>
      </c>
      <c r="S42" s="152" t="s">
        <v>202</v>
      </c>
      <c r="T42" s="137">
        <f>SUM(IF('VALORACIÓN DE CONTROL DE RIESGO'!K42="Preventivo",15,IF('VALORACIÓN DE CONTROL DE RIESGO'!K42="Detectivo",10,0)),IF('VALORACIÓN DE CONTROL DE RIESGO'!M42="Asignado",15,0),IF('VALORACIÓN DE CONTROL DE RIESGO'!N42="Adecuada",15,0),IF('VALORACIÓN DE CONTROL DE RIESGO'!O42="Completa",10,IF('VALORACIÓN DE CONTROL DE RIESGO'!O42="Incompleta",5,0)),IF('VALORACIÓN DE CONTROL DE RIESGO'!P42="SI",15,0),IF('VALORACIÓN DE CONTROL DE RIESGO'!Q42="Se investigan y se resuelven oportunamente",15,0),IF('VALORACIÓN DE CONTROL DE RIESGO'!R42="Adecuada",15,0))</f>
        <v>100</v>
      </c>
      <c r="U42" s="137" t="str">
        <f t="shared" si="0"/>
        <v>Fuerte</v>
      </c>
      <c r="V42" s="137" t="s">
        <v>75</v>
      </c>
      <c r="W42" s="137" t="str">
        <f t="shared" si="1"/>
        <v>Fuerte</v>
      </c>
      <c r="X42" s="137" t="str">
        <f t="shared" si="2"/>
        <v>NO</v>
      </c>
      <c r="Y42" s="137"/>
      <c r="Z42" s="149"/>
      <c r="AA42" s="149"/>
      <c r="AB42" s="149"/>
      <c r="AC42" s="149"/>
      <c r="AD42" s="149"/>
      <c r="AE42" s="149"/>
      <c r="AF42" s="149"/>
      <c r="AG42" s="149"/>
      <c r="AH42" s="149"/>
      <c r="AI42" s="149"/>
      <c r="AJ42" s="149"/>
      <c r="AK42" s="149"/>
      <c r="AL42" s="149"/>
    </row>
    <row r="43" spans="1:38" s="150" customFormat="1" ht="238.5" customHeight="1" x14ac:dyDescent="0.25">
      <c r="A43" s="137">
        <v>21</v>
      </c>
      <c r="B43" s="137" t="s">
        <v>24</v>
      </c>
      <c r="C43" s="137">
        <v>1</v>
      </c>
      <c r="D43" s="137" t="s">
        <v>172</v>
      </c>
      <c r="E43" s="147" t="str">
        <f>+VLOOKUP('VALORACIÓN DE CONTROL DE RIESGO'!A43,'IDENTIFICACIÓN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3" s="137" t="s">
        <v>378</v>
      </c>
      <c r="G43" s="151" t="s">
        <v>380</v>
      </c>
      <c r="H43" s="137" t="s">
        <v>490</v>
      </c>
      <c r="I43" s="151" t="s">
        <v>73</v>
      </c>
      <c r="J43" s="151" t="s">
        <v>73</v>
      </c>
      <c r="K43" s="137" t="s">
        <v>69</v>
      </c>
      <c r="L43" s="151" t="s">
        <v>202</v>
      </c>
      <c r="M43" s="137" t="s">
        <v>70</v>
      </c>
      <c r="N43" s="137" t="s">
        <v>71</v>
      </c>
      <c r="O43" s="137" t="s">
        <v>72</v>
      </c>
      <c r="P43" s="137" t="s">
        <v>73</v>
      </c>
      <c r="Q43" s="137" t="s">
        <v>74</v>
      </c>
      <c r="R43" s="137" t="s">
        <v>71</v>
      </c>
      <c r="S43" s="152" t="s">
        <v>202</v>
      </c>
      <c r="T43" s="137">
        <f>SUM(IF('VALORACIÓN DE CONTROL DE RIESGO'!K43="Preventivo",15,IF('VALORACIÓN DE CONTROL DE RIESGO'!K43="Detectivo",10,0)),IF('VALORACIÓN DE CONTROL DE RIESGO'!M43="Asignado",15,0),IF('VALORACIÓN DE CONTROL DE RIESGO'!N43="Adecuada",15,0),IF('VALORACIÓN DE CONTROL DE RIESGO'!O43="Completa",10,IF('VALORACIÓN DE CONTROL DE RIESGO'!O43="Incompleta",5,0)),IF('VALORACIÓN DE CONTROL DE RIESGO'!P43="SI",15,0),IF('VALORACIÓN DE CONTROL DE RIESGO'!Q43="Se investigan y se resuelven oportunamente",15,0),IF('VALORACIÓN DE CONTROL DE RIESGO'!R43="Adecuada",15,0))</f>
        <v>100</v>
      </c>
      <c r="U43" s="137" t="str">
        <f t="shared" si="0"/>
        <v>Fuerte</v>
      </c>
      <c r="V43" s="137" t="s">
        <v>75</v>
      </c>
      <c r="W43" s="137" t="str">
        <f t="shared" si="1"/>
        <v>Fuerte</v>
      </c>
      <c r="X43" s="137" t="str">
        <f t="shared" si="2"/>
        <v>NO</v>
      </c>
      <c r="Y43" s="137"/>
      <c r="Z43" s="149"/>
      <c r="AA43" s="149"/>
      <c r="AB43" s="149"/>
      <c r="AC43" s="149"/>
      <c r="AD43" s="149"/>
      <c r="AE43" s="149"/>
      <c r="AF43" s="149"/>
      <c r="AG43" s="149"/>
      <c r="AH43" s="149"/>
      <c r="AI43" s="149"/>
      <c r="AJ43" s="149"/>
      <c r="AK43" s="149"/>
      <c r="AL43" s="149"/>
    </row>
    <row r="44" spans="1:38" s="150" customFormat="1" ht="129" customHeight="1" x14ac:dyDescent="0.25">
      <c r="A44" s="137">
        <v>21</v>
      </c>
      <c r="B44" s="137" t="s">
        <v>24</v>
      </c>
      <c r="C44" s="137">
        <v>2</v>
      </c>
      <c r="D44" s="137" t="s">
        <v>172</v>
      </c>
      <c r="E44" s="147" t="str">
        <f>+VLOOKUP('VALORACIÓN DE CONTROL DE RIESGO'!A44,'IDENTIFICACIÓN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4" s="137" t="s">
        <v>378</v>
      </c>
      <c r="G44" s="151" t="s">
        <v>380</v>
      </c>
      <c r="H44" s="137" t="s">
        <v>489</v>
      </c>
      <c r="I44" s="151" t="s">
        <v>73</v>
      </c>
      <c r="J44" s="151" t="s">
        <v>73</v>
      </c>
      <c r="K44" s="137" t="s">
        <v>69</v>
      </c>
      <c r="L44" s="151" t="s">
        <v>202</v>
      </c>
      <c r="M44" s="137" t="s">
        <v>70</v>
      </c>
      <c r="N44" s="137" t="s">
        <v>71</v>
      </c>
      <c r="O44" s="137" t="s">
        <v>72</v>
      </c>
      <c r="P44" s="137" t="s">
        <v>73</v>
      </c>
      <c r="Q44" s="137" t="s">
        <v>74</v>
      </c>
      <c r="R44" s="137" t="s">
        <v>71</v>
      </c>
      <c r="S44" s="152" t="s">
        <v>202</v>
      </c>
      <c r="T44" s="137">
        <f>SUM(IF('VALORACIÓN DE CONTROL DE RIESGO'!K44="Preventivo",15,IF('VALORACIÓN DE CONTROL DE RIESGO'!K44="Detectivo",10,0)),IF('VALORACIÓN DE CONTROL DE RIESGO'!M44="Asignado",15,0),IF('VALORACIÓN DE CONTROL DE RIESGO'!N44="Adecuada",15,0),IF('VALORACIÓN DE CONTROL DE RIESGO'!O44="Completa",10,IF('VALORACIÓN DE CONTROL DE RIESGO'!O44="Incompleta",5,0)),IF('VALORACIÓN DE CONTROL DE RIESGO'!P44="SI",15,0),IF('VALORACIÓN DE CONTROL DE RIESGO'!Q44="Se investigan y se resuelven oportunamente",15,0),IF('VALORACIÓN DE CONTROL DE RIESGO'!R44="Adecuada",15,0))</f>
        <v>100</v>
      </c>
      <c r="U44" s="137" t="str">
        <f t="shared" si="0"/>
        <v>Fuerte</v>
      </c>
      <c r="V44" s="137" t="s">
        <v>75</v>
      </c>
      <c r="W44" s="137" t="str">
        <f t="shared" si="1"/>
        <v>Fuerte</v>
      </c>
      <c r="X44" s="137" t="str">
        <f t="shared" si="2"/>
        <v>NO</v>
      </c>
      <c r="Y44" s="137"/>
      <c r="Z44" s="149"/>
      <c r="AA44" s="149"/>
      <c r="AB44" s="149"/>
      <c r="AC44" s="149"/>
      <c r="AD44" s="149"/>
      <c r="AE44" s="149"/>
      <c r="AF44" s="149"/>
      <c r="AG44" s="149"/>
      <c r="AH44" s="149"/>
      <c r="AI44" s="149"/>
      <c r="AJ44" s="149"/>
      <c r="AK44" s="149"/>
      <c r="AL44" s="149"/>
    </row>
    <row r="45" spans="1:38" s="150" customFormat="1" ht="146.25" customHeight="1" x14ac:dyDescent="0.25">
      <c r="A45" s="137">
        <v>21</v>
      </c>
      <c r="B45" s="137" t="s">
        <v>24</v>
      </c>
      <c r="C45" s="137">
        <v>3</v>
      </c>
      <c r="D45" s="137" t="s">
        <v>172</v>
      </c>
      <c r="E45" s="147" t="str">
        <f>+VLOOKUP('VALORACIÓN DE CONTROL DE RIESGO'!A45,'IDENTIFICACIÓN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5" s="137" t="s">
        <v>378</v>
      </c>
      <c r="G45" s="151" t="s">
        <v>380</v>
      </c>
      <c r="H45" s="137" t="s">
        <v>488</v>
      </c>
      <c r="I45" s="151" t="s">
        <v>73</v>
      </c>
      <c r="J45" s="151" t="s">
        <v>73</v>
      </c>
      <c r="K45" s="137" t="s">
        <v>69</v>
      </c>
      <c r="L45" s="151" t="s">
        <v>202</v>
      </c>
      <c r="M45" s="137" t="s">
        <v>70</v>
      </c>
      <c r="N45" s="137" t="s">
        <v>71</v>
      </c>
      <c r="O45" s="137" t="s">
        <v>72</v>
      </c>
      <c r="P45" s="137" t="s">
        <v>73</v>
      </c>
      <c r="Q45" s="137" t="s">
        <v>74</v>
      </c>
      <c r="R45" s="137" t="s">
        <v>71</v>
      </c>
      <c r="S45" s="152" t="s">
        <v>202</v>
      </c>
      <c r="T45" s="137">
        <f>SUM(IF('VALORACIÓN DE CONTROL DE RIESGO'!K45="Preventivo",15,IF('VALORACIÓN DE CONTROL DE RIESGO'!K45="Detectivo",10,0)),IF('VALORACIÓN DE CONTROL DE RIESGO'!M45="Asignado",15,0),IF('VALORACIÓN DE CONTROL DE RIESGO'!N45="Adecuada",15,0),IF('VALORACIÓN DE CONTROL DE RIESGO'!O45="Completa",10,IF('VALORACIÓN DE CONTROL DE RIESGO'!O45="Incompleta",5,0)),IF('VALORACIÓN DE CONTROL DE RIESGO'!P45="SI",15,0),IF('VALORACIÓN DE CONTROL DE RIESGO'!Q45="Se investigan y se resuelven oportunamente",15,0),IF('VALORACIÓN DE CONTROL DE RIESGO'!R45="Adecuada",15,0))</f>
        <v>100</v>
      </c>
      <c r="U45" s="137" t="str">
        <f t="shared" si="0"/>
        <v>Fuerte</v>
      </c>
      <c r="V45" s="137" t="s">
        <v>75</v>
      </c>
      <c r="W45" s="137" t="str">
        <f t="shared" si="1"/>
        <v>Fuerte</v>
      </c>
      <c r="X45" s="137" t="str">
        <f t="shared" si="2"/>
        <v>NO</v>
      </c>
      <c r="Y45" s="137"/>
      <c r="Z45" s="149"/>
      <c r="AA45" s="149"/>
      <c r="AB45" s="149"/>
      <c r="AC45" s="149"/>
      <c r="AD45" s="149"/>
      <c r="AE45" s="149"/>
      <c r="AF45" s="149"/>
      <c r="AG45" s="149"/>
      <c r="AH45" s="149"/>
      <c r="AI45" s="149"/>
      <c r="AJ45" s="149"/>
      <c r="AK45" s="149"/>
      <c r="AL45" s="149"/>
    </row>
    <row r="46" spans="1:38" s="150" customFormat="1" ht="255" x14ac:dyDescent="0.25">
      <c r="A46" s="137">
        <v>21</v>
      </c>
      <c r="B46" s="137" t="s">
        <v>24</v>
      </c>
      <c r="C46" s="137">
        <v>4</v>
      </c>
      <c r="D46" s="137" t="s">
        <v>172</v>
      </c>
      <c r="E46" s="147" t="str">
        <f>+VLOOKUP('VALORACIÓN DE CONTROL DE RIESGO'!A46,'IDENTIFICACIÓN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6" s="137" t="s">
        <v>378</v>
      </c>
      <c r="G46" s="151" t="s">
        <v>380</v>
      </c>
      <c r="H46" s="137" t="s">
        <v>487</v>
      </c>
      <c r="I46" s="151" t="s">
        <v>73</v>
      </c>
      <c r="J46" s="151" t="s">
        <v>73</v>
      </c>
      <c r="K46" s="137" t="s">
        <v>69</v>
      </c>
      <c r="L46" s="151" t="s">
        <v>202</v>
      </c>
      <c r="M46" s="137" t="s">
        <v>70</v>
      </c>
      <c r="N46" s="137" t="s">
        <v>71</v>
      </c>
      <c r="O46" s="137" t="s">
        <v>72</v>
      </c>
      <c r="P46" s="137" t="s">
        <v>73</v>
      </c>
      <c r="Q46" s="137" t="s">
        <v>74</v>
      </c>
      <c r="R46" s="137" t="s">
        <v>71</v>
      </c>
      <c r="S46" s="152" t="s">
        <v>202</v>
      </c>
      <c r="T46" s="137">
        <f>SUM(IF('VALORACIÓN DE CONTROL DE RIESGO'!K46="Preventivo",15,IF('VALORACIÓN DE CONTROL DE RIESGO'!K46="Detectivo",10,0)),IF('VALORACIÓN DE CONTROL DE RIESGO'!M46="Asignado",15,0),IF('VALORACIÓN DE CONTROL DE RIESGO'!N46="Adecuada",15,0),IF('VALORACIÓN DE CONTROL DE RIESGO'!O46="Completa",10,IF('VALORACIÓN DE CONTROL DE RIESGO'!O46="Incompleta",5,0)),IF('VALORACIÓN DE CONTROL DE RIESGO'!P46="SI",15,0),IF('VALORACIÓN DE CONTROL DE RIESGO'!Q46="Se investigan y se resuelven oportunamente",15,0),IF('VALORACIÓN DE CONTROL DE RIESGO'!R46="Adecuada",15,0))</f>
        <v>100</v>
      </c>
      <c r="U46" s="137" t="str">
        <f t="shared" si="0"/>
        <v>Fuerte</v>
      </c>
      <c r="V46" s="137" t="s">
        <v>75</v>
      </c>
      <c r="W46" s="137" t="str">
        <f t="shared" si="1"/>
        <v>Fuerte</v>
      </c>
      <c r="X46" s="137" t="str">
        <f t="shared" si="2"/>
        <v>NO</v>
      </c>
      <c r="Y46" s="137"/>
      <c r="Z46" s="149"/>
      <c r="AA46" s="149"/>
      <c r="AB46" s="149"/>
      <c r="AC46" s="149"/>
      <c r="AD46" s="149"/>
      <c r="AE46" s="149"/>
      <c r="AF46" s="149"/>
      <c r="AG46" s="149"/>
      <c r="AH46" s="149"/>
      <c r="AI46" s="149"/>
      <c r="AJ46" s="149"/>
      <c r="AK46" s="149"/>
      <c r="AL46" s="149"/>
    </row>
    <row r="47" spans="1:38" s="150" customFormat="1" ht="395.25" x14ac:dyDescent="0.25">
      <c r="A47" s="137">
        <v>21</v>
      </c>
      <c r="B47" s="137" t="s">
        <v>24</v>
      </c>
      <c r="C47" s="137">
        <v>5</v>
      </c>
      <c r="D47" s="137" t="s">
        <v>172</v>
      </c>
      <c r="E47" s="147" t="str">
        <f>+VLOOKUP('VALORACIÓN DE CONTROL DE RIESGO'!A47,'IDENTIFICACIÓN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7" s="137" t="s">
        <v>378</v>
      </c>
      <c r="G47" s="151" t="s">
        <v>380</v>
      </c>
      <c r="H47" s="137" t="s">
        <v>486</v>
      </c>
      <c r="I47" s="151" t="s">
        <v>73</v>
      </c>
      <c r="J47" s="151" t="s">
        <v>73</v>
      </c>
      <c r="K47" s="137" t="s">
        <v>69</v>
      </c>
      <c r="L47" s="151" t="s">
        <v>202</v>
      </c>
      <c r="M47" s="137" t="s">
        <v>70</v>
      </c>
      <c r="N47" s="137" t="s">
        <v>71</v>
      </c>
      <c r="O47" s="137" t="s">
        <v>72</v>
      </c>
      <c r="P47" s="137" t="s">
        <v>73</v>
      </c>
      <c r="Q47" s="137" t="s">
        <v>74</v>
      </c>
      <c r="R47" s="137" t="s">
        <v>71</v>
      </c>
      <c r="S47" s="152" t="s">
        <v>202</v>
      </c>
      <c r="T47" s="137">
        <f>SUM(IF('VALORACIÓN DE CONTROL DE RIESGO'!K47="Preventivo",15,IF('VALORACIÓN DE CONTROL DE RIESGO'!K47="Detectivo",10,0)),IF('VALORACIÓN DE CONTROL DE RIESGO'!M47="Asignado",15,0),IF('VALORACIÓN DE CONTROL DE RIESGO'!N47="Adecuada",15,0),IF('VALORACIÓN DE CONTROL DE RIESGO'!O47="Completa",10,IF('VALORACIÓN DE CONTROL DE RIESGO'!O47="Incompleta",5,0)),IF('VALORACIÓN DE CONTROL DE RIESGO'!P47="SI",15,0),IF('VALORACIÓN DE CONTROL DE RIESGO'!Q47="Se investigan y se resuelven oportunamente",15,0),IF('VALORACIÓN DE CONTROL DE RIESGO'!R47="Adecuada",15,0))</f>
        <v>100</v>
      </c>
      <c r="U47" s="137" t="str">
        <f t="shared" si="0"/>
        <v>Fuerte</v>
      </c>
      <c r="V47" s="137" t="s">
        <v>75</v>
      </c>
      <c r="W47" s="137" t="str">
        <f t="shared" si="1"/>
        <v>Fuerte</v>
      </c>
      <c r="X47" s="137" t="str">
        <f t="shared" si="2"/>
        <v>NO</v>
      </c>
      <c r="Y47" s="137"/>
      <c r="Z47" s="149"/>
      <c r="AA47" s="149"/>
      <c r="AB47" s="149"/>
      <c r="AC47" s="149"/>
      <c r="AD47" s="149"/>
      <c r="AE47" s="149"/>
      <c r="AF47" s="149"/>
      <c r="AG47" s="149"/>
      <c r="AH47" s="149"/>
      <c r="AI47" s="149"/>
      <c r="AJ47" s="149"/>
      <c r="AK47" s="149"/>
      <c r="AL47" s="149"/>
    </row>
    <row r="48" spans="1:38" s="150" customFormat="1" ht="283.5" customHeight="1" x14ac:dyDescent="0.25">
      <c r="A48" s="137">
        <v>22</v>
      </c>
      <c r="B48" s="137" t="s">
        <v>24</v>
      </c>
      <c r="C48" s="137">
        <v>1</v>
      </c>
      <c r="D48" s="137" t="s">
        <v>172</v>
      </c>
      <c r="E48" s="147" t="str">
        <f>+VLOOKUP('VALORACIÓN DE CONTROL DE RIESGO'!A48,'IDENTIFICACIÓN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8" s="137" t="s">
        <v>379</v>
      </c>
      <c r="G48" s="151" t="s">
        <v>381</v>
      </c>
      <c r="H48" s="137" t="s">
        <v>485</v>
      </c>
      <c r="I48" s="151" t="s">
        <v>73</v>
      </c>
      <c r="J48" s="151" t="s">
        <v>73</v>
      </c>
      <c r="K48" s="137" t="s">
        <v>69</v>
      </c>
      <c r="L48" s="151" t="s">
        <v>202</v>
      </c>
      <c r="M48" s="137" t="s">
        <v>70</v>
      </c>
      <c r="N48" s="137" t="s">
        <v>71</v>
      </c>
      <c r="O48" s="137" t="s">
        <v>72</v>
      </c>
      <c r="P48" s="137" t="s">
        <v>73</v>
      </c>
      <c r="Q48" s="137" t="s">
        <v>74</v>
      </c>
      <c r="R48" s="137" t="s">
        <v>71</v>
      </c>
      <c r="S48" s="152" t="s">
        <v>202</v>
      </c>
      <c r="T48" s="137">
        <f>SUM(IF('VALORACIÓN DE CONTROL DE RIESGO'!K48="Preventivo",15,IF('VALORACIÓN DE CONTROL DE RIESGO'!K48="Detectivo",10,0)),IF('VALORACIÓN DE CONTROL DE RIESGO'!M48="Asignado",15,0),IF('VALORACIÓN DE CONTROL DE RIESGO'!N48="Adecuada",15,0),IF('VALORACIÓN DE CONTROL DE RIESGO'!O48="Completa",10,IF('VALORACIÓN DE CONTROL DE RIESGO'!O48="Incompleta",5,0)),IF('VALORACIÓN DE CONTROL DE RIESGO'!P48="SI",15,0),IF('VALORACIÓN DE CONTROL DE RIESGO'!Q48="Se investigan y se resuelven oportunamente",15,0),IF('VALORACIÓN DE CONTROL DE RIESGO'!R48="Adecuada",15,0))</f>
        <v>100</v>
      </c>
      <c r="U48" s="137" t="str">
        <f t="shared" si="0"/>
        <v>Fuerte</v>
      </c>
      <c r="V48" s="137" t="s">
        <v>75</v>
      </c>
      <c r="W48" s="137" t="str">
        <f t="shared" si="1"/>
        <v>Fuerte</v>
      </c>
      <c r="X48" s="137" t="str">
        <f t="shared" si="2"/>
        <v>NO</v>
      </c>
      <c r="Y48" s="137"/>
      <c r="Z48" s="149"/>
      <c r="AA48" s="149"/>
      <c r="AB48" s="149"/>
      <c r="AC48" s="149"/>
      <c r="AD48" s="149"/>
      <c r="AE48" s="149"/>
      <c r="AF48" s="149"/>
      <c r="AG48" s="149"/>
      <c r="AH48" s="149"/>
      <c r="AI48" s="149"/>
      <c r="AJ48" s="149"/>
      <c r="AK48" s="149"/>
      <c r="AL48" s="149"/>
    </row>
    <row r="49" spans="1:38" s="150" customFormat="1" ht="395.25" x14ac:dyDescent="0.25">
      <c r="A49" s="137">
        <v>22</v>
      </c>
      <c r="B49" s="137" t="s">
        <v>24</v>
      </c>
      <c r="C49" s="137">
        <v>2</v>
      </c>
      <c r="D49" s="137" t="s">
        <v>172</v>
      </c>
      <c r="E49" s="147" t="str">
        <f>+VLOOKUP('VALORACIÓN DE CONTROL DE RIESGO'!A49,'IDENTIFICACIÓN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9" s="137" t="s">
        <v>379</v>
      </c>
      <c r="G49" s="151" t="s">
        <v>381</v>
      </c>
      <c r="H49" s="137" t="s">
        <v>484</v>
      </c>
      <c r="I49" s="151" t="s">
        <v>73</v>
      </c>
      <c r="J49" s="151" t="s">
        <v>73</v>
      </c>
      <c r="K49" s="137" t="s">
        <v>69</v>
      </c>
      <c r="L49" s="151" t="s">
        <v>202</v>
      </c>
      <c r="M49" s="137" t="s">
        <v>70</v>
      </c>
      <c r="N49" s="137" t="s">
        <v>71</v>
      </c>
      <c r="O49" s="137" t="s">
        <v>72</v>
      </c>
      <c r="P49" s="137" t="s">
        <v>73</v>
      </c>
      <c r="Q49" s="137" t="s">
        <v>74</v>
      </c>
      <c r="R49" s="137" t="s">
        <v>71</v>
      </c>
      <c r="S49" s="152" t="s">
        <v>202</v>
      </c>
      <c r="T49" s="137">
        <f>SUM(IF('VALORACIÓN DE CONTROL DE RIESGO'!K49="Preventivo",15,IF('VALORACIÓN DE CONTROL DE RIESGO'!K49="Detectivo",10,0)),IF('VALORACIÓN DE CONTROL DE RIESGO'!M49="Asignado",15,0),IF('VALORACIÓN DE CONTROL DE RIESGO'!N49="Adecuada",15,0),IF('VALORACIÓN DE CONTROL DE RIESGO'!O49="Completa",10,IF('VALORACIÓN DE CONTROL DE RIESGO'!O49="Incompleta",5,0)),IF('VALORACIÓN DE CONTROL DE RIESGO'!P49="SI",15,0),IF('VALORACIÓN DE CONTROL DE RIESGO'!Q49="Se investigan y se resuelven oportunamente",15,0),IF('VALORACIÓN DE CONTROL DE RIESGO'!R49="Adecuada",15,0))</f>
        <v>100</v>
      </c>
      <c r="U49" s="137" t="str">
        <f t="shared" si="0"/>
        <v>Fuerte</v>
      </c>
      <c r="V49" s="137" t="s">
        <v>75</v>
      </c>
      <c r="W49" s="137" t="str">
        <f t="shared" si="1"/>
        <v>Fuerte</v>
      </c>
      <c r="X49" s="137" t="str">
        <f t="shared" si="2"/>
        <v>NO</v>
      </c>
      <c r="Y49" s="137"/>
      <c r="Z49" s="149"/>
      <c r="AA49" s="149"/>
      <c r="AB49" s="149"/>
      <c r="AC49" s="149"/>
      <c r="AD49" s="149"/>
      <c r="AE49" s="149"/>
      <c r="AF49" s="149"/>
      <c r="AG49" s="149"/>
      <c r="AH49" s="149"/>
      <c r="AI49" s="149"/>
      <c r="AJ49" s="149"/>
      <c r="AK49" s="149"/>
      <c r="AL49" s="149"/>
    </row>
    <row r="50" spans="1:38" s="150" customFormat="1" ht="395.25" x14ac:dyDescent="0.25">
      <c r="A50" s="137">
        <v>22</v>
      </c>
      <c r="B50" s="137" t="s">
        <v>24</v>
      </c>
      <c r="C50" s="137">
        <v>3</v>
      </c>
      <c r="D50" s="137" t="s">
        <v>172</v>
      </c>
      <c r="E50" s="147" t="str">
        <f>+VLOOKUP('VALORACIÓN DE CONTROL DE RIESGO'!A50,'IDENTIFICACIÓN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0" s="137" t="s">
        <v>379</v>
      </c>
      <c r="G50" s="151" t="s">
        <v>381</v>
      </c>
      <c r="H50" s="137" t="s">
        <v>483</v>
      </c>
      <c r="I50" s="151" t="s">
        <v>73</v>
      </c>
      <c r="J50" s="151" t="s">
        <v>73</v>
      </c>
      <c r="K50" s="137" t="s">
        <v>69</v>
      </c>
      <c r="L50" s="151" t="s">
        <v>202</v>
      </c>
      <c r="M50" s="137" t="s">
        <v>70</v>
      </c>
      <c r="N50" s="137" t="s">
        <v>71</v>
      </c>
      <c r="O50" s="137" t="s">
        <v>72</v>
      </c>
      <c r="P50" s="137" t="s">
        <v>73</v>
      </c>
      <c r="Q50" s="137" t="s">
        <v>74</v>
      </c>
      <c r="R50" s="137" t="s">
        <v>71</v>
      </c>
      <c r="S50" s="152" t="s">
        <v>202</v>
      </c>
      <c r="T50" s="137">
        <f>SUM(IF('VALORACIÓN DE CONTROL DE RIESGO'!K50="Preventivo",15,IF('VALORACIÓN DE CONTROL DE RIESGO'!K50="Detectivo",10,0)),IF('VALORACIÓN DE CONTROL DE RIESGO'!M50="Asignado",15,0),IF('VALORACIÓN DE CONTROL DE RIESGO'!N50="Adecuada",15,0),IF('VALORACIÓN DE CONTROL DE RIESGO'!O50="Completa",10,IF('VALORACIÓN DE CONTROL DE RIESGO'!O50="Incompleta",5,0)),IF('VALORACIÓN DE CONTROL DE RIESGO'!P50="SI",15,0),IF('VALORACIÓN DE CONTROL DE RIESGO'!Q50="Se investigan y se resuelven oportunamente",15,0),IF('VALORACIÓN DE CONTROL DE RIESGO'!R50="Adecuada",15,0))</f>
        <v>100</v>
      </c>
      <c r="U50" s="137" t="str">
        <f t="shared" si="0"/>
        <v>Fuerte</v>
      </c>
      <c r="V50" s="137" t="s">
        <v>75</v>
      </c>
      <c r="W50" s="137" t="str">
        <f t="shared" si="1"/>
        <v>Fuerte</v>
      </c>
      <c r="X50" s="137" t="str">
        <f t="shared" si="2"/>
        <v>NO</v>
      </c>
      <c r="Y50" s="137"/>
      <c r="Z50" s="149"/>
      <c r="AA50" s="149"/>
      <c r="AB50" s="149"/>
      <c r="AC50" s="149"/>
      <c r="AD50" s="149"/>
      <c r="AE50" s="149"/>
      <c r="AF50" s="149"/>
      <c r="AG50" s="149"/>
      <c r="AH50" s="149"/>
      <c r="AI50" s="149"/>
      <c r="AJ50" s="149"/>
      <c r="AK50" s="149"/>
      <c r="AL50" s="149"/>
    </row>
    <row r="51" spans="1:38" s="150" customFormat="1" ht="395.25" x14ac:dyDescent="0.25">
      <c r="A51" s="137">
        <v>22</v>
      </c>
      <c r="B51" s="137" t="s">
        <v>24</v>
      </c>
      <c r="C51" s="137">
        <v>4</v>
      </c>
      <c r="D51" s="137" t="s">
        <v>172</v>
      </c>
      <c r="E51" s="147" t="str">
        <f>+VLOOKUP('VALORACIÓN DE CONTROL DE RIESGO'!A51,'IDENTIFICACIÓN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1" s="137" t="s">
        <v>379</v>
      </c>
      <c r="G51" s="151" t="s">
        <v>381</v>
      </c>
      <c r="H51" s="137" t="s">
        <v>482</v>
      </c>
      <c r="I51" s="151" t="s">
        <v>73</v>
      </c>
      <c r="J51" s="151" t="s">
        <v>73</v>
      </c>
      <c r="K51" s="137" t="s">
        <v>69</v>
      </c>
      <c r="L51" s="151" t="s">
        <v>202</v>
      </c>
      <c r="M51" s="137" t="s">
        <v>70</v>
      </c>
      <c r="N51" s="137" t="s">
        <v>71</v>
      </c>
      <c r="O51" s="137" t="s">
        <v>72</v>
      </c>
      <c r="P51" s="137" t="s">
        <v>73</v>
      </c>
      <c r="Q51" s="137" t="s">
        <v>74</v>
      </c>
      <c r="R51" s="137" t="s">
        <v>71</v>
      </c>
      <c r="S51" s="152" t="s">
        <v>202</v>
      </c>
      <c r="T51" s="137">
        <f>SUM(IF('VALORACIÓN DE CONTROL DE RIESGO'!K51="Preventivo",15,IF('VALORACIÓN DE CONTROL DE RIESGO'!K51="Detectivo",10,0)),IF('VALORACIÓN DE CONTROL DE RIESGO'!M51="Asignado",15,0),IF('VALORACIÓN DE CONTROL DE RIESGO'!N51="Adecuada",15,0),IF('VALORACIÓN DE CONTROL DE RIESGO'!O51="Completa",10,IF('VALORACIÓN DE CONTROL DE RIESGO'!O51="Incompleta",5,0)),IF('VALORACIÓN DE CONTROL DE RIESGO'!P51="SI",15,0),IF('VALORACIÓN DE CONTROL DE RIESGO'!Q51="Se investigan y se resuelven oportunamente",15,0),IF('VALORACIÓN DE CONTROL DE RIESGO'!R51="Adecuada",15,0))</f>
        <v>100</v>
      </c>
      <c r="U51" s="137" t="str">
        <f t="shared" si="0"/>
        <v>Fuerte</v>
      </c>
      <c r="V51" s="137" t="s">
        <v>75</v>
      </c>
      <c r="W51" s="137" t="str">
        <f t="shared" si="1"/>
        <v>Fuerte</v>
      </c>
      <c r="X51" s="137" t="str">
        <f t="shared" si="2"/>
        <v>NO</v>
      </c>
      <c r="Y51" s="137"/>
      <c r="Z51" s="149"/>
      <c r="AA51" s="149"/>
      <c r="AB51" s="149"/>
      <c r="AC51" s="149"/>
      <c r="AD51" s="149"/>
      <c r="AE51" s="149"/>
      <c r="AF51" s="149"/>
      <c r="AG51" s="149"/>
      <c r="AH51" s="149"/>
      <c r="AI51" s="149"/>
      <c r="AJ51" s="149"/>
      <c r="AK51" s="149"/>
      <c r="AL51" s="149"/>
    </row>
    <row r="52" spans="1:38" s="150" customFormat="1" ht="395.25" x14ac:dyDescent="0.25">
      <c r="A52" s="137">
        <v>23</v>
      </c>
      <c r="B52" s="137" t="s">
        <v>28</v>
      </c>
      <c r="C52" s="137">
        <v>1</v>
      </c>
      <c r="D52" s="137" t="s">
        <v>68</v>
      </c>
      <c r="E52" s="147" t="str">
        <f>+VLOOKUP('VALORACIÓN DE CONTROL DE RIESGO'!A52,'IDENTIFICACIÓN DE RIESGOS'!$A$8:$F$100,6,0)</f>
        <v>Procedimiento Atencion de servicios de tecnologia PD-GT-1 PD-GT-1
Procedimiento Gestión de incidentes de TIC PD-GT-6
Procedimiento Gestión de cambios de TIC PD-GT-2</v>
      </c>
      <c r="F52" s="137" t="s">
        <v>397</v>
      </c>
      <c r="G52" s="151" t="s">
        <v>398</v>
      </c>
      <c r="H52" s="137" t="s">
        <v>736</v>
      </c>
      <c r="I52" s="151" t="s">
        <v>73</v>
      </c>
      <c r="J52" s="151" t="s">
        <v>73</v>
      </c>
      <c r="K52" s="137" t="s">
        <v>69</v>
      </c>
      <c r="L52" s="151" t="s">
        <v>78</v>
      </c>
      <c r="M52" s="137" t="s">
        <v>70</v>
      </c>
      <c r="N52" s="137" t="s">
        <v>71</v>
      </c>
      <c r="O52" s="137" t="s">
        <v>72</v>
      </c>
      <c r="P52" s="137" t="s">
        <v>73</v>
      </c>
      <c r="Q52" s="137" t="s">
        <v>74</v>
      </c>
      <c r="R52" s="137" t="s">
        <v>71</v>
      </c>
      <c r="S52" s="152" t="s">
        <v>399</v>
      </c>
      <c r="T52" s="137">
        <f>SUM(IF('VALORACIÓN DE CONTROL DE RIESGO'!K52="Preventivo",15,IF('VALORACIÓN DE CONTROL DE RIESGO'!K52="Detectivo",10,0)),IF('VALORACIÓN DE CONTROL DE RIESGO'!M52="Asignado",15,0),IF('VALORACIÓN DE CONTROL DE RIESGO'!N52="Adecuada",15,0),IF('VALORACIÓN DE CONTROL DE RIESGO'!O52="Completa",10,IF('VALORACIÓN DE CONTROL DE RIESGO'!O52="Incompleta",5,0)),IF('VALORACIÓN DE CONTROL DE RIESGO'!P52="SI",15,0),IF('VALORACIÓN DE CONTROL DE RIESGO'!Q52="Se investigan y se resuelven oportunamente",15,0),IF('VALORACIÓN DE CONTROL DE RIESGO'!R52="Adecuada",15,0))</f>
        <v>100</v>
      </c>
      <c r="U52" s="137" t="str">
        <f t="shared" si="0"/>
        <v>Fuerte</v>
      </c>
      <c r="V52" s="137" t="s">
        <v>75</v>
      </c>
      <c r="W52" s="137" t="str">
        <f t="shared" si="1"/>
        <v>Fuerte</v>
      </c>
      <c r="X52" s="137" t="str">
        <f t="shared" ref="X52" si="6">IF(W52="","",IF(W52="Fuerte","NO","SI"))</f>
        <v>NO</v>
      </c>
      <c r="Y52" s="137"/>
      <c r="Z52" s="149"/>
      <c r="AA52" s="149"/>
      <c r="AB52" s="149"/>
      <c r="AC52" s="149"/>
      <c r="AD52" s="149"/>
      <c r="AE52" s="149"/>
      <c r="AF52" s="149"/>
      <c r="AG52" s="149"/>
      <c r="AH52" s="149"/>
      <c r="AI52" s="149"/>
      <c r="AJ52" s="149"/>
      <c r="AK52" s="149"/>
      <c r="AL52" s="149"/>
    </row>
    <row r="53" spans="1:38" s="150" customFormat="1" ht="395.25" x14ac:dyDescent="0.25">
      <c r="A53" s="137">
        <v>23</v>
      </c>
      <c r="B53" s="137" t="s">
        <v>28</v>
      </c>
      <c r="C53" s="137">
        <v>2</v>
      </c>
      <c r="D53" s="137" t="s">
        <v>68</v>
      </c>
      <c r="E53" s="147" t="str">
        <f>+VLOOKUP('VALORACIÓN DE CONTROL DE RIESGO'!A53,'IDENTIFICACIÓN DE RIESGOS'!$A$8:$F$100,6,0)</f>
        <v>Procedimiento Atencion de servicios de tecnologia PD-GT-1 PD-GT-1
Procedimiento Gestión de incidentes de TIC PD-GT-6
Procedimiento Gestión de cambios de TIC PD-GT-2</v>
      </c>
      <c r="F53" s="137" t="s">
        <v>400</v>
      </c>
      <c r="G53" s="151" t="s">
        <v>401</v>
      </c>
      <c r="H53" s="137" t="s">
        <v>737</v>
      </c>
      <c r="I53" s="151" t="s">
        <v>73</v>
      </c>
      <c r="J53" s="151" t="s">
        <v>73</v>
      </c>
      <c r="K53" s="137" t="s">
        <v>69</v>
      </c>
      <c r="L53" s="151" t="s">
        <v>78</v>
      </c>
      <c r="M53" s="137" t="s">
        <v>70</v>
      </c>
      <c r="N53" s="137" t="s">
        <v>71</v>
      </c>
      <c r="O53" s="137" t="s">
        <v>72</v>
      </c>
      <c r="P53" s="137" t="s">
        <v>73</v>
      </c>
      <c r="Q53" s="137" t="s">
        <v>74</v>
      </c>
      <c r="R53" s="137" t="s">
        <v>71</v>
      </c>
      <c r="S53" s="152" t="s">
        <v>402</v>
      </c>
      <c r="T53" s="137">
        <f>SUM(IF('VALORACIÓN DE CONTROL DE RIESGO'!K53="Preventivo",15,IF('VALORACIÓN DE CONTROL DE RIESGO'!K53="Detectivo",10,0)),IF('VALORACIÓN DE CONTROL DE RIESGO'!M53="Asignado",15,0),IF('VALORACIÓN DE CONTROL DE RIESGO'!N53="Adecuada",15,0),IF('VALORACIÓN DE CONTROL DE RIESGO'!O53="Completa",10,IF('VALORACIÓN DE CONTROL DE RIESGO'!O53="Incompleta",5,0)),IF('VALORACIÓN DE CONTROL DE RIESGO'!P53="SI",15,0),IF('VALORACIÓN DE CONTROL DE RIESGO'!Q53="Se investigan y se resuelven oportunamente",15,0),IF('VALORACIÓN DE CONTROL DE RIESGO'!R53="Adecuada",15,0))</f>
        <v>100</v>
      </c>
      <c r="U53" s="137" t="str">
        <f t="shared" ref="U53:U55" si="7">IF(T53&gt;=96,"Fuerte",IF(AND(T53&gt;=86,T53&lt;=95),"Moderado",IF(AND(T53&lt;=85,T53&gt;=0),"Debil","")))</f>
        <v>Fuerte</v>
      </c>
      <c r="V53" s="137" t="s">
        <v>75</v>
      </c>
      <c r="W53" s="137" t="str">
        <f t="shared" ref="W53:W55" si="8">IF(AND(U53="Fuerte",V53="Fuerte"),"Fuerte",IF(AND(U53="Fuerte",V53="Moderado"),"Moderado",IF(AND(U53="Fuerte",V53="Debil"),"Debil",IF(AND(U53="Moderado",V53="Fuerte"),"Moderado",IF(AND(U53="Moderado",V53="Moderado"),"Moderado",IF(AND(U53="Moderado",V53="Debil"),"Debil",IF(AND(U53="Debil",V53="Fuerte"),"Debil",IF(AND(U53="Debil",V53="Moderado"),"Debil",IF(AND(U53="Debil",V53="Debil"),"Debil","")))))))))</f>
        <v>Fuerte</v>
      </c>
      <c r="X53" s="137" t="str">
        <f t="shared" ref="X53:X55" si="9">IF(W53="","",IF(W53="Fuerte","NO","SI"))</f>
        <v>NO</v>
      </c>
      <c r="Y53" s="137"/>
      <c r="Z53" s="149"/>
      <c r="AA53" s="149"/>
      <c r="AB53" s="149"/>
      <c r="AC53" s="149"/>
      <c r="AD53" s="149"/>
      <c r="AE53" s="149"/>
      <c r="AF53" s="149"/>
      <c r="AG53" s="149"/>
      <c r="AH53" s="149"/>
      <c r="AI53" s="149"/>
      <c r="AJ53" s="149"/>
      <c r="AK53" s="149"/>
      <c r="AL53" s="149"/>
    </row>
    <row r="54" spans="1:38" s="150" customFormat="1" ht="395.25" x14ac:dyDescent="0.25">
      <c r="A54" s="137">
        <v>23</v>
      </c>
      <c r="B54" s="137" t="s">
        <v>28</v>
      </c>
      <c r="C54" s="137">
        <v>3</v>
      </c>
      <c r="D54" s="137" t="s">
        <v>68</v>
      </c>
      <c r="E54" s="147" t="str">
        <f>+VLOOKUP('VALORACIÓN DE CONTROL DE RIESGO'!A54,'IDENTIFICACIÓN DE RIESGOS'!$A$8:$F$100,6,0)</f>
        <v>Procedimiento Atencion de servicios de tecnologia PD-GT-1 PD-GT-1
Procedimiento Gestión de incidentes de TIC PD-GT-6
Procedimiento Gestión de cambios de TIC PD-GT-2</v>
      </c>
      <c r="F54" s="137" t="s">
        <v>403</v>
      </c>
      <c r="G54" s="151" t="s">
        <v>401</v>
      </c>
      <c r="H54" s="137" t="s">
        <v>738</v>
      </c>
      <c r="I54" s="151" t="s">
        <v>73</v>
      </c>
      <c r="J54" s="151" t="s">
        <v>73</v>
      </c>
      <c r="K54" s="137" t="s">
        <v>69</v>
      </c>
      <c r="L54" s="151" t="s">
        <v>78</v>
      </c>
      <c r="M54" s="137" t="s">
        <v>70</v>
      </c>
      <c r="N54" s="137" t="s">
        <v>71</v>
      </c>
      <c r="O54" s="137" t="s">
        <v>72</v>
      </c>
      <c r="P54" s="137" t="s">
        <v>73</v>
      </c>
      <c r="Q54" s="137" t="s">
        <v>74</v>
      </c>
      <c r="R54" s="137" t="s">
        <v>71</v>
      </c>
      <c r="S54" s="152" t="s">
        <v>404</v>
      </c>
      <c r="T54" s="137">
        <f>SUM(IF('VALORACIÓN DE CONTROL DE RIESGO'!K54="Preventivo",15,IF('VALORACIÓN DE CONTROL DE RIESGO'!K54="Detectivo",10,0)),IF('VALORACIÓN DE CONTROL DE RIESGO'!M54="Asignado",15,0),IF('VALORACIÓN DE CONTROL DE RIESGO'!N54="Adecuada",15,0),IF('VALORACIÓN DE CONTROL DE RIESGO'!O54="Completa",10,IF('VALORACIÓN DE CONTROL DE RIESGO'!O54="Incompleta",5,0)),IF('VALORACIÓN DE CONTROL DE RIESGO'!P54="SI",15,0),IF('VALORACIÓN DE CONTROL DE RIESGO'!Q54="Se investigan y se resuelven oportunamente",15,0),IF('VALORACIÓN DE CONTROL DE RIESGO'!R54="Adecuada",15,0))</f>
        <v>100</v>
      </c>
      <c r="U54" s="137" t="str">
        <f t="shared" si="7"/>
        <v>Fuerte</v>
      </c>
      <c r="V54" s="137" t="s">
        <v>75</v>
      </c>
      <c r="W54" s="137" t="str">
        <f t="shared" si="8"/>
        <v>Fuerte</v>
      </c>
      <c r="X54" s="137" t="str">
        <f t="shared" si="9"/>
        <v>NO</v>
      </c>
      <c r="Y54" s="137"/>
      <c r="Z54" s="149"/>
      <c r="AA54" s="149"/>
      <c r="AB54" s="149"/>
      <c r="AC54" s="149"/>
      <c r="AD54" s="149"/>
      <c r="AE54" s="149"/>
      <c r="AF54" s="149"/>
      <c r="AG54" s="149"/>
      <c r="AH54" s="149"/>
      <c r="AI54" s="149"/>
      <c r="AJ54" s="149"/>
      <c r="AK54" s="149"/>
      <c r="AL54" s="149"/>
    </row>
    <row r="55" spans="1:38" s="150" customFormat="1" ht="140.25" x14ac:dyDescent="0.25">
      <c r="A55" s="137">
        <v>23</v>
      </c>
      <c r="B55" s="137" t="s">
        <v>28</v>
      </c>
      <c r="C55" s="137">
        <v>4</v>
      </c>
      <c r="D55" s="137" t="s">
        <v>68</v>
      </c>
      <c r="E55" s="147" t="str">
        <f>+VLOOKUP('VALORACIÓN DE CONTROL DE RIESGO'!A55,'IDENTIFICACIÓN DE RIESGOS'!$A$8:$F$100,6,0)</f>
        <v>Procedimiento Atencion de servicios de tecnologia PD-GT-1 PD-GT-1
Procedimiento Gestión de incidentes de TIC PD-GT-6
Procedimiento Gestión de cambios de TIC PD-GT-2</v>
      </c>
      <c r="F55" s="137" t="s">
        <v>405</v>
      </c>
      <c r="G55" s="151" t="s">
        <v>401</v>
      </c>
      <c r="H55" s="137" t="s">
        <v>739</v>
      </c>
      <c r="I55" s="151" t="s">
        <v>73</v>
      </c>
      <c r="J55" s="151" t="s">
        <v>73</v>
      </c>
      <c r="K55" s="137" t="s">
        <v>69</v>
      </c>
      <c r="L55" s="151" t="s">
        <v>78</v>
      </c>
      <c r="M55" s="137" t="s">
        <v>70</v>
      </c>
      <c r="N55" s="137" t="s">
        <v>71</v>
      </c>
      <c r="O55" s="137" t="s">
        <v>72</v>
      </c>
      <c r="P55" s="137" t="s">
        <v>73</v>
      </c>
      <c r="Q55" s="137" t="s">
        <v>74</v>
      </c>
      <c r="R55" s="137" t="s">
        <v>71</v>
      </c>
      <c r="S55" s="152" t="s">
        <v>406</v>
      </c>
      <c r="T55" s="137">
        <f>SUM(IF('VALORACIÓN DE CONTROL DE RIESGO'!K55="Preventivo",15,IF('VALORACIÓN DE CONTROL DE RIESGO'!K55="Detectivo",10,0)),IF('VALORACIÓN DE CONTROL DE RIESGO'!M55="Asignado",15,0),IF('VALORACIÓN DE CONTROL DE RIESGO'!N55="Adecuada",15,0),IF('VALORACIÓN DE CONTROL DE RIESGO'!O55="Completa",10,IF('VALORACIÓN DE CONTROL DE RIESGO'!O55="Incompleta",5,0)),IF('VALORACIÓN DE CONTROL DE RIESGO'!P55="SI",15,0),IF('VALORACIÓN DE CONTROL DE RIESGO'!Q55="Se investigan y se resuelven oportunamente",15,0),IF('VALORACIÓN DE CONTROL DE RIESGO'!R55="Adecuada",15,0))</f>
        <v>100</v>
      </c>
      <c r="U55" s="137" t="str">
        <f t="shared" si="7"/>
        <v>Fuerte</v>
      </c>
      <c r="V55" s="137" t="s">
        <v>75</v>
      </c>
      <c r="W55" s="137" t="str">
        <f t="shared" si="8"/>
        <v>Fuerte</v>
      </c>
      <c r="X55" s="137" t="str">
        <f t="shared" si="9"/>
        <v>NO</v>
      </c>
      <c r="Y55" s="137"/>
      <c r="Z55" s="149"/>
      <c r="AA55" s="149"/>
      <c r="AB55" s="149"/>
      <c r="AC55" s="149"/>
      <c r="AD55" s="149"/>
      <c r="AE55" s="149"/>
      <c r="AF55" s="149"/>
      <c r="AG55" s="149"/>
      <c r="AH55" s="149"/>
      <c r="AI55" s="149"/>
      <c r="AJ55" s="149"/>
      <c r="AK55" s="149"/>
      <c r="AL55" s="149"/>
    </row>
    <row r="56" spans="1:38" s="150" customFormat="1" ht="127.5" x14ac:dyDescent="0.25">
      <c r="A56" s="137">
        <v>24</v>
      </c>
      <c r="B56" s="137" t="s">
        <v>28</v>
      </c>
      <c r="C56" s="137">
        <v>1</v>
      </c>
      <c r="D56" s="137" t="s">
        <v>68</v>
      </c>
      <c r="E56" s="147" t="str">
        <f>+VLOOKUP('VALORACIÓN DE CONTROL DE RIESGO'!A56,'IDENTIFICACIÓN DE RIESGOS'!$A$8:$F$100,6,0)</f>
        <v>Ejecucion de Proyectos de Tecnologia TIC PD-GT-14 (en construccion)
Ciclo de vida de desarrollo de software PD-GT-15 (en construcción)</v>
      </c>
      <c r="F56" s="137" t="s">
        <v>407</v>
      </c>
      <c r="G56" s="151" t="s">
        <v>408</v>
      </c>
      <c r="H56" s="137" t="s">
        <v>740</v>
      </c>
      <c r="I56" s="151" t="s">
        <v>73</v>
      </c>
      <c r="J56" s="151" t="s">
        <v>73</v>
      </c>
      <c r="K56" s="137" t="s">
        <v>69</v>
      </c>
      <c r="L56" s="151" t="s">
        <v>78</v>
      </c>
      <c r="M56" s="137" t="s">
        <v>70</v>
      </c>
      <c r="N56" s="137" t="s">
        <v>71</v>
      </c>
      <c r="O56" s="137" t="s">
        <v>72</v>
      </c>
      <c r="P56" s="137" t="s">
        <v>73</v>
      </c>
      <c r="Q56" s="137" t="s">
        <v>74</v>
      </c>
      <c r="R56" s="137" t="s">
        <v>71</v>
      </c>
      <c r="S56" s="152" t="s">
        <v>409</v>
      </c>
      <c r="T56" s="137">
        <f>SUM(IF('VALORACIÓN DE CONTROL DE RIESGO'!K56="Preventivo",15,IF('VALORACIÓN DE CONTROL DE RIESGO'!K56="Detectivo",10,0)),IF('VALORACIÓN DE CONTROL DE RIESGO'!M56="Asignado",15,0),IF('VALORACIÓN DE CONTROL DE RIESGO'!N56="Adecuada",15,0),IF('VALORACIÓN DE CONTROL DE RIESGO'!O56="Completa",10,IF('VALORACIÓN DE CONTROL DE RIESGO'!O56="Incompleta",5,0)),IF('VALORACIÓN DE CONTROL DE RIESGO'!P56="SI",15,0),IF('VALORACIÓN DE CONTROL DE RIESGO'!Q56="Se investigan y se resuelven oportunamente",15,0),IF('VALORACIÓN DE CONTROL DE RIESGO'!R56="Adecuada",15,0))</f>
        <v>100</v>
      </c>
      <c r="U56" s="137" t="str">
        <f t="shared" ref="U56" si="10">IF(T56&gt;=96,"Fuerte",IF(AND(T56&gt;=86,T56&lt;=95),"Moderado",IF(AND(T56&lt;=85,T56&gt;=0),"Debil","")))</f>
        <v>Fuerte</v>
      </c>
      <c r="V56" s="137" t="s">
        <v>75</v>
      </c>
      <c r="W56" s="137" t="str">
        <f t="shared" ref="W56" si="11">IF(AND(U56="Fuerte",V56="Fuerte"),"Fuerte",IF(AND(U56="Fuerte",V56="Moderado"),"Moderado",IF(AND(U56="Fuerte",V56="Debil"),"Debil",IF(AND(U56="Moderado",V56="Fuerte"),"Moderado",IF(AND(U56="Moderado",V56="Moderado"),"Moderado",IF(AND(U56="Moderado",V56="Debil"),"Debil",IF(AND(U56="Debil",V56="Fuerte"),"Debil",IF(AND(U56="Debil",V56="Moderado"),"Debil",IF(AND(U56="Debil",V56="Debil"),"Debil","")))))))))</f>
        <v>Fuerte</v>
      </c>
      <c r="X56" s="137" t="str">
        <f t="shared" ref="X56" si="12">IF(W56="","",IF(W56="Fuerte","NO","SI"))</f>
        <v>NO</v>
      </c>
      <c r="Y56" s="137"/>
      <c r="Z56" s="149"/>
      <c r="AA56" s="149"/>
      <c r="AB56" s="149"/>
      <c r="AC56" s="149"/>
      <c r="AD56" s="149"/>
      <c r="AE56" s="149"/>
      <c r="AF56" s="149"/>
      <c r="AG56" s="149"/>
      <c r="AH56" s="149"/>
      <c r="AI56" s="149"/>
      <c r="AJ56" s="149"/>
      <c r="AK56" s="149"/>
      <c r="AL56" s="149"/>
    </row>
    <row r="57" spans="1:38" s="150" customFormat="1" ht="175.5" customHeight="1" x14ac:dyDescent="0.25">
      <c r="A57" s="137">
        <v>24</v>
      </c>
      <c r="B57" s="137" t="s">
        <v>28</v>
      </c>
      <c r="C57" s="137">
        <v>2</v>
      </c>
      <c r="D57" s="137" t="s">
        <v>68</v>
      </c>
      <c r="E57" s="147" t="str">
        <f>+VLOOKUP('VALORACIÓN DE CONTROL DE RIESGO'!A57,'IDENTIFICACIÓN DE RIESGOS'!$A$8:$F$100,6,0)</f>
        <v>Ejecucion de Proyectos de Tecnologia TIC PD-GT-14 (en construccion)
Ciclo de vida de desarrollo de software PD-GT-15 (en construcción)</v>
      </c>
      <c r="F57" s="137" t="s">
        <v>410</v>
      </c>
      <c r="G57" s="151" t="s">
        <v>411</v>
      </c>
      <c r="H57" s="137" t="s">
        <v>741</v>
      </c>
      <c r="I57" s="151" t="s">
        <v>73</v>
      </c>
      <c r="J57" s="151" t="s">
        <v>73</v>
      </c>
      <c r="K57" s="137" t="s">
        <v>69</v>
      </c>
      <c r="L57" s="151" t="s">
        <v>78</v>
      </c>
      <c r="M57" s="137" t="s">
        <v>70</v>
      </c>
      <c r="N57" s="137" t="s">
        <v>71</v>
      </c>
      <c r="O57" s="137" t="s">
        <v>72</v>
      </c>
      <c r="P57" s="137" t="s">
        <v>73</v>
      </c>
      <c r="Q57" s="137" t="s">
        <v>74</v>
      </c>
      <c r="R57" s="137" t="s">
        <v>71</v>
      </c>
      <c r="S57" s="152" t="s">
        <v>399</v>
      </c>
      <c r="T57" s="137">
        <f>SUM(IF('VALORACIÓN DE CONTROL DE RIESGO'!K57="Preventivo",15,IF('VALORACIÓN DE CONTROL DE RIESGO'!K57="Detectivo",10,0)),IF('VALORACIÓN DE CONTROL DE RIESGO'!M57="Asignado",15,0),IF('VALORACIÓN DE CONTROL DE RIESGO'!N57="Adecuada",15,0),IF('VALORACIÓN DE CONTROL DE RIESGO'!O57="Completa",10,IF('VALORACIÓN DE CONTROL DE RIESGO'!O57="Incompleta",5,0)),IF('VALORACIÓN DE CONTROL DE RIESGO'!P57="SI",15,0),IF('VALORACIÓN DE CONTROL DE RIESGO'!Q57="Se investigan y se resuelven oportunamente",15,0),IF('VALORACIÓN DE CONTROL DE RIESGO'!R57="Adecuada",15,0))</f>
        <v>100</v>
      </c>
      <c r="U57" s="137" t="str">
        <f t="shared" ref="U57:U61" si="13">IF(T57&gt;=96,"Fuerte",IF(AND(T57&gt;=86,T57&lt;=95),"Moderado",IF(AND(T57&lt;=85,T57&gt;=0),"Debil","")))</f>
        <v>Fuerte</v>
      </c>
      <c r="V57" s="137" t="s">
        <v>75</v>
      </c>
      <c r="W57" s="137" t="str">
        <f t="shared" ref="W57:W61" si="14">IF(AND(U57="Fuerte",V57="Fuerte"),"Fuerte",IF(AND(U57="Fuerte",V57="Moderado"),"Moderado",IF(AND(U57="Fuerte",V57="Debil"),"Debil",IF(AND(U57="Moderado",V57="Fuerte"),"Moderado",IF(AND(U57="Moderado",V57="Moderado"),"Moderado",IF(AND(U57="Moderado",V57="Debil"),"Debil",IF(AND(U57="Debil",V57="Fuerte"),"Debil",IF(AND(U57="Debil",V57="Moderado"),"Debil",IF(AND(U57="Debil",V57="Debil"),"Debil","")))))))))</f>
        <v>Fuerte</v>
      </c>
      <c r="X57" s="137" t="str">
        <f t="shared" ref="X57:X61" si="15">IF(W57="","",IF(W57="Fuerte","NO","SI"))</f>
        <v>NO</v>
      </c>
      <c r="Y57" s="137"/>
      <c r="Z57" s="149"/>
      <c r="AA57" s="149"/>
      <c r="AB57" s="149"/>
      <c r="AC57" s="149"/>
      <c r="AD57" s="149"/>
      <c r="AE57" s="149"/>
      <c r="AF57" s="149"/>
      <c r="AG57" s="149"/>
      <c r="AH57" s="149"/>
      <c r="AI57" s="149"/>
      <c r="AJ57" s="149"/>
      <c r="AK57" s="149"/>
      <c r="AL57" s="149"/>
    </row>
    <row r="58" spans="1:38" s="150" customFormat="1" ht="175.5" customHeight="1" x14ac:dyDescent="0.25">
      <c r="A58" s="137">
        <v>25</v>
      </c>
      <c r="B58" s="137" t="s">
        <v>31</v>
      </c>
      <c r="C58" s="137">
        <v>1</v>
      </c>
      <c r="D58" s="137" t="s">
        <v>68</v>
      </c>
      <c r="E58" s="147" t="str">
        <f>+VLOOKUP('VALORACIÓN DE CONTROL DE RIESGO'!A58,'IDENTIFICACIÓN DE RIESGOS'!$A$8:$F$100,6,0)</f>
        <v>Procedimiento de Presupuesto (PD-GF-XXX)</v>
      </c>
      <c r="F58" s="137" t="s">
        <v>419</v>
      </c>
      <c r="G58" s="151" t="s">
        <v>421</v>
      </c>
      <c r="H58" s="137" t="s">
        <v>742</v>
      </c>
      <c r="I58" s="151" t="s">
        <v>73</v>
      </c>
      <c r="J58" s="151" t="s">
        <v>73</v>
      </c>
      <c r="K58" s="137" t="s">
        <v>69</v>
      </c>
      <c r="L58" s="151" t="s">
        <v>202</v>
      </c>
      <c r="M58" s="137" t="s">
        <v>70</v>
      </c>
      <c r="N58" s="137" t="s">
        <v>71</v>
      </c>
      <c r="O58" s="137" t="s">
        <v>72</v>
      </c>
      <c r="P58" s="137" t="s">
        <v>73</v>
      </c>
      <c r="Q58" s="137" t="s">
        <v>74</v>
      </c>
      <c r="R58" s="137" t="s">
        <v>71</v>
      </c>
      <c r="S58" s="152" t="s">
        <v>426</v>
      </c>
      <c r="T58" s="137">
        <f>SUM(IF('VALORACIÓN DE CONTROL DE RIESGO'!K58="Preventivo",15,IF('VALORACIÓN DE CONTROL DE RIESGO'!K58="Detectivo",10,0)),IF('VALORACIÓN DE CONTROL DE RIESGO'!M58="Asignado",15,0),IF('VALORACIÓN DE CONTROL DE RIESGO'!N58="Adecuada",15,0),IF('VALORACIÓN DE CONTROL DE RIESGO'!O58="Completa",10,IF('VALORACIÓN DE CONTROL DE RIESGO'!O58="Incompleta",5,0)),IF('VALORACIÓN DE CONTROL DE RIESGO'!P58="SI",15,0),IF('VALORACIÓN DE CONTROL DE RIESGO'!Q58="Se investigan y se resuelven oportunamente",15,0),IF('VALORACIÓN DE CONTROL DE RIESGO'!R58="Adecuada",15,0))</f>
        <v>100</v>
      </c>
      <c r="U58" s="137" t="str">
        <f t="shared" si="13"/>
        <v>Fuerte</v>
      </c>
      <c r="V58" s="137" t="s">
        <v>75</v>
      </c>
      <c r="W58" s="137" t="str">
        <f t="shared" si="14"/>
        <v>Fuerte</v>
      </c>
      <c r="X58" s="137" t="str">
        <f t="shared" si="15"/>
        <v>NO</v>
      </c>
      <c r="Y58" s="137"/>
      <c r="Z58" s="149"/>
      <c r="AA58" s="149"/>
      <c r="AB58" s="149"/>
      <c r="AC58" s="149"/>
      <c r="AD58" s="149"/>
      <c r="AE58" s="149"/>
      <c r="AF58" s="149"/>
      <c r="AG58" s="149"/>
      <c r="AH58" s="149"/>
      <c r="AI58" s="149"/>
      <c r="AJ58" s="149"/>
      <c r="AK58" s="149"/>
      <c r="AL58" s="149"/>
    </row>
    <row r="59" spans="1:38" s="150" customFormat="1" ht="175.5" customHeight="1" x14ac:dyDescent="0.25">
      <c r="A59" s="137">
        <v>26</v>
      </c>
      <c r="B59" s="137" t="s">
        <v>31</v>
      </c>
      <c r="C59" s="137">
        <v>1</v>
      </c>
      <c r="D59" s="137" t="s">
        <v>68</v>
      </c>
      <c r="E59" s="147" t="str">
        <f>+VLOOKUP('VALORACIÓN DE CONTROL DE RIESGO'!A59,'IDENTIFICACIÓN DE RIESGOS'!$A$8:$F$100,6,0)</f>
        <v>Procedimiento Gestión Contable (PD-GF-XXX)</v>
      </c>
      <c r="F59" s="137" t="s">
        <v>427</v>
      </c>
      <c r="G59" s="151" t="s">
        <v>422</v>
      </c>
      <c r="H59" s="154" t="s">
        <v>743</v>
      </c>
      <c r="I59" s="151" t="s">
        <v>73</v>
      </c>
      <c r="J59" s="151" t="s">
        <v>73</v>
      </c>
      <c r="K59" s="137" t="s">
        <v>69</v>
      </c>
      <c r="L59" s="151" t="s">
        <v>202</v>
      </c>
      <c r="M59" s="137" t="s">
        <v>70</v>
      </c>
      <c r="N59" s="137" t="s">
        <v>71</v>
      </c>
      <c r="O59" s="137" t="s">
        <v>72</v>
      </c>
      <c r="P59" s="137" t="s">
        <v>73</v>
      </c>
      <c r="Q59" s="137" t="s">
        <v>74</v>
      </c>
      <c r="R59" s="137" t="s">
        <v>71</v>
      </c>
      <c r="S59" s="153" t="s">
        <v>428</v>
      </c>
      <c r="T59" s="137">
        <f>SUM(IF('VALORACIÓN DE CONTROL DE RIESGO'!K59="Preventivo",15,IF('VALORACIÓN DE CONTROL DE RIESGO'!K59="Detectivo",10,0)),IF('VALORACIÓN DE CONTROL DE RIESGO'!M59="Asignado",15,0),IF('VALORACIÓN DE CONTROL DE RIESGO'!N59="Adecuada",15,0),IF('VALORACIÓN DE CONTROL DE RIESGO'!O59="Completa",10,IF('VALORACIÓN DE CONTROL DE RIESGO'!O59="Incompleta",5,0)),IF('VALORACIÓN DE CONTROL DE RIESGO'!P59="SI",15,0),IF('VALORACIÓN DE CONTROL DE RIESGO'!Q59="Se investigan y se resuelven oportunamente",15,0),IF('VALORACIÓN DE CONTROL DE RIESGO'!R59="Adecuada",15,0))</f>
        <v>100</v>
      </c>
      <c r="U59" s="137" t="str">
        <f t="shared" si="13"/>
        <v>Fuerte</v>
      </c>
      <c r="V59" s="137" t="s">
        <v>75</v>
      </c>
      <c r="W59" s="137" t="str">
        <f t="shared" si="14"/>
        <v>Fuerte</v>
      </c>
      <c r="X59" s="137" t="str">
        <f t="shared" si="15"/>
        <v>NO</v>
      </c>
      <c r="Y59" s="137"/>
      <c r="Z59" s="149"/>
      <c r="AA59" s="149"/>
      <c r="AB59" s="149"/>
      <c r="AC59" s="149"/>
      <c r="AD59" s="149"/>
      <c r="AE59" s="149"/>
      <c r="AF59" s="149"/>
      <c r="AG59" s="149"/>
      <c r="AH59" s="149"/>
      <c r="AI59" s="149"/>
      <c r="AJ59" s="149"/>
      <c r="AK59" s="149"/>
      <c r="AL59" s="149"/>
    </row>
    <row r="60" spans="1:38" s="150" customFormat="1" ht="175.5" customHeight="1" x14ac:dyDescent="0.25">
      <c r="A60" s="137">
        <v>27</v>
      </c>
      <c r="B60" s="137" t="s">
        <v>38</v>
      </c>
      <c r="C60" s="137">
        <v>1</v>
      </c>
      <c r="D60" s="137" t="s">
        <v>68</v>
      </c>
      <c r="E60" s="147" t="str">
        <f>+VLOOKUP('VALORACIÓN DE CONTROL DE RIESGO'!A60,'IDENTIFICACIÓN DE RIESGOS'!$A$8:$F$100,6,0)</f>
        <v>Contratación Servicios Profesionales y Apoyo a la Gestión PD-JC-2</v>
      </c>
      <c r="F60" s="137" t="s">
        <v>441</v>
      </c>
      <c r="G60" s="151" t="s">
        <v>444</v>
      </c>
      <c r="H60" s="137" t="s">
        <v>744</v>
      </c>
      <c r="I60" s="151" t="s">
        <v>73</v>
      </c>
      <c r="J60" s="151" t="s">
        <v>73</v>
      </c>
      <c r="K60" s="137" t="s">
        <v>69</v>
      </c>
      <c r="L60" s="151" t="s">
        <v>78</v>
      </c>
      <c r="M60" s="137" t="s">
        <v>70</v>
      </c>
      <c r="N60" s="137" t="s">
        <v>71</v>
      </c>
      <c r="O60" s="137" t="s">
        <v>72</v>
      </c>
      <c r="P60" s="137" t="s">
        <v>73</v>
      </c>
      <c r="Q60" s="137" t="s">
        <v>74</v>
      </c>
      <c r="R60" s="137" t="s">
        <v>71</v>
      </c>
      <c r="S60" s="152" t="s">
        <v>451</v>
      </c>
      <c r="T60" s="137">
        <f>SUM(IF('VALORACIÓN DE CONTROL DE RIESGO'!K60="Preventivo",15,IF('VALORACIÓN DE CONTROL DE RIESGO'!K60="Detectivo",10,0)),IF('VALORACIÓN DE CONTROL DE RIESGO'!M60="Asignado",15,0),IF('VALORACIÓN DE CONTROL DE RIESGO'!N60="Adecuada",15,0),IF('VALORACIÓN DE CONTROL DE RIESGO'!O60="Completa",10,IF('VALORACIÓN DE CONTROL DE RIESGO'!O60="Incompleta",5,0)),IF('VALORACIÓN DE CONTROL DE RIESGO'!P60="SI",15,0),IF('VALORACIÓN DE CONTROL DE RIESGO'!Q60="Se investigan y se resuelven oportunamente",15,0),IF('VALORACIÓN DE CONTROL DE RIESGO'!R60="Adecuada",15,0))</f>
        <v>100</v>
      </c>
      <c r="U60" s="137" t="str">
        <f t="shared" si="13"/>
        <v>Fuerte</v>
      </c>
      <c r="V60" s="137" t="s">
        <v>75</v>
      </c>
      <c r="W60" s="137" t="str">
        <f t="shared" si="14"/>
        <v>Fuerte</v>
      </c>
      <c r="X60" s="137" t="str">
        <f t="shared" si="15"/>
        <v>NO</v>
      </c>
      <c r="Y60" s="137"/>
      <c r="Z60" s="149"/>
      <c r="AA60" s="149"/>
      <c r="AB60" s="149"/>
      <c r="AC60" s="149"/>
      <c r="AD60" s="149"/>
      <c r="AE60" s="149"/>
      <c r="AF60" s="149"/>
      <c r="AG60" s="149"/>
      <c r="AH60" s="149"/>
      <c r="AI60" s="149"/>
      <c r="AJ60" s="149"/>
      <c r="AK60" s="149"/>
      <c r="AL60" s="149"/>
    </row>
    <row r="61" spans="1:38" s="150" customFormat="1" ht="213.75" customHeight="1" x14ac:dyDescent="0.25">
      <c r="A61" s="137">
        <v>28</v>
      </c>
      <c r="B61" s="137" t="s">
        <v>38</v>
      </c>
      <c r="C61" s="137">
        <v>1</v>
      </c>
      <c r="D61" s="137" t="s">
        <v>68</v>
      </c>
      <c r="E61" s="147" t="str">
        <f>+VLOOKUP('VALORACIÓN DE CONTROL DE RIESGO'!A61,'IDENTIFICACIÓN DE RIESGOS'!$A$8:$F$100,6,0)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1" s="137" t="s">
        <v>442</v>
      </c>
      <c r="G61" s="151" t="s">
        <v>444</v>
      </c>
      <c r="H61" s="137" t="s">
        <v>780</v>
      </c>
      <c r="I61" s="151" t="s">
        <v>73</v>
      </c>
      <c r="J61" s="151" t="s">
        <v>73</v>
      </c>
      <c r="K61" s="137" t="s">
        <v>69</v>
      </c>
      <c r="L61" s="151" t="s">
        <v>78</v>
      </c>
      <c r="M61" s="137" t="s">
        <v>70</v>
      </c>
      <c r="N61" s="137" t="s">
        <v>71</v>
      </c>
      <c r="O61" s="137" t="s">
        <v>72</v>
      </c>
      <c r="P61" s="137" t="s">
        <v>73</v>
      </c>
      <c r="Q61" s="137" t="s">
        <v>74</v>
      </c>
      <c r="R61" s="137" t="s">
        <v>71</v>
      </c>
      <c r="S61" s="152" t="s">
        <v>452</v>
      </c>
      <c r="T61" s="137">
        <f>SUM(IF('VALORACIÓN DE CONTROL DE RIESGO'!K61="Preventivo",15,IF('VALORACIÓN DE CONTROL DE RIESGO'!K61="Detectivo",10,0)),IF('VALORACIÓN DE CONTROL DE RIESGO'!M61="Asignado",15,0),IF('VALORACIÓN DE CONTROL DE RIESGO'!N61="Adecuada",15,0),IF('VALORACIÓN DE CONTROL DE RIESGO'!O61="Completa",10,IF('VALORACIÓN DE CONTROL DE RIESGO'!O61="Incompleta",5,0)),IF('VALORACIÓN DE CONTROL DE RIESGO'!P61="SI",15,0),IF('VALORACIÓN DE CONTROL DE RIESGO'!Q61="Se investigan y se resuelven oportunamente",15,0),IF('VALORACIÓN DE CONTROL DE RIESGO'!R61="Adecuada",15,0))</f>
        <v>100</v>
      </c>
      <c r="U61" s="137" t="str">
        <f t="shared" si="13"/>
        <v>Fuerte</v>
      </c>
      <c r="V61" s="137" t="s">
        <v>75</v>
      </c>
      <c r="W61" s="137" t="str">
        <f t="shared" si="14"/>
        <v>Fuerte</v>
      </c>
      <c r="X61" s="137" t="str">
        <f t="shared" si="15"/>
        <v>NO</v>
      </c>
      <c r="Y61" s="137"/>
      <c r="Z61" s="149"/>
      <c r="AA61" s="149"/>
      <c r="AB61" s="149"/>
      <c r="AC61" s="149"/>
      <c r="AD61" s="149"/>
      <c r="AE61" s="149"/>
      <c r="AF61" s="149"/>
      <c r="AG61" s="149"/>
      <c r="AH61" s="149"/>
      <c r="AI61" s="149"/>
      <c r="AJ61" s="149"/>
      <c r="AK61" s="149"/>
      <c r="AL61" s="149"/>
    </row>
    <row r="62" spans="1:38" s="150" customFormat="1" ht="191.25" x14ac:dyDescent="0.25">
      <c r="A62" s="137">
        <v>29</v>
      </c>
      <c r="B62" s="137" t="s">
        <v>38</v>
      </c>
      <c r="C62" s="137">
        <v>1</v>
      </c>
      <c r="D62" s="137" t="s">
        <v>68</v>
      </c>
      <c r="E62" s="147" t="str">
        <f>+VLOOKUP('VALORACIÓN DE CONTROL DE RIESGO'!A62,'IDENTIFICACIÓN DE RIESGOS'!$A$8:$F$100,6,0)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2" s="137" t="s">
        <v>443</v>
      </c>
      <c r="G62" s="151" t="s">
        <v>445</v>
      </c>
      <c r="H62" s="137" t="s">
        <v>745</v>
      </c>
      <c r="I62" s="151" t="s">
        <v>73</v>
      </c>
      <c r="J62" s="151" t="s">
        <v>73</v>
      </c>
      <c r="K62" s="137" t="s">
        <v>69</v>
      </c>
      <c r="L62" s="151" t="s">
        <v>78</v>
      </c>
      <c r="M62" s="137" t="s">
        <v>70</v>
      </c>
      <c r="N62" s="137" t="s">
        <v>71</v>
      </c>
      <c r="O62" s="137" t="s">
        <v>72</v>
      </c>
      <c r="P62" s="137" t="s">
        <v>73</v>
      </c>
      <c r="Q62" s="137" t="s">
        <v>74</v>
      </c>
      <c r="R62" s="137" t="s">
        <v>71</v>
      </c>
      <c r="S62" s="152" t="s">
        <v>453</v>
      </c>
      <c r="T62" s="137">
        <f>SUM(IF('VALORACIÓN DE CONTROL DE RIESGO'!K62="Preventivo",15,IF('VALORACIÓN DE CONTROL DE RIESGO'!K62="Detectivo",10,0)),IF('VALORACIÓN DE CONTROL DE RIESGO'!M62="Asignado",15,0),IF('VALORACIÓN DE CONTROL DE RIESGO'!N62="Adecuada",15,0),IF('VALORACIÓN DE CONTROL DE RIESGO'!O62="Completa",10,IF('VALORACIÓN DE CONTROL DE RIESGO'!O62="Incompleta",5,0)),IF('VALORACIÓN DE CONTROL DE RIESGO'!P62="SI",15,0),IF('VALORACIÓN DE CONTROL DE RIESGO'!Q62="Se investigan y se resuelven oportunamente",15,0),IF('VALORACIÓN DE CONTROL DE RIESGO'!R62="Adecuada",15,0))</f>
        <v>100</v>
      </c>
      <c r="U62" s="137" t="str">
        <f t="shared" ref="U62" si="16">IF(T62&gt;=96,"Fuerte",IF(AND(T62&gt;=86,T62&lt;=95),"Moderado",IF(AND(T62&lt;=85,T62&gt;=0),"Debil","")))</f>
        <v>Fuerte</v>
      </c>
      <c r="V62" s="137" t="s">
        <v>75</v>
      </c>
      <c r="W62" s="137" t="str">
        <f t="shared" ref="W62" si="17">IF(AND(U62="Fuerte",V62="Fuerte"),"Fuerte",IF(AND(U62="Fuerte",V62="Moderado"),"Moderado",IF(AND(U62="Fuerte",V62="Debil"),"Debil",IF(AND(U62="Moderado",V62="Fuerte"),"Moderado",IF(AND(U62="Moderado",V62="Moderado"),"Moderado",IF(AND(U62="Moderado",V62="Debil"),"Debil",IF(AND(U62="Debil",V62="Fuerte"),"Debil",IF(AND(U62="Debil",V62="Moderado"),"Debil",IF(AND(U62="Debil",V62="Debil"),"Debil","")))))))))</f>
        <v>Fuerte</v>
      </c>
      <c r="X62" s="137" t="str">
        <f t="shared" ref="X62" si="18">IF(W62="","",IF(W62="Fuerte","NO","SI"))</f>
        <v>NO</v>
      </c>
      <c r="Y62" s="137"/>
      <c r="Z62" s="149"/>
      <c r="AA62" s="149"/>
      <c r="AB62" s="149"/>
      <c r="AC62" s="149"/>
      <c r="AD62" s="149"/>
      <c r="AE62" s="149"/>
      <c r="AF62" s="149"/>
      <c r="AG62" s="149"/>
      <c r="AH62" s="149"/>
      <c r="AI62" s="149"/>
      <c r="AJ62" s="149"/>
      <c r="AK62" s="149"/>
      <c r="AL62" s="149"/>
    </row>
    <row r="63" spans="1:38" s="150" customFormat="1" ht="175.5" customHeight="1" x14ac:dyDescent="0.25">
      <c r="A63" s="137">
        <v>30</v>
      </c>
      <c r="B63" s="137" t="s">
        <v>27</v>
      </c>
      <c r="C63" s="137">
        <v>1</v>
      </c>
      <c r="D63" s="137" t="s">
        <v>68</v>
      </c>
      <c r="E63" s="147" t="str">
        <f>+VLOOKUP('VALORACIÓN DE CONTROL DE RIESGO'!A63,'IDENTIFICACIÓN DE RIESGOS'!$A$8:$F$100,6,0)</f>
        <v xml:space="preserve"> PD-GI-1: Análisis de Información y Elaboración de documentos.
PD-G1-2: Gestión de respuesta a los requerimientos de información  </v>
      </c>
      <c r="F63" s="137" t="s">
        <v>457</v>
      </c>
      <c r="G63" s="151" t="s">
        <v>458</v>
      </c>
      <c r="H63" s="137" t="s">
        <v>746</v>
      </c>
      <c r="I63" s="151" t="s">
        <v>73</v>
      </c>
      <c r="J63" s="151" t="s">
        <v>73</v>
      </c>
      <c r="K63" s="137" t="s">
        <v>69</v>
      </c>
      <c r="L63" s="151" t="s">
        <v>78</v>
      </c>
      <c r="M63" s="137" t="s">
        <v>70</v>
      </c>
      <c r="N63" s="137" t="s">
        <v>71</v>
      </c>
      <c r="O63" s="137" t="s">
        <v>72</v>
      </c>
      <c r="P63" s="137" t="s">
        <v>73</v>
      </c>
      <c r="Q63" s="137" t="s">
        <v>74</v>
      </c>
      <c r="R63" s="137" t="s">
        <v>71</v>
      </c>
      <c r="S63" s="152" t="s">
        <v>461</v>
      </c>
      <c r="T63" s="137">
        <f>SUM(IF('VALORACIÓN DE CONTROL DE RIESGO'!K63="Preventivo",15,IF('VALORACIÓN DE CONTROL DE RIESGO'!K63="Detectivo",10,0)),IF('VALORACIÓN DE CONTROL DE RIESGO'!M63="Asignado",15,0),IF('VALORACIÓN DE CONTROL DE RIESGO'!N63="Adecuada",15,0),IF('VALORACIÓN DE CONTROL DE RIESGO'!O63="Completa",10,IF('VALORACIÓN DE CONTROL DE RIESGO'!O63="Incompleta",5,0)),IF('VALORACIÓN DE CONTROL DE RIESGO'!P63="SI",15,0),IF('VALORACIÓN DE CONTROL DE RIESGO'!Q63="Se investigan y se resuelven oportunamente",15,0),IF('VALORACIÓN DE CONTROL DE RIESGO'!R63="Adecuada",15,0))</f>
        <v>100</v>
      </c>
      <c r="U63" s="137" t="str">
        <f t="shared" ref="U63:U64" si="19">IF(T63&gt;=96,"Fuerte",IF(AND(T63&gt;=86,T63&lt;=95),"Moderado",IF(AND(T63&lt;=85,T63&gt;=0),"Debil","")))</f>
        <v>Fuerte</v>
      </c>
      <c r="V63" s="137" t="s">
        <v>75</v>
      </c>
      <c r="W63" s="137" t="str">
        <f t="shared" ref="W63:W64" si="20">IF(AND(U63="Fuerte",V63="Fuerte"),"Fuerte",IF(AND(U63="Fuerte",V63="Moderado"),"Moderado",IF(AND(U63="Fuerte",V63="Debil"),"Debil",IF(AND(U63="Moderado",V63="Fuerte"),"Moderado",IF(AND(U63="Moderado",V63="Moderado"),"Moderado",IF(AND(U63="Moderado",V63="Debil"),"Debil",IF(AND(U63="Debil",V63="Fuerte"),"Debil",IF(AND(U63="Debil",V63="Moderado"),"Debil",IF(AND(U63="Debil",V63="Debil"),"Debil","")))))))))</f>
        <v>Fuerte</v>
      </c>
      <c r="X63" s="137" t="str">
        <f t="shared" ref="X63:X64" si="21">IF(W63="","",IF(W63="Fuerte","NO","SI"))</f>
        <v>NO</v>
      </c>
      <c r="Y63" s="137"/>
      <c r="Z63" s="149"/>
      <c r="AA63" s="149"/>
      <c r="AB63" s="149"/>
      <c r="AC63" s="149"/>
      <c r="AD63" s="149"/>
      <c r="AE63" s="149"/>
      <c r="AF63" s="149"/>
      <c r="AG63" s="149"/>
      <c r="AH63" s="149"/>
      <c r="AI63" s="149"/>
      <c r="AJ63" s="149"/>
      <c r="AK63" s="149"/>
      <c r="AL63" s="149"/>
    </row>
    <row r="64" spans="1:38" s="150" customFormat="1" ht="175.5" customHeight="1" x14ac:dyDescent="0.25">
      <c r="A64" s="137">
        <v>31</v>
      </c>
      <c r="B64" s="137" t="s">
        <v>36</v>
      </c>
      <c r="C64" s="137">
        <v>1</v>
      </c>
      <c r="D64" s="137" t="s">
        <v>68</v>
      </c>
      <c r="E64" s="147" t="str">
        <f>+VLOOKUP('VALORACIÓN DE CONTROL DE RIESGO'!A64,'IDENTIFICACIÓN DE RIESGOS'!$A$8:$F$100,6,0)</f>
        <v>Auditoría Interna PD-SM-1</v>
      </c>
      <c r="F64" s="137" t="s">
        <v>473</v>
      </c>
      <c r="G64" s="151" t="s">
        <v>467</v>
      </c>
      <c r="H64" s="137" t="s">
        <v>481</v>
      </c>
      <c r="I64" s="151" t="s">
        <v>73</v>
      </c>
      <c r="J64" s="151" t="s">
        <v>73</v>
      </c>
      <c r="K64" s="137" t="s">
        <v>69</v>
      </c>
      <c r="L64" s="151" t="s">
        <v>78</v>
      </c>
      <c r="M64" s="137" t="s">
        <v>70</v>
      </c>
      <c r="N64" s="137" t="s">
        <v>71</v>
      </c>
      <c r="O64" s="137" t="s">
        <v>72</v>
      </c>
      <c r="P64" s="137" t="s">
        <v>73</v>
      </c>
      <c r="Q64" s="137" t="s">
        <v>74</v>
      </c>
      <c r="R64" s="137" t="s">
        <v>71</v>
      </c>
      <c r="S64" s="152" t="s">
        <v>474</v>
      </c>
      <c r="T64" s="137">
        <f>SUM(IF('VALORACIÓN DE CONTROL DE RIESGO'!K64="Preventivo",15,IF('VALORACIÓN DE CONTROL DE RIESGO'!K64="Detectivo",10,0)),IF('VALORACIÓN DE CONTROL DE RIESGO'!M64="Asignado",15,0),IF('VALORACIÓN DE CONTROL DE RIESGO'!N64="Adecuada",15,0),IF('VALORACIÓN DE CONTROL DE RIESGO'!O64="Completa",10,IF('VALORACIÓN DE CONTROL DE RIESGO'!O64="Incompleta",5,0)),IF('VALORACIÓN DE CONTROL DE RIESGO'!P64="SI",15,0),IF('VALORACIÓN DE CONTROL DE RIESGO'!Q64="Se investigan y se resuelven oportunamente",15,0),IF('VALORACIÓN DE CONTROL DE RIESGO'!R64="Adecuada",15,0))</f>
        <v>100</v>
      </c>
      <c r="U64" s="137" t="str">
        <f t="shared" si="19"/>
        <v>Fuerte</v>
      </c>
      <c r="V64" s="137" t="s">
        <v>75</v>
      </c>
      <c r="W64" s="137" t="str">
        <f t="shared" si="20"/>
        <v>Fuerte</v>
      </c>
      <c r="X64" s="137" t="str">
        <f t="shared" si="21"/>
        <v>NO</v>
      </c>
      <c r="Y64" s="137"/>
      <c r="Z64" s="149"/>
      <c r="AA64" s="149"/>
      <c r="AB64" s="149"/>
      <c r="AC64" s="149"/>
      <c r="AD64" s="149"/>
      <c r="AE64" s="149"/>
      <c r="AF64" s="149"/>
      <c r="AG64" s="149"/>
      <c r="AH64" s="149"/>
      <c r="AI64" s="149"/>
      <c r="AJ64" s="149"/>
      <c r="AK64" s="149"/>
      <c r="AL64" s="149"/>
    </row>
    <row r="65" spans="1:38" s="150" customFormat="1" ht="175.5" customHeight="1" x14ac:dyDescent="0.25">
      <c r="A65" s="137">
        <v>32</v>
      </c>
      <c r="B65" s="137" t="s">
        <v>36</v>
      </c>
      <c r="C65" s="137">
        <v>1</v>
      </c>
      <c r="D65" s="137" t="s">
        <v>68</v>
      </c>
      <c r="E65" s="147" t="str">
        <f>+VLOOKUP('VALORACIÓN DE CONTROL DE RIESGO'!A65,'IDENTIFICACIÓN DE RIESGOS'!$A$8:$F$100,6,0)</f>
        <v>Auditoría Interna PD-SM-1</v>
      </c>
      <c r="F65" s="137" t="s">
        <v>475</v>
      </c>
      <c r="G65" s="151" t="s">
        <v>476</v>
      </c>
      <c r="H65" s="137" t="s">
        <v>781</v>
      </c>
      <c r="I65" s="151" t="s">
        <v>73</v>
      </c>
      <c r="J65" s="151" t="s">
        <v>73</v>
      </c>
      <c r="K65" s="137" t="s">
        <v>69</v>
      </c>
      <c r="L65" s="151" t="s">
        <v>78</v>
      </c>
      <c r="M65" s="137" t="s">
        <v>70</v>
      </c>
      <c r="N65" s="137" t="s">
        <v>71</v>
      </c>
      <c r="O65" s="137" t="s">
        <v>72</v>
      </c>
      <c r="P65" s="137" t="s">
        <v>73</v>
      </c>
      <c r="Q65" s="137" t="s">
        <v>74</v>
      </c>
      <c r="R65" s="137" t="s">
        <v>71</v>
      </c>
      <c r="S65" s="152" t="s">
        <v>477</v>
      </c>
      <c r="T65" s="137">
        <f>SUM(IF('VALORACIÓN DE CONTROL DE RIESGO'!K65="Preventivo",15,IF('VALORACIÓN DE CONTROL DE RIESGO'!K65="Detectivo",10,0)),IF('VALORACIÓN DE CONTROL DE RIESGO'!M65="Asignado",15,0),IF('VALORACIÓN DE CONTROL DE RIESGO'!N65="Adecuada",15,0),IF('VALORACIÓN DE CONTROL DE RIESGO'!O65="Completa",10,IF('VALORACIÓN DE CONTROL DE RIESGO'!O65="Incompleta",5,0)),IF('VALORACIÓN DE CONTROL DE RIESGO'!P65="SI",15,0),IF('VALORACIÓN DE CONTROL DE RIESGO'!Q65="Se investigan y se resuelven oportunamente",15,0),IF('VALORACIÓN DE CONTROL DE RIESGO'!R65="Adecuada",15,0))</f>
        <v>100</v>
      </c>
      <c r="U65" s="137" t="str">
        <f t="shared" ref="U65:U76" si="22">IF(T65&gt;=96,"Fuerte",IF(AND(T65&gt;=86,T65&lt;=95),"Moderado",IF(AND(T65&lt;=85,T65&gt;=0),"Debil","")))</f>
        <v>Fuerte</v>
      </c>
      <c r="V65" s="137" t="s">
        <v>75</v>
      </c>
      <c r="W65" s="137" t="str">
        <f t="shared" ref="W65:W76" si="23">IF(AND(U65="Fuerte",V65="Fuerte"),"Fuerte",IF(AND(U65="Fuerte",V65="Moderado"),"Moderado",IF(AND(U65="Fuerte",V65="Debil"),"Debil",IF(AND(U65="Moderado",V65="Fuerte"),"Moderado",IF(AND(U65="Moderado",V65="Moderado"),"Moderado",IF(AND(U65="Moderado",V65="Debil"),"Debil",IF(AND(U65="Debil",V65="Fuerte"),"Debil",IF(AND(U65="Debil",V65="Moderado"),"Debil",IF(AND(U65="Debil",V65="Debil"),"Debil","")))))))))</f>
        <v>Fuerte</v>
      </c>
      <c r="X65" s="137" t="str">
        <f t="shared" ref="X65:X76" si="24">IF(W65="","",IF(W65="Fuerte","NO","SI"))</f>
        <v>NO</v>
      </c>
      <c r="Y65" s="137"/>
      <c r="Z65" s="149"/>
      <c r="AA65" s="149"/>
      <c r="AB65" s="149"/>
      <c r="AC65" s="149"/>
      <c r="AD65" s="149"/>
      <c r="AE65" s="149"/>
      <c r="AF65" s="149"/>
      <c r="AG65" s="149"/>
      <c r="AH65" s="149"/>
      <c r="AI65" s="149"/>
      <c r="AJ65" s="149"/>
      <c r="AK65" s="149"/>
      <c r="AL65" s="149"/>
    </row>
    <row r="66" spans="1:38" s="150" customFormat="1" ht="175.5" customHeight="1" x14ac:dyDescent="0.25">
      <c r="A66" s="137">
        <v>33</v>
      </c>
      <c r="B66" s="137" t="s">
        <v>25</v>
      </c>
      <c r="C66" s="137">
        <v>1</v>
      </c>
      <c r="D66" s="137" t="s">
        <v>68</v>
      </c>
      <c r="E66" s="147" t="str">
        <f>+VLOOKUP('VALORACIÓN DE CONTROL DE RIESGO'!A66,'IDENTIFICACIÓN DE RIESGOS'!$A$8:$F$100,6,0)</f>
        <v>Procedimiento Gestión de Situaciones Administrativas 
(PD-GH-4)</v>
      </c>
      <c r="F66" s="137" t="s">
        <v>553</v>
      </c>
      <c r="G66" s="151" t="s">
        <v>554</v>
      </c>
      <c r="H66" s="137" t="s">
        <v>747</v>
      </c>
      <c r="I66" s="151" t="s">
        <v>73</v>
      </c>
      <c r="J66" s="151" t="s">
        <v>73</v>
      </c>
      <c r="K66" s="137" t="s">
        <v>69</v>
      </c>
      <c r="L66" s="151" t="s">
        <v>78</v>
      </c>
      <c r="M66" s="137" t="s">
        <v>70</v>
      </c>
      <c r="N66" s="137" t="s">
        <v>71</v>
      </c>
      <c r="O66" s="137" t="s">
        <v>72</v>
      </c>
      <c r="P66" s="137" t="s">
        <v>73</v>
      </c>
      <c r="Q66" s="137" t="s">
        <v>74</v>
      </c>
      <c r="R66" s="137" t="s">
        <v>71</v>
      </c>
      <c r="S66" s="152" t="s">
        <v>570</v>
      </c>
      <c r="T66" s="137">
        <f>SUM(IF('VALORACIÓN DE CONTROL DE RIESGO'!K66="Preventivo",15,IF('VALORACIÓN DE CONTROL DE RIESGO'!K66="Detectivo",10,0)),IF('VALORACIÓN DE CONTROL DE RIESGO'!M66="Asignado",15,0),IF('VALORACIÓN DE CONTROL DE RIESGO'!N66="Adecuada",15,0),IF('VALORACIÓN DE CONTROL DE RIESGO'!O66="Completa",10,IF('VALORACIÓN DE CONTROL DE RIESGO'!O66="Incompleta",5,0)),IF('VALORACIÓN DE CONTROL DE RIESGO'!P66="SI",15,0),IF('VALORACIÓN DE CONTROL DE RIESGO'!Q66="Se investigan y se resuelven oportunamente",15,0),IF('VALORACIÓN DE CONTROL DE RIESGO'!R66="Adecuada",15,0))</f>
        <v>100</v>
      </c>
      <c r="U66" s="137" t="str">
        <f t="shared" si="22"/>
        <v>Fuerte</v>
      </c>
      <c r="V66" s="137" t="s">
        <v>75</v>
      </c>
      <c r="W66" s="137" t="str">
        <f t="shared" si="23"/>
        <v>Fuerte</v>
      </c>
      <c r="X66" s="137" t="str">
        <f t="shared" si="24"/>
        <v>NO</v>
      </c>
      <c r="Y66" s="137"/>
      <c r="Z66" s="149"/>
      <c r="AA66" s="149"/>
      <c r="AB66" s="149"/>
      <c r="AC66" s="149"/>
      <c r="AD66" s="149"/>
      <c r="AE66" s="149"/>
      <c r="AF66" s="149"/>
      <c r="AG66" s="149"/>
      <c r="AH66" s="149"/>
      <c r="AI66" s="149"/>
      <c r="AJ66" s="149"/>
      <c r="AK66" s="149"/>
      <c r="AL66" s="149"/>
    </row>
    <row r="67" spans="1:38" s="150" customFormat="1" ht="191.25" x14ac:dyDescent="0.25">
      <c r="A67" s="137">
        <v>34</v>
      </c>
      <c r="B67" s="137" t="s">
        <v>25</v>
      </c>
      <c r="C67" s="137">
        <v>1</v>
      </c>
      <c r="D67" s="137" t="s">
        <v>68</v>
      </c>
      <c r="E67" s="147" t="str">
        <f>+VLOOKUP('VALORACIÓN DE CONTROL DE RIESGO'!A67,'IDENTIFICACIÓN DE RIESGOS'!$A$8:$F$100,6,0)</f>
        <v>Identificación, actualización, cumplimiento y comunicación de los Req Legales en Seguridad y Salud en el trabajo PD-GH-1</v>
      </c>
      <c r="F67" s="137" t="s">
        <v>555</v>
      </c>
      <c r="G67" s="151" t="s">
        <v>556</v>
      </c>
      <c r="H67" s="137" t="s">
        <v>782</v>
      </c>
      <c r="I67" s="151" t="s">
        <v>73</v>
      </c>
      <c r="J67" s="151" t="s">
        <v>73</v>
      </c>
      <c r="K67" s="137" t="s">
        <v>69</v>
      </c>
      <c r="L67" s="151" t="s">
        <v>78</v>
      </c>
      <c r="M67" s="137" t="s">
        <v>70</v>
      </c>
      <c r="N67" s="137" t="s">
        <v>71</v>
      </c>
      <c r="O67" s="137" t="s">
        <v>72</v>
      </c>
      <c r="P67" s="137" t="s">
        <v>73</v>
      </c>
      <c r="Q67" s="137" t="s">
        <v>74</v>
      </c>
      <c r="R67" s="137" t="s">
        <v>71</v>
      </c>
      <c r="S67" s="152" t="s">
        <v>202</v>
      </c>
      <c r="T67" s="137">
        <f>SUM(IF('VALORACIÓN DE CONTROL DE RIESGO'!K67="Preventivo",15,IF('VALORACIÓN DE CONTROL DE RIESGO'!K67="Detectivo",10,0)),IF('VALORACIÓN DE CONTROL DE RIESGO'!M67="Asignado",15,0),IF('VALORACIÓN DE CONTROL DE RIESGO'!N67="Adecuada",15,0),IF('VALORACIÓN DE CONTROL DE RIESGO'!O67="Completa",10,IF('VALORACIÓN DE CONTROL DE RIESGO'!O67="Incompleta",5,0)),IF('VALORACIÓN DE CONTROL DE RIESGO'!P67="SI",15,0),IF('VALORACIÓN DE CONTROL DE RIESGO'!Q67="Se investigan y se resuelven oportunamente",15,0),IF('VALORACIÓN DE CONTROL DE RIESGO'!R67="Adecuada",15,0))</f>
        <v>100</v>
      </c>
      <c r="U67" s="137" t="str">
        <f t="shared" si="22"/>
        <v>Fuerte</v>
      </c>
      <c r="V67" s="137" t="s">
        <v>75</v>
      </c>
      <c r="W67" s="137" t="str">
        <f t="shared" si="23"/>
        <v>Fuerte</v>
      </c>
      <c r="X67" s="137" t="str">
        <f t="shared" si="24"/>
        <v>NO</v>
      </c>
      <c r="Y67" s="137"/>
      <c r="Z67" s="149"/>
      <c r="AA67" s="149"/>
      <c r="AB67" s="149"/>
      <c r="AC67" s="149"/>
      <c r="AD67" s="149"/>
      <c r="AE67" s="149"/>
      <c r="AF67" s="149"/>
      <c r="AG67" s="149"/>
      <c r="AH67" s="149"/>
      <c r="AI67" s="149"/>
      <c r="AJ67" s="149"/>
      <c r="AK67" s="149"/>
      <c r="AL67" s="149"/>
    </row>
    <row r="68" spans="1:38" s="150" customFormat="1" ht="140.25" x14ac:dyDescent="0.25">
      <c r="A68" s="137">
        <v>35</v>
      </c>
      <c r="B68" s="137" t="s">
        <v>25</v>
      </c>
      <c r="C68" s="137">
        <v>1</v>
      </c>
      <c r="D68" s="137" t="s">
        <v>68</v>
      </c>
      <c r="E68" s="147" t="str">
        <f>+VLOOKUP('VALORACIÓN DE CONTROL DE RIESGO'!A68,'IDENTIFICACIÓN DE RIESGOS'!$A$8:$F$100,6,0)</f>
        <v>Nomina PD-GH-XX</v>
      </c>
      <c r="F68" s="137" t="s">
        <v>557</v>
      </c>
      <c r="G68" s="137" t="s">
        <v>558</v>
      </c>
      <c r="H68" s="137" t="s">
        <v>748</v>
      </c>
      <c r="I68" s="151" t="s">
        <v>73</v>
      </c>
      <c r="J68" s="151" t="s">
        <v>73</v>
      </c>
      <c r="K68" s="137" t="s">
        <v>69</v>
      </c>
      <c r="L68" s="151" t="s">
        <v>78</v>
      </c>
      <c r="M68" s="137" t="s">
        <v>70</v>
      </c>
      <c r="N68" s="137" t="s">
        <v>71</v>
      </c>
      <c r="O68" s="137" t="s">
        <v>72</v>
      </c>
      <c r="P68" s="137" t="s">
        <v>73</v>
      </c>
      <c r="Q68" s="137" t="s">
        <v>74</v>
      </c>
      <c r="R68" s="137" t="s">
        <v>71</v>
      </c>
      <c r="S68" s="152" t="s">
        <v>571</v>
      </c>
      <c r="T68" s="137">
        <f>SUM(IF('VALORACIÓN DE CONTROL DE RIESGO'!K68="Preventivo",15,IF('VALORACIÓN DE CONTROL DE RIESGO'!K68="Detectivo",10,0)),IF('VALORACIÓN DE CONTROL DE RIESGO'!M68="Asignado",15,0),IF('VALORACIÓN DE CONTROL DE RIESGO'!N68="Adecuada",15,0),IF('VALORACIÓN DE CONTROL DE RIESGO'!O68="Completa",10,IF('VALORACIÓN DE CONTROL DE RIESGO'!O68="Incompleta",5,0)),IF('VALORACIÓN DE CONTROL DE RIESGO'!P68="SI",15,0),IF('VALORACIÓN DE CONTROL DE RIESGO'!Q68="Se investigan y se resuelven oportunamente",15,0),IF('VALORACIÓN DE CONTROL DE RIESGO'!R68="Adecuada",15,0))</f>
        <v>100</v>
      </c>
      <c r="U68" s="137" t="str">
        <f t="shared" si="22"/>
        <v>Fuerte</v>
      </c>
      <c r="V68" s="137" t="s">
        <v>75</v>
      </c>
      <c r="W68" s="137" t="str">
        <f t="shared" si="23"/>
        <v>Fuerte</v>
      </c>
      <c r="X68" s="137" t="str">
        <f t="shared" si="24"/>
        <v>NO</v>
      </c>
      <c r="Y68" s="137"/>
      <c r="Z68" s="149"/>
      <c r="AA68" s="149"/>
      <c r="AB68" s="149"/>
      <c r="AC68" s="149"/>
      <c r="AD68" s="149"/>
      <c r="AE68" s="149"/>
      <c r="AF68" s="149"/>
      <c r="AG68" s="149"/>
      <c r="AH68" s="149"/>
      <c r="AI68" s="149"/>
      <c r="AJ68" s="149"/>
      <c r="AK68" s="149"/>
      <c r="AL68" s="149"/>
    </row>
    <row r="69" spans="1:38" s="150" customFormat="1" ht="216.75" x14ac:dyDescent="0.25">
      <c r="A69" s="137">
        <v>36</v>
      </c>
      <c r="B69" s="137" t="s">
        <v>25</v>
      </c>
      <c r="C69" s="137">
        <v>1</v>
      </c>
      <c r="D69" s="137" t="s">
        <v>68</v>
      </c>
      <c r="E69" s="147" t="str">
        <f>+VLOOKUP('VALORACIÓN DE CONTROL DE RIESGO'!A69,'IDENTIFICACIÓN DE RIESGOS'!$A$8:$F$100,6,0)</f>
        <v>Selección y Vinculación de Personal PD-GH-12</v>
      </c>
      <c r="F69" s="137" t="s">
        <v>559</v>
      </c>
      <c r="G69" s="137" t="s">
        <v>538</v>
      </c>
      <c r="H69" s="137" t="s">
        <v>783</v>
      </c>
      <c r="I69" s="151" t="s">
        <v>73</v>
      </c>
      <c r="J69" s="151" t="s">
        <v>73</v>
      </c>
      <c r="K69" s="137" t="s">
        <v>69</v>
      </c>
      <c r="L69" s="151" t="s">
        <v>78</v>
      </c>
      <c r="M69" s="137" t="s">
        <v>70</v>
      </c>
      <c r="N69" s="137" t="s">
        <v>71</v>
      </c>
      <c r="O69" s="137" t="s">
        <v>72</v>
      </c>
      <c r="P69" s="137" t="s">
        <v>73</v>
      </c>
      <c r="Q69" s="137" t="s">
        <v>74</v>
      </c>
      <c r="R69" s="137" t="s">
        <v>71</v>
      </c>
      <c r="S69" s="152" t="s">
        <v>572</v>
      </c>
      <c r="T69" s="137">
        <f>SUM(IF('VALORACIÓN DE CONTROL DE RIESGO'!K69="Preventivo",15,IF('VALORACIÓN DE CONTROL DE RIESGO'!K69="Detectivo",10,0)),IF('VALORACIÓN DE CONTROL DE RIESGO'!M69="Asignado",15,0),IF('VALORACIÓN DE CONTROL DE RIESGO'!N69="Adecuada",15,0),IF('VALORACIÓN DE CONTROL DE RIESGO'!O69="Completa",10,IF('VALORACIÓN DE CONTROL DE RIESGO'!O69="Incompleta",5,0)),IF('VALORACIÓN DE CONTROL DE RIESGO'!P69="SI",15,0),IF('VALORACIÓN DE CONTROL DE RIESGO'!Q69="Se investigan y se resuelven oportunamente",15,0),IF('VALORACIÓN DE CONTROL DE RIESGO'!R69="Adecuada",15,0))</f>
        <v>100</v>
      </c>
      <c r="U69" s="137" t="str">
        <f t="shared" si="22"/>
        <v>Fuerte</v>
      </c>
      <c r="V69" s="137" t="s">
        <v>75</v>
      </c>
      <c r="W69" s="137" t="str">
        <f t="shared" si="23"/>
        <v>Fuerte</v>
      </c>
      <c r="X69" s="137" t="str">
        <f t="shared" si="24"/>
        <v>NO</v>
      </c>
      <c r="Y69" s="137"/>
      <c r="Z69" s="149"/>
      <c r="AA69" s="149"/>
      <c r="AB69" s="149"/>
      <c r="AC69" s="149"/>
      <c r="AD69" s="149"/>
      <c r="AE69" s="149"/>
      <c r="AF69" s="149"/>
      <c r="AG69" s="149"/>
      <c r="AH69" s="149"/>
      <c r="AI69" s="149"/>
      <c r="AJ69" s="149"/>
      <c r="AK69" s="149"/>
      <c r="AL69" s="149"/>
    </row>
    <row r="70" spans="1:38" s="150" customFormat="1" ht="153" x14ac:dyDescent="0.25">
      <c r="A70" s="137">
        <v>37</v>
      </c>
      <c r="B70" s="137" t="s">
        <v>25</v>
      </c>
      <c r="C70" s="137">
        <v>1</v>
      </c>
      <c r="D70" s="137" t="s">
        <v>68</v>
      </c>
      <c r="E70" s="147" t="str">
        <f>+VLOOKUP('VALORACIÓN DE CONTROL DE RIESGO'!A70,'IDENTIFICACIÓN DE RIESGOS'!$A$8:$F$100,6,0)</f>
        <v>Selección y Vinculación de Personal PD-GH-12 (ajuste)</v>
      </c>
      <c r="F70" s="137" t="s">
        <v>560</v>
      </c>
      <c r="G70" s="137" t="s">
        <v>539</v>
      </c>
      <c r="H70" s="137" t="s">
        <v>749</v>
      </c>
      <c r="I70" s="151" t="s">
        <v>73</v>
      </c>
      <c r="J70" s="151" t="s">
        <v>73</v>
      </c>
      <c r="K70" s="137" t="s">
        <v>69</v>
      </c>
      <c r="L70" s="151" t="s">
        <v>78</v>
      </c>
      <c r="M70" s="137" t="s">
        <v>70</v>
      </c>
      <c r="N70" s="137" t="s">
        <v>71</v>
      </c>
      <c r="O70" s="137" t="s">
        <v>72</v>
      </c>
      <c r="P70" s="137" t="s">
        <v>73</v>
      </c>
      <c r="Q70" s="137" t="s">
        <v>74</v>
      </c>
      <c r="R70" s="137" t="s">
        <v>71</v>
      </c>
      <c r="S70" s="152" t="s">
        <v>202</v>
      </c>
      <c r="T70" s="137">
        <f>SUM(IF('VALORACIÓN DE CONTROL DE RIESGO'!K70="Preventivo",15,IF('VALORACIÓN DE CONTROL DE RIESGO'!K70="Detectivo",10,0)),IF('VALORACIÓN DE CONTROL DE RIESGO'!M70="Asignado",15,0),IF('VALORACIÓN DE CONTROL DE RIESGO'!N70="Adecuada",15,0),IF('VALORACIÓN DE CONTROL DE RIESGO'!O70="Completa",10,IF('VALORACIÓN DE CONTROL DE RIESGO'!O70="Incompleta",5,0)),IF('VALORACIÓN DE CONTROL DE RIESGO'!P70="SI",15,0),IF('VALORACIÓN DE CONTROL DE RIESGO'!Q70="Se investigan y se resuelven oportunamente",15,0),IF('VALORACIÓN DE CONTROL DE RIESGO'!R70="Adecuada",15,0))</f>
        <v>100</v>
      </c>
      <c r="U70" s="137" t="str">
        <f t="shared" si="22"/>
        <v>Fuerte</v>
      </c>
      <c r="V70" s="137" t="s">
        <v>75</v>
      </c>
      <c r="W70" s="137" t="str">
        <f t="shared" si="23"/>
        <v>Fuerte</v>
      </c>
      <c r="X70" s="137" t="str">
        <f t="shared" si="24"/>
        <v>NO</v>
      </c>
      <c r="Y70" s="137"/>
      <c r="Z70" s="149"/>
      <c r="AA70" s="149"/>
      <c r="AB70" s="149"/>
      <c r="AC70" s="149"/>
      <c r="AD70" s="149"/>
      <c r="AE70" s="149"/>
      <c r="AF70" s="149"/>
      <c r="AG70" s="149"/>
      <c r="AH70" s="149"/>
      <c r="AI70" s="149"/>
      <c r="AJ70" s="149"/>
      <c r="AK70" s="149"/>
      <c r="AL70" s="149"/>
    </row>
    <row r="71" spans="1:38" s="150" customFormat="1" ht="178.5" x14ac:dyDescent="0.25">
      <c r="A71" s="137">
        <v>38</v>
      </c>
      <c r="B71" s="137" t="s">
        <v>25</v>
      </c>
      <c r="C71" s="137">
        <v>1</v>
      </c>
      <c r="D71" s="137" t="s">
        <v>68</v>
      </c>
      <c r="E71" s="147" t="str">
        <f>+VLOOKUP('VALORACIÓN DE CONTROL DE RIESGO'!A71,'IDENTIFICACIÓN DE RIESGOS'!$A$8:$F$100,6,0)</f>
        <v>Procedimiento Gestión de Situaciones Administrativas
(PD-GH-4)</v>
      </c>
      <c r="F71" s="137" t="s">
        <v>561</v>
      </c>
      <c r="G71" s="137" t="s">
        <v>562</v>
      </c>
      <c r="H71" s="137" t="s">
        <v>750</v>
      </c>
      <c r="I71" s="151" t="s">
        <v>73</v>
      </c>
      <c r="J71" s="151" t="s">
        <v>73</v>
      </c>
      <c r="K71" s="137" t="s">
        <v>69</v>
      </c>
      <c r="L71" s="151" t="s">
        <v>78</v>
      </c>
      <c r="M71" s="137" t="s">
        <v>70</v>
      </c>
      <c r="N71" s="137" t="s">
        <v>71</v>
      </c>
      <c r="O71" s="137" t="s">
        <v>72</v>
      </c>
      <c r="P71" s="137" t="s">
        <v>73</v>
      </c>
      <c r="Q71" s="137" t="s">
        <v>74</v>
      </c>
      <c r="R71" s="137" t="s">
        <v>71</v>
      </c>
      <c r="S71" s="152" t="s">
        <v>202</v>
      </c>
      <c r="T71" s="137">
        <f>SUM(IF('VALORACIÓN DE CONTROL DE RIESGO'!K71="Preventivo",15,IF('VALORACIÓN DE CONTROL DE RIESGO'!K71="Detectivo",10,0)),IF('VALORACIÓN DE CONTROL DE RIESGO'!M71="Asignado",15,0),IF('VALORACIÓN DE CONTROL DE RIESGO'!N71="Adecuada",15,0),IF('VALORACIÓN DE CONTROL DE RIESGO'!O71="Completa",10,IF('VALORACIÓN DE CONTROL DE RIESGO'!O71="Incompleta",5,0)),IF('VALORACIÓN DE CONTROL DE RIESGO'!P71="SI",15,0),IF('VALORACIÓN DE CONTROL DE RIESGO'!Q71="Se investigan y se resuelven oportunamente",15,0),IF('VALORACIÓN DE CONTROL DE RIESGO'!R71="Adecuada",15,0))</f>
        <v>100</v>
      </c>
      <c r="U71" s="137" t="str">
        <f t="shared" si="22"/>
        <v>Fuerte</v>
      </c>
      <c r="V71" s="137" t="s">
        <v>75</v>
      </c>
      <c r="W71" s="137" t="str">
        <f t="shared" si="23"/>
        <v>Fuerte</v>
      </c>
      <c r="X71" s="137" t="str">
        <f t="shared" si="24"/>
        <v>NO</v>
      </c>
      <c r="Y71" s="137"/>
      <c r="Z71" s="149"/>
      <c r="AA71" s="149"/>
      <c r="AB71" s="149"/>
      <c r="AC71" s="149"/>
      <c r="AD71" s="149"/>
      <c r="AE71" s="149"/>
      <c r="AF71" s="149"/>
      <c r="AG71" s="149"/>
      <c r="AH71" s="149"/>
      <c r="AI71" s="149"/>
      <c r="AJ71" s="149"/>
      <c r="AK71" s="149"/>
      <c r="AL71" s="149"/>
    </row>
    <row r="72" spans="1:38" s="150" customFormat="1" ht="229.5" x14ac:dyDescent="0.25">
      <c r="A72" s="137">
        <v>39</v>
      </c>
      <c r="B72" s="137" t="s">
        <v>25</v>
      </c>
      <c r="C72" s="137">
        <v>1</v>
      </c>
      <c r="D72" s="137" t="s">
        <v>68</v>
      </c>
      <c r="E72" s="147" t="str">
        <f>+VLOOKUP('VALORACIÓN DE CONTROL DE RIESGO'!A72,'IDENTIFICACIÓN DE RIESGOS'!$A$8:$F$100,6,0)</f>
        <v>Gestion del Desempeño PD-GH-XX</v>
      </c>
      <c r="F72" s="137" t="s">
        <v>563</v>
      </c>
      <c r="G72" s="137" t="s">
        <v>564</v>
      </c>
      <c r="H72" s="137" t="s">
        <v>751</v>
      </c>
      <c r="I72" s="151" t="s">
        <v>73</v>
      </c>
      <c r="J72" s="151" t="s">
        <v>73</v>
      </c>
      <c r="K72" s="137" t="s">
        <v>69</v>
      </c>
      <c r="L72" s="151" t="s">
        <v>78</v>
      </c>
      <c r="M72" s="137" t="s">
        <v>70</v>
      </c>
      <c r="N72" s="137" t="s">
        <v>71</v>
      </c>
      <c r="O72" s="137" t="s">
        <v>72</v>
      </c>
      <c r="P72" s="137" t="s">
        <v>73</v>
      </c>
      <c r="Q72" s="137" t="s">
        <v>74</v>
      </c>
      <c r="R72" s="137" t="s">
        <v>71</v>
      </c>
      <c r="S72" s="152" t="s">
        <v>202</v>
      </c>
      <c r="T72" s="137">
        <f>SUM(IF('VALORACIÓN DE CONTROL DE RIESGO'!K72="Preventivo",15,IF('VALORACIÓN DE CONTROL DE RIESGO'!K72="Detectivo",10,0)),IF('VALORACIÓN DE CONTROL DE RIESGO'!M72="Asignado",15,0),IF('VALORACIÓN DE CONTROL DE RIESGO'!N72="Adecuada",15,0),IF('VALORACIÓN DE CONTROL DE RIESGO'!O72="Completa",10,IF('VALORACIÓN DE CONTROL DE RIESGO'!O72="Incompleta",5,0)),IF('VALORACIÓN DE CONTROL DE RIESGO'!P72="SI",15,0),IF('VALORACIÓN DE CONTROL DE RIESGO'!Q72="Se investigan y se resuelven oportunamente",15,0),IF('VALORACIÓN DE CONTROL DE RIESGO'!R72="Adecuada",15,0))</f>
        <v>100</v>
      </c>
      <c r="U72" s="137" t="str">
        <f t="shared" si="22"/>
        <v>Fuerte</v>
      </c>
      <c r="V72" s="137" t="s">
        <v>75</v>
      </c>
      <c r="W72" s="137" t="str">
        <f t="shared" si="23"/>
        <v>Fuerte</v>
      </c>
      <c r="X72" s="137" t="str">
        <f t="shared" si="24"/>
        <v>NO</v>
      </c>
      <c r="Y72" s="137"/>
      <c r="Z72" s="149"/>
      <c r="AA72" s="149"/>
      <c r="AB72" s="149"/>
      <c r="AC72" s="149"/>
      <c r="AD72" s="149"/>
      <c r="AE72" s="149"/>
      <c r="AF72" s="149"/>
      <c r="AG72" s="149"/>
      <c r="AH72" s="149"/>
      <c r="AI72" s="149"/>
      <c r="AJ72" s="149"/>
      <c r="AK72" s="149"/>
      <c r="AL72" s="149"/>
    </row>
    <row r="73" spans="1:38" s="150" customFormat="1" ht="204" x14ac:dyDescent="0.25">
      <c r="A73" s="137">
        <v>40</v>
      </c>
      <c r="B73" s="137" t="s">
        <v>25</v>
      </c>
      <c r="C73" s="137">
        <v>1</v>
      </c>
      <c r="D73" s="137" t="s">
        <v>68</v>
      </c>
      <c r="E73" s="147" t="str">
        <f>+VLOOKUP('VALORACIÓN DE CONTROL DE RIESGO'!A73,'IDENTIFICACIÓN DE RIESGOS'!$A$8:$F$100,6,0)</f>
        <v>Contratación Servicios Profesionales y Apoyo a la Gestión PD-JC-2</v>
      </c>
      <c r="F73" s="137" t="s">
        <v>530</v>
      </c>
      <c r="G73" s="137" t="s">
        <v>565</v>
      </c>
      <c r="H73" s="137" t="s">
        <v>752</v>
      </c>
      <c r="I73" s="151" t="s">
        <v>73</v>
      </c>
      <c r="J73" s="151" t="s">
        <v>73</v>
      </c>
      <c r="K73" s="137" t="s">
        <v>69</v>
      </c>
      <c r="L73" s="151" t="s">
        <v>78</v>
      </c>
      <c r="M73" s="137" t="s">
        <v>70</v>
      </c>
      <c r="N73" s="137" t="s">
        <v>71</v>
      </c>
      <c r="O73" s="137" t="s">
        <v>72</v>
      </c>
      <c r="P73" s="137" t="s">
        <v>73</v>
      </c>
      <c r="Q73" s="137" t="s">
        <v>74</v>
      </c>
      <c r="R73" s="137" t="s">
        <v>71</v>
      </c>
      <c r="S73" s="152" t="s">
        <v>202</v>
      </c>
      <c r="T73" s="137">
        <f>SUM(IF('VALORACIÓN DE CONTROL DE RIESGO'!K73="Preventivo",15,IF('VALORACIÓN DE CONTROL DE RIESGO'!K73="Detectivo",10,0)),IF('VALORACIÓN DE CONTROL DE RIESGO'!M73="Asignado",15,0),IF('VALORACIÓN DE CONTROL DE RIESGO'!N73="Adecuada",15,0),IF('VALORACIÓN DE CONTROL DE RIESGO'!O73="Completa",10,IF('VALORACIÓN DE CONTROL DE RIESGO'!O73="Incompleta",5,0)),IF('VALORACIÓN DE CONTROL DE RIESGO'!P73="SI",15,0),IF('VALORACIÓN DE CONTROL DE RIESGO'!Q73="Se investigan y se resuelven oportunamente",15,0),IF('VALORACIÓN DE CONTROL DE RIESGO'!R73="Adecuada",15,0))</f>
        <v>100</v>
      </c>
      <c r="U73" s="137" t="str">
        <f t="shared" si="22"/>
        <v>Fuerte</v>
      </c>
      <c r="V73" s="137" t="s">
        <v>75</v>
      </c>
      <c r="W73" s="137" t="str">
        <f t="shared" si="23"/>
        <v>Fuerte</v>
      </c>
      <c r="X73" s="137" t="str">
        <f t="shared" si="24"/>
        <v>NO</v>
      </c>
      <c r="Y73" s="137"/>
      <c r="Z73" s="149"/>
      <c r="AA73" s="149"/>
      <c r="AB73" s="149"/>
      <c r="AC73" s="149"/>
      <c r="AD73" s="149"/>
      <c r="AE73" s="149"/>
      <c r="AF73" s="149"/>
      <c r="AG73" s="149"/>
      <c r="AH73" s="149"/>
      <c r="AI73" s="149"/>
      <c r="AJ73" s="149"/>
      <c r="AK73" s="149"/>
      <c r="AL73" s="149"/>
    </row>
    <row r="74" spans="1:38" s="150" customFormat="1" ht="165.75" x14ac:dyDescent="0.25">
      <c r="A74" s="137">
        <v>41</v>
      </c>
      <c r="B74" s="137" t="s">
        <v>25</v>
      </c>
      <c r="C74" s="137">
        <v>1</v>
      </c>
      <c r="D74" s="137" t="s">
        <v>68</v>
      </c>
      <c r="E74" s="147" t="str">
        <f>+VLOOKUP('VALORACIÓN DE CONTROL DE RIESGO'!A74,'IDENTIFICACIÓN DE RIESGOS'!$A$8:$F$100,6,0)</f>
        <v>Reporte e Investigación de Incidentes y Accidentes de Trabajo 
(PD-GH-3)</v>
      </c>
      <c r="F74" s="137" t="s">
        <v>531</v>
      </c>
      <c r="G74" s="137" t="s">
        <v>566</v>
      </c>
      <c r="H74" s="137" t="s">
        <v>753</v>
      </c>
      <c r="I74" s="151" t="s">
        <v>73</v>
      </c>
      <c r="J74" s="151" t="s">
        <v>73</v>
      </c>
      <c r="K74" s="137" t="s">
        <v>69</v>
      </c>
      <c r="L74" s="151" t="s">
        <v>78</v>
      </c>
      <c r="M74" s="137" t="s">
        <v>70</v>
      </c>
      <c r="N74" s="137" t="s">
        <v>71</v>
      </c>
      <c r="O74" s="137" t="s">
        <v>72</v>
      </c>
      <c r="P74" s="137" t="s">
        <v>73</v>
      </c>
      <c r="Q74" s="137" t="s">
        <v>74</v>
      </c>
      <c r="R74" s="137" t="s">
        <v>71</v>
      </c>
      <c r="S74" s="152" t="s">
        <v>573</v>
      </c>
      <c r="T74" s="137">
        <f>SUM(IF('VALORACIÓN DE CONTROL DE RIESGO'!K74="Preventivo",15,IF('VALORACIÓN DE CONTROL DE RIESGO'!K74="Detectivo",10,0)),IF('VALORACIÓN DE CONTROL DE RIESGO'!M74="Asignado",15,0),IF('VALORACIÓN DE CONTROL DE RIESGO'!N74="Adecuada",15,0),IF('VALORACIÓN DE CONTROL DE RIESGO'!O74="Completa",10,IF('VALORACIÓN DE CONTROL DE RIESGO'!O74="Incompleta",5,0)),IF('VALORACIÓN DE CONTROL DE RIESGO'!P74="SI",15,0),IF('VALORACIÓN DE CONTROL DE RIESGO'!Q74="Se investigan y se resuelven oportunamente",15,0),IF('VALORACIÓN DE CONTROL DE RIESGO'!R74="Adecuada",15,0))</f>
        <v>100</v>
      </c>
      <c r="U74" s="137" t="str">
        <f t="shared" si="22"/>
        <v>Fuerte</v>
      </c>
      <c r="V74" s="137" t="s">
        <v>75</v>
      </c>
      <c r="W74" s="137" t="str">
        <f t="shared" si="23"/>
        <v>Fuerte</v>
      </c>
      <c r="X74" s="137" t="str">
        <f t="shared" si="24"/>
        <v>NO</v>
      </c>
      <c r="Y74" s="137"/>
      <c r="Z74" s="149"/>
      <c r="AA74" s="149"/>
      <c r="AB74" s="149"/>
      <c r="AC74" s="149"/>
      <c r="AD74" s="149"/>
      <c r="AE74" s="149"/>
      <c r="AF74" s="149"/>
      <c r="AG74" s="149"/>
      <c r="AH74" s="149"/>
      <c r="AI74" s="149"/>
      <c r="AJ74" s="149"/>
      <c r="AK74" s="149"/>
      <c r="AL74" s="149"/>
    </row>
    <row r="75" spans="1:38" s="150" customFormat="1" ht="191.25" x14ac:dyDescent="0.25">
      <c r="A75" s="137">
        <v>42</v>
      </c>
      <c r="B75" s="137" t="s">
        <v>25</v>
      </c>
      <c r="C75" s="137">
        <v>1</v>
      </c>
      <c r="D75" s="137" t="s">
        <v>68</v>
      </c>
      <c r="E75" s="147" t="str">
        <f>+VLOOKUP('VALORACIÓN DE CONTROL DE RIESGO'!A75,'IDENTIFICACIÓN DE RIESGOS'!$A$8:$F$100,6,0)</f>
        <v>Identificación, actualización, cumplimiento y comunicación de los Req Legales en Seguridad y Salud en el trabajo PD-GH-1</v>
      </c>
      <c r="F75" s="137" t="s">
        <v>532</v>
      </c>
      <c r="G75" s="137" t="s">
        <v>567</v>
      </c>
      <c r="H75" s="137" t="s">
        <v>754</v>
      </c>
      <c r="I75" s="151" t="s">
        <v>73</v>
      </c>
      <c r="J75" s="151" t="s">
        <v>73</v>
      </c>
      <c r="K75" s="137" t="s">
        <v>69</v>
      </c>
      <c r="L75" s="151" t="s">
        <v>78</v>
      </c>
      <c r="M75" s="137" t="s">
        <v>70</v>
      </c>
      <c r="N75" s="137" t="s">
        <v>71</v>
      </c>
      <c r="O75" s="137" t="s">
        <v>72</v>
      </c>
      <c r="P75" s="137" t="s">
        <v>73</v>
      </c>
      <c r="Q75" s="137" t="s">
        <v>74</v>
      </c>
      <c r="R75" s="137" t="s">
        <v>71</v>
      </c>
      <c r="S75" s="152" t="s">
        <v>574</v>
      </c>
      <c r="T75" s="137">
        <f>SUM(IF('VALORACIÓN DE CONTROL DE RIESGO'!K75="Preventivo",15,IF('VALORACIÓN DE CONTROL DE RIESGO'!K75="Detectivo",10,0)),IF('VALORACIÓN DE CONTROL DE RIESGO'!M75="Asignado",15,0),IF('VALORACIÓN DE CONTROL DE RIESGO'!N75="Adecuada",15,0),IF('VALORACIÓN DE CONTROL DE RIESGO'!O75="Completa",10,IF('VALORACIÓN DE CONTROL DE RIESGO'!O75="Incompleta",5,0)),IF('VALORACIÓN DE CONTROL DE RIESGO'!P75="SI",15,0),IF('VALORACIÓN DE CONTROL DE RIESGO'!Q75="Se investigan y se resuelven oportunamente",15,0),IF('VALORACIÓN DE CONTROL DE RIESGO'!R75="Adecuada",15,0))</f>
        <v>100</v>
      </c>
      <c r="U75" s="137" t="str">
        <f t="shared" si="22"/>
        <v>Fuerte</v>
      </c>
      <c r="V75" s="137" t="s">
        <v>75</v>
      </c>
      <c r="W75" s="137" t="str">
        <f t="shared" si="23"/>
        <v>Fuerte</v>
      </c>
      <c r="X75" s="137" t="str">
        <f t="shared" si="24"/>
        <v>NO</v>
      </c>
      <c r="Y75" s="137"/>
      <c r="Z75" s="149"/>
      <c r="AA75" s="149"/>
      <c r="AB75" s="149"/>
      <c r="AC75" s="149"/>
      <c r="AD75" s="149"/>
      <c r="AE75" s="149"/>
      <c r="AF75" s="149"/>
      <c r="AG75" s="149"/>
      <c r="AH75" s="149"/>
      <c r="AI75" s="149"/>
      <c r="AJ75" s="149"/>
      <c r="AK75" s="149"/>
      <c r="AL75" s="149"/>
    </row>
    <row r="76" spans="1:38" s="150" customFormat="1" ht="114.75" x14ac:dyDescent="0.25">
      <c r="A76" s="137">
        <v>43</v>
      </c>
      <c r="B76" s="137" t="s">
        <v>25</v>
      </c>
      <c r="C76" s="137">
        <v>1</v>
      </c>
      <c r="D76" s="137" t="s">
        <v>68</v>
      </c>
      <c r="E76" s="147" t="str">
        <f>+VLOOKUP('VALORACIÓN DE CONTROL DE RIESGO'!A76,'IDENTIFICACIÓN DE RIESGOS'!$A$8:$F$100,6,0)</f>
        <v>Procedimiento de Bienestar (PD-GH-16)</v>
      </c>
      <c r="F76" s="137" t="s">
        <v>533</v>
      </c>
      <c r="G76" s="137" t="s">
        <v>568</v>
      </c>
      <c r="H76" s="137" t="s">
        <v>755</v>
      </c>
      <c r="I76" s="151" t="s">
        <v>73</v>
      </c>
      <c r="J76" s="151" t="s">
        <v>73</v>
      </c>
      <c r="K76" s="137" t="s">
        <v>69</v>
      </c>
      <c r="L76" s="151" t="s">
        <v>78</v>
      </c>
      <c r="M76" s="137" t="s">
        <v>70</v>
      </c>
      <c r="N76" s="137" t="s">
        <v>71</v>
      </c>
      <c r="O76" s="137" t="s">
        <v>72</v>
      </c>
      <c r="P76" s="137" t="s">
        <v>73</v>
      </c>
      <c r="Q76" s="137" t="s">
        <v>74</v>
      </c>
      <c r="R76" s="137" t="s">
        <v>71</v>
      </c>
      <c r="S76" s="152" t="s">
        <v>575</v>
      </c>
      <c r="T76" s="137">
        <f>SUM(IF('VALORACIÓN DE CONTROL DE RIESGO'!K76="Preventivo",15,IF('VALORACIÓN DE CONTROL DE RIESGO'!K76="Detectivo",10,0)),IF('VALORACIÓN DE CONTROL DE RIESGO'!M76="Asignado",15,0),IF('VALORACIÓN DE CONTROL DE RIESGO'!N76="Adecuada",15,0),IF('VALORACIÓN DE CONTROL DE RIESGO'!O76="Completa",10,IF('VALORACIÓN DE CONTROL DE RIESGO'!O76="Incompleta",5,0)),IF('VALORACIÓN DE CONTROL DE RIESGO'!P76="SI",15,0),IF('VALORACIÓN DE CONTROL DE RIESGO'!Q76="Se investigan y se resuelven oportunamente",15,0),IF('VALORACIÓN DE CONTROL DE RIESGO'!R76="Adecuada",15,0))</f>
        <v>100</v>
      </c>
      <c r="U76" s="137" t="str">
        <f t="shared" si="22"/>
        <v>Fuerte</v>
      </c>
      <c r="V76" s="137" t="s">
        <v>75</v>
      </c>
      <c r="W76" s="137" t="str">
        <f t="shared" si="23"/>
        <v>Fuerte</v>
      </c>
      <c r="X76" s="137" t="str">
        <f t="shared" si="24"/>
        <v>NO</v>
      </c>
      <c r="Y76" s="137"/>
      <c r="Z76" s="149"/>
      <c r="AA76" s="149"/>
      <c r="AB76" s="149"/>
      <c r="AC76" s="149"/>
      <c r="AD76" s="149"/>
      <c r="AE76" s="149"/>
      <c r="AF76" s="149"/>
      <c r="AG76" s="149"/>
      <c r="AH76" s="149"/>
      <c r="AI76" s="149"/>
      <c r="AJ76" s="149"/>
      <c r="AK76" s="149"/>
      <c r="AL76" s="149"/>
    </row>
    <row r="77" spans="1:38" s="150" customFormat="1" ht="114.75" x14ac:dyDescent="0.25">
      <c r="A77" s="137">
        <v>44</v>
      </c>
      <c r="B77" s="137" t="s">
        <v>25</v>
      </c>
      <c r="C77" s="137">
        <v>1</v>
      </c>
      <c r="D77" s="137" t="s">
        <v>68</v>
      </c>
      <c r="E77" s="147" t="str">
        <f>+VLOOKUP('VALORACIÓN DE CONTROL DE RIESGO'!A77,'IDENTIFICACIÓN DE RIESGOS'!$A$8:$F$100,6,0)</f>
        <v>Capacitación, Formación y Entrenamiento (PD-GH-8)</v>
      </c>
      <c r="F77" s="137" t="s">
        <v>534</v>
      </c>
      <c r="G77" s="137" t="s">
        <v>569</v>
      </c>
      <c r="H77" s="137" t="s">
        <v>756</v>
      </c>
      <c r="I77" s="151" t="s">
        <v>73</v>
      </c>
      <c r="J77" s="151" t="s">
        <v>73</v>
      </c>
      <c r="K77" s="137" t="s">
        <v>69</v>
      </c>
      <c r="L77" s="151" t="s">
        <v>78</v>
      </c>
      <c r="M77" s="137" t="s">
        <v>70</v>
      </c>
      <c r="N77" s="137" t="s">
        <v>71</v>
      </c>
      <c r="O77" s="137" t="s">
        <v>72</v>
      </c>
      <c r="P77" s="137" t="s">
        <v>73</v>
      </c>
      <c r="Q77" s="137" t="s">
        <v>74</v>
      </c>
      <c r="R77" s="137" t="s">
        <v>71</v>
      </c>
      <c r="S77" s="152" t="s">
        <v>576</v>
      </c>
      <c r="T77" s="137">
        <f>SUM(IF('VALORACIÓN DE CONTROL DE RIESGO'!K77="Preventivo",15,IF('VALORACIÓN DE CONTROL DE RIESGO'!K77="Detectivo",10,0)),IF('VALORACIÓN DE CONTROL DE RIESGO'!M77="Asignado",15,0),IF('VALORACIÓN DE CONTROL DE RIESGO'!N77="Adecuada",15,0),IF('VALORACIÓN DE CONTROL DE RIESGO'!O77="Completa",10,IF('VALORACIÓN DE CONTROL DE RIESGO'!O77="Incompleta",5,0)),IF('VALORACIÓN DE CONTROL DE RIESGO'!P77="SI",15,0),IF('VALORACIÓN DE CONTROL DE RIESGO'!Q77="Se investigan y se resuelven oportunamente",15,0),IF('VALORACIÓN DE CONTROL DE RIESGO'!R77="Adecuada",15,0))</f>
        <v>100</v>
      </c>
      <c r="U77" s="137" t="str">
        <f t="shared" ref="U77" si="25">IF(T77&gt;=96,"Fuerte",IF(AND(T77&gt;=86,T77&lt;=95),"Moderado",IF(AND(T77&lt;=85,T77&gt;=0),"Debil","")))</f>
        <v>Fuerte</v>
      </c>
      <c r="V77" s="137" t="s">
        <v>75</v>
      </c>
      <c r="W77" s="137" t="str">
        <f t="shared" ref="W77" si="26">IF(AND(U77="Fuerte",V77="Fuerte"),"Fuerte",IF(AND(U77="Fuerte",V77="Moderado"),"Moderado",IF(AND(U77="Fuerte",V77="Debil"),"Debil",IF(AND(U77="Moderado",V77="Fuerte"),"Moderado",IF(AND(U77="Moderado",V77="Moderado"),"Moderado",IF(AND(U77="Moderado",V77="Debil"),"Debil",IF(AND(U77="Debil",V77="Fuerte"),"Debil",IF(AND(U77="Debil",V77="Moderado"),"Debil",IF(AND(U77="Debil",V77="Debil"),"Debil","")))))))))</f>
        <v>Fuerte</v>
      </c>
      <c r="X77" s="137" t="str">
        <f t="shared" ref="X77" si="27">IF(W77="","",IF(W77="Fuerte","NO","SI"))</f>
        <v>NO</v>
      </c>
      <c r="Y77" s="137"/>
      <c r="Z77" s="149"/>
      <c r="AA77" s="149"/>
      <c r="AB77" s="149"/>
      <c r="AC77" s="149"/>
      <c r="AD77" s="149"/>
      <c r="AE77" s="149"/>
      <c r="AF77" s="149"/>
      <c r="AG77" s="149"/>
      <c r="AH77" s="149"/>
      <c r="AI77" s="149"/>
      <c r="AJ77" s="149"/>
      <c r="AK77" s="149"/>
      <c r="AL77" s="149"/>
    </row>
    <row r="78" spans="1:38" s="150" customFormat="1" ht="242.25" x14ac:dyDescent="0.25">
      <c r="A78" s="137">
        <v>45</v>
      </c>
      <c r="B78" s="137" t="s">
        <v>32</v>
      </c>
      <c r="C78" s="137">
        <v>1</v>
      </c>
      <c r="D78" s="137" t="s">
        <v>68</v>
      </c>
      <c r="E78" s="147" t="str">
        <f>+VLOOKUP('VALORACIÓN DE CONTROL DE RIESGO'!A78,'IDENTIFICACIÓN DE RIESGOS'!$A$8:$F$100,6,0)</f>
        <v xml:space="preserve">Procedimiento Intervención a entornos priorizados PD-GS-1; Procedimiento P. Convivencia, A, MS y A PD-GS-2;Procedimiento Implementacion Progrma F. a EntSeg PD-GS-3; Procedimiento Participacion Ciudadana PD-GS-4; Procedimiento Población en Alto Riesgo PD-GS-5; </v>
      </c>
      <c r="F78" s="137" t="s">
        <v>593</v>
      </c>
      <c r="G78" s="137" t="s">
        <v>598</v>
      </c>
      <c r="H78" s="137" t="s">
        <v>757</v>
      </c>
      <c r="I78" s="151" t="s">
        <v>73</v>
      </c>
      <c r="J78" s="151" t="s">
        <v>73</v>
      </c>
      <c r="K78" s="137" t="s">
        <v>69</v>
      </c>
      <c r="L78" s="151" t="s">
        <v>78</v>
      </c>
      <c r="M78" s="137" t="s">
        <v>70</v>
      </c>
      <c r="N78" s="137" t="s">
        <v>71</v>
      </c>
      <c r="O78" s="137" t="s">
        <v>72</v>
      </c>
      <c r="P78" s="137" t="s">
        <v>73</v>
      </c>
      <c r="Q78" s="137" t="s">
        <v>74</v>
      </c>
      <c r="R78" s="137" t="s">
        <v>71</v>
      </c>
      <c r="S78" s="152" t="s">
        <v>607</v>
      </c>
      <c r="T78" s="137">
        <f>SUM(IF('VALORACIÓN DE CONTROL DE RIESGO'!K78="Preventivo",15,IF('VALORACIÓN DE CONTROL DE RIESGO'!K78="Detectivo",10,0)),IF('VALORACIÓN DE CONTROL DE RIESGO'!M78="Asignado",15,0),IF('VALORACIÓN DE CONTROL DE RIESGO'!N78="Adecuada",15,0),IF('VALORACIÓN DE CONTROL DE RIESGO'!O78="Completa",10,IF('VALORACIÓN DE CONTROL DE RIESGO'!O78="Incompleta",5,0)),IF('VALORACIÓN DE CONTROL DE RIESGO'!P78="SI",15,0),IF('VALORACIÓN DE CONTROL DE RIESGO'!Q78="Se investigan y se resuelven oportunamente",15,0),IF('VALORACIÓN DE CONTROL DE RIESGO'!R78="Adecuada",15,0))</f>
        <v>100</v>
      </c>
      <c r="U78" s="137" t="str">
        <f t="shared" ref="U78:U81" si="28">IF(T78&gt;=96,"Fuerte",IF(AND(T78&gt;=86,T78&lt;=95),"Moderado",IF(AND(T78&lt;=85,T78&gt;=0),"Debil","")))</f>
        <v>Fuerte</v>
      </c>
      <c r="V78" s="137" t="s">
        <v>75</v>
      </c>
      <c r="W78" s="137" t="str">
        <f t="shared" ref="W78:W81" si="29">IF(AND(U78="Fuerte",V78="Fuerte"),"Fuerte",IF(AND(U78="Fuerte",V78="Moderado"),"Moderado",IF(AND(U78="Fuerte",V78="Debil"),"Debil",IF(AND(U78="Moderado",V78="Fuerte"),"Moderado",IF(AND(U78="Moderado",V78="Moderado"),"Moderado",IF(AND(U78="Moderado",V78="Debil"),"Debil",IF(AND(U78="Debil",V78="Fuerte"),"Debil",IF(AND(U78="Debil",V78="Moderado"),"Debil",IF(AND(U78="Debil",V78="Debil"),"Debil","")))))))))</f>
        <v>Fuerte</v>
      </c>
      <c r="X78" s="137" t="str">
        <f t="shared" ref="X78:X81" si="30">IF(W78="","",IF(W78="Fuerte","NO","SI"))</f>
        <v>NO</v>
      </c>
      <c r="Y78" s="137"/>
      <c r="Z78" s="149"/>
      <c r="AA78" s="149"/>
      <c r="AB78" s="149"/>
      <c r="AC78" s="149"/>
      <c r="AD78" s="149"/>
      <c r="AE78" s="149"/>
      <c r="AF78" s="149"/>
      <c r="AG78" s="149"/>
      <c r="AH78" s="149"/>
      <c r="AI78" s="149"/>
      <c r="AJ78" s="149"/>
      <c r="AK78" s="149"/>
      <c r="AL78" s="149"/>
    </row>
    <row r="79" spans="1:38" s="150" customFormat="1" ht="114.75" x14ac:dyDescent="0.25">
      <c r="A79" s="137">
        <v>46</v>
      </c>
      <c r="B79" s="137" t="s">
        <v>32</v>
      </c>
      <c r="C79" s="137">
        <v>1</v>
      </c>
      <c r="D79" s="137" t="s">
        <v>68</v>
      </c>
      <c r="E79" s="147" t="str">
        <f>+VLOOKUP('VALORACIÓN DE CONTROL DE RIESGO'!A79,'IDENTIFICACIÓN DE RIESGOS'!$A$8:$F$100,6,0)</f>
        <v xml:space="preserve">Procedimiento Intervención a entornos priorizados PD-GS-1; Procedimiento P. Convivencia, A, MS y A PD-GS-2;Procedimiento Implementacion Progrma F. a EntSeg PD-GS-3; Procedimiento Participacion Ciudadana PD-GS-4; Procedimiento Población en Alto Riesgo PD-GS-5; </v>
      </c>
      <c r="F79" s="137" t="s">
        <v>594</v>
      </c>
      <c r="G79" s="137" t="s">
        <v>599</v>
      </c>
      <c r="H79" s="137" t="s">
        <v>758</v>
      </c>
      <c r="I79" s="151" t="s">
        <v>73</v>
      </c>
      <c r="J79" s="151" t="s">
        <v>73</v>
      </c>
      <c r="K79" s="137" t="s">
        <v>69</v>
      </c>
      <c r="L79" s="151" t="s">
        <v>78</v>
      </c>
      <c r="M79" s="137" t="s">
        <v>70</v>
      </c>
      <c r="N79" s="137" t="s">
        <v>71</v>
      </c>
      <c r="O79" s="137" t="s">
        <v>72</v>
      </c>
      <c r="P79" s="137" t="s">
        <v>73</v>
      </c>
      <c r="Q79" s="137" t="s">
        <v>74</v>
      </c>
      <c r="R79" s="137" t="s">
        <v>71</v>
      </c>
      <c r="S79" s="152" t="s">
        <v>608</v>
      </c>
      <c r="T79" s="137">
        <f>SUM(IF('VALORACIÓN DE CONTROL DE RIESGO'!K79="Preventivo",15,IF('VALORACIÓN DE CONTROL DE RIESGO'!K79="Detectivo",10,0)),IF('VALORACIÓN DE CONTROL DE RIESGO'!M79="Asignado",15,0),IF('VALORACIÓN DE CONTROL DE RIESGO'!N79="Adecuada",15,0),IF('VALORACIÓN DE CONTROL DE RIESGO'!O79="Completa",10,IF('VALORACIÓN DE CONTROL DE RIESGO'!O79="Incompleta",5,0)),IF('VALORACIÓN DE CONTROL DE RIESGO'!P79="SI",15,0),IF('VALORACIÓN DE CONTROL DE RIESGO'!Q79="Se investigan y se resuelven oportunamente",15,0),IF('VALORACIÓN DE CONTROL DE RIESGO'!R79="Adecuada",15,0))</f>
        <v>100</v>
      </c>
      <c r="U79" s="137" t="str">
        <f t="shared" si="28"/>
        <v>Fuerte</v>
      </c>
      <c r="V79" s="137" t="s">
        <v>75</v>
      </c>
      <c r="W79" s="137" t="str">
        <f t="shared" si="29"/>
        <v>Fuerte</v>
      </c>
      <c r="X79" s="137" t="str">
        <f t="shared" si="30"/>
        <v>NO</v>
      </c>
      <c r="Y79" s="137"/>
      <c r="Z79" s="149"/>
      <c r="AA79" s="149"/>
      <c r="AB79" s="149"/>
      <c r="AC79" s="149"/>
      <c r="AD79" s="149"/>
      <c r="AE79" s="149"/>
      <c r="AF79" s="149"/>
      <c r="AG79" s="149"/>
      <c r="AH79" s="149"/>
      <c r="AI79" s="149"/>
      <c r="AJ79" s="149"/>
      <c r="AK79" s="149"/>
      <c r="AL79" s="149"/>
    </row>
    <row r="80" spans="1:38" s="150" customFormat="1" ht="114.75" x14ac:dyDescent="0.25">
      <c r="A80" s="137">
        <v>47</v>
      </c>
      <c r="B80" s="137" t="s">
        <v>32</v>
      </c>
      <c r="C80" s="137">
        <v>1</v>
      </c>
      <c r="D80" s="137" t="s">
        <v>68</v>
      </c>
      <c r="E80" s="147" t="str">
        <f>+VLOOKUP('VALORACIÓN DE CONTROL DE RIESGO'!A80,'IDENTIFICACIÓN DE RIESGOS'!$A$8:$F$100,6,0)</f>
        <v>Procedimiento Intervención a entornos priorizados PD-GS-1;</v>
      </c>
      <c r="F80" s="137" t="s">
        <v>595</v>
      </c>
      <c r="G80" s="137" t="s">
        <v>600</v>
      </c>
      <c r="H80" s="137" t="s">
        <v>759</v>
      </c>
      <c r="I80" s="151" t="s">
        <v>73</v>
      </c>
      <c r="J80" s="151" t="s">
        <v>73</v>
      </c>
      <c r="K80" s="137" t="s">
        <v>69</v>
      </c>
      <c r="L80" s="151" t="s">
        <v>78</v>
      </c>
      <c r="M80" s="137" t="s">
        <v>70</v>
      </c>
      <c r="N80" s="137" t="s">
        <v>71</v>
      </c>
      <c r="O80" s="137" t="s">
        <v>72</v>
      </c>
      <c r="P80" s="137" t="s">
        <v>73</v>
      </c>
      <c r="Q80" s="137" t="s">
        <v>74</v>
      </c>
      <c r="R80" s="137" t="s">
        <v>71</v>
      </c>
      <c r="S80" s="152" t="s">
        <v>609</v>
      </c>
      <c r="T80" s="137">
        <f>SUM(IF('VALORACIÓN DE CONTROL DE RIESGO'!K80="Preventivo",15,IF('VALORACIÓN DE CONTROL DE RIESGO'!K80="Detectivo",10,0)),IF('VALORACIÓN DE CONTROL DE RIESGO'!M80="Asignado",15,0),IF('VALORACIÓN DE CONTROL DE RIESGO'!N80="Adecuada",15,0),IF('VALORACIÓN DE CONTROL DE RIESGO'!O80="Completa",10,IF('VALORACIÓN DE CONTROL DE RIESGO'!O80="Incompleta",5,0)),IF('VALORACIÓN DE CONTROL DE RIESGO'!P80="SI",15,0),IF('VALORACIÓN DE CONTROL DE RIESGO'!Q80="Se investigan y se resuelven oportunamente",15,0),IF('VALORACIÓN DE CONTROL DE RIESGO'!R80="Adecuada",15,0))</f>
        <v>100</v>
      </c>
      <c r="U80" s="137" t="str">
        <f t="shared" si="28"/>
        <v>Fuerte</v>
      </c>
      <c r="V80" s="137" t="s">
        <v>75</v>
      </c>
      <c r="W80" s="137" t="str">
        <f t="shared" si="29"/>
        <v>Fuerte</v>
      </c>
      <c r="X80" s="137" t="str">
        <f t="shared" si="30"/>
        <v>NO</v>
      </c>
      <c r="Y80" s="137"/>
      <c r="Z80" s="149"/>
      <c r="AA80" s="149"/>
      <c r="AB80" s="149"/>
      <c r="AC80" s="149"/>
      <c r="AD80" s="149"/>
      <c r="AE80" s="149"/>
      <c r="AF80" s="149"/>
      <c r="AG80" s="149"/>
      <c r="AH80" s="149"/>
      <c r="AI80" s="149"/>
      <c r="AJ80" s="149"/>
      <c r="AK80" s="149"/>
      <c r="AL80" s="149"/>
    </row>
    <row r="81" spans="1:38" s="150" customFormat="1" ht="127.5" x14ac:dyDescent="0.25">
      <c r="A81" s="137">
        <v>48</v>
      </c>
      <c r="B81" s="137" t="s">
        <v>32</v>
      </c>
      <c r="C81" s="137">
        <v>1</v>
      </c>
      <c r="D81" s="137" t="s">
        <v>68</v>
      </c>
      <c r="E81" s="147" t="str">
        <f>+VLOOKUP('VALORACIÓN DE CONTROL DE RIESGO'!A81,'IDENTIFICACIÓN DE RIESGOS'!$A$8:$F$100,6,0)</f>
        <v xml:space="preserve">Procedimiento Implementacion Progrma F. a EntSeg PD-GS-3; Procedimiento Participacion Ciudadana PD-GS-4; Procedimiento Población en Alto Riesgo PD-GS-5; </v>
      </c>
      <c r="F81" s="137" t="s">
        <v>596</v>
      </c>
      <c r="G81" s="137" t="s">
        <v>601</v>
      </c>
      <c r="H81" s="137" t="s">
        <v>760</v>
      </c>
      <c r="I81" s="151" t="s">
        <v>73</v>
      </c>
      <c r="J81" s="151" t="s">
        <v>73</v>
      </c>
      <c r="K81" s="137" t="s">
        <v>69</v>
      </c>
      <c r="L81" s="151" t="s">
        <v>78</v>
      </c>
      <c r="M81" s="137" t="s">
        <v>70</v>
      </c>
      <c r="N81" s="137" t="s">
        <v>71</v>
      </c>
      <c r="O81" s="137" t="s">
        <v>72</v>
      </c>
      <c r="P81" s="137" t="s">
        <v>73</v>
      </c>
      <c r="Q81" s="137" t="s">
        <v>74</v>
      </c>
      <c r="R81" s="137" t="s">
        <v>71</v>
      </c>
      <c r="S81" s="152" t="s">
        <v>608</v>
      </c>
      <c r="T81" s="137">
        <f>SUM(IF('VALORACIÓN DE CONTROL DE RIESGO'!K81="Preventivo",15,IF('VALORACIÓN DE CONTROL DE RIESGO'!K81="Detectivo",10,0)),IF('VALORACIÓN DE CONTROL DE RIESGO'!M81="Asignado",15,0),IF('VALORACIÓN DE CONTROL DE RIESGO'!N81="Adecuada",15,0),IF('VALORACIÓN DE CONTROL DE RIESGO'!O81="Completa",10,IF('VALORACIÓN DE CONTROL DE RIESGO'!O81="Incompleta",5,0)),IF('VALORACIÓN DE CONTROL DE RIESGO'!P81="SI",15,0),IF('VALORACIÓN DE CONTROL DE RIESGO'!Q81="Se investigan y se resuelven oportunamente",15,0),IF('VALORACIÓN DE CONTROL DE RIESGO'!R81="Adecuada",15,0))</f>
        <v>100</v>
      </c>
      <c r="U81" s="137" t="str">
        <f t="shared" si="28"/>
        <v>Fuerte</v>
      </c>
      <c r="V81" s="137" t="s">
        <v>75</v>
      </c>
      <c r="W81" s="137" t="str">
        <f t="shared" si="29"/>
        <v>Fuerte</v>
      </c>
      <c r="X81" s="137" t="str">
        <f t="shared" si="30"/>
        <v>NO</v>
      </c>
      <c r="Y81" s="137"/>
      <c r="Z81" s="149"/>
      <c r="AA81" s="149"/>
      <c r="AB81" s="149"/>
      <c r="AC81" s="149"/>
      <c r="AD81" s="149"/>
      <c r="AE81" s="149"/>
      <c r="AF81" s="149"/>
      <c r="AG81" s="149"/>
      <c r="AH81" s="149"/>
      <c r="AI81" s="149"/>
      <c r="AJ81" s="149"/>
      <c r="AK81" s="149"/>
      <c r="AL81" s="149"/>
    </row>
    <row r="82" spans="1:38" s="150" customFormat="1" ht="191.25" x14ac:dyDescent="0.25">
      <c r="A82" s="137">
        <v>49</v>
      </c>
      <c r="B82" s="137" t="s">
        <v>32</v>
      </c>
      <c r="C82" s="137">
        <v>1</v>
      </c>
      <c r="D82" s="137" t="s">
        <v>68</v>
      </c>
      <c r="E82" s="147" t="str">
        <f>+VLOOKUP('VALORACIÓN DE CONTROL DE RIESGO'!A82,'IDENTIFICACIÓN DE RIESGOS'!$A$8:$F$100,6,0)</f>
        <v>Procedimiento P. Convivencia, A, MS y A PD-GS-2</v>
      </c>
      <c r="F82" s="137" t="s">
        <v>597</v>
      </c>
      <c r="G82" s="137" t="s">
        <v>602</v>
      </c>
      <c r="H82" s="137" t="s">
        <v>761</v>
      </c>
      <c r="I82" s="151" t="s">
        <v>73</v>
      </c>
      <c r="J82" s="151" t="s">
        <v>73</v>
      </c>
      <c r="K82" s="137" t="s">
        <v>69</v>
      </c>
      <c r="L82" s="151" t="s">
        <v>78</v>
      </c>
      <c r="M82" s="137" t="s">
        <v>70</v>
      </c>
      <c r="N82" s="137" t="s">
        <v>71</v>
      </c>
      <c r="O82" s="137" t="s">
        <v>72</v>
      </c>
      <c r="P82" s="137" t="s">
        <v>73</v>
      </c>
      <c r="Q82" s="137" t="s">
        <v>74</v>
      </c>
      <c r="R82" s="137" t="s">
        <v>71</v>
      </c>
      <c r="S82" s="152" t="s">
        <v>608</v>
      </c>
      <c r="T82" s="137">
        <f>SUM(IF('VALORACIÓN DE CONTROL DE RIESGO'!K82="Preventivo",15,IF('VALORACIÓN DE CONTROL DE RIESGO'!K82="Detectivo",10,0)),IF('VALORACIÓN DE CONTROL DE RIESGO'!M82="Asignado",15,0),IF('VALORACIÓN DE CONTROL DE RIESGO'!N82="Adecuada",15,0),IF('VALORACIÓN DE CONTROL DE RIESGO'!O82="Completa",10,IF('VALORACIÓN DE CONTROL DE RIESGO'!O82="Incompleta",5,0)),IF('VALORACIÓN DE CONTROL DE RIESGO'!P82="SI",15,0),IF('VALORACIÓN DE CONTROL DE RIESGO'!Q82="Se investigan y se resuelven oportunamente",15,0),IF('VALORACIÓN DE CONTROL DE RIESGO'!R82="Adecuada",15,0))</f>
        <v>100</v>
      </c>
      <c r="U82" s="137" t="str">
        <f t="shared" ref="U82:U86" si="31">IF(T82&gt;=96,"Fuerte",IF(AND(T82&gt;=86,T82&lt;=95),"Moderado",IF(AND(T82&lt;=85,T82&gt;=0),"Debil","")))</f>
        <v>Fuerte</v>
      </c>
      <c r="V82" s="137" t="s">
        <v>75</v>
      </c>
      <c r="W82" s="137" t="str">
        <f t="shared" ref="W82:W86" si="32">IF(AND(U82="Fuerte",V82="Fuerte"),"Fuerte",IF(AND(U82="Fuerte",V82="Moderado"),"Moderado",IF(AND(U82="Fuerte",V82="Debil"),"Debil",IF(AND(U82="Moderado",V82="Fuerte"),"Moderado",IF(AND(U82="Moderado",V82="Moderado"),"Moderado",IF(AND(U82="Moderado",V82="Debil"),"Debil",IF(AND(U82="Debil",V82="Fuerte"),"Debil",IF(AND(U82="Debil",V82="Moderado"),"Debil",IF(AND(U82="Debil",V82="Debil"),"Debil","")))))))))</f>
        <v>Fuerte</v>
      </c>
      <c r="X82" s="137" t="str">
        <f t="shared" ref="X82:X86" si="33">IF(W82="","",IF(W82="Fuerte","NO","SI"))</f>
        <v>NO</v>
      </c>
      <c r="Y82" s="137"/>
      <c r="Z82" s="149"/>
      <c r="AA82" s="149"/>
      <c r="AB82" s="149"/>
      <c r="AC82" s="149"/>
      <c r="AD82" s="149"/>
      <c r="AE82" s="149"/>
      <c r="AF82" s="149"/>
      <c r="AG82" s="149"/>
      <c r="AH82" s="149"/>
      <c r="AI82" s="149"/>
      <c r="AJ82" s="149"/>
      <c r="AK82" s="149"/>
      <c r="AL82" s="149"/>
    </row>
    <row r="83" spans="1:38" s="150" customFormat="1" ht="178.5" x14ac:dyDescent="0.25">
      <c r="A83" s="137">
        <v>50</v>
      </c>
      <c r="B83" s="137" t="s">
        <v>178</v>
      </c>
      <c r="C83" s="137">
        <v>1</v>
      </c>
      <c r="D83" s="137" t="s">
        <v>68</v>
      </c>
      <c r="E83" s="147" t="str">
        <f>+VLOOKUP('VALORACIÓN DE CONTROL DE RIESGO'!A83,'IDENTIFICACIÓN DE RIESGOS'!$A$8:$F$100,6,0)</f>
        <v xml:space="preserve"> Contrato de Comodato PD-FC-2
Incumplimiento Contractual PD-JC-10
Asesoría Verbal PD-JC-14
 Liquidación del Contrato o Convenio PD-JC-12</v>
      </c>
      <c r="F83" s="137" t="s">
        <v>625</v>
      </c>
      <c r="G83" s="137" t="s">
        <v>630</v>
      </c>
      <c r="H83" s="137" t="s">
        <v>784</v>
      </c>
      <c r="I83" s="151" t="s">
        <v>73</v>
      </c>
      <c r="J83" s="151" t="s">
        <v>73</v>
      </c>
      <c r="K83" s="137" t="s">
        <v>69</v>
      </c>
      <c r="L83" s="151" t="s">
        <v>78</v>
      </c>
      <c r="M83" s="137" t="s">
        <v>70</v>
      </c>
      <c r="N83" s="137" t="s">
        <v>71</v>
      </c>
      <c r="O83" s="137" t="s">
        <v>72</v>
      </c>
      <c r="P83" s="137" t="s">
        <v>73</v>
      </c>
      <c r="Q83" s="137" t="s">
        <v>74</v>
      </c>
      <c r="R83" s="137" t="s">
        <v>71</v>
      </c>
      <c r="S83" s="152" t="s">
        <v>641</v>
      </c>
      <c r="T83" s="137">
        <f>SUM(IF('VALORACIÓN DE CONTROL DE RIESGO'!K83="Preventivo",15,IF('VALORACIÓN DE CONTROL DE RIESGO'!K83="Detectivo",10,0)),IF('VALORACIÓN DE CONTROL DE RIESGO'!M83="Asignado",15,0),IF('VALORACIÓN DE CONTROL DE RIESGO'!N83="Adecuada",15,0),IF('VALORACIÓN DE CONTROL DE RIESGO'!O83="Completa",10,IF('VALORACIÓN DE CONTROL DE RIESGO'!O83="Incompleta",5,0)),IF('VALORACIÓN DE CONTROL DE RIESGO'!P83="SI",15,0),IF('VALORACIÓN DE CONTROL DE RIESGO'!Q83="Se investigan y se resuelven oportunamente",15,0),IF('VALORACIÓN DE CONTROL DE RIESGO'!R83="Adecuada",15,0))</f>
        <v>100</v>
      </c>
      <c r="U83" s="137" t="str">
        <f t="shared" si="31"/>
        <v>Fuerte</v>
      </c>
      <c r="V83" s="137" t="s">
        <v>75</v>
      </c>
      <c r="W83" s="137" t="str">
        <f t="shared" si="32"/>
        <v>Fuerte</v>
      </c>
      <c r="X83" s="137" t="str">
        <f t="shared" si="33"/>
        <v>NO</v>
      </c>
      <c r="Y83" s="137"/>
      <c r="Z83" s="149"/>
      <c r="AA83" s="149"/>
      <c r="AB83" s="149"/>
      <c r="AC83" s="149"/>
      <c r="AD83" s="149"/>
      <c r="AE83" s="149"/>
      <c r="AF83" s="149"/>
      <c r="AG83" s="149"/>
      <c r="AH83" s="149"/>
      <c r="AI83" s="149"/>
      <c r="AJ83" s="149"/>
      <c r="AK83" s="149"/>
      <c r="AL83" s="149"/>
    </row>
    <row r="84" spans="1:38" s="150" customFormat="1" ht="127.5" x14ac:dyDescent="0.25">
      <c r="A84" s="137">
        <v>51</v>
      </c>
      <c r="B84" s="137" t="s">
        <v>178</v>
      </c>
      <c r="C84" s="137">
        <v>1</v>
      </c>
      <c r="D84" s="137" t="s">
        <v>68</v>
      </c>
      <c r="E84" s="147" t="str">
        <f>+VLOOKUP('VALORACIÓN DE CONTROL DE RIESGO'!A84,'IDENTIFICACIÓN DE RIESGOS'!$A$8:$F$100,6,0)</f>
        <v xml:space="preserve"> Reclamación de seguros PD-FC-3</v>
      </c>
      <c r="F84" s="137" t="s">
        <v>626</v>
      </c>
      <c r="G84" s="137" t="s">
        <v>631</v>
      </c>
      <c r="H84" s="137" t="s">
        <v>785</v>
      </c>
      <c r="I84" s="151" t="s">
        <v>73</v>
      </c>
      <c r="J84" s="151" t="s">
        <v>73</v>
      </c>
      <c r="K84" s="137" t="s">
        <v>69</v>
      </c>
      <c r="L84" s="151" t="s">
        <v>78</v>
      </c>
      <c r="M84" s="137" t="s">
        <v>70</v>
      </c>
      <c r="N84" s="137" t="s">
        <v>71</v>
      </c>
      <c r="O84" s="137" t="s">
        <v>72</v>
      </c>
      <c r="P84" s="137" t="s">
        <v>73</v>
      </c>
      <c r="Q84" s="137" t="s">
        <v>74</v>
      </c>
      <c r="R84" s="137" t="s">
        <v>71</v>
      </c>
      <c r="S84" s="152" t="s">
        <v>642</v>
      </c>
      <c r="T84" s="137">
        <f>SUM(IF('VALORACIÓN DE CONTROL DE RIESGO'!K84="Preventivo",15,IF('VALORACIÓN DE CONTROL DE RIESGO'!K84="Detectivo",10,0)),IF('VALORACIÓN DE CONTROL DE RIESGO'!M84="Asignado",15,0),IF('VALORACIÓN DE CONTROL DE RIESGO'!N84="Adecuada",15,0),IF('VALORACIÓN DE CONTROL DE RIESGO'!O84="Completa",10,IF('VALORACIÓN DE CONTROL DE RIESGO'!O84="Incompleta",5,0)),IF('VALORACIÓN DE CONTROL DE RIESGO'!P84="SI",15,0),IF('VALORACIÓN DE CONTROL DE RIESGO'!Q84="Se investigan y se resuelven oportunamente",15,0),IF('VALORACIÓN DE CONTROL DE RIESGO'!R84="Adecuada",15,0))</f>
        <v>100</v>
      </c>
      <c r="U84" s="137" t="str">
        <f t="shared" si="31"/>
        <v>Fuerte</v>
      </c>
      <c r="V84" s="137" t="s">
        <v>75</v>
      </c>
      <c r="W84" s="137" t="str">
        <f t="shared" si="32"/>
        <v>Fuerte</v>
      </c>
      <c r="X84" s="137" t="str">
        <f t="shared" si="33"/>
        <v>NO</v>
      </c>
      <c r="Y84" s="137"/>
      <c r="Z84" s="149"/>
      <c r="AA84" s="149"/>
      <c r="AB84" s="149"/>
      <c r="AC84" s="149"/>
      <c r="AD84" s="149"/>
      <c r="AE84" s="149"/>
      <c r="AF84" s="149"/>
      <c r="AG84" s="149"/>
      <c r="AH84" s="149"/>
      <c r="AI84" s="149"/>
      <c r="AJ84" s="149"/>
      <c r="AK84" s="149"/>
      <c r="AL84" s="149"/>
    </row>
    <row r="85" spans="1:38" s="150" customFormat="1" ht="165.75" x14ac:dyDescent="0.25">
      <c r="A85" s="137">
        <v>52</v>
      </c>
      <c r="B85" s="137" t="s">
        <v>178</v>
      </c>
      <c r="C85" s="137">
        <v>1</v>
      </c>
      <c r="D85" s="137" t="s">
        <v>68</v>
      </c>
      <c r="E85" s="147" t="str">
        <f>+VLOOKUP('VALORACIÓN DE CONTROL DE RIESGO'!A85,'IDENTIFICACIÓN DE RIESGOS'!$A$8:$F$100,6,0)</f>
        <v xml:space="preserve"> Adquisición, instalación y puesta en funcionamiento del sistema de video vigilancia PD-FC-5</v>
      </c>
      <c r="F85" s="137" t="s">
        <v>627</v>
      </c>
      <c r="G85" s="137" t="s">
        <v>632</v>
      </c>
      <c r="H85" s="137" t="s">
        <v>786</v>
      </c>
      <c r="I85" s="151" t="s">
        <v>73</v>
      </c>
      <c r="J85" s="151" t="s">
        <v>73</v>
      </c>
      <c r="K85" s="137" t="s">
        <v>69</v>
      </c>
      <c r="L85" s="151" t="s">
        <v>78</v>
      </c>
      <c r="M85" s="137" t="s">
        <v>70</v>
      </c>
      <c r="N85" s="137" t="s">
        <v>71</v>
      </c>
      <c r="O85" s="137" t="s">
        <v>72</v>
      </c>
      <c r="P85" s="137" t="s">
        <v>73</v>
      </c>
      <c r="Q85" s="137" t="s">
        <v>74</v>
      </c>
      <c r="R85" s="137" t="s">
        <v>71</v>
      </c>
      <c r="S85" s="152" t="s">
        <v>643</v>
      </c>
      <c r="T85" s="137">
        <f>SUM(IF('VALORACIÓN DE CONTROL DE RIESGO'!K85="Preventivo",15,IF('VALORACIÓN DE CONTROL DE RIESGO'!K85="Detectivo",10,0)),IF('VALORACIÓN DE CONTROL DE RIESGO'!M85="Asignado",15,0),IF('VALORACIÓN DE CONTROL DE RIESGO'!N85="Adecuada",15,0),IF('VALORACIÓN DE CONTROL DE RIESGO'!O85="Completa",10,IF('VALORACIÓN DE CONTROL DE RIESGO'!O85="Incompleta",5,0)),IF('VALORACIÓN DE CONTROL DE RIESGO'!P85="SI",15,0),IF('VALORACIÓN DE CONTROL DE RIESGO'!Q85="Se investigan y se resuelven oportunamente",15,0),IF('VALORACIÓN DE CONTROL DE RIESGO'!R85="Adecuada",15,0))</f>
        <v>100</v>
      </c>
      <c r="U85" s="137" t="str">
        <f t="shared" si="31"/>
        <v>Fuerte</v>
      </c>
      <c r="V85" s="137" t="s">
        <v>75</v>
      </c>
      <c r="W85" s="137" t="str">
        <f t="shared" si="32"/>
        <v>Fuerte</v>
      </c>
      <c r="X85" s="137" t="str">
        <f t="shared" si="33"/>
        <v>NO</v>
      </c>
      <c r="Y85" s="137"/>
      <c r="Z85" s="149"/>
      <c r="AA85" s="149"/>
      <c r="AB85" s="149"/>
      <c r="AC85" s="149"/>
      <c r="AD85" s="149"/>
      <c r="AE85" s="149"/>
      <c r="AF85" s="149"/>
      <c r="AG85" s="149"/>
      <c r="AH85" s="149"/>
      <c r="AI85" s="149"/>
      <c r="AJ85" s="149"/>
      <c r="AK85" s="149"/>
      <c r="AL85" s="149"/>
    </row>
    <row r="86" spans="1:38" s="150" customFormat="1" ht="127.5" x14ac:dyDescent="0.25">
      <c r="A86" s="137">
        <v>53</v>
      </c>
      <c r="B86" s="137" t="s">
        <v>178</v>
      </c>
      <c r="C86" s="137">
        <v>1</v>
      </c>
      <c r="D86" s="137" t="s">
        <v>68</v>
      </c>
      <c r="E86" s="147" t="str">
        <f>+VLOOKUP('VALORACIÓN DE CONTROL DE RIESGO'!A86,'IDENTIFICACIÓN DE RIESGOS'!$A$8:$F$100,6,0)</f>
        <v xml:space="preserve"> Etapa Precontracual para la Adquisicion de Bienes y/o Servicios para los Organismos de SDJ PD-FC-7</v>
      </c>
      <c r="F86" s="137" t="s">
        <v>628</v>
      </c>
      <c r="G86" s="137" t="s">
        <v>633</v>
      </c>
      <c r="H86" s="137" t="s">
        <v>762</v>
      </c>
      <c r="I86" s="151" t="s">
        <v>73</v>
      </c>
      <c r="J86" s="151" t="s">
        <v>73</v>
      </c>
      <c r="K86" s="137" t="s">
        <v>69</v>
      </c>
      <c r="L86" s="151" t="s">
        <v>78</v>
      </c>
      <c r="M86" s="137" t="s">
        <v>70</v>
      </c>
      <c r="N86" s="137" t="s">
        <v>71</v>
      </c>
      <c r="O86" s="137" t="s">
        <v>72</v>
      </c>
      <c r="P86" s="137" t="s">
        <v>73</v>
      </c>
      <c r="Q86" s="137" t="s">
        <v>74</v>
      </c>
      <c r="R86" s="137" t="s">
        <v>71</v>
      </c>
      <c r="S86" s="152" t="s">
        <v>643</v>
      </c>
      <c r="T86" s="137">
        <f>SUM(IF('VALORACIÓN DE CONTROL DE RIESGO'!K86="Preventivo",15,IF('VALORACIÓN DE CONTROL DE RIESGO'!K86="Detectivo",10,0)),IF('VALORACIÓN DE CONTROL DE RIESGO'!M86="Asignado",15,0),IF('VALORACIÓN DE CONTROL DE RIESGO'!N86="Adecuada",15,0),IF('VALORACIÓN DE CONTROL DE RIESGO'!O86="Completa",10,IF('VALORACIÓN DE CONTROL DE RIESGO'!O86="Incompleta",5,0)),IF('VALORACIÓN DE CONTROL DE RIESGO'!P86="SI",15,0),IF('VALORACIÓN DE CONTROL DE RIESGO'!Q86="Se investigan y se resuelven oportunamente",15,0),IF('VALORACIÓN DE CONTROL DE RIESGO'!R86="Adecuada",15,0))</f>
        <v>100</v>
      </c>
      <c r="U86" s="137" t="str">
        <f t="shared" si="31"/>
        <v>Fuerte</v>
      </c>
      <c r="V86" s="137" t="s">
        <v>75</v>
      </c>
      <c r="W86" s="137" t="str">
        <f t="shared" si="32"/>
        <v>Fuerte</v>
      </c>
      <c r="X86" s="137" t="str">
        <f t="shared" si="33"/>
        <v>NO</v>
      </c>
      <c r="Y86" s="137"/>
      <c r="Z86" s="149"/>
      <c r="AA86" s="149"/>
      <c r="AB86" s="149"/>
      <c r="AC86" s="149"/>
      <c r="AD86" s="149"/>
      <c r="AE86" s="149"/>
      <c r="AF86" s="149"/>
      <c r="AG86" s="149"/>
      <c r="AH86" s="149"/>
      <c r="AI86" s="149"/>
      <c r="AJ86" s="149"/>
      <c r="AK86" s="149"/>
      <c r="AL86" s="149"/>
    </row>
    <row r="87" spans="1:38" s="150" customFormat="1" ht="127.5" x14ac:dyDescent="0.25">
      <c r="A87" s="137">
        <v>54</v>
      </c>
      <c r="B87" s="137" t="s">
        <v>178</v>
      </c>
      <c r="C87" s="137">
        <v>1</v>
      </c>
      <c r="D87" s="137" t="s">
        <v>68</v>
      </c>
      <c r="E87" s="147" t="str">
        <f>+VLOOKUP('VALORACIÓN DE CONTROL DE RIESGO'!A87,'IDENTIFICACIÓN DE RIESGOS'!$A$8:$F$100,6,0)</f>
        <v>Etapa Precontracual para la Adquisicion de Bienes y/o Servicios para los Organismos de SDJ PD-FC-7
 Etapa Precontracual para el Arrendamiento de Bienes Inmuebels,Gestionado por la Subsecretaria de Inversiones y FCO PD-FC-8.</v>
      </c>
      <c r="F87" s="137" t="s">
        <v>629</v>
      </c>
      <c r="G87" s="137" t="s">
        <v>634</v>
      </c>
      <c r="H87" s="137" t="s">
        <v>763</v>
      </c>
      <c r="I87" s="151" t="s">
        <v>73</v>
      </c>
      <c r="J87" s="151" t="s">
        <v>73</v>
      </c>
      <c r="K87" s="137" t="s">
        <v>69</v>
      </c>
      <c r="L87" s="151" t="s">
        <v>78</v>
      </c>
      <c r="M87" s="137" t="s">
        <v>70</v>
      </c>
      <c r="N87" s="137" t="s">
        <v>71</v>
      </c>
      <c r="O87" s="137" t="s">
        <v>72</v>
      </c>
      <c r="P87" s="137" t="s">
        <v>73</v>
      </c>
      <c r="Q87" s="137" t="s">
        <v>74</v>
      </c>
      <c r="R87" s="137" t="s">
        <v>71</v>
      </c>
      <c r="S87" s="152" t="s">
        <v>643</v>
      </c>
      <c r="T87" s="137">
        <f>SUM(IF('VALORACIÓN DE CONTROL DE RIESGO'!K87="Preventivo",15,IF('VALORACIÓN DE CONTROL DE RIESGO'!K87="Detectivo",10,0)),IF('VALORACIÓN DE CONTROL DE RIESGO'!M87="Asignado",15,0),IF('VALORACIÓN DE CONTROL DE RIESGO'!N87="Adecuada",15,0),IF('VALORACIÓN DE CONTROL DE RIESGO'!O87="Completa",10,IF('VALORACIÓN DE CONTROL DE RIESGO'!O87="Incompleta",5,0)),IF('VALORACIÓN DE CONTROL DE RIESGO'!P87="SI",15,0),IF('VALORACIÓN DE CONTROL DE RIESGO'!Q87="Se investigan y se resuelven oportunamente",15,0),IF('VALORACIÓN DE CONTROL DE RIESGO'!R87="Adecuada",15,0))</f>
        <v>100</v>
      </c>
      <c r="U87" s="137" t="str">
        <f t="shared" ref="U87:U91" si="34">IF(T87&gt;=96,"Fuerte",IF(AND(T87&gt;=86,T87&lt;=95),"Moderado",IF(AND(T87&lt;=85,T87&gt;=0),"Debil","")))</f>
        <v>Fuerte</v>
      </c>
      <c r="V87" s="137" t="s">
        <v>75</v>
      </c>
      <c r="W87" s="137" t="str">
        <f t="shared" ref="W87:W91" si="35">IF(AND(U87="Fuerte",V87="Fuerte"),"Fuerte",IF(AND(U87="Fuerte",V87="Moderado"),"Moderado",IF(AND(U87="Fuerte",V87="Debil"),"Debil",IF(AND(U87="Moderado",V87="Fuerte"),"Moderado",IF(AND(U87="Moderado",V87="Moderado"),"Moderado",IF(AND(U87="Moderado",V87="Debil"),"Debil",IF(AND(U87="Debil",V87="Fuerte"),"Debil",IF(AND(U87="Debil",V87="Moderado"),"Debil",IF(AND(U87="Debil",V87="Debil"),"Debil","")))))))))</f>
        <v>Fuerte</v>
      </c>
      <c r="X87" s="137" t="str">
        <f t="shared" ref="X87:X91" si="36">IF(W87="","",IF(W87="Fuerte","NO","SI"))</f>
        <v>NO</v>
      </c>
      <c r="Y87" s="137"/>
      <c r="Z87" s="149"/>
      <c r="AA87" s="149"/>
      <c r="AB87" s="149"/>
      <c r="AC87" s="149"/>
      <c r="AD87" s="149"/>
      <c r="AE87" s="149"/>
      <c r="AF87" s="149"/>
      <c r="AG87" s="149"/>
      <c r="AH87" s="149"/>
      <c r="AI87" s="149"/>
      <c r="AJ87" s="149"/>
      <c r="AK87" s="149"/>
      <c r="AL87" s="149"/>
    </row>
    <row r="88" spans="1:38" s="150" customFormat="1" ht="114.75" x14ac:dyDescent="0.25">
      <c r="A88" s="137">
        <v>55</v>
      </c>
      <c r="B88" s="137" t="s">
        <v>34</v>
      </c>
      <c r="C88" s="137">
        <v>1</v>
      </c>
      <c r="D88" s="137" t="s">
        <v>68</v>
      </c>
      <c r="E88" s="147" t="str">
        <f>+VLOOKUP('VALORACIÓN DE CONTROL DE RIESGO'!A88,'IDENTIFICACIÓN DE RIESGOS'!$A$8:$F$100,6,0)</f>
        <v>Atención Básica a  las Personas Privadas de la Libertad PD-AIB-XXX</v>
      </c>
      <c r="F88" s="137" t="s">
        <v>660</v>
      </c>
      <c r="G88" s="137" t="s">
        <v>665</v>
      </c>
      <c r="H88" s="137" t="s">
        <v>764</v>
      </c>
      <c r="I88" s="151" t="s">
        <v>73</v>
      </c>
      <c r="J88" s="151" t="s">
        <v>73</v>
      </c>
      <c r="K88" s="137" t="s">
        <v>69</v>
      </c>
      <c r="L88" s="151" t="s">
        <v>78</v>
      </c>
      <c r="M88" s="137" t="s">
        <v>70</v>
      </c>
      <c r="N88" s="137" t="s">
        <v>71</v>
      </c>
      <c r="O88" s="137" t="s">
        <v>72</v>
      </c>
      <c r="P88" s="137" t="s">
        <v>73</v>
      </c>
      <c r="Q88" s="137" t="s">
        <v>74</v>
      </c>
      <c r="R88" s="137" t="s">
        <v>71</v>
      </c>
      <c r="S88" s="152" t="s">
        <v>202</v>
      </c>
      <c r="T88" s="137">
        <f>SUM(IF('VALORACIÓN DE CONTROL DE RIESGO'!K88="Preventivo",15,IF('VALORACIÓN DE CONTROL DE RIESGO'!K88="Detectivo",10,0)),IF('VALORACIÓN DE CONTROL DE RIESGO'!M88="Asignado",15,0),IF('VALORACIÓN DE CONTROL DE RIESGO'!N88="Adecuada",15,0),IF('VALORACIÓN DE CONTROL DE RIESGO'!O88="Completa",10,IF('VALORACIÓN DE CONTROL DE RIESGO'!O88="Incompleta",5,0)),IF('VALORACIÓN DE CONTROL DE RIESGO'!P88="SI",15,0),IF('VALORACIÓN DE CONTROL DE RIESGO'!Q88="Se investigan y se resuelven oportunamente",15,0),IF('VALORACIÓN DE CONTROL DE RIESGO'!R88="Adecuada",15,0))</f>
        <v>100</v>
      </c>
      <c r="U88" s="137" t="str">
        <f t="shared" si="34"/>
        <v>Fuerte</v>
      </c>
      <c r="V88" s="137" t="s">
        <v>75</v>
      </c>
      <c r="W88" s="137" t="str">
        <f t="shared" si="35"/>
        <v>Fuerte</v>
      </c>
      <c r="X88" s="137" t="str">
        <f t="shared" si="36"/>
        <v>NO</v>
      </c>
      <c r="Y88" s="137"/>
      <c r="Z88" s="149"/>
      <c r="AA88" s="149"/>
      <c r="AB88" s="149"/>
      <c r="AC88" s="149"/>
      <c r="AD88" s="149"/>
      <c r="AE88" s="149"/>
      <c r="AF88" s="149"/>
      <c r="AG88" s="149"/>
      <c r="AH88" s="149"/>
      <c r="AI88" s="149"/>
      <c r="AJ88" s="149"/>
      <c r="AK88" s="149"/>
      <c r="AL88" s="149"/>
    </row>
    <row r="89" spans="1:38" s="150" customFormat="1" ht="140.25" x14ac:dyDescent="0.25">
      <c r="A89" s="137">
        <v>56</v>
      </c>
      <c r="B89" s="137" t="s">
        <v>34</v>
      </c>
      <c r="C89" s="137">
        <v>1</v>
      </c>
      <c r="D89" s="137" t="s">
        <v>68</v>
      </c>
      <c r="E89" s="147" t="str">
        <f>+VLOOKUP('VALORACIÓN DE CONTROL DE RIESGO'!A89,'IDENTIFICACIÓN DE RIESGOS'!$A$8:$F$100,6,0)</f>
        <v>Junta de Evaluacion de Trabajo Estudio y Enseñanza PD-AIB-2</v>
      </c>
      <c r="F89" s="137" t="s">
        <v>661</v>
      </c>
      <c r="G89" s="137" t="s">
        <v>666</v>
      </c>
      <c r="H89" s="137" t="s">
        <v>765</v>
      </c>
      <c r="I89" s="151" t="s">
        <v>73</v>
      </c>
      <c r="J89" s="151" t="s">
        <v>73</v>
      </c>
      <c r="K89" s="137" t="s">
        <v>69</v>
      </c>
      <c r="L89" s="151" t="s">
        <v>78</v>
      </c>
      <c r="M89" s="137" t="s">
        <v>70</v>
      </c>
      <c r="N89" s="137" t="s">
        <v>71</v>
      </c>
      <c r="O89" s="137" t="s">
        <v>72</v>
      </c>
      <c r="P89" s="137" t="s">
        <v>73</v>
      </c>
      <c r="Q89" s="137" t="s">
        <v>74</v>
      </c>
      <c r="R89" s="137" t="s">
        <v>71</v>
      </c>
      <c r="S89" s="152" t="s">
        <v>202</v>
      </c>
      <c r="T89" s="137">
        <f>SUM(IF('VALORACIÓN DE CONTROL DE RIESGO'!K89="Preventivo",15,IF('VALORACIÓN DE CONTROL DE RIESGO'!K89="Detectivo",10,0)),IF('VALORACIÓN DE CONTROL DE RIESGO'!M89="Asignado",15,0),IF('VALORACIÓN DE CONTROL DE RIESGO'!N89="Adecuada",15,0),IF('VALORACIÓN DE CONTROL DE RIESGO'!O89="Completa",10,IF('VALORACIÓN DE CONTROL DE RIESGO'!O89="Incompleta",5,0)),IF('VALORACIÓN DE CONTROL DE RIESGO'!P89="SI",15,0),IF('VALORACIÓN DE CONTROL DE RIESGO'!Q89="Se investigan y se resuelven oportunamente",15,0),IF('VALORACIÓN DE CONTROL DE RIESGO'!R89="Adecuada",15,0))</f>
        <v>100</v>
      </c>
      <c r="U89" s="137" t="str">
        <f t="shared" si="34"/>
        <v>Fuerte</v>
      </c>
      <c r="V89" s="137" t="s">
        <v>75</v>
      </c>
      <c r="W89" s="137" t="str">
        <f t="shared" si="35"/>
        <v>Fuerte</v>
      </c>
      <c r="X89" s="137" t="str">
        <f t="shared" si="36"/>
        <v>NO</v>
      </c>
      <c r="Y89" s="137"/>
      <c r="Z89" s="149"/>
      <c r="AA89" s="149"/>
      <c r="AB89" s="149"/>
      <c r="AC89" s="149"/>
      <c r="AD89" s="149"/>
      <c r="AE89" s="149"/>
      <c r="AF89" s="149"/>
      <c r="AG89" s="149"/>
      <c r="AH89" s="149"/>
      <c r="AI89" s="149"/>
      <c r="AJ89" s="149"/>
      <c r="AK89" s="149"/>
      <c r="AL89" s="149"/>
    </row>
    <row r="90" spans="1:38" s="150" customFormat="1" ht="114.75" x14ac:dyDescent="0.25">
      <c r="A90" s="137">
        <v>57</v>
      </c>
      <c r="B90" s="137" t="s">
        <v>34</v>
      </c>
      <c r="C90" s="137">
        <v>1</v>
      </c>
      <c r="D90" s="137" t="s">
        <v>68</v>
      </c>
      <c r="E90" s="147" t="str">
        <f>+VLOOKUP('VALORACIÓN DE CONTROL DE RIESGO'!A90,'IDENTIFICACIÓN DE RIESGOS'!$A$8:$F$100,6,0)</f>
        <v>Control de PPL PD-AIB-XXX</v>
      </c>
      <c r="F90" s="137" t="s">
        <v>662</v>
      </c>
      <c r="G90" s="137" t="s">
        <v>666</v>
      </c>
      <c r="H90" s="137" t="s">
        <v>766</v>
      </c>
      <c r="I90" s="151" t="s">
        <v>73</v>
      </c>
      <c r="J90" s="151" t="s">
        <v>73</v>
      </c>
      <c r="K90" s="137" t="s">
        <v>69</v>
      </c>
      <c r="L90" s="151" t="s">
        <v>78</v>
      </c>
      <c r="M90" s="137" t="s">
        <v>70</v>
      </c>
      <c r="N90" s="137" t="s">
        <v>71</v>
      </c>
      <c r="O90" s="137" t="s">
        <v>72</v>
      </c>
      <c r="P90" s="137" t="s">
        <v>73</v>
      </c>
      <c r="Q90" s="137" t="s">
        <v>74</v>
      </c>
      <c r="R90" s="137" t="s">
        <v>71</v>
      </c>
      <c r="S90" s="152" t="s">
        <v>202</v>
      </c>
      <c r="T90" s="137">
        <f>SUM(IF('VALORACIÓN DE CONTROL DE RIESGO'!K90="Preventivo",15,IF('VALORACIÓN DE CONTROL DE RIESGO'!K90="Detectivo",10,0)),IF('VALORACIÓN DE CONTROL DE RIESGO'!M90="Asignado",15,0),IF('VALORACIÓN DE CONTROL DE RIESGO'!N90="Adecuada",15,0),IF('VALORACIÓN DE CONTROL DE RIESGO'!O90="Completa",10,IF('VALORACIÓN DE CONTROL DE RIESGO'!O90="Incompleta",5,0)),IF('VALORACIÓN DE CONTROL DE RIESGO'!P90="SI",15,0),IF('VALORACIÓN DE CONTROL DE RIESGO'!Q90="Se investigan y se resuelven oportunamente",15,0),IF('VALORACIÓN DE CONTROL DE RIESGO'!R90="Adecuada",15,0))</f>
        <v>100</v>
      </c>
      <c r="U90" s="137" t="str">
        <f t="shared" si="34"/>
        <v>Fuerte</v>
      </c>
      <c r="V90" s="137" t="s">
        <v>75</v>
      </c>
      <c r="W90" s="137" t="str">
        <f t="shared" si="35"/>
        <v>Fuerte</v>
      </c>
      <c r="X90" s="137" t="str">
        <f t="shared" si="36"/>
        <v>NO</v>
      </c>
      <c r="Y90" s="137"/>
      <c r="Z90" s="149"/>
      <c r="AA90" s="149"/>
      <c r="AB90" s="149"/>
      <c r="AC90" s="149"/>
      <c r="AD90" s="149"/>
      <c r="AE90" s="149"/>
      <c r="AF90" s="149"/>
      <c r="AG90" s="149"/>
      <c r="AH90" s="149"/>
      <c r="AI90" s="149"/>
      <c r="AJ90" s="149"/>
      <c r="AK90" s="149"/>
      <c r="AL90" s="149"/>
    </row>
    <row r="91" spans="1:38" s="150" customFormat="1" ht="102" x14ac:dyDescent="0.25">
      <c r="A91" s="137">
        <v>58</v>
      </c>
      <c r="B91" s="137" t="s">
        <v>34</v>
      </c>
      <c r="C91" s="137">
        <v>1</v>
      </c>
      <c r="D91" s="137" t="s">
        <v>68</v>
      </c>
      <c r="E91" s="147" t="str">
        <f>+VLOOKUP('VALORACIÓN DE CONTROL DE RIESGO'!A91,'IDENTIFICACIÓN DE RIESGOS'!$A$8:$F$100,6,0)</f>
        <v>Remisiones Judiciales PD-TJ-5</v>
      </c>
      <c r="F91" s="137" t="s">
        <v>663</v>
      </c>
      <c r="G91" s="137" t="s">
        <v>667</v>
      </c>
      <c r="H91" s="137" t="s">
        <v>767</v>
      </c>
      <c r="I91" s="151" t="s">
        <v>73</v>
      </c>
      <c r="J91" s="151" t="s">
        <v>73</v>
      </c>
      <c r="K91" s="137" t="s">
        <v>69</v>
      </c>
      <c r="L91" s="151" t="s">
        <v>78</v>
      </c>
      <c r="M91" s="137" t="s">
        <v>70</v>
      </c>
      <c r="N91" s="137" t="s">
        <v>71</v>
      </c>
      <c r="O91" s="137" t="s">
        <v>72</v>
      </c>
      <c r="P91" s="137" t="s">
        <v>73</v>
      </c>
      <c r="Q91" s="137" t="s">
        <v>74</v>
      </c>
      <c r="R91" s="137" t="s">
        <v>71</v>
      </c>
      <c r="S91" s="152" t="s">
        <v>202</v>
      </c>
      <c r="T91" s="137">
        <f>SUM(IF('VALORACIÓN DE CONTROL DE RIESGO'!K91="Preventivo",15,IF('VALORACIÓN DE CONTROL DE RIESGO'!K91="Detectivo",10,0)),IF('VALORACIÓN DE CONTROL DE RIESGO'!M91="Asignado",15,0),IF('VALORACIÓN DE CONTROL DE RIESGO'!N91="Adecuada",15,0),IF('VALORACIÓN DE CONTROL DE RIESGO'!O91="Completa",10,IF('VALORACIÓN DE CONTROL DE RIESGO'!O91="Incompleta",5,0)),IF('VALORACIÓN DE CONTROL DE RIESGO'!P91="SI",15,0),IF('VALORACIÓN DE CONTROL DE RIESGO'!Q91="Se investigan y se resuelven oportunamente",15,0),IF('VALORACIÓN DE CONTROL DE RIESGO'!R91="Adecuada",15,0))</f>
        <v>100</v>
      </c>
      <c r="U91" s="137" t="str">
        <f t="shared" si="34"/>
        <v>Fuerte</v>
      </c>
      <c r="V91" s="137" t="s">
        <v>75</v>
      </c>
      <c r="W91" s="137" t="str">
        <f t="shared" si="35"/>
        <v>Fuerte</v>
      </c>
      <c r="X91" s="137" t="str">
        <f t="shared" si="36"/>
        <v>NO</v>
      </c>
      <c r="Y91" s="137"/>
      <c r="Z91" s="149"/>
      <c r="AA91" s="149"/>
      <c r="AB91" s="149"/>
      <c r="AC91" s="149"/>
      <c r="AD91" s="149"/>
      <c r="AE91" s="149"/>
      <c r="AF91" s="149"/>
      <c r="AG91" s="149"/>
      <c r="AH91" s="149"/>
      <c r="AI91" s="149"/>
      <c r="AJ91" s="149"/>
      <c r="AK91" s="149"/>
      <c r="AL91" s="149"/>
    </row>
    <row r="92" spans="1:38" s="150" customFormat="1" ht="140.25" x14ac:dyDescent="0.25">
      <c r="A92" s="137">
        <v>59</v>
      </c>
      <c r="B92" s="137" t="s">
        <v>34</v>
      </c>
      <c r="C92" s="137">
        <v>1</v>
      </c>
      <c r="D92" s="137" t="s">
        <v>68</v>
      </c>
      <c r="E92" s="147" t="str">
        <f>+VLOOKUP('VALORACIÓN DE CONTROL DE RIESGO'!A92,'IDENTIFICACIÓN DE RIESGOS'!$A$8:$F$100,6,0)</f>
        <v xml:space="preserve"> Suministro de Alimentación a las Personas Privadas de la Libertad 
PD-AIB-3</v>
      </c>
      <c r="F92" s="137" t="s">
        <v>664</v>
      </c>
      <c r="G92" s="137" t="s">
        <v>667</v>
      </c>
      <c r="H92" s="137" t="s">
        <v>768</v>
      </c>
      <c r="I92" s="151" t="s">
        <v>73</v>
      </c>
      <c r="J92" s="151" t="s">
        <v>73</v>
      </c>
      <c r="K92" s="137" t="s">
        <v>69</v>
      </c>
      <c r="L92" s="151" t="s">
        <v>78</v>
      </c>
      <c r="M92" s="137" t="s">
        <v>70</v>
      </c>
      <c r="N92" s="137" t="s">
        <v>71</v>
      </c>
      <c r="O92" s="137" t="s">
        <v>72</v>
      </c>
      <c r="P92" s="137" t="s">
        <v>73</v>
      </c>
      <c r="Q92" s="137" t="s">
        <v>74</v>
      </c>
      <c r="R92" s="137" t="s">
        <v>71</v>
      </c>
      <c r="S92" s="152" t="s">
        <v>202</v>
      </c>
      <c r="T92" s="137">
        <f>SUM(IF('VALORACIÓN DE CONTROL DE RIESGO'!K92="Preventivo",15,IF('VALORACIÓN DE CONTROL DE RIESGO'!K92="Detectivo",10,0)),IF('VALORACIÓN DE CONTROL DE RIESGO'!M92="Asignado",15,0),IF('VALORACIÓN DE CONTROL DE RIESGO'!N92="Adecuada",15,0),IF('VALORACIÓN DE CONTROL DE RIESGO'!O92="Completa",10,IF('VALORACIÓN DE CONTROL DE RIESGO'!O92="Incompleta",5,0)),IF('VALORACIÓN DE CONTROL DE RIESGO'!P92="SI",15,0),IF('VALORACIÓN DE CONTROL DE RIESGO'!Q92="Se investigan y se resuelven oportunamente",15,0),IF('VALORACIÓN DE CONTROL DE RIESGO'!R92="Adecuada",15,0))</f>
        <v>100</v>
      </c>
      <c r="U92" s="137" t="str">
        <f t="shared" ref="U92:U94" si="37">IF(T92&gt;=96,"Fuerte",IF(AND(T92&gt;=86,T92&lt;=95),"Moderado",IF(AND(T92&lt;=85,T92&gt;=0),"Debil","")))</f>
        <v>Fuerte</v>
      </c>
      <c r="V92" s="137" t="s">
        <v>75</v>
      </c>
      <c r="W92" s="137" t="str">
        <f t="shared" ref="W92:W94" si="38">IF(AND(U92="Fuerte",V92="Fuerte"),"Fuerte",IF(AND(U92="Fuerte",V92="Moderado"),"Moderado",IF(AND(U92="Fuerte",V92="Debil"),"Debil",IF(AND(U92="Moderado",V92="Fuerte"),"Moderado",IF(AND(U92="Moderado",V92="Moderado"),"Moderado",IF(AND(U92="Moderado",V92="Debil"),"Debil",IF(AND(U92="Debil",V92="Fuerte"),"Debil",IF(AND(U92="Debil",V92="Moderado"),"Debil",IF(AND(U92="Debil",V92="Debil"),"Debil","")))))))))</f>
        <v>Fuerte</v>
      </c>
      <c r="X92" s="137" t="str">
        <f t="shared" ref="X92:X94" si="39">IF(W92="","",IF(W92="Fuerte","NO","SI"))</f>
        <v>NO</v>
      </c>
      <c r="Y92" s="137"/>
      <c r="Z92" s="149"/>
      <c r="AA92" s="149"/>
      <c r="AB92" s="149"/>
      <c r="AC92" s="149"/>
      <c r="AD92" s="149"/>
      <c r="AE92" s="149"/>
      <c r="AF92" s="149"/>
      <c r="AG92" s="149"/>
      <c r="AH92" s="149"/>
      <c r="AI92" s="149"/>
      <c r="AJ92" s="149"/>
      <c r="AK92" s="149"/>
      <c r="AL92" s="149"/>
    </row>
    <row r="93" spans="1:38" s="150" customFormat="1" ht="114.75" x14ac:dyDescent="0.25">
      <c r="A93" s="137">
        <v>60</v>
      </c>
      <c r="B93" s="137" t="s">
        <v>30</v>
      </c>
      <c r="C93" s="137">
        <v>1</v>
      </c>
      <c r="D93" s="137" t="s">
        <v>68</v>
      </c>
      <c r="E93" s="147" t="str">
        <f>+VLOOKUP('VALORACIÓN DE CONTROL DE RIESGO'!A93,'IDENTIFICACIÓN DE RIESGOS'!$A$8:$F$100,6,0)</f>
        <v>Control de PPL PD-CVS-XXX
Control de Visitas PD-CVS-4</v>
      </c>
      <c r="F93" s="137" t="s">
        <v>681</v>
      </c>
      <c r="G93" s="137" t="s">
        <v>684</v>
      </c>
      <c r="H93" s="137" t="s">
        <v>769</v>
      </c>
      <c r="I93" s="151" t="s">
        <v>73</v>
      </c>
      <c r="J93" s="151" t="s">
        <v>73</v>
      </c>
      <c r="K93" s="137" t="s">
        <v>69</v>
      </c>
      <c r="L93" s="151" t="s">
        <v>78</v>
      </c>
      <c r="M93" s="137" t="s">
        <v>70</v>
      </c>
      <c r="N93" s="137" t="s">
        <v>71</v>
      </c>
      <c r="O93" s="137" t="s">
        <v>72</v>
      </c>
      <c r="P93" s="137" t="s">
        <v>73</v>
      </c>
      <c r="Q93" s="137" t="s">
        <v>74</v>
      </c>
      <c r="R93" s="137" t="s">
        <v>71</v>
      </c>
      <c r="S93" s="152" t="s">
        <v>202</v>
      </c>
      <c r="T93" s="137">
        <f>SUM(IF('VALORACIÓN DE CONTROL DE RIESGO'!K93="Preventivo",15,IF('VALORACIÓN DE CONTROL DE RIESGO'!K93="Detectivo",10,0)),IF('VALORACIÓN DE CONTROL DE RIESGO'!M93="Asignado",15,0),IF('VALORACIÓN DE CONTROL DE RIESGO'!N93="Adecuada",15,0),IF('VALORACIÓN DE CONTROL DE RIESGO'!O93="Completa",10,IF('VALORACIÓN DE CONTROL DE RIESGO'!O93="Incompleta",5,0)),IF('VALORACIÓN DE CONTROL DE RIESGO'!P93="SI",15,0),IF('VALORACIÓN DE CONTROL DE RIESGO'!Q93="Se investigan y se resuelven oportunamente",15,0),IF('VALORACIÓN DE CONTROL DE RIESGO'!R93="Adecuada",15,0))</f>
        <v>100</v>
      </c>
      <c r="U93" s="137" t="str">
        <f t="shared" si="37"/>
        <v>Fuerte</v>
      </c>
      <c r="V93" s="137" t="s">
        <v>75</v>
      </c>
      <c r="W93" s="137" t="str">
        <f t="shared" si="38"/>
        <v>Fuerte</v>
      </c>
      <c r="X93" s="137" t="str">
        <f t="shared" si="39"/>
        <v>NO</v>
      </c>
      <c r="Y93" s="137"/>
      <c r="Z93" s="149"/>
      <c r="AA93" s="149"/>
      <c r="AB93" s="149"/>
      <c r="AC93" s="149"/>
      <c r="AD93" s="149"/>
      <c r="AE93" s="149"/>
      <c r="AF93" s="149"/>
      <c r="AG93" s="149"/>
      <c r="AH93" s="149"/>
      <c r="AI93" s="149"/>
      <c r="AJ93" s="149"/>
      <c r="AK93" s="149"/>
      <c r="AL93" s="149"/>
    </row>
    <row r="94" spans="1:38" s="150" customFormat="1" ht="178.5" x14ac:dyDescent="0.25">
      <c r="A94" s="137">
        <v>61</v>
      </c>
      <c r="B94" s="137" t="s">
        <v>30</v>
      </c>
      <c r="C94" s="137">
        <v>1</v>
      </c>
      <c r="D94" s="137" t="s">
        <v>68</v>
      </c>
      <c r="E94" s="147" t="str">
        <f>+VLOOKUP('VALORACIÓN DE CONTROL DE RIESGO'!A94,'IDENTIFICACIÓN DE RIESGOS'!$A$8:$F$100,6,0)</f>
        <v>Control de PPL PD-CVS-XXX
Control de Visitas PD-CVS-4</v>
      </c>
      <c r="F94" s="137" t="s">
        <v>682</v>
      </c>
      <c r="G94" s="137" t="s">
        <v>684</v>
      </c>
      <c r="H94" s="137" t="s">
        <v>770</v>
      </c>
      <c r="I94" s="151" t="s">
        <v>73</v>
      </c>
      <c r="J94" s="151" t="s">
        <v>73</v>
      </c>
      <c r="K94" s="137" t="s">
        <v>69</v>
      </c>
      <c r="L94" s="151" t="s">
        <v>78</v>
      </c>
      <c r="M94" s="137" t="s">
        <v>70</v>
      </c>
      <c r="N94" s="137" t="s">
        <v>71</v>
      </c>
      <c r="O94" s="137" t="s">
        <v>72</v>
      </c>
      <c r="P94" s="137" t="s">
        <v>73</v>
      </c>
      <c r="Q94" s="137" t="s">
        <v>74</v>
      </c>
      <c r="R94" s="137" t="s">
        <v>71</v>
      </c>
      <c r="S94" s="152" t="s">
        <v>202</v>
      </c>
      <c r="T94" s="137">
        <f>SUM(IF('VALORACIÓN DE CONTROL DE RIESGO'!K94="Preventivo",15,IF('VALORACIÓN DE CONTROL DE RIESGO'!K94="Detectivo",10,0)),IF('VALORACIÓN DE CONTROL DE RIESGO'!M94="Asignado",15,0),IF('VALORACIÓN DE CONTROL DE RIESGO'!N94="Adecuada",15,0),IF('VALORACIÓN DE CONTROL DE RIESGO'!O94="Completa",10,IF('VALORACIÓN DE CONTROL DE RIESGO'!O94="Incompleta",5,0)),IF('VALORACIÓN DE CONTROL DE RIESGO'!P94="SI",15,0),IF('VALORACIÓN DE CONTROL DE RIESGO'!Q94="Se investigan y se resuelven oportunamente",15,0),IF('VALORACIÓN DE CONTROL DE RIESGO'!R94="Adecuada",15,0))</f>
        <v>100</v>
      </c>
      <c r="U94" s="137" t="str">
        <f t="shared" si="37"/>
        <v>Fuerte</v>
      </c>
      <c r="V94" s="137" t="s">
        <v>75</v>
      </c>
      <c r="W94" s="137" t="str">
        <f t="shared" si="38"/>
        <v>Fuerte</v>
      </c>
      <c r="X94" s="137" t="str">
        <f t="shared" si="39"/>
        <v>NO</v>
      </c>
      <c r="Y94" s="137"/>
      <c r="Z94" s="149"/>
      <c r="AA94" s="149"/>
      <c r="AB94" s="149"/>
      <c r="AC94" s="149"/>
      <c r="AD94" s="149"/>
      <c r="AE94" s="149"/>
      <c r="AF94" s="149"/>
      <c r="AG94" s="149"/>
      <c r="AH94" s="149"/>
      <c r="AI94" s="149"/>
      <c r="AJ94" s="149"/>
      <c r="AK94" s="149"/>
      <c r="AL94" s="149"/>
    </row>
    <row r="95" spans="1:38" s="150" customFormat="1" ht="127.5" x14ac:dyDescent="0.25">
      <c r="A95" s="137">
        <v>62</v>
      </c>
      <c r="B95" s="137" t="s">
        <v>30</v>
      </c>
      <c r="C95" s="137">
        <v>1</v>
      </c>
      <c r="D95" s="137" t="s">
        <v>68</v>
      </c>
      <c r="E95" s="147" t="str">
        <f>+VLOOKUP('VALORACIÓN DE CONTROL DE RIESGO'!A95,'IDENTIFICACIÓN DE RIESGOS'!$A$8:$F$100,6,0)</f>
        <v>Control de PPL PD-CVS-XXX
Control de Visitas PD-CVS-4</v>
      </c>
      <c r="F95" s="137" t="s">
        <v>683</v>
      </c>
      <c r="G95" s="137" t="s">
        <v>684</v>
      </c>
      <c r="H95" s="137" t="s">
        <v>787</v>
      </c>
      <c r="I95" s="151" t="s">
        <v>73</v>
      </c>
      <c r="J95" s="151" t="s">
        <v>73</v>
      </c>
      <c r="K95" s="137" t="s">
        <v>69</v>
      </c>
      <c r="L95" s="151" t="s">
        <v>78</v>
      </c>
      <c r="M95" s="137" t="s">
        <v>70</v>
      </c>
      <c r="N95" s="137" t="s">
        <v>71</v>
      </c>
      <c r="O95" s="137" t="s">
        <v>72</v>
      </c>
      <c r="P95" s="137" t="s">
        <v>73</v>
      </c>
      <c r="Q95" s="137" t="s">
        <v>74</v>
      </c>
      <c r="R95" s="137" t="s">
        <v>71</v>
      </c>
      <c r="S95" s="152" t="s">
        <v>202</v>
      </c>
      <c r="T95" s="137">
        <f>SUM(IF('VALORACIÓN DE CONTROL DE RIESGO'!K95="Preventivo",15,IF('VALORACIÓN DE CONTROL DE RIESGO'!K95="Detectivo",10,0)),IF('VALORACIÓN DE CONTROL DE RIESGO'!M95="Asignado",15,0),IF('VALORACIÓN DE CONTROL DE RIESGO'!N95="Adecuada",15,0),IF('VALORACIÓN DE CONTROL DE RIESGO'!O95="Completa",10,IF('VALORACIÓN DE CONTROL DE RIESGO'!O95="Incompleta",5,0)),IF('VALORACIÓN DE CONTROL DE RIESGO'!P95="SI",15,0),IF('VALORACIÓN DE CONTROL DE RIESGO'!Q95="Se investigan y se resuelven oportunamente",15,0),IF('VALORACIÓN DE CONTROL DE RIESGO'!R95="Adecuada",15,0))</f>
        <v>100</v>
      </c>
      <c r="U95" s="137" t="str">
        <f t="shared" ref="U95:U100" si="40">IF(T95&gt;=96,"Fuerte",IF(AND(T95&gt;=86,T95&lt;=95),"Moderado",IF(AND(T95&lt;=85,T95&gt;=0),"Debil","")))</f>
        <v>Fuerte</v>
      </c>
      <c r="V95" s="137" t="s">
        <v>75</v>
      </c>
      <c r="W95" s="137" t="str">
        <f t="shared" ref="W95:W100" si="41">IF(AND(U95="Fuerte",V95="Fuerte"),"Fuerte",IF(AND(U95="Fuerte",V95="Moderado"),"Moderado",IF(AND(U95="Fuerte",V95="Debil"),"Debil",IF(AND(U95="Moderado",V95="Fuerte"),"Moderado",IF(AND(U95="Moderado",V95="Moderado"),"Moderado",IF(AND(U95="Moderado",V95="Debil"),"Debil",IF(AND(U95="Debil",V95="Fuerte"),"Debil",IF(AND(U95="Debil",V95="Moderado"),"Debil",IF(AND(U95="Debil",V95="Debil"),"Debil","")))))))))</f>
        <v>Fuerte</v>
      </c>
      <c r="X95" s="137" t="str">
        <f t="shared" ref="X95:X100" si="42">IF(W95="","",IF(W95="Fuerte","NO","SI"))</f>
        <v>NO</v>
      </c>
      <c r="Y95" s="137"/>
      <c r="Z95" s="149"/>
      <c r="AA95" s="149"/>
      <c r="AB95" s="149"/>
      <c r="AC95" s="149"/>
      <c r="AD95" s="149"/>
      <c r="AE95" s="149"/>
      <c r="AF95" s="149"/>
      <c r="AG95" s="149"/>
      <c r="AH95" s="149"/>
      <c r="AI95" s="149"/>
      <c r="AJ95" s="149"/>
      <c r="AK95" s="149"/>
      <c r="AL95" s="149"/>
    </row>
    <row r="96" spans="1:38" s="150" customFormat="1" ht="165.75" x14ac:dyDescent="0.25">
      <c r="A96" s="137">
        <v>63</v>
      </c>
      <c r="B96" s="137" t="s">
        <v>33</v>
      </c>
      <c r="C96" s="137">
        <v>1</v>
      </c>
      <c r="D96" s="137" t="s">
        <v>68</v>
      </c>
      <c r="E96" s="147" t="str">
        <f>+VLOOKUP('VALORACIÓN DE CONTROL DE RIESGO'!A96,'IDENTIFICACIÓN DE RIESGOS'!$A$8:$F$100,6,0)</f>
        <v xml:space="preserve">Ingreso de la Persona Privada de la Libertad PD-TJ-1
Egreso de la Persona Privada de la Libertad 
PD-TJ-7
Remisiones de las Personas Privadas de la Libertad
PD-TJ-5
Disciplinario de la Persona Privada de la Libertad 
PD-TJ-6
</v>
      </c>
      <c r="F96" s="137" t="s">
        <v>696</v>
      </c>
      <c r="G96" s="137" t="s">
        <v>699</v>
      </c>
      <c r="H96" s="137" t="s">
        <v>771</v>
      </c>
      <c r="I96" s="151" t="s">
        <v>73</v>
      </c>
      <c r="J96" s="151" t="s">
        <v>73</v>
      </c>
      <c r="K96" s="137" t="s">
        <v>69</v>
      </c>
      <c r="L96" s="151" t="s">
        <v>78</v>
      </c>
      <c r="M96" s="137" t="s">
        <v>70</v>
      </c>
      <c r="N96" s="137" t="s">
        <v>71</v>
      </c>
      <c r="O96" s="137" t="s">
        <v>72</v>
      </c>
      <c r="P96" s="137" t="s">
        <v>73</v>
      </c>
      <c r="Q96" s="137" t="s">
        <v>74</v>
      </c>
      <c r="R96" s="137" t="s">
        <v>71</v>
      </c>
      <c r="S96" s="152" t="s">
        <v>707</v>
      </c>
      <c r="T96" s="137">
        <f>SUM(IF('VALORACIÓN DE CONTROL DE RIESGO'!K96="Preventivo",15,IF('VALORACIÓN DE CONTROL DE RIESGO'!K96="Detectivo",10,0)),IF('VALORACIÓN DE CONTROL DE RIESGO'!M96="Asignado",15,0),IF('VALORACIÓN DE CONTROL DE RIESGO'!N96="Adecuada",15,0),IF('VALORACIÓN DE CONTROL DE RIESGO'!O96="Completa",10,IF('VALORACIÓN DE CONTROL DE RIESGO'!O96="Incompleta",5,0)),IF('VALORACIÓN DE CONTROL DE RIESGO'!P96="SI",15,0),IF('VALORACIÓN DE CONTROL DE RIESGO'!Q96="Se investigan y se resuelven oportunamente",15,0),IF('VALORACIÓN DE CONTROL DE RIESGO'!R96="Adecuada",15,0))</f>
        <v>100</v>
      </c>
      <c r="U96" s="137" t="str">
        <f t="shared" si="40"/>
        <v>Fuerte</v>
      </c>
      <c r="V96" s="137" t="s">
        <v>75</v>
      </c>
      <c r="W96" s="137" t="str">
        <f t="shared" si="41"/>
        <v>Fuerte</v>
      </c>
      <c r="X96" s="137" t="str">
        <f t="shared" si="42"/>
        <v>NO</v>
      </c>
      <c r="Y96" s="137"/>
      <c r="Z96" s="149"/>
      <c r="AA96" s="149"/>
      <c r="AB96" s="149"/>
      <c r="AC96" s="149"/>
      <c r="AD96" s="149"/>
      <c r="AE96" s="149"/>
      <c r="AF96" s="149"/>
      <c r="AG96" s="149"/>
      <c r="AH96" s="149"/>
      <c r="AI96" s="149"/>
      <c r="AJ96" s="149"/>
      <c r="AK96" s="149"/>
      <c r="AL96" s="149"/>
    </row>
    <row r="97" spans="1:38" s="150" customFormat="1" ht="165.75" x14ac:dyDescent="0.25">
      <c r="A97" s="137">
        <v>64</v>
      </c>
      <c r="B97" s="137" t="s">
        <v>33</v>
      </c>
      <c r="C97" s="137">
        <v>1</v>
      </c>
      <c r="D97" s="137" t="s">
        <v>68</v>
      </c>
      <c r="E97" s="147" t="str">
        <f>+VLOOKUP('VALORACIÓN DE CONTROL DE RIESGO'!A97,'IDENTIFICACIÓN DE RIESGOS'!$A$8:$F$100,6,0)</f>
        <v xml:space="preserve">Ingreso de la Persona Privada de la Libertad PD-TJ-1
Egreso de la Persona Privada de la Libertad 
PD-TJ-7
Remisiones de las Personas Privadas de la Libertad
PD-TJ-5
Disciplinario de la Persona Privada de la Libertad 
PD-TJ-6
</v>
      </c>
      <c r="F97" s="137" t="s">
        <v>696</v>
      </c>
      <c r="G97" s="137" t="s">
        <v>699</v>
      </c>
      <c r="H97" s="137" t="s">
        <v>788</v>
      </c>
      <c r="I97" s="151" t="s">
        <v>73</v>
      </c>
      <c r="J97" s="151" t="s">
        <v>73</v>
      </c>
      <c r="K97" s="137" t="s">
        <v>69</v>
      </c>
      <c r="L97" s="151" t="s">
        <v>78</v>
      </c>
      <c r="M97" s="137" t="s">
        <v>70</v>
      </c>
      <c r="N97" s="137" t="s">
        <v>71</v>
      </c>
      <c r="O97" s="137" t="s">
        <v>72</v>
      </c>
      <c r="P97" s="137" t="s">
        <v>73</v>
      </c>
      <c r="Q97" s="137" t="s">
        <v>74</v>
      </c>
      <c r="R97" s="137" t="s">
        <v>71</v>
      </c>
      <c r="S97" s="152" t="s">
        <v>707</v>
      </c>
      <c r="T97" s="137">
        <f>SUM(IF('VALORACIÓN DE CONTROL DE RIESGO'!K97="Preventivo",15,IF('VALORACIÓN DE CONTROL DE RIESGO'!K97="Detectivo",10,0)),IF('VALORACIÓN DE CONTROL DE RIESGO'!M97="Asignado",15,0),IF('VALORACIÓN DE CONTROL DE RIESGO'!N97="Adecuada",15,0),IF('VALORACIÓN DE CONTROL DE RIESGO'!O97="Completa",10,IF('VALORACIÓN DE CONTROL DE RIESGO'!O97="Incompleta",5,0)),IF('VALORACIÓN DE CONTROL DE RIESGO'!P97="SI",15,0),IF('VALORACIÓN DE CONTROL DE RIESGO'!Q97="Se investigan y se resuelven oportunamente",15,0),IF('VALORACIÓN DE CONTROL DE RIESGO'!R97="Adecuada",15,0))</f>
        <v>100</v>
      </c>
      <c r="U97" s="137" t="str">
        <f t="shared" si="40"/>
        <v>Fuerte</v>
      </c>
      <c r="V97" s="137" t="s">
        <v>75</v>
      </c>
      <c r="W97" s="137" t="str">
        <f t="shared" si="41"/>
        <v>Fuerte</v>
      </c>
      <c r="X97" s="137" t="str">
        <f t="shared" si="42"/>
        <v>NO</v>
      </c>
      <c r="Y97" s="137"/>
      <c r="Z97" s="149"/>
      <c r="AA97" s="149"/>
      <c r="AB97" s="149"/>
      <c r="AC97" s="149"/>
      <c r="AD97" s="149"/>
      <c r="AE97" s="149"/>
      <c r="AF97" s="149"/>
      <c r="AG97" s="149"/>
      <c r="AH97" s="149"/>
      <c r="AI97" s="149"/>
      <c r="AJ97" s="149"/>
      <c r="AK97" s="149"/>
      <c r="AL97" s="149"/>
    </row>
    <row r="98" spans="1:38" s="150" customFormat="1" ht="165.75" x14ac:dyDescent="0.25">
      <c r="A98" s="137">
        <v>65</v>
      </c>
      <c r="B98" s="137" t="s">
        <v>33</v>
      </c>
      <c r="C98" s="137">
        <v>1</v>
      </c>
      <c r="D98" s="137" t="s">
        <v>68</v>
      </c>
      <c r="E98" s="147" t="str">
        <f>+VLOOKUP('VALORACIÓN DE CONTROL DE RIESGO'!A98,'IDENTIFICACIÓN DE RIESGOS'!$A$8:$F$100,6,0)</f>
        <v xml:space="preserve">Ingreso de la Persona Privada de la Libertad PD-TJ-1
Egreso de la Persona Privada de la Libertad 
PD-TJ-7
Remisiones de las Personas Privadas de la Libertad
PD-TJ-5
Disciplinario de la Persona Privada de la Libertad 
PD-TJ-6
</v>
      </c>
      <c r="F98" s="137" t="s">
        <v>696</v>
      </c>
      <c r="G98" s="137" t="s">
        <v>699</v>
      </c>
      <c r="H98" s="137" t="s">
        <v>772</v>
      </c>
      <c r="I98" s="151" t="s">
        <v>73</v>
      </c>
      <c r="J98" s="151" t="s">
        <v>73</v>
      </c>
      <c r="K98" s="137" t="s">
        <v>69</v>
      </c>
      <c r="L98" s="151" t="s">
        <v>78</v>
      </c>
      <c r="M98" s="137" t="s">
        <v>70</v>
      </c>
      <c r="N98" s="137" t="s">
        <v>71</v>
      </c>
      <c r="O98" s="137" t="s">
        <v>72</v>
      </c>
      <c r="P98" s="137" t="s">
        <v>73</v>
      </c>
      <c r="Q98" s="137" t="s">
        <v>74</v>
      </c>
      <c r="R98" s="137" t="s">
        <v>71</v>
      </c>
      <c r="S98" s="152" t="s">
        <v>202</v>
      </c>
      <c r="T98" s="137">
        <f>SUM(IF('VALORACIÓN DE CONTROL DE RIESGO'!K98="Preventivo",15,IF('VALORACIÓN DE CONTROL DE RIESGO'!K98="Detectivo",10,0)),IF('VALORACIÓN DE CONTROL DE RIESGO'!M98="Asignado",15,0),IF('VALORACIÓN DE CONTROL DE RIESGO'!N98="Adecuada",15,0),IF('VALORACIÓN DE CONTROL DE RIESGO'!O98="Completa",10,IF('VALORACIÓN DE CONTROL DE RIESGO'!O98="Incompleta",5,0)),IF('VALORACIÓN DE CONTROL DE RIESGO'!P98="SI",15,0),IF('VALORACIÓN DE CONTROL DE RIESGO'!Q98="Se investigan y se resuelven oportunamente",15,0),IF('VALORACIÓN DE CONTROL DE RIESGO'!R98="Adecuada",15,0))</f>
        <v>100</v>
      </c>
      <c r="U98" s="137" t="str">
        <f t="shared" si="40"/>
        <v>Fuerte</v>
      </c>
      <c r="V98" s="137" t="s">
        <v>75</v>
      </c>
      <c r="W98" s="137" t="str">
        <f t="shared" si="41"/>
        <v>Fuerte</v>
      </c>
      <c r="X98" s="137" t="str">
        <f t="shared" si="42"/>
        <v>NO</v>
      </c>
      <c r="Y98" s="137"/>
      <c r="Z98" s="149"/>
      <c r="AA98" s="149"/>
      <c r="AB98" s="149"/>
      <c r="AC98" s="149"/>
      <c r="AD98" s="149"/>
      <c r="AE98" s="149"/>
      <c r="AF98" s="149"/>
      <c r="AG98" s="149"/>
      <c r="AH98" s="149"/>
      <c r="AI98" s="149"/>
      <c r="AJ98" s="149"/>
      <c r="AK98" s="149"/>
      <c r="AL98" s="149"/>
    </row>
    <row r="99" spans="1:38" s="150" customFormat="1" ht="165.75" x14ac:dyDescent="0.25">
      <c r="A99" s="137">
        <v>65</v>
      </c>
      <c r="B99" s="137" t="s">
        <v>33</v>
      </c>
      <c r="C99" s="137">
        <v>2</v>
      </c>
      <c r="D99" s="137" t="s">
        <v>68</v>
      </c>
      <c r="E99" s="147" t="str">
        <f>+VLOOKUP('VALORACIÓN DE CONTROL DE RIESGO'!A99,'IDENTIFICACIÓN DE RIESGOS'!$A$8:$F$100,6,0)</f>
        <v xml:space="preserve">Ingreso de la Persona Privada de la Libertad PD-TJ-1
Egreso de la Persona Privada de la Libertad 
PD-TJ-7
Remisiones de las Personas Privadas de la Libertad
PD-TJ-5
Disciplinario de la Persona Privada de la Libertad 
PD-TJ-6
</v>
      </c>
      <c r="F99" s="137" t="s">
        <v>696</v>
      </c>
      <c r="G99" s="137" t="s">
        <v>699</v>
      </c>
      <c r="H99" s="137" t="s">
        <v>773</v>
      </c>
      <c r="I99" s="151" t="s">
        <v>73</v>
      </c>
      <c r="J99" s="151" t="s">
        <v>73</v>
      </c>
      <c r="K99" s="137" t="s">
        <v>69</v>
      </c>
      <c r="L99" s="151" t="s">
        <v>78</v>
      </c>
      <c r="M99" s="137" t="s">
        <v>70</v>
      </c>
      <c r="N99" s="137" t="s">
        <v>71</v>
      </c>
      <c r="O99" s="137" t="s">
        <v>72</v>
      </c>
      <c r="P99" s="137" t="s">
        <v>73</v>
      </c>
      <c r="Q99" s="137" t="s">
        <v>74</v>
      </c>
      <c r="R99" s="137" t="s">
        <v>71</v>
      </c>
      <c r="S99" s="152" t="s">
        <v>202</v>
      </c>
      <c r="T99" s="137">
        <f>SUM(IF('VALORACIÓN DE CONTROL DE RIESGO'!K99="Preventivo",15,IF('VALORACIÓN DE CONTROL DE RIESGO'!K99="Detectivo",10,0)),IF('VALORACIÓN DE CONTROL DE RIESGO'!M99="Asignado",15,0),IF('VALORACIÓN DE CONTROL DE RIESGO'!N99="Adecuada",15,0),IF('VALORACIÓN DE CONTROL DE RIESGO'!O99="Completa",10,IF('VALORACIÓN DE CONTROL DE RIESGO'!O99="Incompleta",5,0)),IF('VALORACIÓN DE CONTROL DE RIESGO'!P99="SI",15,0),IF('VALORACIÓN DE CONTROL DE RIESGO'!Q99="Se investigan y se resuelven oportunamente",15,0),IF('VALORACIÓN DE CONTROL DE RIESGO'!R99="Adecuada",15,0))</f>
        <v>100</v>
      </c>
      <c r="U99" s="137" t="str">
        <f t="shared" si="40"/>
        <v>Fuerte</v>
      </c>
      <c r="V99" s="137" t="s">
        <v>75</v>
      </c>
      <c r="W99" s="137" t="str">
        <f t="shared" si="41"/>
        <v>Fuerte</v>
      </c>
      <c r="X99" s="137" t="str">
        <f t="shared" si="42"/>
        <v>NO</v>
      </c>
      <c r="Y99" s="137"/>
      <c r="Z99" s="149"/>
      <c r="AA99" s="149"/>
      <c r="AB99" s="149"/>
      <c r="AC99" s="149"/>
      <c r="AD99" s="149"/>
      <c r="AE99" s="149"/>
      <c r="AF99" s="149"/>
      <c r="AG99" s="149"/>
      <c r="AH99" s="149"/>
      <c r="AI99" s="149"/>
      <c r="AJ99" s="149"/>
      <c r="AK99" s="149"/>
      <c r="AL99" s="149"/>
    </row>
    <row r="100" spans="1:38" s="150" customFormat="1" ht="165.75" x14ac:dyDescent="0.25">
      <c r="A100" s="137">
        <v>66</v>
      </c>
      <c r="B100" s="137" t="s">
        <v>33</v>
      </c>
      <c r="C100" s="137">
        <v>1</v>
      </c>
      <c r="D100" s="137" t="s">
        <v>68</v>
      </c>
      <c r="E100" s="147" t="str">
        <f>+VLOOKUP('VALORACIÓN DE CONTROL DE RIESGO'!A100,'IDENTIFICACIÓN DE RIESGOS'!$A$8:$F$100,6,0)</f>
        <v xml:space="preserve">Ingreso de la Persona Privada de la Libertad PD-TJ-1
Egreso de la Persona Privada de la Libertad 
PD-TJ-7
Remisiones de las Personas Privadas de la Libertad
PD-TJ-5
Disciplinario de la Persona Privada de la Libertad 
PD-TJ-6
</v>
      </c>
      <c r="F100" s="137" t="s">
        <v>697</v>
      </c>
      <c r="G100" s="137" t="s">
        <v>700</v>
      </c>
      <c r="H100" s="137" t="s">
        <v>774</v>
      </c>
      <c r="I100" s="151" t="s">
        <v>73</v>
      </c>
      <c r="J100" s="151" t="s">
        <v>73</v>
      </c>
      <c r="K100" s="137" t="s">
        <v>69</v>
      </c>
      <c r="L100" s="151" t="s">
        <v>78</v>
      </c>
      <c r="M100" s="137" t="s">
        <v>70</v>
      </c>
      <c r="N100" s="137" t="s">
        <v>71</v>
      </c>
      <c r="O100" s="137" t="s">
        <v>72</v>
      </c>
      <c r="P100" s="137" t="s">
        <v>73</v>
      </c>
      <c r="Q100" s="137" t="s">
        <v>74</v>
      </c>
      <c r="R100" s="137" t="s">
        <v>71</v>
      </c>
      <c r="S100" s="152" t="s">
        <v>202</v>
      </c>
      <c r="T100" s="137">
        <f>SUM(IF('VALORACIÓN DE CONTROL DE RIESGO'!K100="Preventivo",15,IF('VALORACIÓN DE CONTROL DE RIESGO'!K100="Detectivo",10,0)),IF('VALORACIÓN DE CONTROL DE RIESGO'!M100="Asignado",15,0),IF('VALORACIÓN DE CONTROL DE RIESGO'!N100="Adecuada",15,0),IF('VALORACIÓN DE CONTROL DE RIESGO'!O100="Completa",10,IF('VALORACIÓN DE CONTROL DE RIESGO'!O100="Incompleta",5,0)),IF('VALORACIÓN DE CONTROL DE RIESGO'!P100="SI",15,0),IF('VALORACIÓN DE CONTROL DE RIESGO'!Q100="Se investigan y se resuelven oportunamente",15,0),IF('VALORACIÓN DE CONTROL DE RIESGO'!R100="Adecuada",15,0))</f>
        <v>100</v>
      </c>
      <c r="U100" s="137" t="str">
        <f t="shared" si="40"/>
        <v>Fuerte</v>
      </c>
      <c r="V100" s="137" t="s">
        <v>75</v>
      </c>
      <c r="W100" s="137" t="str">
        <f t="shared" si="41"/>
        <v>Fuerte</v>
      </c>
      <c r="X100" s="137" t="str">
        <f t="shared" si="42"/>
        <v>NO</v>
      </c>
      <c r="Y100" s="137"/>
      <c r="Z100" s="149"/>
      <c r="AA100" s="149"/>
      <c r="AB100" s="149"/>
      <c r="AC100" s="149"/>
      <c r="AD100" s="149"/>
      <c r="AE100" s="149"/>
      <c r="AF100" s="149"/>
      <c r="AG100" s="149"/>
      <c r="AH100" s="149"/>
      <c r="AI100" s="149"/>
      <c r="AJ100" s="149"/>
      <c r="AK100" s="149"/>
      <c r="AL100" s="149"/>
    </row>
    <row r="101" spans="1:38" s="150" customFormat="1" ht="165.75" x14ac:dyDescent="0.25">
      <c r="A101" s="137">
        <v>67</v>
      </c>
      <c r="B101" s="137" t="s">
        <v>33</v>
      </c>
      <c r="C101" s="137">
        <v>1</v>
      </c>
      <c r="D101" s="137" t="s">
        <v>68</v>
      </c>
      <c r="E101" s="147" t="str">
        <f>+VLOOKUP('VALORACIÓN DE CONTROL DE RIESGO'!A101,'IDENTIFICACIÓN DE RIESGOS'!$A$8:$F$100,6,0)</f>
        <v xml:space="preserve">Ingreso de la Persona Privada de la Libertad PD-TJ-1
Egreso de la Persona Privada de la Libertad 
PD-TJ-7
Remisiones de las Personas Privadas de la Libertad
PD-TJ-5
Disciplinario de la Persona Privada de la Libertad 
PD-TJ-6
</v>
      </c>
      <c r="F101" s="137" t="s">
        <v>698</v>
      </c>
      <c r="G101" s="137" t="s">
        <v>700</v>
      </c>
      <c r="H101" s="137" t="s">
        <v>789</v>
      </c>
      <c r="I101" s="151" t="s">
        <v>73</v>
      </c>
      <c r="J101" s="151" t="s">
        <v>73</v>
      </c>
      <c r="K101" s="137" t="s">
        <v>69</v>
      </c>
      <c r="L101" s="151" t="s">
        <v>78</v>
      </c>
      <c r="M101" s="137" t="s">
        <v>70</v>
      </c>
      <c r="N101" s="137" t="s">
        <v>71</v>
      </c>
      <c r="O101" s="137" t="s">
        <v>72</v>
      </c>
      <c r="P101" s="137" t="s">
        <v>73</v>
      </c>
      <c r="Q101" s="137" t="s">
        <v>74</v>
      </c>
      <c r="R101" s="137" t="s">
        <v>71</v>
      </c>
      <c r="S101" s="152" t="s">
        <v>202</v>
      </c>
      <c r="T101" s="137">
        <f>SUM(IF('VALORACIÓN DE CONTROL DE RIESGO'!K101="Preventivo",15,IF('VALORACIÓN DE CONTROL DE RIESGO'!K101="Detectivo",10,0)),IF('VALORACIÓN DE CONTROL DE RIESGO'!M101="Asignado",15,0),IF('VALORACIÓN DE CONTROL DE RIESGO'!N101="Adecuada",15,0),IF('VALORACIÓN DE CONTROL DE RIESGO'!O101="Completa",10,IF('VALORACIÓN DE CONTROL DE RIESGO'!O101="Incompleta",5,0)),IF('VALORACIÓN DE CONTROL DE RIESGO'!P101="SI",15,0),IF('VALORACIÓN DE CONTROL DE RIESGO'!Q101="Se investigan y se resuelven oportunamente",15,0),IF('VALORACIÓN DE CONTROL DE RIESGO'!R101="Adecuada",15,0))</f>
        <v>100</v>
      </c>
      <c r="U101" s="137" t="str">
        <f t="shared" ref="U101:U102" si="43">IF(T101&gt;=96,"Fuerte",IF(AND(T101&gt;=86,T101&lt;=95),"Moderado",IF(AND(T101&lt;=85,T101&gt;=0),"Debil","")))</f>
        <v>Fuerte</v>
      </c>
      <c r="V101" s="137" t="s">
        <v>75</v>
      </c>
      <c r="W101" s="137" t="str">
        <f t="shared" ref="W101:W102" si="44">IF(AND(U101="Fuerte",V101="Fuerte"),"Fuerte",IF(AND(U101="Fuerte",V101="Moderado"),"Moderado",IF(AND(U101="Fuerte",V101="Debil"),"Debil",IF(AND(U101="Moderado",V101="Fuerte"),"Moderado",IF(AND(U101="Moderado",V101="Moderado"),"Moderado",IF(AND(U101="Moderado",V101="Debil"),"Debil",IF(AND(U101="Debil",V101="Fuerte"),"Debil",IF(AND(U101="Debil",V101="Moderado"),"Debil",IF(AND(U101="Debil",V101="Debil"),"Debil","")))))))))</f>
        <v>Fuerte</v>
      </c>
      <c r="X101" s="137" t="str">
        <f t="shared" ref="X101:X102" si="45">IF(W101="","",IF(W101="Fuerte","NO","SI"))</f>
        <v>NO</v>
      </c>
      <c r="Y101" s="137"/>
      <c r="Z101" s="149"/>
      <c r="AA101" s="149"/>
      <c r="AB101" s="149"/>
      <c r="AC101" s="149"/>
      <c r="AD101" s="149"/>
      <c r="AE101" s="149"/>
      <c r="AF101" s="149"/>
      <c r="AG101" s="149"/>
      <c r="AH101" s="149"/>
      <c r="AI101" s="149"/>
      <c r="AJ101" s="149"/>
      <c r="AK101" s="149"/>
      <c r="AL101" s="149"/>
    </row>
    <row r="102" spans="1:38" s="150" customFormat="1" ht="165.75" x14ac:dyDescent="0.25">
      <c r="A102" s="137">
        <v>68</v>
      </c>
      <c r="B102" s="137" t="s">
        <v>33</v>
      </c>
      <c r="C102" s="137">
        <v>1</v>
      </c>
      <c r="D102" s="137" t="s">
        <v>68</v>
      </c>
      <c r="E102" s="147" t="str">
        <f>+VLOOKUP('VALORACIÓN DE CONTROL DE RIESGO'!A102,'IDENTIFICACIÓN DE RIESGOS'!$A$8:$F$100,6,0)</f>
        <v xml:space="preserve">Ingreso de la Persona Privada de la Libertad PD-TJ-1
Egreso de la Persona Privada de la Libertad 
PD-TJ-7
Remisiones de las Personas Privadas de la Libertad
PD-TJ-5
Disciplinario de la Persona Privada de la Libertad 
PD-TJ-6
</v>
      </c>
      <c r="F102" s="137" t="s">
        <v>698</v>
      </c>
      <c r="G102" s="137" t="s">
        <v>700</v>
      </c>
      <c r="H102" s="137" t="s">
        <v>790</v>
      </c>
      <c r="I102" s="151" t="s">
        <v>73</v>
      </c>
      <c r="J102" s="151" t="s">
        <v>73</v>
      </c>
      <c r="K102" s="137" t="s">
        <v>69</v>
      </c>
      <c r="L102" s="151" t="s">
        <v>78</v>
      </c>
      <c r="M102" s="137" t="s">
        <v>70</v>
      </c>
      <c r="N102" s="137" t="s">
        <v>71</v>
      </c>
      <c r="O102" s="137" t="s">
        <v>72</v>
      </c>
      <c r="P102" s="137" t="s">
        <v>73</v>
      </c>
      <c r="Q102" s="137" t="s">
        <v>74</v>
      </c>
      <c r="R102" s="137" t="s">
        <v>71</v>
      </c>
      <c r="S102" s="152" t="s">
        <v>202</v>
      </c>
      <c r="T102" s="137">
        <f>SUM(IF('VALORACIÓN DE CONTROL DE RIESGO'!K102="Preventivo",15,IF('VALORACIÓN DE CONTROL DE RIESGO'!K102="Detectivo",10,0)),IF('VALORACIÓN DE CONTROL DE RIESGO'!M102="Asignado",15,0),IF('VALORACIÓN DE CONTROL DE RIESGO'!N102="Adecuada",15,0),IF('VALORACIÓN DE CONTROL DE RIESGO'!O102="Completa",10,IF('VALORACIÓN DE CONTROL DE RIESGO'!O102="Incompleta",5,0)),IF('VALORACIÓN DE CONTROL DE RIESGO'!P102="SI",15,0),IF('VALORACIÓN DE CONTROL DE RIESGO'!Q102="Se investigan y se resuelven oportunamente",15,0),IF('VALORACIÓN DE CONTROL DE RIESGO'!R102="Adecuada",15,0))</f>
        <v>100</v>
      </c>
      <c r="U102" s="137" t="str">
        <f t="shared" si="43"/>
        <v>Fuerte</v>
      </c>
      <c r="V102" s="137" t="s">
        <v>75</v>
      </c>
      <c r="W102" s="137" t="str">
        <f t="shared" si="44"/>
        <v>Fuerte</v>
      </c>
      <c r="X102" s="137" t="str">
        <f t="shared" si="45"/>
        <v>NO</v>
      </c>
      <c r="Y102" s="137"/>
      <c r="Z102" s="149"/>
      <c r="AA102" s="149"/>
      <c r="AB102" s="149"/>
      <c r="AC102" s="149"/>
      <c r="AD102" s="149"/>
      <c r="AE102" s="149"/>
      <c r="AF102" s="149"/>
      <c r="AG102" s="149"/>
      <c r="AH102" s="149"/>
      <c r="AI102" s="149"/>
      <c r="AJ102" s="149"/>
      <c r="AK102" s="149"/>
      <c r="AL102" s="149"/>
    </row>
    <row r="103" spans="1:38" s="150" customFormat="1" ht="178.5" x14ac:dyDescent="0.25">
      <c r="A103" s="137">
        <v>68</v>
      </c>
      <c r="B103" s="137" t="s">
        <v>33</v>
      </c>
      <c r="C103" s="137">
        <v>2</v>
      </c>
      <c r="D103" s="137" t="s">
        <v>68</v>
      </c>
      <c r="E103" s="147" t="str">
        <f>+VLOOKUP('VALORACIÓN DE CONTROL DE RIESGO'!A103,'IDENTIFICACIÓN DE RIESGOS'!$A$8:$F$100,6,0)</f>
        <v xml:space="preserve">Ingreso de la Persona Privada de la Libertad PD-TJ-1
Egreso de la Persona Privada de la Libertad 
PD-TJ-7
Remisiones de las Personas Privadas de la Libertad
PD-TJ-5
Disciplinario de la Persona Privada de la Libertad 
PD-TJ-6
</v>
      </c>
      <c r="F103" s="137" t="s">
        <v>698</v>
      </c>
      <c r="G103" s="137" t="s">
        <v>700</v>
      </c>
      <c r="H103" s="137" t="s">
        <v>775</v>
      </c>
      <c r="I103" s="151" t="s">
        <v>73</v>
      </c>
      <c r="J103" s="151" t="s">
        <v>73</v>
      </c>
      <c r="K103" s="137" t="s">
        <v>69</v>
      </c>
      <c r="L103" s="151" t="s">
        <v>78</v>
      </c>
      <c r="M103" s="137" t="s">
        <v>70</v>
      </c>
      <c r="N103" s="137" t="s">
        <v>71</v>
      </c>
      <c r="O103" s="137" t="s">
        <v>72</v>
      </c>
      <c r="P103" s="137" t="s">
        <v>73</v>
      </c>
      <c r="Q103" s="137" t="s">
        <v>74</v>
      </c>
      <c r="R103" s="137" t="s">
        <v>71</v>
      </c>
      <c r="S103" s="152" t="s">
        <v>202</v>
      </c>
      <c r="T103" s="137">
        <f>SUM(IF('VALORACIÓN DE CONTROL DE RIESGO'!K103="Preventivo",15,IF('VALORACIÓN DE CONTROL DE RIESGO'!K103="Detectivo",10,0)),IF('VALORACIÓN DE CONTROL DE RIESGO'!M103="Asignado",15,0),IF('VALORACIÓN DE CONTROL DE RIESGO'!N103="Adecuada",15,0),IF('VALORACIÓN DE CONTROL DE RIESGO'!O103="Completa",10,IF('VALORACIÓN DE CONTROL DE RIESGO'!O103="Incompleta",5,0)),IF('VALORACIÓN DE CONTROL DE RIESGO'!P103="SI",15,0),IF('VALORACIÓN DE CONTROL DE RIESGO'!Q103="Se investigan y se resuelven oportunamente",15,0),IF('VALORACIÓN DE CONTROL DE RIESGO'!R103="Adecuada",15,0))</f>
        <v>100</v>
      </c>
      <c r="U103" s="137" t="str">
        <f t="shared" ref="U103" si="46">IF(T103&gt;=96,"Fuerte",IF(AND(T103&gt;=86,T103&lt;=95),"Moderado",IF(AND(T103&lt;=85,T103&gt;=0),"Debil","")))</f>
        <v>Fuerte</v>
      </c>
      <c r="V103" s="137" t="s">
        <v>75</v>
      </c>
      <c r="W103" s="137" t="str">
        <f t="shared" ref="W103" si="47">IF(AND(U103="Fuerte",V103="Fuerte"),"Fuerte",IF(AND(U103="Fuerte",V103="Moderado"),"Moderado",IF(AND(U103="Fuerte",V103="Debil"),"Debil",IF(AND(U103="Moderado",V103="Fuerte"),"Moderado",IF(AND(U103="Moderado",V103="Moderado"),"Moderado",IF(AND(U103="Moderado",V103="Debil"),"Debil",IF(AND(U103="Debil",V103="Fuerte"),"Debil",IF(AND(U103="Debil",V103="Moderado"),"Debil",IF(AND(U103="Debil",V103="Debil"),"Debil","")))))))))</f>
        <v>Fuerte</v>
      </c>
      <c r="X103" s="137" t="str">
        <f t="shared" ref="X103" si="48">IF(W103="","",IF(W103="Fuerte","NO","SI"))</f>
        <v>NO</v>
      </c>
      <c r="Y103" s="137"/>
      <c r="Z103" s="149"/>
      <c r="AA103" s="149"/>
      <c r="AB103" s="149"/>
      <c r="AC103" s="149"/>
      <c r="AD103" s="149"/>
      <c r="AE103" s="149"/>
      <c r="AF103" s="149"/>
      <c r="AG103" s="149"/>
      <c r="AH103" s="149"/>
      <c r="AI103" s="149"/>
      <c r="AJ103" s="149"/>
      <c r="AK103" s="149"/>
      <c r="AL103" s="149"/>
    </row>
  </sheetData>
  <mergeCells count="12">
    <mergeCell ref="A6:Y7"/>
    <mergeCell ref="A8:S8"/>
    <mergeCell ref="T8:Y8"/>
    <mergeCell ref="B4:M5"/>
    <mergeCell ref="N4:V5"/>
    <mergeCell ref="W4:X5"/>
    <mergeCell ref="Y4:Y5"/>
    <mergeCell ref="B1:M3"/>
    <mergeCell ref="N1:V3"/>
    <mergeCell ref="W1:X1"/>
    <mergeCell ref="W2:X2"/>
    <mergeCell ref="W3:X3"/>
  </mergeCells>
  <pageMargins left="0.23622047244094491" right="0.23622047244094491" top="0.74803149606299213" bottom="0.74803149606299213" header="0.31496062992125984" footer="0.31496062992125984"/>
  <pageSetup scale="28" orientation="landscape"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3">
        <x14:dataValidation type="list" allowBlank="1" showInputMessage="1" showErrorMessage="1">
          <x14:formula1>
            <xm:f>'TABLAS DE INFORMACIÓN'!$AG$4:$AG$6</xm:f>
          </x14:formula1>
          <xm:sqref>V10:V103</xm:sqref>
        </x14:dataValidation>
        <x14:dataValidation type="list" allowBlank="1" showInputMessage="1" showErrorMessage="1">
          <x14:formula1>
            <xm:f>'TABLAS DE INFORMACIÓN'!$H$13:$H$30</xm:f>
          </x14:formula1>
          <xm:sqref>B10:B103</xm:sqref>
        </x14:dataValidation>
        <x14:dataValidation type="list" allowBlank="1" showInputMessage="1" showErrorMessage="1">
          <x14:formula1>
            <xm:f>'TABLAS DE INFORMACIÓN'!$E$13:$E$16</xm:f>
          </x14:formula1>
          <xm:sqref>D10:D103</xm:sqref>
        </x14:dataValidation>
        <x14:dataValidation type="list" allowBlank="1" showInputMessage="1" showErrorMessage="1">
          <x14:formula1>
            <xm:f>'TABLAS DE INFORMACIÓN'!$AA$4:$AA$5</xm:f>
          </x14:formula1>
          <xm:sqref>Q10:Q103</xm:sqref>
        </x14:dataValidation>
        <x14:dataValidation type="list" allowBlank="1" showInputMessage="1" showErrorMessage="1">
          <x14:formula1>
            <xm:f>'TABLAS DE INFORMACIÓN'!$W$4:$W$5</xm:f>
          </x14:formula1>
          <xm:sqref>M10:M103</xm:sqref>
        </x14:dataValidation>
        <x14:dataValidation type="list" allowBlank="1" showInputMessage="1" showErrorMessage="1">
          <x14:formula1>
            <xm:f>'TABLAS DE INFORMACIÓN'!$Y$4:$Y$5</xm:f>
          </x14:formula1>
          <xm:sqref>N10:N103</xm:sqref>
        </x14:dataValidation>
        <x14:dataValidation type="list" allowBlank="1" showInputMessage="1" showErrorMessage="1">
          <x14:formula1>
            <xm:f>'TABLAS DE INFORMACIÓN'!$AC$4:$AC$6</xm:f>
          </x14:formula1>
          <xm:sqref>O10:O103</xm:sqref>
        </x14:dataValidation>
        <x14:dataValidation type="list" allowBlank="1" showInputMessage="1" showErrorMessage="1">
          <x14:formula1>
            <xm:f>'TABLAS DE INFORMACIÓN'!$K$7:$K$8</xm:f>
          </x14:formula1>
          <xm:sqref>P10:P103</xm:sqref>
        </x14:dataValidation>
        <x14:dataValidation type="list" allowBlank="1" showInputMessage="1" showErrorMessage="1">
          <x14:formula1>
            <xm:f>'TABLAS DE INFORMACIÓN'!$AE$4:$AE$5</xm:f>
          </x14:formula1>
          <xm:sqref>R10:R103</xm:sqref>
        </x14:dataValidation>
        <x14:dataValidation type="list" errorStyle="warning" allowBlank="1" showInputMessage="1" showErrorMessage="1" errorTitle="SELECCIONAR DE LISTA" error="Debe seleccionar alguna de las opciones de la lista desplegable" promptTitle="SELECCIONAR DE LISTA" prompt="Si diligencio alguna CAUSA MITIGADA debe seleccionar SI/NO segun corresponda">
          <x14:formula1>
            <xm:f>'TABLAS DE INFORMACIÓN'!$K$7:$K$8</xm:f>
          </x14:formula1>
          <xm:sqref>I10:I103</xm:sqref>
        </x14:dataValidation>
        <x14:dataValidation type="list" errorStyle="warning" allowBlank="1" showInputMessage="1" showErrorMessage="1" errorTitle="SELECCIONAR DE LA LISTA" error="Solo puede seleccionar opciones de la lista desplegable" promptTitle="SELECCIONAR DE LA LISTA">
          <x14:formula1>
            <xm:f>'TABLAS DE INFORMACIÓN'!$T$4:$T$6</xm:f>
          </x14:formula1>
          <xm:sqref>K10:K103</xm:sqref>
        </x14:dataValidation>
        <x14:dataValidation type="list" errorStyle="warning" allowBlank="1" showInputMessage="1" showErrorMessage="1" errorTitle="SELECCIONAR DE LISTA" error="Debe seleccionar alguna de las opciones de la lista desplegable" promptTitle="SELECCIONAR DE LISTA" prompt="Si relaciono alguna CONSECUENCIA MITIGADA, debe responder SI/NO">
          <x14:formula1>
            <xm:f>'TABLAS DE INFORMACIÓN'!$K$7:$K$8</xm:f>
          </x14:formula1>
          <xm:sqref>J10:J103</xm:sqref>
        </x14:dataValidation>
        <x14:dataValidation type="list" errorStyle="warning" allowBlank="1" showInputMessage="1" showErrorMessage="1" errorTitle="SELECCIONAR DE LA LISTA" error="Solo puede seleccionar opciones de la lista desplegable" promptTitle="SELECCIONAR DE LA LISTA" prompt="Debe confirmar si para la CONSECUENCIA MITIGADA el control estrcuturado es DETECTIVO o NO APLICA">
          <x14:formula1>
            <xm:f>'TABLAS DE INFORMACIÓN'!$T$5:$T$6</xm:f>
          </x14:formula1>
          <xm:sqref>L10:L103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1EDE14"/>
  </sheetPr>
  <dimension ref="A1:AJ111"/>
  <sheetViews>
    <sheetView view="pageBreakPreview" zoomScaleNormal="100" zoomScaleSheetLayoutView="100" workbookViewId="0">
      <pane xSplit="1" ySplit="9" topLeftCell="B33" activePane="bottomRight" state="frozen"/>
      <selection pane="topRight" activeCell="B1" sqref="B1"/>
      <selection pane="bottomLeft" activeCell="A9" sqref="A9"/>
      <selection pane="bottomRight" activeCell="F38" sqref="F38"/>
    </sheetView>
  </sheetViews>
  <sheetFormatPr baseColWidth="10" defaultColWidth="11.42578125" defaultRowHeight="12.75" x14ac:dyDescent="0.2"/>
  <cols>
    <col min="1" max="1" width="20.7109375" style="110" customWidth="1"/>
    <col min="2" max="2" width="20.7109375" style="116" customWidth="1"/>
    <col min="3" max="3" width="31.85546875" style="110" customWidth="1"/>
    <col min="4" max="4" width="14.140625" style="110" bestFit="1" customWidth="1"/>
    <col min="5" max="5" width="14.7109375" style="110" bestFit="1" customWidth="1"/>
    <col min="6" max="6" width="23.140625" style="110" customWidth="1"/>
    <col min="7" max="7" width="17.85546875" style="110" customWidth="1"/>
    <col min="8" max="8" width="25.28515625" style="110" bestFit="1" customWidth="1"/>
    <col min="9" max="9" width="37.140625" style="110" bestFit="1" customWidth="1"/>
    <col min="10" max="10" width="27.42578125" style="110" bestFit="1" customWidth="1"/>
    <col min="11" max="16384" width="11.42578125" style="110"/>
  </cols>
  <sheetData>
    <row r="1" spans="1:36" ht="19.5" customHeight="1" thickBot="1" x14ac:dyDescent="0.25">
      <c r="A1" s="109"/>
      <c r="B1" s="180" t="s">
        <v>19</v>
      </c>
      <c r="C1" s="231"/>
      <c r="D1" s="231"/>
      <c r="E1" s="231"/>
      <c r="F1" s="181"/>
      <c r="G1" s="233" t="s">
        <v>88</v>
      </c>
      <c r="H1" s="217"/>
      <c r="I1" s="108" t="s">
        <v>0</v>
      </c>
      <c r="J1" s="96" t="s">
        <v>229</v>
      </c>
    </row>
    <row r="2" spans="1:36" ht="19.5" customHeight="1" thickBot="1" x14ac:dyDescent="0.25">
      <c r="A2" s="109"/>
      <c r="B2" s="208"/>
      <c r="C2" s="209"/>
      <c r="D2" s="209"/>
      <c r="E2" s="209"/>
      <c r="F2" s="210"/>
      <c r="G2" s="232"/>
      <c r="H2" s="219"/>
      <c r="I2" s="90" t="s">
        <v>1</v>
      </c>
      <c r="J2" s="98">
        <v>17</v>
      </c>
    </row>
    <row r="3" spans="1:36" ht="19.5" customHeight="1" thickBot="1" x14ac:dyDescent="0.25">
      <c r="A3" s="109"/>
      <c r="B3" s="182"/>
      <c r="C3" s="211"/>
      <c r="D3" s="211"/>
      <c r="E3" s="211"/>
      <c r="F3" s="183"/>
      <c r="G3" s="234"/>
      <c r="H3" s="221"/>
      <c r="I3" s="89" t="s">
        <v>3</v>
      </c>
      <c r="J3" s="100">
        <v>42745</v>
      </c>
    </row>
    <row r="4" spans="1:36" ht="19.5" customHeight="1" x14ac:dyDescent="0.2">
      <c r="A4" s="109"/>
      <c r="B4" s="180" t="s">
        <v>2</v>
      </c>
      <c r="C4" s="231"/>
      <c r="D4" s="231"/>
      <c r="E4" s="231"/>
      <c r="F4" s="181"/>
      <c r="G4" s="190" t="s">
        <v>228</v>
      </c>
      <c r="H4" s="191"/>
      <c r="I4" s="176" t="s">
        <v>227</v>
      </c>
      <c r="J4" s="174" t="s">
        <v>235</v>
      </c>
    </row>
    <row r="5" spans="1:36" ht="19.5" customHeight="1" thickBot="1" x14ac:dyDescent="0.25">
      <c r="A5" s="109"/>
      <c r="B5" s="182"/>
      <c r="C5" s="211"/>
      <c r="D5" s="211"/>
      <c r="E5" s="211"/>
      <c r="F5" s="183"/>
      <c r="G5" s="194"/>
      <c r="H5" s="195"/>
      <c r="I5" s="177"/>
      <c r="J5" s="178"/>
    </row>
    <row r="6" spans="1:36" ht="15" customHeight="1" x14ac:dyDescent="0.2">
      <c r="A6" s="113"/>
      <c r="B6" s="243" t="s">
        <v>26</v>
      </c>
      <c r="C6" s="244"/>
      <c r="D6" s="244"/>
      <c r="E6" s="244"/>
      <c r="F6" s="244"/>
      <c r="G6" s="244"/>
      <c r="H6" s="244"/>
      <c r="I6" s="244"/>
      <c r="J6" s="245"/>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row>
    <row r="7" spans="1:36" ht="15.75" customHeight="1" thickBot="1" x14ac:dyDescent="0.25">
      <c r="A7" s="113"/>
      <c r="B7" s="246"/>
      <c r="C7" s="247"/>
      <c r="D7" s="247"/>
      <c r="E7" s="247"/>
      <c r="F7" s="247"/>
      <c r="G7" s="247"/>
      <c r="H7" s="247"/>
      <c r="I7" s="247"/>
      <c r="J7" s="248"/>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row>
    <row r="8" spans="1:36" ht="30" customHeight="1" x14ac:dyDescent="0.2">
      <c r="A8" s="253" t="s">
        <v>18</v>
      </c>
      <c r="B8" s="238" t="s">
        <v>19</v>
      </c>
      <c r="C8" s="257" t="s">
        <v>206</v>
      </c>
      <c r="D8" s="249" t="s">
        <v>80</v>
      </c>
      <c r="E8" s="249"/>
      <c r="F8" s="255" t="s">
        <v>199</v>
      </c>
      <c r="G8" s="255" t="s">
        <v>81</v>
      </c>
      <c r="H8" s="255" t="s">
        <v>82</v>
      </c>
      <c r="I8" s="249" t="s">
        <v>83</v>
      </c>
      <c r="J8" s="251" t="s">
        <v>84</v>
      </c>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row>
    <row r="9" spans="1:36" ht="30.75" customHeight="1" thickBot="1" x14ac:dyDescent="0.25">
      <c r="A9" s="254"/>
      <c r="B9" s="259"/>
      <c r="C9" s="258"/>
      <c r="D9" s="115" t="s">
        <v>85</v>
      </c>
      <c r="E9" s="115" t="s">
        <v>86</v>
      </c>
      <c r="F9" s="256"/>
      <c r="G9" s="256"/>
      <c r="H9" s="256"/>
      <c r="I9" s="250"/>
      <c r="J9" s="252"/>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row>
    <row r="10" spans="1:36" ht="38.25" x14ac:dyDescent="0.2">
      <c r="A10" s="78">
        <v>1</v>
      </c>
      <c r="B10" s="83" t="str">
        <f>+VLOOKUP(A10,'IDENTIFICACIÓN DE RIESGOS'!$A$7:$F$100,2,0)</f>
        <v xml:space="preserve">Acceso y Fortalecimiento a la Justicia </v>
      </c>
      <c r="C10" s="107" t="str">
        <f>+VLOOKUP(A10,'IDENTIFICACIÓN DE RIESGOS'!$A$7:$F$100,3,0)</f>
        <v>Inadecuada orientación a los usuarios en casas de justicia</v>
      </c>
      <c r="D10" s="78" t="s">
        <v>87</v>
      </c>
      <c r="E10" s="78" t="s">
        <v>87</v>
      </c>
      <c r="F10" s="78">
        <f>(SUMIF('VALORACIÓN DE CONTROL DE RIESGO'!$A$10:$A$115,'VALORACIÓN CON CONTROLES'!A10,'VALORACIÓN DE CONTROL DE RIESGO'!$T$10:$T$115))/(COUNTIF('VALORACIÓN DE CONTROL DE RIESGO'!$A$10:$A$115,'VALORACIÓN CON CONTROLES'!A10))</f>
        <v>100</v>
      </c>
      <c r="G10" s="78" t="str">
        <f>IF(F10=100,"Fuerte",IF(AND(F10&lt;99,F10&gt;=50),"Moderado",IF(AND(F10&lt;49,F10&gt;0),"Debil")))</f>
        <v>Fuerte</v>
      </c>
      <c r="H10" s="78">
        <f>IF(AND(D10="Directamente",G10="Fuerte",'ANALISIS DE RIESGOS'!F10&gt;=3),'ANALISIS DE RIESGOS'!F10-2,IF(AND(D10="Directamente",G10="Fuerte",'ANALISIS DE RIESGOS'!F10=2),'ANALISIS DE RIESGOS'!F10-1,IF(AND(D10="Directamente",G10="Moderado",'ANALISIS DE RIESGOS'!F10&gt;=2),'ANALISIS DE RIESGOS'!F10-1,'ANALISIS DE RIESGOS'!F10)))</f>
        <v>3</v>
      </c>
      <c r="I10" s="78">
        <f>IF(AND(E10="Directamente",G10="Fuerte",'ANALISIS DE RIESGOS'!G10&gt;=3),'ANALISIS DE RIESGOS'!G10-2,IF(AND(E10="Directamente",G10="Fuerte",'ANALISIS DE RIESGOS'!G10=2),'ANALISIS DE RIESGOS'!G10-1,IF(AND(E10="Directamente",G10="Moderado",'ANALISIS DE RIESGOS'!F10&gt;=2),'ANALISIS DE RIESGOS'!F10-1,IF(AND(E10="Indirectamente",G10="Fuerte",'ANALISIS DE RIESGOS'!G10&gt;=2),'ANALISIS DE RIESGOS'!G10-1,'ANALISIS DE RIESGOS'!G10))))</f>
        <v>1</v>
      </c>
      <c r="J10" s="78"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row>
    <row r="11" spans="1:36" ht="38.25" x14ac:dyDescent="0.2">
      <c r="A11" s="78">
        <v>2</v>
      </c>
      <c r="B11" s="83" t="str">
        <f>+VLOOKUP(A11,'IDENTIFICACIÓN DE RIESGOS'!$A$7:$F$100,2,0)</f>
        <v xml:space="preserve">Acceso y Fortalecimiento a la Justicia </v>
      </c>
      <c r="C11" s="107" t="str">
        <f>+VLOOKUP(A11,'IDENTIFICACIÓN DE RIESGOS'!$A$7:$F$100,3,0)</f>
        <v>Desvinculación de entidades operadoras al programa de casas de justicia</v>
      </c>
      <c r="D11" s="78" t="s">
        <v>87</v>
      </c>
      <c r="E11" s="78" t="s">
        <v>87</v>
      </c>
      <c r="F11" s="135">
        <f>(SUMIF('VALORACIÓN DE CONTROL DE RIESGO'!$A$10:$A$115,'VALORACIÓN CON CONTROLES'!A11,'VALORACIÓN DE CONTROL DE RIESGO'!$T$10:$T$115))/(COUNTIF('VALORACIÓN DE CONTROL DE RIESGO'!$A$10:$A$115,'VALORACIÓN CON CONTROLES'!A11))</f>
        <v>100</v>
      </c>
      <c r="G11" s="78" t="str">
        <f t="shared" ref="G11:G54" si="0">IF(F11=100,"Fuerte",IF(AND(F11&lt;99,F11&gt;=50),"Moderado",IF(AND(F11&lt;49,F11&gt;0),"Debil")))</f>
        <v>Fuerte</v>
      </c>
      <c r="H11" s="78">
        <f>IF(AND(D11="Directamente",G11="Fuerte",'ANALISIS DE RIESGOS'!F11&gt;=3),'ANALISIS DE RIESGOS'!F11-2,IF(AND(D11="Directamente",G11="Fuerte",'ANALISIS DE RIESGOS'!F11=2),'ANALISIS DE RIESGOS'!F11-1,IF(AND(D11="Directamente",G11="Moderado",'ANALISIS DE RIESGOS'!F11&gt;=2),'ANALISIS DE RIESGOS'!F11-1,'ANALISIS DE RIESGOS'!F11)))</f>
        <v>1</v>
      </c>
      <c r="I11" s="78">
        <f>IF(AND(E11="Directamente",G11="Fuerte",'ANALISIS DE RIESGOS'!G11&gt;=3),'ANALISIS DE RIESGOS'!G11-2,IF(AND(E11="Directamente",G11="Fuerte",'ANALISIS DE RIESGOS'!G11=2),'ANALISIS DE RIESGOS'!G11-1,IF(AND(E11="Directamente",G11="Moderado",'ANALISIS DE RIESGOS'!F11&gt;=2),'ANALISIS DE RIESGOS'!F11-1,IF(AND(E11="Indirectamente",G11="Fuerte",'ANALISIS DE RIESGOS'!G11&gt;=2),'ANALISIS DE RIESGOS'!G11-1,'ANALISIS DE RIESGOS'!G11))))</f>
        <v>1</v>
      </c>
      <c r="J11" s="78"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row>
    <row r="12" spans="1:36" ht="63.75" x14ac:dyDescent="0.2">
      <c r="A12" s="78">
        <v>3</v>
      </c>
      <c r="B12" s="83" t="str">
        <f>+VLOOKUP(A12,'IDENTIFICACIÓN DE RIESGOS'!$A$7:$F$100,2,0)</f>
        <v xml:space="preserve">Acceso y Fortalecimiento a la Justicia </v>
      </c>
      <c r="C12" s="107" t="str">
        <f>+VLOOKUP(A12,'IDENTIFICACIÓN DE RIESGOS'!$A$7:$F$100,3,0)</f>
        <v>Interrupción o retraso en la prestación de los serivicios de recepción, información y orientación de los ciudadanos en las casas de justicia de Bogotá</v>
      </c>
      <c r="D12" s="78" t="s">
        <v>87</v>
      </c>
      <c r="E12" s="78" t="s">
        <v>87</v>
      </c>
      <c r="F12" s="135">
        <f>(SUMIF('VALORACIÓN DE CONTROL DE RIESGO'!$A$10:$A$115,'VALORACIÓN CON CONTROLES'!A12,'VALORACIÓN DE CONTROL DE RIESGO'!$T$10:$T$115))/(COUNTIF('VALORACIÓN DE CONTROL DE RIESGO'!$A$10:$A$115,'VALORACIÓN CON CONTROLES'!A12))</f>
        <v>100</v>
      </c>
      <c r="G12" s="78" t="str">
        <f t="shared" si="0"/>
        <v>Fuerte</v>
      </c>
      <c r="H12" s="78">
        <f>IF(AND(D12="Directamente",G12="Fuerte",'ANALISIS DE RIESGOS'!F12&gt;=3),'ANALISIS DE RIESGOS'!F12-2,IF(AND(D12="Directamente",G12="Fuerte",'ANALISIS DE RIESGOS'!F12=2),'ANALISIS DE RIESGOS'!F12-1,IF(AND(D12="Directamente",G12="Moderado",'ANALISIS DE RIESGOS'!F12&gt;=2),'ANALISIS DE RIESGOS'!F12-1,'ANALISIS DE RIESGOS'!F12)))</f>
        <v>3</v>
      </c>
      <c r="I12" s="78">
        <f>IF(AND(E12="Directamente",G12="Fuerte",'ANALISIS DE RIESGOS'!G12&gt;=3),'ANALISIS DE RIESGOS'!G12-2,IF(AND(E12="Directamente",G12="Fuerte",'ANALISIS DE RIESGOS'!G12=2),'ANALISIS DE RIESGOS'!G12-1,IF(AND(E12="Directamente",G12="Moderado",'ANALISIS DE RIESGOS'!F12&gt;=2),'ANALISIS DE RIESGOS'!F12-1,IF(AND(E12="Indirectamente",G12="Fuerte",'ANALISIS DE RIESGOS'!G12&gt;=2),'ANALISIS DE RIESGOS'!G12-1,'ANALISIS DE RIESGOS'!G12))))</f>
        <v>1</v>
      </c>
      <c r="J12" s="78"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row>
    <row r="13" spans="1:36" ht="51" x14ac:dyDescent="0.2">
      <c r="A13" s="78">
        <v>4</v>
      </c>
      <c r="B13" s="83" t="str">
        <f>+VLOOKUP(A13,'IDENTIFICACIÓN DE RIESGOS'!$A$7:$F$100,2,0)</f>
        <v xml:space="preserve">Acceso y Fortalecimiento a la Justicia </v>
      </c>
      <c r="C13" s="107" t="str">
        <f>+VLOOKUP(A13,'IDENTIFICACIÓN DE RIESGOS'!$A$7:$F$100,3,0)</f>
        <v>Interrupción o retraso en la prestación de los servicios por parte de las entidades operadoras de las casas de justicia de Bogotá</v>
      </c>
      <c r="D13" s="78" t="s">
        <v>87</v>
      </c>
      <c r="E13" s="78" t="s">
        <v>87</v>
      </c>
      <c r="F13" s="135">
        <f>(SUMIF('VALORACIÓN DE CONTROL DE RIESGO'!$A$10:$A$115,'VALORACIÓN CON CONTROLES'!A13,'VALORACIÓN DE CONTROL DE RIESGO'!$T$10:$T$115))/(COUNTIF('VALORACIÓN DE CONTROL DE RIESGO'!$A$10:$A$115,'VALORACIÓN CON CONTROLES'!A13))</f>
        <v>100</v>
      </c>
      <c r="G13" s="78" t="str">
        <f t="shared" si="0"/>
        <v>Fuerte</v>
      </c>
      <c r="H13" s="78">
        <f>IF(AND(D13="Directamente",G13="Fuerte",'ANALISIS DE RIESGOS'!F13&gt;=3),'ANALISIS DE RIESGOS'!F13-2,IF(AND(D13="Directamente",G13="Fuerte",'ANALISIS DE RIESGOS'!F13=2),'ANALISIS DE RIESGOS'!F13-1,IF(AND(D13="Directamente",G13="Moderado",'ANALISIS DE RIESGOS'!F13&gt;=2),'ANALISIS DE RIESGOS'!F13-1,'ANALISIS DE RIESGOS'!F13)))</f>
        <v>3</v>
      </c>
      <c r="I13" s="78">
        <f>IF(AND(E13="Directamente",G13="Fuerte",'ANALISIS DE RIESGOS'!G13&gt;=3),'ANALISIS DE RIESGOS'!G13-2,IF(AND(E13="Directamente",G13="Fuerte",'ANALISIS DE RIESGOS'!G13=2),'ANALISIS DE RIESGOS'!G13-1,IF(AND(E13="Directamente",G13="Moderado",'ANALISIS DE RIESGOS'!F13&gt;=2),'ANALISIS DE RIESGOS'!F13-1,IF(AND(E13="Indirectamente",G13="Fuerte",'ANALISIS DE RIESGOS'!G13&gt;=2),'ANALISIS DE RIESGOS'!G13-1,'ANALISIS DE RIESGOS'!G13))))</f>
        <v>1</v>
      </c>
      <c r="J13" s="78"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row>
    <row r="14" spans="1:36" ht="38.25" x14ac:dyDescent="0.2">
      <c r="A14" s="78">
        <v>5</v>
      </c>
      <c r="B14" s="83" t="str">
        <f>+VLOOKUP(A14,'IDENTIFICACIÓN DE RIESGOS'!$A$7:$F$100,2,0)</f>
        <v xml:space="preserve">Acceso y Fortalecimiento a la Justicia </v>
      </c>
      <c r="C14" s="107" t="str">
        <f>+VLOOKUP(A14,'IDENTIFICACIÓN DE RIESGOS'!$A$7:$F$100,3,0)</f>
        <v>Afectación psicosocial de los funcionarios y contratistas del CTP</v>
      </c>
      <c r="D14" s="78" t="s">
        <v>87</v>
      </c>
      <c r="E14" s="78" t="s">
        <v>87</v>
      </c>
      <c r="F14" s="135">
        <f>(SUMIF('VALORACIÓN DE CONTROL DE RIESGO'!$A$10:$A$115,'VALORACIÓN CON CONTROLES'!A14,'VALORACIÓN DE CONTROL DE RIESGO'!$T$10:$T$115))/(COUNTIF('VALORACIÓN DE CONTROL DE RIESGO'!$A$10:$A$115,'VALORACIÓN CON CONTROLES'!A14))</f>
        <v>100</v>
      </c>
      <c r="G14" s="78" t="str">
        <f t="shared" si="0"/>
        <v>Fuerte</v>
      </c>
      <c r="H14" s="78">
        <f>IF(AND(D14="Directamente",G14="Fuerte",'ANALISIS DE RIESGOS'!F14&gt;=3),'ANALISIS DE RIESGOS'!F14-2,IF(AND(D14="Directamente",G14="Fuerte",'ANALISIS DE RIESGOS'!F14=2),'ANALISIS DE RIESGOS'!F14-1,IF(AND(D14="Directamente",G14="Moderado",'ANALISIS DE RIESGOS'!F14&gt;=2),'ANALISIS DE RIESGOS'!F14-1,'ANALISIS DE RIESGOS'!F14)))</f>
        <v>3</v>
      </c>
      <c r="I14" s="78">
        <f>IF(AND(E14="Directamente",G14="Fuerte",'ANALISIS DE RIESGOS'!G14&gt;=3),'ANALISIS DE RIESGOS'!G14-2,IF(AND(E14="Directamente",G14="Fuerte",'ANALISIS DE RIESGOS'!G14=2),'ANALISIS DE RIESGOS'!G14-1,IF(AND(E14="Directamente",G14="Moderado",'ANALISIS DE RIESGOS'!F14&gt;=2),'ANALISIS DE RIESGOS'!F14-1,IF(AND(E14="Indirectamente",G14="Fuerte",'ANALISIS DE RIESGOS'!G14&gt;=2),'ANALISIS DE RIESGOS'!G14-1,'ANALISIS DE RIESGOS'!G14))))</f>
        <v>1</v>
      </c>
      <c r="J14" s="78"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row>
    <row r="15" spans="1:36" ht="38.25" x14ac:dyDescent="0.2">
      <c r="A15" s="78">
        <v>6</v>
      </c>
      <c r="B15" s="83" t="str">
        <f>+VLOOKUP(A15,'IDENTIFICACIÓN DE RIESGOS'!$A$7:$F$100,2,0)</f>
        <v xml:space="preserve">Acceso y Fortalecimiento a la Justicia </v>
      </c>
      <c r="C15" s="107" t="str">
        <f>+VLOOKUP(A15,'IDENTIFICACIÓN DE RIESGOS'!$A$7:$F$100,3,0)</f>
        <v>Inadecuada implementación del medio "Traslado por protección"</v>
      </c>
      <c r="D15" s="78" t="s">
        <v>87</v>
      </c>
      <c r="E15" s="78" t="s">
        <v>87</v>
      </c>
      <c r="F15" s="135">
        <f>(SUMIF('VALORACIÓN DE CONTROL DE RIESGO'!$A$10:$A$115,'VALORACIÓN CON CONTROLES'!A15,'VALORACIÓN DE CONTROL DE RIESGO'!$T$10:$T$115))/(COUNTIF('VALORACIÓN DE CONTROL DE RIESGO'!$A$10:$A$115,'VALORACIÓN CON CONTROLES'!A15))</f>
        <v>100</v>
      </c>
      <c r="G15" s="78" t="str">
        <f t="shared" si="0"/>
        <v>Fuerte</v>
      </c>
      <c r="H15" s="78">
        <f>IF(AND(D15="Directamente",G15="Fuerte",'ANALISIS DE RIESGOS'!F15&gt;=3),'ANALISIS DE RIESGOS'!F15-2,IF(AND(D15="Directamente",G15="Fuerte",'ANALISIS DE RIESGOS'!F15=2),'ANALISIS DE RIESGOS'!F15-1,IF(AND(D15="Directamente",G15="Moderado",'ANALISIS DE RIESGOS'!F15&gt;=2),'ANALISIS DE RIESGOS'!F15-1,'ANALISIS DE RIESGOS'!F15)))</f>
        <v>2</v>
      </c>
      <c r="I15" s="78">
        <f>IF(AND(E15="Directamente",G15="Fuerte",'ANALISIS DE RIESGOS'!G15&gt;=3),'ANALISIS DE RIESGOS'!G15-2,IF(AND(E15="Directamente",G15="Fuerte",'ANALISIS DE RIESGOS'!G15=2),'ANALISIS DE RIESGOS'!G15-1,IF(AND(E15="Directamente",G15="Moderado",'ANALISIS DE RIESGOS'!F15&gt;=2),'ANALISIS DE RIESGOS'!F15-1,IF(AND(E15="Indirectamente",G15="Fuerte",'ANALISIS DE RIESGOS'!G15&gt;=2),'ANALISIS DE RIESGOS'!G15-1,'ANALISIS DE RIESGOS'!G15))))</f>
        <v>1</v>
      </c>
      <c r="J15" s="78"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row>
    <row r="16" spans="1:36" ht="63.75" x14ac:dyDescent="0.2">
      <c r="A16" s="78">
        <v>7</v>
      </c>
      <c r="B16" s="83" t="str">
        <f>+VLOOKUP(A16,'IDENTIFICACIÓN DE RIESGOS'!$A$7:$F$100,2,0)</f>
        <v>Atención y Servicio al Ciudadano</v>
      </c>
      <c r="C16" s="107" t="str">
        <f>+VLOOKUP(A16,'IDENTIFICACIÓN DE RIESGOS'!$A$7:$F$100,3,0)</f>
        <v>Responder extemporáneamente las Peticiones, Quejas, Reclamos o Sugerencias que ingresen a la Secretaría Distrital de Seguridad, Convivencia y Justicia.</v>
      </c>
      <c r="D16" s="78" t="s">
        <v>87</v>
      </c>
      <c r="E16" s="78" t="s">
        <v>87</v>
      </c>
      <c r="F16" s="135">
        <f>(SUMIF('VALORACIÓN DE CONTROL DE RIESGO'!$A$10:$A$115,'VALORACIÓN CON CONTROLES'!A16,'VALORACIÓN DE CONTROL DE RIESGO'!$T$10:$T$115))/(COUNTIF('VALORACIÓN DE CONTROL DE RIESGO'!$A$10:$A$115,'VALORACIÓN CON CONTROLES'!A16))</f>
        <v>100</v>
      </c>
      <c r="G16" s="78" t="str">
        <f t="shared" si="0"/>
        <v>Fuerte</v>
      </c>
      <c r="H16" s="78">
        <f>IF(AND(D16="Directamente",G16="Fuerte",'ANALISIS DE RIESGOS'!F16&gt;=3),'ANALISIS DE RIESGOS'!F16-2,IF(AND(D16="Directamente",G16="Fuerte",'ANALISIS DE RIESGOS'!F16=2),'ANALISIS DE RIESGOS'!F16-1,IF(AND(D16="Directamente",G16="Moderado",'ANALISIS DE RIESGOS'!F16&gt;=2),'ANALISIS DE RIESGOS'!F16-1,'ANALISIS DE RIESGOS'!F16)))</f>
        <v>3</v>
      </c>
      <c r="I16" s="78">
        <f>IF(AND(E16="Directamente",G16="Fuerte",'ANALISIS DE RIESGOS'!G16&gt;=3),'ANALISIS DE RIESGOS'!G16-2,IF(AND(E16="Directamente",G16="Fuerte",'ANALISIS DE RIESGOS'!G16=2),'ANALISIS DE RIESGOS'!G16-1,IF(AND(E16="Directamente",G16="Moderado",'ANALISIS DE RIESGOS'!F16&gt;=2),'ANALISIS DE RIESGOS'!F16-1,IF(AND(E16="Indirectamente",G16="Fuerte",'ANALISIS DE RIESGOS'!G16&gt;=2),'ANALISIS DE RIESGOS'!G16-1,'ANALISIS DE RIESGOS'!G16))))</f>
        <v>2</v>
      </c>
      <c r="J16" s="78"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MODERADO</v>
      </c>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row>
    <row r="17" spans="1:36" ht="38.25" x14ac:dyDescent="0.2">
      <c r="A17" s="78">
        <v>8</v>
      </c>
      <c r="B17" s="83" t="str">
        <f>+VLOOKUP(A17,'IDENTIFICACIÓN DE RIESGOS'!$A$7:$F$100,2,0)</f>
        <v>Atención y Servicio al Ciudadano</v>
      </c>
      <c r="C17" s="107" t="str">
        <f>+VLOOKUP(A17,'IDENTIFICACIÓN DE RIESGOS'!$A$7:$F$100,3,0)</f>
        <v>Publicar extemporaneamente los Informes de PQRS en la página web de la entidad.</v>
      </c>
      <c r="D17" s="78" t="s">
        <v>87</v>
      </c>
      <c r="E17" s="78" t="s">
        <v>87</v>
      </c>
      <c r="F17" s="135">
        <f>(SUMIF('VALORACIÓN DE CONTROL DE RIESGO'!$A$10:$A$115,'VALORACIÓN CON CONTROLES'!A17,'VALORACIÓN DE CONTROL DE RIESGO'!$T$10:$T$115))/(COUNTIF('VALORACIÓN DE CONTROL DE RIESGO'!$A$10:$A$115,'VALORACIÓN CON CONTROLES'!A17))</f>
        <v>100</v>
      </c>
      <c r="G17" s="78" t="str">
        <f t="shared" si="0"/>
        <v>Fuerte</v>
      </c>
      <c r="H17" s="78">
        <f>IF(AND(D17="Directamente",G17="Fuerte",'ANALISIS DE RIESGOS'!F17&gt;=3),'ANALISIS DE RIESGOS'!F17-2,IF(AND(D17="Directamente",G17="Fuerte",'ANALISIS DE RIESGOS'!F17=2),'ANALISIS DE RIESGOS'!F17-1,IF(AND(D17="Directamente",G17="Moderado",'ANALISIS DE RIESGOS'!F17&gt;=2),'ANALISIS DE RIESGOS'!F17-1,'ANALISIS DE RIESGOS'!F17)))</f>
        <v>1</v>
      </c>
      <c r="I17" s="78">
        <f>IF(AND(E17="Directamente",G17="Fuerte",'ANALISIS DE RIESGOS'!G17&gt;=3),'ANALISIS DE RIESGOS'!G17-2,IF(AND(E17="Directamente",G17="Fuerte",'ANALISIS DE RIESGOS'!G17=2),'ANALISIS DE RIESGOS'!G17-1,IF(AND(E17="Directamente",G17="Moderado",'ANALISIS DE RIESGOS'!F17&gt;=2),'ANALISIS DE RIESGOS'!F17-1,IF(AND(E17="Indirectamente",G17="Fuerte",'ANALISIS DE RIESGOS'!G17&gt;=2),'ANALISIS DE RIESGOS'!G17-1,'ANALISIS DE RIESGOS'!G17))))</f>
        <v>1</v>
      </c>
      <c r="J17" s="78"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row>
    <row r="18" spans="1:36" ht="38.25" x14ac:dyDescent="0.2">
      <c r="A18" s="78">
        <v>9</v>
      </c>
      <c r="B18" s="83" t="str">
        <f>+VLOOKUP(A18,'IDENTIFICACIÓN DE RIESGOS'!$A$7:$F$100,2,0)</f>
        <v>Control Interno Disciplinario</v>
      </c>
      <c r="C18" s="107" t="str">
        <f>+VLOOKUP(A18,'IDENTIFICACIÓN DE RIESGOS'!$A$7:$F$100,3,0)</f>
        <v>Procesos disciplinarios desarrollados  y fallados sin cumplir con los parametros de ley.</v>
      </c>
      <c r="D18" s="78" t="s">
        <v>87</v>
      </c>
      <c r="E18" s="78" t="s">
        <v>87</v>
      </c>
      <c r="F18" s="135">
        <f>(SUMIF('VALORACIÓN DE CONTROL DE RIESGO'!$A$10:$A$115,'VALORACIÓN CON CONTROLES'!A18,'VALORACIÓN DE CONTROL DE RIESGO'!$T$10:$T$115))/(COUNTIF('VALORACIÓN DE CONTROL DE RIESGO'!$A$10:$A$115,'VALORACIÓN CON CONTROLES'!A18))</f>
        <v>100</v>
      </c>
      <c r="G18" s="78" t="str">
        <f t="shared" si="0"/>
        <v>Fuerte</v>
      </c>
      <c r="H18" s="78">
        <f>IF(AND(D18="Directamente",G18="Fuerte",'ANALISIS DE RIESGOS'!F18&gt;=3),'ANALISIS DE RIESGOS'!F18-2,IF(AND(D18="Directamente",G18="Fuerte",'ANALISIS DE RIESGOS'!F18=2),'ANALISIS DE RIESGOS'!F18-1,IF(AND(D18="Directamente",G18="Moderado",'ANALISIS DE RIESGOS'!F18&gt;=2),'ANALISIS DE RIESGOS'!F18-1,'ANALISIS DE RIESGOS'!F18)))</f>
        <v>1</v>
      </c>
      <c r="I18" s="78">
        <f>IF(AND(E18="Directamente",G18="Fuerte",'ANALISIS DE RIESGOS'!G18&gt;=3),'ANALISIS DE RIESGOS'!G18-2,IF(AND(E18="Directamente",G18="Fuerte",'ANALISIS DE RIESGOS'!G18=2),'ANALISIS DE RIESGOS'!G18-1,IF(AND(E18="Directamente",G18="Moderado",'ANALISIS DE RIESGOS'!F18&gt;=2),'ANALISIS DE RIESGOS'!F18-1,IF(AND(E18="Indirectamente",G18="Fuerte",'ANALISIS DE RIESGOS'!G18&gt;=2),'ANALISIS DE RIESGOS'!G18-1,'ANALISIS DE RIESGOS'!G18))))</f>
        <v>2</v>
      </c>
      <c r="J18" s="78"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row>
    <row r="19" spans="1:36" ht="38.25" x14ac:dyDescent="0.2">
      <c r="A19" s="78">
        <v>10</v>
      </c>
      <c r="B19" s="83" t="str">
        <f>+VLOOKUP(A19,'IDENTIFICACIÓN DE RIESGOS'!$A$7:$F$100,2,0)</f>
        <v>Direccionamiento Sectorial e Institucional</v>
      </c>
      <c r="C19" s="107" t="str">
        <f>+VLOOKUP(A19,'IDENTIFICACIÓN DE RIESGOS'!$A$7:$F$100,3,0)</f>
        <v xml:space="preserve">Imcumplimiento normativo ambiental por parte de la Secretaria Distrital de Seguridad, Convivencia y Justicia </v>
      </c>
      <c r="D19" s="78" t="s">
        <v>87</v>
      </c>
      <c r="E19" s="78" t="s">
        <v>87</v>
      </c>
      <c r="F19" s="135">
        <f>(SUMIF('VALORACIÓN DE CONTROL DE RIESGO'!$A$10:$A$115,'VALORACIÓN CON CONTROLES'!A19,'VALORACIÓN DE CONTROL DE RIESGO'!$T$10:$T$115))/(COUNTIF('VALORACIÓN DE CONTROL DE RIESGO'!$A$10:$A$115,'VALORACIÓN CON CONTROLES'!A19))</f>
        <v>100</v>
      </c>
      <c r="G19" s="78" t="str">
        <f t="shared" si="0"/>
        <v>Fuerte</v>
      </c>
      <c r="H19" s="78">
        <f>IF(AND(D19="Directamente",G19="Fuerte",'ANALISIS DE RIESGOS'!F19&gt;=3),'ANALISIS DE RIESGOS'!F19-2,IF(AND(D19="Directamente",G19="Fuerte",'ANALISIS DE RIESGOS'!F19=2),'ANALISIS DE RIESGOS'!F19-1,IF(AND(D19="Directamente",G19="Moderado",'ANALISIS DE RIESGOS'!F19&gt;=2),'ANALISIS DE RIESGOS'!F19-1,'ANALISIS DE RIESGOS'!F19)))</f>
        <v>2</v>
      </c>
      <c r="I19" s="78">
        <f>IF(AND(E19="Directamente",G19="Fuerte",'ANALISIS DE RIESGOS'!G19&gt;=3),'ANALISIS DE RIESGOS'!G19-2,IF(AND(E19="Directamente",G19="Fuerte",'ANALISIS DE RIESGOS'!G19=2),'ANALISIS DE RIESGOS'!G19-1,IF(AND(E19="Directamente",G19="Moderado",'ANALISIS DE RIESGOS'!F19&gt;=2),'ANALISIS DE RIESGOS'!F19-1,IF(AND(E19="Indirectamente",G19="Fuerte",'ANALISIS DE RIESGOS'!G19&gt;=2),'ANALISIS DE RIESGOS'!G19-1,'ANALISIS DE RIESGOS'!G19))))</f>
        <v>2</v>
      </c>
      <c r="J19" s="78"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BAJA</v>
      </c>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row>
    <row r="20" spans="1:36" ht="38.25" x14ac:dyDescent="0.2">
      <c r="A20" s="78">
        <v>11</v>
      </c>
      <c r="B20" s="83" t="str">
        <f>+VLOOKUP(A20,'IDENTIFICACIÓN DE RIESGOS'!$A$7:$F$100,2,0)</f>
        <v>Direccionamiento Sectorial e Institucional</v>
      </c>
      <c r="C20" s="107" t="str">
        <f>+VLOOKUP(A20,'IDENTIFICACIÓN DE RIESGOS'!$A$7:$F$100,3,0)</f>
        <v xml:space="preserve">Deficiencia en el manejo ambiental de los aspectos e impactos ambientales. </v>
      </c>
      <c r="D20" s="78" t="s">
        <v>87</v>
      </c>
      <c r="E20" s="78" t="s">
        <v>87</v>
      </c>
      <c r="F20" s="135">
        <f>(SUMIF('VALORACIÓN DE CONTROL DE RIESGO'!$A$10:$A$115,'VALORACIÓN CON CONTROLES'!A20,'VALORACIÓN DE CONTROL DE RIESGO'!$T$10:$T$115))/(COUNTIF('VALORACIÓN DE CONTROL DE RIESGO'!$A$10:$A$115,'VALORACIÓN CON CONTROLES'!A20))</f>
        <v>100</v>
      </c>
      <c r="G20" s="78" t="str">
        <f t="shared" si="0"/>
        <v>Fuerte</v>
      </c>
      <c r="H20" s="78">
        <f>IF(AND(D20="Directamente",G20="Fuerte",'ANALISIS DE RIESGOS'!F20&gt;=3),'ANALISIS DE RIESGOS'!F20-2,IF(AND(D20="Directamente",G20="Fuerte",'ANALISIS DE RIESGOS'!F20=2),'ANALISIS DE RIESGOS'!F20-1,IF(AND(D20="Directamente",G20="Moderado",'ANALISIS DE RIESGOS'!F20&gt;=2),'ANALISIS DE RIESGOS'!F20-1,'ANALISIS DE RIESGOS'!F20)))</f>
        <v>1</v>
      </c>
      <c r="I20" s="78">
        <f>IF(AND(E20="Directamente",G20="Fuerte",'ANALISIS DE RIESGOS'!G20&gt;=3),'ANALISIS DE RIESGOS'!G20-2,IF(AND(E20="Directamente",G20="Fuerte",'ANALISIS DE RIESGOS'!G20=2),'ANALISIS DE RIESGOS'!G20-1,IF(AND(E20="Directamente",G20="Moderado",'ANALISIS DE RIESGOS'!F20&gt;=2),'ANALISIS DE RIESGOS'!F20-1,IF(AND(E20="Indirectamente",G20="Fuerte",'ANALISIS DE RIESGOS'!G20&gt;=2),'ANALISIS DE RIESGOS'!G20-1,'ANALISIS DE RIESGOS'!G20))))</f>
        <v>1</v>
      </c>
      <c r="J20" s="78"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row>
    <row r="21" spans="1:36" ht="25.5" x14ac:dyDescent="0.2">
      <c r="A21" s="78">
        <v>12</v>
      </c>
      <c r="B21" s="83" t="str">
        <f>+VLOOKUP(A21,'IDENTIFICACIÓN DE RIESGOS'!$A$7:$F$100,2,0)</f>
        <v>Direccionamiento Sectorial e Institucional</v>
      </c>
      <c r="C21" s="107" t="str">
        <f>+VLOOKUP(A21,'IDENTIFICACIÓN DE RIESGOS'!$A$7:$F$100,3,0)</f>
        <v>Incumplimiento normativo ambiental y proliferación de vectores.</v>
      </c>
      <c r="D21" s="78" t="s">
        <v>87</v>
      </c>
      <c r="E21" s="78" t="s">
        <v>87</v>
      </c>
      <c r="F21" s="135">
        <f>(SUMIF('VALORACIÓN DE CONTROL DE RIESGO'!$A$10:$A$115,'VALORACIÓN CON CONTROLES'!A21,'VALORACIÓN DE CONTROL DE RIESGO'!$T$10:$T$115))/(COUNTIF('VALORACIÓN DE CONTROL DE RIESGO'!$A$10:$A$115,'VALORACIÓN CON CONTROLES'!A21))</f>
        <v>100</v>
      </c>
      <c r="G21" s="78" t="str">
        <f t="shared" si="0"/>
        <v>Fuerte</v>
      </c>
      <c r="H21" s="78">
        <f>IF(AND(D21="Directamente",G21="Fuerte",'ANALISIS DE RIESGOS'!F21&gt;=3),'ANALISIS DE RIESGOS'!F21-2,IF(AND(D21="Directamente",G21="Fuerte",'ANALISIS DE RIESGOS'!F21=2),'ANALISIS DE RIESGOS'!F21-1,IF(AND(D21="Directamente",G21="Moderado",'ANALISIS DE RIESGOS'!F21&gt;=2),'ANALISIS DE RIESGOS'!F21-1,'ANALISIS DE RIESGOS'!F21)))</f>
        <v>1</v>
      </c>
      <c r="I21" s="78">
        <f>IF(AND(E21="Directamente",G21="Fuerte",'ANALISIS DE RIESGOS'!G21&gt;=3),'ANALISIS DE RIESGOS'!G21-2,IF(AND(E21="Directamente",G21="Fuerte",'ANALISIS DE RIESGOS'!G21=2),'ANALISIS DE RIESGOS'!G21-1,IF(AND(E21="Directamente",G21="Moderado",'ANALISIS DE RIESGOS'!F21&gt;=2),'ANALISIS DE RIESGOS'!F21-1,IF(AND(E21="Indirectamente",G21="Fuerte",'ANALISIS DE RIESGOS'!G21&gt;=2),'ANALISIS DE RIESGOS'!G21-1,'ANALISIS DE RIESGOS'!G21))))</f>
        <v>1</v>
      </c>
      <c r="J21" s="78"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row>
    <row r="22" spans="1:36" ht="127.5" x14ac:dyDescent="0.2">
      <c r="A22" s="78">
        <v>13</v>
      </c>
      <c r="B22" s="83" t="str">
        <f>+VLOOKUP(A22,'IDENTIFICACIÓN DE RIESGOS'!$A$7:$F$100,2,0)</f>
        <v>Direccionamiento Sectorial e Institucional</v>
      </c>
      <c r="C22" s="107" t="str">
        <f>+VLOOKUP(A22,'IDENTIFICACIÓN DE RIESGOS'!$A$7:$F$100,3,0)</f>
        <v>Dar el visto bueno a estudios previos  que no cumplen con la información requerida de:
• Número del estudio previo en SISCO
• Proyecto de inversión
• Objeto
• Valor
• Meta plan de desarrollo y meta proyecto de inversión</v>
      </c>
      <c r="D22" s="78" t="s">
        <v>87</v>
      </c>
      <c r="E22" s="78" t="s">
        <v>87</v>
      </c>
      <c r="F22" s="135">
        <f>(SUMIF('VALORACIÓN DE CONTROL DE RIESGO'!$A$10:$A$115,'VALORACIÓN CON CONTROLES'!A22,'VALORACIÓN DE CONTROL DE RIESGO'!$T$10:$T$115))/(COUNTIF('VALORACIÓN DE CONTROL DE RIESGO'!$A$10:$A$115,'VALORACIÓN CON CONTROLES'!A22))</f>
        <v>100</v>
      </c>
      <c r="G22" s="78" t="str">
        <f t="shared" si="0"/>
        <v>Fuerte</v>
      </c>
      <c r="H22" s="78">
        <f>IF(AND(D22="Directamente",G22="Fuerte",'ANALISIS DE RIESGOS'!F22&gt;=3),'ANALISIS DE RIESGOS'!F22-2,IF(AND(D22="Directamente",G22="Fuerte",'ANALISIS DE RIESGOS'!F22=2),'ANALISIS DE RIESGOS'!F22-1,IF(AND(D22="Directamente",G22="Moderado",'ANALISIS DE RIESGOS'!F22&gt;=2),'ANALISIS DE RIESGOS'!F22-1,'ANALISIS DE RIESGOS'!F22)))</f>
        <v>1</v>
      </c>
      <c r="I22" s="78">
        <f>IF(AND(E22="Directamente",G22="Fuerte",'ANALISIS DE RIESGOS'!G22&gt;=3),'ANALISIS DE RIESGOS'!G22-2,IF(AND(E22="Directamente",G22="Fuerte",'ANALISIS DE RIESGOS'!G22=2),'ANALISIS DE RIESGOS'!G22-1,IF(AND(E22="Directamente",G22="Moderado",'ANALISIS DE RIESGOS'!F22&gt;=2),'ANALISIS DE RIESGOS'!F22-1,IF(AND(E22="Indirectamente",G22="Fuerte",'ANALISIS DE RIESGOS'!G22&gt;=2),'ANALISIS DE RIESGOS'!G22-1,'ANALISIS DE RIESGOS'!G22))))</f>
        <v>2</v>
      </c>
      <c r="J22" s="78"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row>
    <row r="23" spans="1:36" ht="76.5" x14ac:dyDescent="0.2">
      <c r="A23" s="135">
        <v>14</v>
      </c>
      <c r="B23" s="83" t="str">
        <f>+VLOOKUP(A23,'IDENTIFICACIÓN DE RIESGOS'!$A$7:$F$100,2,0)</f>
        <v>Direccionamiento Sectorial e Institucional</v>
      </c>
      <c r="C23" s="107" t="str">
        <f>+VLOOKUP(A23,'IDENTIFICACIÓN DE RIESGOS'!$A$7:$F$100,3,0)</f>
        <v>Inadecuado suministro/entrega de Productos y/o servicios dentro del SIG que permitan la satisfacción de los usuarios y partes interesadas en los procesos misionales de la entidad</v>
      </c>
      <c r="D23" s="78" t="s">
        <v>87</v>
      </c>
      <c r="E23" s="78" t="s">
        <v>87</v>
      </c>
      <c r="F23" s="135">
        <f>(SUMIF('VALORACIÓN DE CONTROL DE RIESGO'!$A$10:$A$115,'VALORACIÓN CON CONTROLES'!A23,'VALORACIÓN DE CONTROL DE RIESGO'!$T$10:$T$115))/(COUNTIF('VALORACIÓN DE CONTROL DE RIESGO'!$A$10:$A$115,'VALORACIÓN CON CONTROLES'!A23))</f>
        <v>100</v>
      </c>
      <c r="G23" s="78" t="str">
        <f t="shared" si="0"/>
        <v>Fuerte</v>
      </c>
      <c r="H23" s="78">
        <f>IF(AND(D23="Directamente",G23="Fuerte",'ANALISIS DE RIESGOS'!F24&gt;=3),'ANALISIS DE RIESGOS'!F24-2,IF(AND(D23="Directamente",G23="Fuerte",'ANALISIS DE RIESGOS'!F24=2),'ANALISIS DE RIESGOS'!F24-1,IF(AND(D23="Directamente",G23="Moderado",'ANALISIS DE RIESGOS'!F24&gt;=2),'ANALISIS DE RIESGOS'!F24-1,'ANALISIS DE RIESGOS'!F24)))</f>
        <v>1</v>
      </c>
      <c r="I23" s="78">
        <f>IF(AND(E23="Directamente",G23="Fuerte",'ANALISIS DE RIESGOS'!G24&gt;=3),'ANALISIS DE RIESGOS'!G24-2,IF(AND(E23="Directamente",G23="Fuerte",'ANALISIS DE RIESGOS'!G24=2),'ANALISIS DE RIESGOS'!G24-1,IF(AND(E23="Directamente",G23="Moderado",'ANALISIS DE RIESGOS'!F24&gt;=2),'ANALISIS DE RIESGOS'!F24-1,IF(AND(E23="Indirectamente",G23="Fuerte",'ANALISIS DE RIESGOS'!G24&gt;=2),'ANALISIS DE RIESGOS'!G24-1,'ANALISIS DE RIESGOS'!G24))))</f>
        <v>1</v>
      </c>
      <c r="J23" s="135"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row>
    <row r="24" spans="1:36" ht="38.25" x14ac:dyDescent="0.2">
      <c r="A24" s="135">
        <v>15</v>
      </c>
      <c r="B24" s="83" t="str">
        <f>+VLOOKUP(A24,'IDENTIFICACIÓN DE RIESGOS'!$A$7:$F$100,2,0)</f>
        <v>Gestión de Comunicaciones</v>
      </c>
      <c r="C24" s="107" t="str">
        <f>+VLOOKUP(A24,'IDENTIFICACIÓN DE RIESGOS'!$A$7:$F$100,3,0)</f>
        <v>Publicar información no autorizada que genere desinformación en la opinión pública</v>
      </c>
      <c r="D24" s="78" t="s">
        <v>87</v>
      </c>
      <c r="E24" s="78" t="s">
        <v>87</v>
      </c>
      <c r="F24" s="135">
        <f>(SUMIF('VALORACIÓN DE CONTROL DE RIESGO'!$A$10:$A$115,'VALORACIÓN CON CONTROLES'!A24,'VALORACIÓN DE CONTROL DE RIESGO'!$T$10:$T$115))/(COUNTIF('VALORACIÓN DE CONTROL DE RIESGO'!$A$10:$A$115,'VALORACIÓN CON CONTROLES'!A24))</f>
        <v>100</v>
      </c>
      <c r="G24" s="78" t="str">
        <f t="shared" si="0"/>
        <v>Fuerte</v>
      </c>
      <c r="H24" s="78">
        <f>IF(AND(D24="Directamente",G24="Fuerte",'ANALISIS DE RIESGOS'!F25&gt;=3),'ANALISIS DE RIESGOS'!F25-2,IF(AND(D24="Directamente",G24="Fuerte",'ANALISIS DE RIESGOS'!F25=2),'ANALISIS DE RIESGOS'!F25-1,IF(AND(D24="Directamente",G24="Moderado",'ANALISIS DE RIESGOS'!F25&gt;=2),'ANALISIS DE RIESGOS'!F25-1,'ANALISIS DE RIESGOS'!F25)))</f>
        <v>1</v>
      </c>
      <c r="I24" s="78">
        <f>IF(AND(E24="Directamente",G24="Fuerte",'ANALISIS DE RIESGOS'!G25&gt;=3),'ANALISIS DE RIESGOS'!G25-2,IF(AND(E24="Directamente",G24="Fuerte",'ANALISIS DE RIESGOS'!G25=2),'ANALISIS DE RIESGOS'!G25-1,IF(AND(E24="Directamente",G24="Moderado",'ANALISIS DE RIESGOS'!F25&gt;=2),'ANALISIS DE RIESGOS'!F25-1,IF(AND(E24="Indirectamente",G24="Fuerte",'ANALISIS DE RIESGOS'!G25&gt;=2),'ANALISIS DE RIESGOS'!G25-1,'ANALISIS DE RIESGOS'!G25))))</f>
        <v>1</v>
      </c>
      <c r="J24" s="135"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row>
    <row r="25" spans="1:36" ht="38.25" x14ac:dyDescent="0.2">
      <c r="A25" s="135">
        <v>16</v>
      </c>
      <c r="B25" s="83" t="str">
        <f>+VLOOKUP(A25,'IDENTIFICACIÓN DE RIESGOS'!$A$7:$F$100,2,0)</f>
        <v>Gestión de Comunicaciones</v>
      </c>
      <c r="C25" s="107" t="str">
        <f>+VLOOKUP(A25,'IDENTIFICACIÓN DE RIESGOS'!$A$7:$F$100,3,0)</f>
        <v>No divulgar o divulgar inoportunamente la información de la SSCJ</v>
      </c>
      <c r="D25" s="78" t="s">
        <v>87</v>
      </c>
      <c r="E25" s="78" t="s">
        <v>87</v>
      </c>
      <c r="F25" s="135">
        <f>(SUMIF('VALORACIÓN DE CONTROL DE RIESGO'!$A$10:$A$115,'VALORACIÓN CON CONTROLES'!A25,'VALORACIÓN DE CONTROL DE RIESGO'!$T$10:$T$115))/(COUNTIF('VALORACIÓN DE CONTROL DE RIESGO'!$A$10:$A$115,'VALORACIÓN CON CONTROLES'!A25))</f>
        <v>100</v>
      </c>
      <c r="G25" s="78" t="str">
        <f t="shared" si="0"/>
        <v>Fuerte</v>
      </c>
      <c r="H25" s="78">
        <f>IF(AND(D25="Directamente",G25="Fuerte",'ANALISIS DE RIESGOS'!F26&gt;=3),'ANALISIS DE RIESGOS'!F26-2,IF(AND(D25="Directamente",G25="Fuerte",'ANALISIS DE RIESGOS'!F26=2),'ANALISIS DE RIESGOS'!F26-1,IF(AND(D25="Directamente",G25="Moderado",'ANALISIS DE RIESGOS'!F26&gt;=2),'ANALISIS DE RIESGOS'!F26-1,'ANALISIS DE RIESGOS'!F26)))</f>
        <v>2</v>
      </c>
      <c r="I25" s="78">
        <f>IF(AND(E25="Directamente",G25="Fuerte",'ANALISIS DE RIESGOS'!G26&gt;=3),'ANALISIS DE RIESGOS'!G26-2,IF(AND(E25="Directamente",G25="Fuerte",'ANALISIS DE RIESGOS'!G26=2),'ANALISIS DE RIESGOS'!G26-1,IF(AND(E25="Directamente",G25="Moderado",'ANALISIS DE RIESGOS'!F26&gt;=2),'ANALISIS DE RIESGOS'!F26-1,IF(AND(E25="Indirectamente",G25="Fuerte",'ANALISIS DE RIESGOS'!G26&gt;=2),'ANALISIS DE RIESGOS'!G26-1,'ANALISIS DE RIESGOS'!G26))))</f>
        <v>1</v>
      </c>
      <c r="J25" s="135"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row>
    <row r="26" spans="1:36" ht="51" x14ac:dyDescent="0.2">
      <c r="A26" s="135">
        <v>17</v>
      </c>
      <c r="B26" s="83" t="str">
        <f>+VLOOKUP(A26,'IDENTIFICACIÓN DE RIESGOS'!$A$7:$F$100,2,0)</f>
        <v>Gestión de Comunicaciones</v>
      </c>
      <c r="C26" s="107" t="str">
        <f>+VLOOKUP(A26,'IDENTIFICACIÓN DE RIESGOS'!$A$7:$F$100,3,0)</f>
        <v>Publicación indebida de contenidos digitales (RRSS y página web ) de la Secretaría de Seguridad, Convivencia y Justicia</v>
      </c>
      <c r="D26" s="78" t="s">
        <v>87</v>
      </c>
      <c r="E26" s="78" t="s">
        <v>87</v>
      </c>
      <c r="F26" s="135">
        <f>(SUMIF('VALORACIÓN DE CONTROL DE RIESGO'!$A$10:$A$115,'VALORACIÓN CON CONTROLES'!A26,'VALORACIÓN DE CONTROL DE RIESGO'!$T$10:$T$115))/(COUNTIF('VALORACIÓN DE CONTROL DE RIESGO'!$A$10:$A$115,'VALORACIÓN CON CONTROLES'!A26))</f>
        <v>100</v>
      </c>
      <c r="G26" s="78" t="str">
        <f t="shared" si="0"/>
        <v>Fuerte</v>
      </c>
      <c r="H26" s="78">
        <f>IF(AND(D26="Directamente",G26="Fuerte",'ANALISIS DE RIESGOS'!F27&gt;=3),'ANALISIS DE RIESGOS'!F27-2,IF(AND(D26="Directamente",G26="Fuerte",'ANALISIS DE RIESGOS'!F27=2),'ANALISIS DE RIESGOS'!F27-1,IF(AND(D26="Directamente",G26="Moderado",'ANALISIS DE RIESGOS'!F27&gt;=2),'ANALISIS DE RIESGOS'!F27-1,'ANALISIS DE RIESGOS'!F27)))</f>
        <v>2</v>
      </c>
      <c r="I26" s="78">
        <f>IF(AND(E26="Directamente",G26="Fuerte",'ANALISIS DE RIESGOS'!G27&gt;=3),'ANALISIS DE RIESGOS'!G27-2,IF(AND(E26="Directamente",G26="Fuerte",'ANALISIS DE RIESGOS'!G27=2),'ANALISIS DE RIESGOS'!G27-1,IF(AND(E26="Directamente",G26="Moderado",'ANALISIS DE RIESGOS'!F27&gt;=2),'ANALISIS DE RIESGOS'!F27-1,IF(AND(E26="Indirectamente",G26="Fuerte",'ANALISIS DE RIESGOS'!G27&gt;=2),'ANALISIS DE RIESGOS'!G27-1,'ANALISIS DE RIESGOS'!G27))))</f>
        <v>2</v>
      </c>
      <c r="J26" s="135"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row>
    <row r="27" spans="1:36" ht="38.25" x14ac:dyDescent="0.2">
      <c r="A27" s="135">
        <v>18</v>
      </c>
      <c r="B27" s="83" t="str">
        <f>+VLOOKUP(A27,'IDENTIFICACIÓN DE RIESGOS'!$A$7:$F$100,2,0)</f>
        <v>Gestión de Emergencias</v>
      </c>
      <c r="C27" s="107" t="str">
        <f>+VLOOKUP(A27,'IDENTIFICACIÓN DE RIESGOS'!$A$7:$F$100,3,0)</f>
        <v>Falla parcial en el servicio de atención de la línea de Seguridad y Emergencias 123.</v>
      </c>
      <c r="D27" s="78" t="s">
        <v>87</v>
      </c>
      <c r="E27" s="78" t="s">
        <v>87</v>
      </c>
      <c r="F27" s="135">
        <f>(SUMIF('VALORACIÓN DE CONTROL DE RIESGO'!$A$10:$A$115,'VALORACIÓN CON CONTROLES'!A27,'VALORACIÓN DE CONTROL DE RIESGO'!$T$10:$T$115))/(COUNTIF('VALORACIÓN DE CONTROL DE RIESGO'!$A$10:$A$115,'VALORACIÓN CON CONTROLES'!A27))</f>
        <v>100</v>
      </c>
      <c r="G27" s="78" t="str">
        <f t="shared" si="0"/>
        <v>Fuerte</v>
      </c>
      <c r="H27" s="78">
        <f>IF(AND(D27="Directamente",G27="Fuerte",'ANALISIS DE RIESGOS'!F28&gt;=3),'ANALISIS DE RIESGOS'!F28-2,IF(AND(D27="Directamente",G27="Fuerte",'ANALISIS DE RIESGOS'!F28=2),'ANALISIS DE RIESGOS'!F28-1,IF(AND(D27="Directamente",G27="Moderado",'ANALISIS DE RIESGOS'!F28&gt;=2),'ANALISIS DE RIESGOS'!F28-1,'ANALISIS DE RIESGOS'!F28)))</f>
        <v>3</v>
      </c>
      <c r="I27" s="78">
        <f>IF(AND(E27="Directamente",G27="Fuerte",'ANALISIS DE RIESGOS'!G28&gt;=3),'ANALISIS DE RIESGOS'!G28-2,IF(AND(E27="Directamente",G27="Fuerte",'ANALISIS DE RIESGOS'!G28=2),'ANALISIS DE RIESGOS'!G28-1,IF(AND(E27="Directamente",G27="Moderado",'ANALISIS DE RIESGOS'!F28&gt;=2),'ANALISIS DE RIESGOS'!F28-1,IF(AND(E27="Indirectamente",G27="Fuerte",'ANALISIS DE RIESGOS'!G28&gt;=2),'ANALISIS DE RIESGOS'!G28-1,'ANALISIS DE RIESGOS'!G28))))</f>
        <v>1</v>
      </c>
      <c r="J27" s="135"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row>
    <row r="28" spans="1:36" ht="38.25" x14ac:dyDescent="0.2">
      <c r="A28" s="135">
        <v>19</v>
      </c>
      <c r="B28" s="83" t="str">
        <f>+VLOOKUP(A28,'IDENTIFICACIÓN DE RIESGOS'!$A$7:$F$100,2,0)</f>
        <v>Gestión de Emergencias</v>
      </c>
      <c r="C28" s="107" t="str">
        <f>+VLOOKUP(A28,'IDENTIFICACIÓN DE RIESGOS'!$A$7:$F$100,3,0)</f>
        <v>Uso de informacion confidencial o de uso interno por personal no autorizado.</v>
      </c>
      <c r="D28" s="78" t="s">
        <v>87</v>
      </c>
      <c r="E28" s="78" t="s">
        <v>87</v>
      </c>
      <c r="F28" s="135">
        <f>(SUMIF('VALORACIÓN DE CONTROL DE RIESGO'!$A$10:$A$115,'VALORACIÓN CON CONTROLES'!A28,'VALORACIÓN DE CONTROL DE RIESGO'!$T$10:$T$115))/(COUNTIF('VALORACIÓN DE CONTROL DE RIESGO'!$A$10:$A$115,'VALORACIÓN CON CONTROLES'!A28))</f>
        <v>100</v>
      </c>
      <c r="G28" s="78" t="str">
        <f t="shared" si="0"/>
        <v>Fuerte</v>
      </c>
      <c r="H28" s="78">
        <f>IF(AND(D28="Directamente",G28="Fuerte",'ANALISIS DE RIESGOS'!F29&gt;=3),'ANALISIS DE RIESGOS'!F29-2,IF(AND(D28="Directamente",G28="Fuerte",'ANALISIS DE RIESGOS'!F29=2),'ANALISIS DE RIESGOS'!F29-1,IF(AND(D28="Directamente",G28="Moderado",'ANALISIS DE RIESGOS'!F29&gt;=2),'ANALISIS DE RIESGOS'!F29-1,'ANALISIS DE RIESGOS'!F29)))</f>
        <v>3</v>
      </c>
      <c r="I28" s="78">
        <f>IF(AND(E28="Directamente",G28="Fuerte",'ANALISIS DE RIESGOS'!G29&gt;=3),'ANALISIS DE RIESGOS'!G29-2,IF(AND(E28="Directamente",G28="Fuerte",'ANALISIS DE RIESGOS'!G29=2),'ANALISIS DE RIESGOS'!G29-1,IF(AND(E28="Directamente",G28="Moderado",'ANALISIS DE RIESGOS'!F29&gt;=2),'ANALISIS DE RIESGOS'!F29-1,IF(AND(E28="Indirectamente",G28="Fuerte",'ANALISIS DE RIESGOS'!G29&gt;=2),'ANALISIS DE RIESGOS'!G29-1,'ANALISIS DE RIESGOS'!G29))))</f>
        <v>1</v>
      </c>
      <c r="J28" s="135"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row>
    <row r="29" spans="1:36" ht="51" x14ac:dyDescent="0.2">
      <c r="A29" s="135">
        <v>20</v>
      </c>
      <c r="B29" s="83" t="str">
        <f>+VLOOKUP(A29,'IDENTIFICACIÓN DE RIESGOS'!$A$7:$F$100,2,0)</f>
        <v>Gestión de Emergencias</v>
      </c>
      <c r="C29" s="107" t="str">
        <f>+VLOOKUP(A29,'IDENTIFICACIÓN DE RIESGOS'!$A$7:$F$100,3,0)</f>
        <v>Afectación de personas, bienes o recursos por servicio o atención inadecuada de incidentes desde el NUSE 123</v>
      </c>
      <c r="D29" s="78" t="s">
        <v>87</v>
      </c>
      <c r="E29" s="78" t="s">
        <v>87</v>
      </c>
      <c r="F29" s="135">
        <f>(SUMIF('VALORACIÓN DE CONTROL DE RIESGO'!$A$10:$A$115,'VALORACIÓN CON CONTROLES'!A29,'VALORACIÓN DE CONTROL DE RIESGO'!$T$10:$T$115))/(COUNTIF('VALORACIÓN DE CONTROL DE RIESGO'!$A$10:$A$115,'VALORACIÓN CON CONTROLES'!A29))</f>
        <v>100</v>
      </c>
      <c r="G29" s="78" t="str">
        <f t="shared" si="0"/>
        <v>Fuerte</v>
      </c>
      <c r="H29" s="78">
        <f>IF(AND(D29="Directamente",G29="Fuerte",'ANALISIS DE RIESGOS'!F30&gt;=3),'ANALISIS DE RIESGOS'!F30-2,IF(AND(D29="Directamente",G29="Fuerte",'ANALISIS DE RIESGOS'!F30=2),'ANALISIS DE RIESGOS'!F30-1,IF(AND(D29="Directamente",G29="Moderado",'ANALISIS DE RIESGOS'!F30&gt;=2),'ANALISIS DE RIESGOS'!F30-1,'ANALISIS DE RIESGOS'!F30)))</f>
        <v>1</v>
      </c>
      <c r="I29" s="78">
        <f>IF(AND(E29="Directamente",G29="Fuerte",'ANALISIS DE RIESGOS'!G30&gt;=3),'ANALISIS DE RIESGOS'!G30-2,IF(AND(E29="Directamente",G29="Fuerte",'ANALISIS DE RIESGOS'!G30=2),'ANALISIS DE RIESGOS'!G30-1,IF(AND(E29="Directamente",G29="Moderado",'ANALISIS DE RIESGOS'!F30&gt;=2),'ANALISIS DE RIESGOS'!F30-1,IF(AND(E29="Indirectamente",G29="Fuerte",'ANALISIS DE RIESGOS'!G30&gt;=2),'ANALISIS DE RIESGOS'!G30-1,'ANALISIS DE RIESGOS'!G30))))</f>
        <v>2</v>
      </c>
      <c r="J29" s="135"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row>
    <row r="30" spans="1:36" ht="76.5" x14ac:dyDescent="0.2">
      <c r="A30" s="135">
        <v>21</v>
      </c>
      <c r="B30" s="83" t="str">
        <f>+VLOOKUP(A30,'IDENTIFICACIÓN DE RIESGOS'!$A$7:$F$100,2,0)</f>
        <v>Gestión de Recursos Físicos y Documental</v>
      </c>
      <c r="C30" s="107" t="str">
        <f>+VLOOKUP(A30,'IDENTIFICACIÓN DE RIESGOS'!$A$7:$F$100,3,0)</f>
        <v>Perdida o extravió documental por parte de un servidor que, aprovechando su posición frente a un recurso público, privilegia a un tercero con información para su beneficio.</v>
      </c>
      <c r="D30" s="78" t="s">
        <v>87</v>
      </c>
      <c r="E30" s="78" t="s">
        <v>87</v>
      </c>
      <c r="F30" s="135">
        <f>(SUMIF('VALORACIÓN DE CONTROL DE RIESGO'!$A$10:$A$115,'VALORACIÓN CON CONTROLES'!A30,'VALORACIÓN DE CONTROL DE RIESGO'!$T$10:$T$115))/(COUNTIF('VALORACIÓN DE CONTROL DE RIESGO'!$A$10:$A$115,'VALORACIÓN CON CONTROLES'!A30))</f>
        <v>100</v>
      </c>
      <c r="G30" s="78" t="str">
        <f t="shared" si="0"/>
        <v>Fuerte</v>
      </c>
      <c r="H30" s="78">
        <f>IF(AND(D30="Directamente",G30="Fuerte",'ANALISIS DE RIESGOS'!F31&gt;=3),'ANALISIS DE RIESGOS'!F31-2,IF(AND(D30="Directamente",G30="Fuerte",'ANALISIS DE RIESGOS'!F31=2),'ANALISIS DE RIESGOS'!F31-1,IF(AND(D30="Directamente",G30="Moderado",'ANALISIS DE RIESGOS'!F31&gt;=2),'ANALISIS DE RIESGOS'!F31-1,'ANALISIS DE RIESGOS'!F31)))</f>
        <v>1</v>
      </c>
      <c r="I30" s="78">
        <f>IF(AND(E30="Directamente",G30="Fuerte",'ANALISIS DE RIESGOS'!G31&gt;=3),'ANALISIS DE RIESGOS'!G31-2,IF(AND(E30="Directamente",G30="Fuerte",'ANALISIS DE RIESGOS'!G31=2),'ANALISIS DE RIESGOS'!G31-1,IF(AND(E30="Directamente",G30="Moderado",'ANALISIS DE RIESGOS'!F31&gt;=2),'ANALISIS DE RIESGOS'!F31-1,IF(AND(E30="Indirectamente",G30="Fuerte",'ANALISIS DE RIESGOS'!G31&gt;=2),'ANALISIS DE RIESGOS'!G31-1,'ANALISIS DE RIESGOS'!G31))))</f>
        <v>2</v>
      </c>
      <c r="J30" s="135"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row>
    <row r="31" spans="1:36" ht="76.5" x14ac:dyDescent="0.2">
      <c r="A31" s="135">
        <v>22</v>
      </c>
      <c r="B31" s="83" t="str">
        <f>+VLOOKUP(A31,'IDENTIFICACIÓN DE RIESGOS'!$A$7:$F$100,2,0)</f>
        <v>Gestión de Recursos Físicos y Documental</v>
      </c>
      <c r="C31" s="107" t="str">
        <f>+VLOOKUP(A31,'IDENTIFICACIÓN DE RIESGOS'!$A$7:$F$100,3,0)</f>
        <v>Perdida y/o desaparición de los bienes al servicio de la Entidad parte de un servidor que, aprovechando su posición frente a un recurso público, sustrae bienes de la Entidad para su beneficio personal o un tercero.</v>
      </c>
      <c r="D31" s="78" t="s">
        <v>87</v>
      </c>
      <c r="E31" s="78" t="s">
        <v>87</v>
      </c>
      <c r="F31" s="135">
        <f>(SUMIF('VALORACIÓN DE CONTROL DE RIESGO'!$A$10:$A$115,'VALORACIÓN CON CONTROLES'!A31,'VALORACIÓN DE CONTROL DE RIESGO'!$T$10:$T$115))/(COUNTIF('VALORACIÓN DE CONTROL DE RIESGO'!$A$10:$A$115,'VALORACIÓN CON CONTROLES'!A31))</f>
        <v>100</v>
      </c>
      <c r="G31" s="78" t="str">
        <f t="shared" si="0"/>
        <v>Fuerte</v>
      </c>
      <c r="H31" s="78">
        <f>IF(AND(D31="Directamente",G31="Fuerte",'ANALISIS DE RIESGOS'!F32&gt;=3),'ANALISIS DE RIESGOS'!F32-2,IF(AND(D31="Directamente",G31="Fuerte",'ANALISIS DE RIESGOS'!F32=2),'ANALISIS DE RIESGOS'!F32-1,IF(AND(D31="Directamente",G31="Moderado",'ANALISIS DE RIESGOS'!F32&gt;=2),'ANALISIS DE RIESGOS'!F32-1,'ANALISIS DE RIESGOS'!F32)))</f>
        <v>2</v>
      </c>
      <c r="I31" s="78">
        <f>IF(AND(E31="Directamente",G31="Fuerte",'ANALISIS DE RIESGOS'!G32&gt;=3),'ANALISIS DE RIESGOS'!G32-2,IF(AND(E31="Directamente",G31="Fuerte",'ANALISIS DE RIESGOS'!G32=2),'ANALISIS DE RIESGOS'!G32-1,IF(AND(E31="Directamente",G31="Moderado",'ANALISIS DE RIESGOS'!F32&gt;=2),'ANALISIS DE RIESGOS'!F32-1,IF(AND(E31="Indirectamente",G31="Fuerte",'ANALISIS DE RIESGOS'!G32&gt;=2),'ANALISIS DE RIESGOS'!G32-1,'ANALISIS DE RIESGOS'!G32))))</f>
        <v>2</v>
      </c>
      <c r="J31" s="135"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row>
    <row r="32" spans="1:36" ht="25.5" x14ac:dyDescent="0.2">
      <c r="A32" s="135">
        <v>23</v>
      </c>
      <c r="B32" s="83" t="str">
        <f>+VLOOKUP(A32,'IDENTIFICACIÓN DE RIESGOS'!$A$7:$F$100,2,0)</f>
        <v>Gestión de Tecnología de Información</v>
      </c>
      <c r="C32" s="107" t="str">
        <f>+VLOOKUP(A32,'IDENTIFICACIÓN DE RIESGOS'!$A$7:$F$100,3,0)</f>
        <v>Interrupcón de los servicios  TIC</v>
      </c>
      <c r="D32" s="78" t="s">
        <v>87</v>
      </c>
      <c r="E32" s="78" t="s">
        <v>87</v>
      </c>
      <c r="F32" s="135">
        <f>(SUMIF('VALORACIÓN DE CONTROL DE RIESGO'!$A$10:$A$115,'VALORACIÓN CON CONTROLES'!A32,'VALORACIÓN DE CONTROL DE RIESGO'!$T$10:$T$115))/(COUNTIF('VALORACIÓN DE CONTROL DE RIESGO'!$A$10:$A$115,'VALORACIÓN CON CONTROLES'!A32))</f>
        <v>100</v>
      </c>
      <c r="G32" s="78" t="str">
        <f t="shared" si="0"/>
        <v>Fuerte</v>
      </c>
      <c r="H32" s="78">
        <f>IF(AND(D32="Directamente",G32="Fuerte",'ANALISIS DE RIESGOS'!F33&gt;=3),'ANALISIS DE RIESGOS'!F33-2,IF(AND(D32="Directamente",G32="Fuerte",'ANALISIS DE RIESGOS'!F33=2),'ANALISIS DE RIESGOS'!F33-1,IF(AND(D32="Directamente",G32="Moderado",'ANALISIS DE RIESGOS'!F33&gt;=2),'ANALISIS DE RIESGOS'!F33-1,'ANALISIS DE RIESGOS'!F33)))</f>
        <v>2</v>
      </c>
      <c r="I32" s="78">
        <f>IF(AND(E32="Directamente",G32="Fuerte",'ANALISIS DE RIESGOS'!G33&gt;=3),'ANALISIS DE RIESGOS'!G33-2,IF(AND(E32="Directamente",G32="Fuerte",'ANALISIS DE RIESGOS'!G33=2),'ANALISIS DE RIESGOS'!G33-1,IF(AND(E32="Directamente",G32="Moderado",'ANALISIS DE RIESGOS'!F33&gt;=2),'ANALISIS DE RIESGOS'!F33-1,IF(AND(E32="Indirectamente",G32="Fuerte",'ANALISIS DE RIESGOS'!G33&gt;=2),'ANALISIS DE RIESGOS'!G33-1,'ANALISIS DE RIESGOS'!G33))))</f>
        <v>1</v>
      </c>
      <c r="J32" s="135"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row>
    <row r="33" spans="1:36" ht="51" x14ac:dyDescent="0.2">
      <c r="A33" s="135">
        <v>24</v>
      </c>
      <c r="B33" s="83" t="str">
        <f>+VLOOKUP(A33,'IDENTIFICACIÓN DE RIESGOS'!$A$7:$F$100,2,0)</f>
        <v>Gestión de Tecnología de Información</v>
      </c>
      <c r="C33" s="107" t="str">
        <f>+VLOOKUP(A33,'IDENTIFICACIÓN DE RIESGOS'!$A$7:$F$100,3,0)</f>
        <v>Incumplimiento de las funcionalidades para los cuales fueron diseñados los sistemas de información.</v>
      </c>
      <c r="D33" s="78" t="s">
        <v>87</v>
      </c>
      <c r="E33" s="78" t="s">
        <v>87</v>
      </c>
      <c r="F33" s="135">
        <f>(SUMIF('VALORACIÓN DE CONTROL DE RIESGO'!$A$10:$A$115,'VALORACIÓN CON CONTROLES'!A33,'VALORACIÓN DE CONTROL DE RIESGO'!$T$10:$T$115))/(COUNTIF('VALORACIÓN DE CONTROL DE RIESGO'!$A$10:$A$115,'VALORACIÓN CON CONTROLES'!A33))</f>
        <v>100</v>
      </c>
      <c r="G33" s="78" t="str">
        <f t="shared" si="0"/>
        <v>Fuerte</v>
      </c>
      <c r="H33" s="78">
        <f>IF(AND(D33="Directamente",G33="Fuerte",'ANALISIS DE RIESGOS'!F34&gt;=3),'ANALISIS DE RIESGOS'!F34-2,IF(AND(D33="Directamente",G33="Fuerte",'ANALISIS DE RIESGOS'!F34=2),'ANALISIS DE RIESGOS'!F34-1,IF(AND(D33="Directamente",G33="Moderado",'ANALISIS DE RIESGOS'!F34&gt;=2),'ANALISIS DE RIESGOS'!F34-1,'ANALISIS DE RIESGOS'!F34)))</f>
        <v>1</v>
      </c>
      <c r="I33" s="78">
        <f>IF(AND(E33="Directamente",G33="Fuerte",'ANALISIS DE RIESGOS'!G34&gt;=3),'ANALISIS DE RIESGOS'!G34-2,IF(AND(E33="Directamente",G33="Fuerte",'ANALISIS DE RIESGOS'!G34=2),'ANALISIS DE RIESGOS'!G34-1,IF(AND(E33="Directamente",G33="Moderado",'ANALISIS DE RIESGOS'!F34&gt;=2),'ANALISIS DE RIESGOS'!F34-1,IF(AND(E33="Indirectamente",G33="Fuerte",'ANALISIS DE RIESGOS'!G34&gt;=2),'ANALISIS DE RIESGOS'!G34-1,'ANALISIS DE RIESGOS'!G34))))</f>
        <v>1</v>
      </c>
      <c r="J33" s="135"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BAJA</v>
      </c>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row>
    <row r="34" spans="1:36" x14ac:dyDescent="0.2">
      <c r="A34" s="135">
        <v>25</v>
      </c>
      <c r="B34" s="83" t="str">
        <f>+VLOOKUP(A34,'IDENTIFICACIÓN DE RIESGOS'!$A$7:$F$100,2,0)</f>
        <v>Gestión Financiera</v>
      </c>
      <c r="C34" s="107" t="str">
        <f>+VLOOKUP(A34,'IDENTIFICACIÓN DE RIESGOS'!$A$7:$F$100,3,0)</f>
        <v>Deficiente ejecución del PAC</v>
      </c>
      <c r="D34" s="78" t="s">
        <v>87</v>
      </c>
      <c r="E34" s="78" t="s">
        <v>87</v>
      </c>
      <c r="F34" s="135">
        <f>(SUMIF('VALORACIÓN DE CONTROL DE RIESGO'!$A$10:$A$115,'VALORACIÓN CON CONTROLES'!A34,'VALORACIÓN DE CONTROL DE RIESGO'!$T$10:$T$115))/(COUNTIF('VALORACIÓN DE CONTROL DE RIESGO'!$A$10:$A$115,'VALORACIÓN CON CONTROLES'!A34))</f>
        <v>100</v>
      </c>
      <c r="G34" s="78" t="str">
        <f t="shared" si="0"/>
        <v>Fuerte</v>
      </c>
      <c r="H34" s="78">
        <f>IF(AND(D34="Directamente",G34="Fuerte",'ANALISIS DE RIESGOS'!F35&gt;=3),'ANALISIS DE RIESGOS'!F35-2,IF(AND(D34="Directamente",G34="Fuerte",'ANALISIS DE RIESGOS'!F35=2),'ANALISIS DE RIESGOS'!F35-1,IF(AND(D34="Directamente",G34="Moderado",'ANALISIS DE RIESGOS'!F35&gt;=2),'ANALISIS DE RIESGOS'!F35-1,'ANALISIS DE RIESGOS'!F35)))</f>
        <v>1</v>
      </c>
      <c r="I34" s="78">
        <f>IF(AND(E34="Directamente",G34="Fuerte",'ANALISIS DE RIESGOS'!G35&gt;=3),'ANALISIS DE RIESGOS'!G35-2,IF(AND(E34="Directamente",G34="Fuerte",'ANALISIS DE RIESGOS'!G35=2),'ANALISIS DE RIESGOS'!G35-1,IF(AND(E34="Directamente",G34="Moderado",'ANALISIS DE RIESGOS'!F35&gt;=2),'ANALISIS DE RIESGOS'!F35-1,IF(AND(E34="Indirectamente",G34="Fuerte",'ANALISIS DE RIESGOS'!G35&gt;=2),'ANALISIS DE RIESGOS'!G35-1,'ANALISIS DE RIESGOS'!G35))))</f>
        <v>1</v>
      </c>
      <c r="J34" s="135"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row>
    <row r="35" spans="1:36" ht="38.25" x14ac:dyDescent="0.2">
      <c r="A35" s="135">
        <v>26</v>
      </c>
      <c r="B35" s="83" t="str">
        <f>+VLOOKUP(A35,'IDENTIFICACIÓN DE RIESGOS'!$A$7:$F$100,2,0)</f>
        <v>Gestión Financiera</v>
      </c>
      <c r="C35" s="107" t="str">
        <f>+VLOOKUP(A35,'IDENTIFICACIÓN DE RIESGOS'!$A$7:$F$100,3,0)</f>
        <v>Se identifica, clasifica y se registra información contable en rubros y cuntías que no correspondan</v>
      </c>
      <c r="D35" s="78" t="s">
        <v>87</v>
      </c>
      <c r="E35" s="78" t="s">
        <v>87</v>
      </c>
      <c r="F35" s="135">
        <f>(SUMIF('VALORACIÓN DE CONTROL DE RIESGO'!$A$10:$A$115,'VALORACIÓN CON CONTROLES'!A35,'VALORACIÓN DE CONTROL DE RIESGO'!$T$10:$T$115))/(COUNTIF('VALORACIÓN DE CONTROL DE RIESGO'!$A$10:$A$115,'VALORACIÓN CON CONTROLES'!A35))</f>
        <v>100</v>
      </c>
      <c r="G35" s="78" t="str">
        <f t="shared" si="0"/>
        <v>Fuerte</v>
      </c>
      <c r="H35" s="78">
        <f>IF(AND(D35="Directamente",G35="Fuerte",'ANALISIS DE RIESGOS'!F36&gt;=3),'ANALISIS DE RIESGOS'!F36-2,IF(AND(D35="Directamente",G35="Fuerte",'ANALISIS DE RIESGOS'!F36=2),'ANALISIS DE RIESGOS'!F36-1,IF(AND(D35="Directamente",G35="Moderado",'ANALISIS DE RIESGOS'!F36&gt;=2),'ANALISIS DE RIESGOS'!F36-1,'ANALISIS DE RIESGOS'!F36)))</f>
        <v>1</v>
      </c>
      <c r="I35" s="78">
        <f>IF(AND(E35="Directamente",G35="Fuerte",'ANALISIS DE RIESGOS'!G36&gt;=3),'ANALISIS DE RIESGOS'!G36-2,IF(AND(E35="Directamente",G35="Fuerte",'ANALISIS DE RIESGOS'!G36=2),'ANALISIS DE RIESGOS'!G36-1,IF(AND(E35="Directamente",G35="Moderado",'ANALISIS DE RIESGOS'!F36&gt;=2),'ANALISIS DE RIESGOS'!F36-1,IF(AND(E35="Indirectamente",G35="Fuerte",'ANALISIS DE RIESGOS'!G36&gt;=2),'ANALISIS DE RIESGOS'!G36-1,'ANALISIS DE RIESGOS'!G36))))</f>
        <v>3</v>
      </c>
      <c r="J35" s="135"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MODERADO</v>
      </c>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row>
    <row r="36" spans="1:36" ht="25.5" x14ac:dyDescent="0.2">
      <c r="A36" s="135">
        <v>27</v>
      </c>
      <c r="B36" s="83" t="str">
        <f>+VLOOKUP(A36,'IDENTIFICACIÓN DE RIESGOS'!$A$7:$F$100,2,0)</f>
        <v>Gestión Jurídica y Contractual</v>
      </c>
      <c r="C36" s="107" t="str">
        <f>+VLOOKUP(A36,'IDENTIFICACIÓN DE RIESGOS'!$A$7:$F$100,3,0)</f>
        <v>Documentos incompletos para la elaboración de un contrato</v>
      </c>
      <c r="D36" s="78" t="s">
        <v>87</v>
      </c>
      <c r="E36" s="78" t="s">
        <v>87</v>
      </c>
      <c r="F36" s="135">
        <f>(SUMIF('VALORACIÓN DE CONTROL DE RIESGO'!$A$10:$A$115,'VALORACIÓN CON CONTROLES'!A36,'VALORACIÓN DE CONTROL DE RIESGO'!$T$10:$T$115))/(COUNTIF('VALORACIÓN DE CONTROL DE RIESGO'!$A$10:$A$115,'VALORACIÓN CON CONTROLES'!A36))</f>
        <v>100</v>
      </c>
      <c r="G36" s="78" t="str">
        <f t="shared" si="0"/>
        <v>Fuerte</v>
      </c>
      <c r="H36" s="78">
        <f>IF(AND(D36="Directamente",G36="Fuerte",'ANALISIS DE RIESGOS'!F37&gt;=3),'ANALISIS DE RIESGOS'!F37-2,IF(AND(D36="Directamente",G36="Fuerte",'ANALISIS DE RIESGOS'!F37=2),'ANALISIS DE RIESGOS'!F37-1,IF(AND(D36="Directamente",G36="Moderado",'ANALISIS DE RIESGOS'!F37&gt;=2),'ANALISIS DE RIESGOS'!F37-1,'ANALISIS DE RIESGOS'!F37)))</f>
        <v>1</v>
      </c>
      <c r="I36" s="78">
        <f>IF(AND(E36="Directamente",G36="Fuerte",'ANALISIS DE RIESGOS'!G37&gt;=3),'ANALISIS DE RIESGOS'!G37-2,IF(AND(E36="Directamente",G36="Fuerte",'ANALISIS DE RIESGOS'!G37=2),'ANALISIS DE RIESGOS'!G37-1,IF(AND(E36="Directamente",G36="Moderado",'ANALISIS DE RIESGOS'!F37&gt;=2),'ANALISIS DE RIESGOS'!F37-1,IF(AND(E36="Indirectamente",G36="Fuerte",'ANALISIS DE RIESGOS'!G37&gt;=2),'ANALISIS DE RIESGOS'!G37-1,'ANALISIS DE RIESGOS'!G37))))</f>
        <v>3</v>
      </c>
      <c r="J36" s="135"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MODERADO</v>
      </c>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row>
    <row r="37" spans="1:36" ht="25.5" x14ac:dyDescent="0.2">
      <c r="A37" s="135">
        <v>28</v>
      </c>
      <c r="B37" s="83" t="str">
        <f>+VLOOKUP(A37,'IDENTIFICACIÓN DE RIESGOS'!$A$7:$F$100,2,0)</f>
        <v>Gestión Jurídica y Contractual</v>
      </c>
      <c r="C37" s="107" t="str">
        <f>+VLOOKUP(A37,'IDENTIFICACIÓN DE RIESGOS'!$A$7:$F$100,3,0)</f>
        <v>Documentos incompletos para la legalización de un contrato</v>
      </c>
      <c r="D37" s="78" t="s">
        <v>87</v>
      </c>
      <c r="E37" s="78" t="s">
        <v>87</v>
      </c>
      <c r="F37" s="135">
        <f>(SUMIF('VALORACIÓN DE CONTROL DE RIESGO'!$A$10:$A$115,'VALORACIÓN CON CONTROLES'!A37,'VALORACIÓN DE CONTROL DE RIESGO'!$T$10:$T$115))/(COUNTIF('VALORACIÓN DE CONTROL DE RIESGO'!$A$10:$A$115,'VALORACIÓN CON CONTROLES'!A37))</f>
        <v>100</v>
      </c>
      <c r="G37" s="78" t="str">
        <f t="shared" si="0"/>
        <v>Fuerte</v>
      </c>
      <c r="H37" s="78">
        <f>IF(AND(D37="Directamente",G37="Fuerte",'ANALISIS DE RIESGOS'!F38&gt;=3),'ANALISIS DE RIESGOS'!F38-2,IF(AND(D37="Directamente",G37="Fuerte",'ANALISIS DE RIESGOS'!F38=2),'ANALISIS DE RIESGOS'!F38-1,IF(AND(D37="Directamente",G37="Moderado",'ANALISIS DE RIESGOS'!F38&gt;=2),'ANALISIS DE RIESGOS'!F38-1,'ANALISIS DE RIESGOS'!F38)))</f>
        <v>1</v>
      </c>
      <c r="I37" s="78">
        <f>IF(AND(E37="Directamente",G37="Fuerte",'ANALISIS DE RIESGOS'!G38&gt;=3),'ANALISIS DE RIESGOS'!G38-2,IF(AND(E37="Directamente",G37="Fuerte",'ANALISIS DE RIESGOS'!G38=2),'ANALISIS DE RIESGOS'!G38-1,IF(AND(E37="Directamente",G37="Moderado",'ANALISIS DE RIESGOS'!F38&gt;=2),'ANALISIS DE RIESGOS'!F38-1,IF(AND(E37="Indirectamente",G37="Fuerte",'ANALISIS DE RIESGOS'!G38&gt;=2),'ANALISIS DE RIESGOS'!G38-1,'ANALISIS DE RIESGOS'!G38))))</f>
        <v>3</v>
      </c>
      <c r="J37" s="135"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MODERADO</v>
      </c>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row>
    <row r="38" spans="1:36" ht="51" x14ac:dyDescent="0.2">
      <c r="A38" s="135">
        <v>29</v>
      </c>
      <c r="B38" s="83" t="str">
        <f>+VLOOKUP(A38,'IDENTIFICACIÓN DE RIESGOS'!$A$7:$F$100,2,0)</f>
        <v>Gestión Jurídica y Contractual</v>
      </c>
      <c r="C38" s="107" t="str">
        <f>+VLOOKUP(A38,'IDENTIFICACIÓN DE RIESGOS'!$A$7:$F$100,3,0)</f>
        <v>Liquidación extemporanea de los contratos fuera de los plazos acordados en el contrato o los establecidos por la ley</v>
      </c>
      <c r="D38" s="78" t="s">
        <v>87</v>
      </c>
      <c r="E38" s="78" t="s">
        <v>87</v>
      </c>
      <c r="F38" s="135">
        <f>(SUMIF('VALORACIÓN DE CONTROL DE RIESGO'!$A$10:$A$115,'VALORACIÓN CON CONTROLES'!A38,'VALORACIÓN DE CONTROL DE RIESGO'!$T$10:$T$115))/(COUNTIF('VALORACIÓN DE CONTROL DE RIESGO'!$A$10:$A$115,'VALORACIÓN CON CONTROLES'!A38))</f>
        <v>100</v>
      </c>
      <c r="G38" s="78" t="str">
        <f t="shared" si="0"/>
        <v>Fuerte</v>
      </c>
      <c r="H38" s="78">
        <f>IF(AND(D38="Directamente",G38="Fuerte",'ANALISIS DE RIESGOS'!F39&gt;=3),'ANALISIS DE RIESGOS'!F39-2,IF(AND(D38="Directamente",G38="Fuerte",'ANALISIS DE RIESGOS'!F39=2),'ANALISIS DE RIESGOS'!F39-1,IF(AND(D38="Directamente",G38="Moderado",'ANALISIS DE RIESGOS'!F39&gt;=2),'ANALISIS DE RIESGOS'!F39-1,'ANALISIS DE RIESGOS'!F39)))</f>
        <v>1</v>
      </c>
      <c r="I38" s="78">
        <f>IF(AND(E38="Directamente",G38="Fuerte",'ANALISIS DE RIESGOS'!G39&gt;=3),'ANALISIS DE RIESGOS'!G39-2,IF(AND(E38="Directamente",G38="Fuerte",'ANALISIS DE RIESGOS'!G39=2),'ANALISIS DE RIESGOS'!G39-1,IF(AND(E38="Directamente",G38="Moderado",'ANALISIS DE RIESGOS'!F39&gt;=2),'ANALISIS DE RIESGOS'!F39-1,IF(AND(E38="Indirectamente",G38="Fuerte",'ANALISIS DE RIESGOS'!G39&gt;=2),'ANALISIS DE RIESGOS'!G39-1,'ANALISIS DE RIESGOS'!G39))))</f>
        <v>1</v>
      </c>
      <c r="J38" s="135"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BAJA</v>
      </c>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row>
    <row r="39" spans="1:36" ht="102" x14ac:dyDescent="0.2">
      <c r="A39" s="135">
        <v>30</v>
      </c>
      <c r="B39" s="83" t="str">
        <f>+VLOOKUP(A39,'IDENTIFICACIÓN DE RIESGOS'!$A$7:$F$100,2,0)</f>
        <v>Gestión y Análisis de Información de S, C y AJ</v>
      </c>
      <c r="C39" s="107" t="str">
        <f>+VLOOKUP(A39,'IDENTIFICACIÓN DE RIESGOS'!$A$7:$F$100,3,0)</f>
        <v>Los boletines, estudios estratégicos, recomendaciones, respuestas a solicitudes de información y demás documentos requeridos no se generan en los términos de oportunidad y pertinencia de acuerdo con la caracterización del proceso.</v>
      </c>
      <c r="D39" s="78" t="s">
        <v>87</v>
      </c>
      <c r="E39" s="78" t="s">
        <v>87</v>
      </c>
      <c r="F39" s="135">
        <f>(SUMIF('VALORACIÓN DE CONTROL DE RIESGO'!$A$10:$A$115,'VALORACIÓN CON CONTROLES'!A39,'VALORACIÓN DE CONTROL DE RIESGO'!$T$10:$T$115))/(COUNTIF('VALORACIÓN DE CONTROL DE RIESGO'!$A$10:$A$115,'VALORACIÓN CON CONTROLES'!A39))</f>
        <v>100</v>
      </c>
      <c r="G39" s="78" t="str">
        <f t="shared" si="0"/>
        <v>Fuerte</v>
      </c>
      <c r="H39" s="78">
        <f>IF(AND(D39="Directamente",G39="Fuerte",'ANALISIS DE RIESGOS'!F40&gt;=3),'ANALISIS DE RIESGOS'!F40-2,IF(AND(D39="Directamente",G39="Fuerte",'ANALISIS DE RIESGOS'!F40=2),'ANALISIS DE RIESGOS'!F40-1,IF(AND(D39="Directamente",G39="Moderado",'ANALISIS DE RIESGOS'!F40&gt;=2),'ANALISIS DE RIESGOS'!F40-1,'ANALISIS DE RIESGOS'!F40)))</f>
        <v>1</v>
      </c>
      <c r="I39" s="78">
        <f>IF(AND(E39="Directamente",G39="Fuerte",'ANALISIS DE RIESGOS'!G40&gt;=3),'ANALISIS DE RIESGOS'!G40-2,IF(AND(E39="Directamente",G39="Fuerte",'ANALISIS DE RIESGOS'!G40=2),'ANALISIS DE RIESGOS'!G40-1,IF(AND(E39="Directamente",G39="Moderado",'ANALISIS DE RIESGOS'!F40&gt;=2),'ANALISIS DE RIESGOS'!F40-1,IF(AND(E39="Indirectamente",G39="Fuerte",'ANALISIS DE RIESGOS'!G40&gt;=2),'ANALISIS DE RIESGOS'!G40-1,'ANALISIS DE RIESGOS'!G40))))</f>
        <v>3</v>
      </c>
      <c r="J39" s="135"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MODERADO</v>
      </c>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row>
    <row r="40" spans="1:36" ht="38.25" x14ac:dyDescent="0.2">
      <c r="A40" s="135">
        <v>31</v>
      </c>
      <c r="B40" s="83" t="str">
        <f>+VLOOKUP(A40,'IDENTIFICACIÓN DE RIESGOS'!$A$7:$F$100,2,0)</f>
        <v>Seguimiento y Monitoreo al Sistema de Control Interno</v>
      </c>
      <c r="C40" s="107" t="str">
        <f>+VLOOKUP(A40,'IDENTIFICACIÓN DE RIESGOS'!$A$7:$F$100,3,0)</f>
        <v>Inoportunidad en la presentacion de informes de ley</v>
      </c>
      <c r="D40" s="78" t="s">
        <v>87</v>
      </c>
      <c r="E40" s="78" t="s">
        <v>87</v>
      </c>
      <c r="F40" s="135">
        <f>(SUMIF('VALORACIÓN DE CONTROL DE RIESGO'!$A$10:$A$115,'VALORACIÓN CON CONTROLES'!A40,'VALORACIÓN DE CONTROL DE RIESGO'!$T$10:$T$115))/(COUNTIF('VALORACIÓN DE CONTROL DE RIESGO'!$A$10:$A$115,'VALORACIÓN CON CONTROLES'!A40))</f>
        <v>100</v>
      </c>
      <c r="G40" s="135" t="str">
        <f t="shared" si="0"/>
        <v>Fuerte</v>
      </c>
      <c r="H40" s="78">
        <f>IF(AND(D40="Directamente",G40="Fuerte",'ANALISIS DE RIESGOS'!F41&gt;=3),'ANALISIS DE RIESGOS'!F41-2,IF(AND(D40="Directamente",G40="Fuerte",'ANALISIS DE RIESGOS'!F41=2),'ANALISIS DE RIESGOS'!F41-1,IF(AND(D40="Directamente",G40="Moderado",'ANALISIS DE RIESGOS'!F41&gt;=2),'ANALISIS DE RIESGOS'!F41-1,'ANALISIS DE RIESGOS'!F41)))</f>
        <v>1</v>
      </c>
      <c r="I40" s="78">
        <f>IF(AND(E40="Directamente",G40="Fuerte",'ANALISIS DE RIESGOS'!G41&gt;=3),'ANALISIS DE RIESGOS'!G41-2,IF(AND(E40="Directamente",G40="Fuerte",'ANALISIS DE RIESGOS'!G41=2),'ANALISIS DE RIESGOS'!G41-1,IF(AND(E40="Directamente",G40="Moderado",'ANALISIS DE RIESGOS'!F41&gt;=2),'ANALISIS DE RIESGOS'!F41-1,IF(AND(E40="Indirectamente",G40="Fuerte",'ANALISIS DE RIESGOS'!G41&gt;=2),'ANALISIS DE RIESGOS'!G41-1,'ANALISIS DE RIESGOS'!G41))))</f>
        <v>3</v>
      </c>
      <c r="J40" s="135"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MODERADO</v>
      </c>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row>
    <row r="41" spans="1:36" ht="51" x14ac:dyDescent="0.2">
      <c r="A41" s="135">
        <v>32</v>
      </c>
      <c r="B41" s="83" t="str">
        <f>+VLOOKUP(A41,'IDENTIFICACIÓN DE RIESGOS'!$A$7:$F$100,2,0)</f>
        <v>Seguimiento y Monitoreo al Sistema de Control Interno</v>
      </c>
      <c r="C41" s="107" t="str">
        <f>+VLOOKUP(A41,'IDENTIFICACIÓN DE RIESGOS'!$A$7:$F$100,3,0)</f>
        <v>Presentar informes de Auditoria o seguimiento con resultados  sesgados,  erroneos, poco fiable o inconcluyentes.</v>
      </c>
      <c r="D41" s="78" t="s">
        <v>87</v>
      </c>
      <c r="E41" s="78" t="s">
        <v>87</v>
      </c>
      <c r="F41" s="135">
        <f>(SUMIF('VALORACIÓN DE CONTROL DE RIESGO'!$A$10:$A$115,'VALORACIÓN CON CONTROLES'!A41,'VALORACIÓN DE CONTROL DE RIESGO'!$T$10:$T$115))/(COUNTIF('VALORACIÓN DE CONTROL DE RIESGO'!$A$10:$A$115,'VALORACIÓN CON CONTROLES'!A41))</f>
        <v>100</v>
      </c>
      <c r="G41" s="135" t="str">
        <f t="shared" si="0"/>
        <v>Fuerte</v>
      </c>
      <c r="H41" s="78">
        <f>IF(AND(D41="Directamente",G41="Fuerte",'ANALISIS DE RIESGOS'!F42&gt;=3),'ANALISIS DE RIESGOS'!F42-2,IF(AND(D41="Directamente",G41="Fuerte",'ANALISIS DE RIESGOS'!F42=2),'ANALISIS DE RIESGOS'!F42-1,IF(AND(D41="Directamente",G41="Moderado",'ANALISIS DE RIESGOS'!F42&gt;=2),'ANALISIS DE RIESGOS'!F42-1,'ANALISIS DE RIESGOS'!F42)))</f>
        <v>1</v>
      </c>
      <c r="I41" s="78">
        <f>IF(AND(E41="Directamente",G41="Fuerte",'ANALISIS DE RIESGOS'!G42&gt;=3),'ANALISIS DE RIESGOS'!G42-2,IF(AND(E41="Directamente",G41="Fuerte",'ANALISIS DE RIESGOS'!G42=2),'ANALISIS DE RIESGOS'!G42-1,IF(AND(E41="Directamente",G41="Moderado",'ANALISIS DE RIESGOS'!F42&gt;=2),'ANALISIS DE RIESGOS'!F42-1,IF(AND(E41="Indirectamente",G41="Fuerte",'ANALISIS DE RIESGOS'!G42&gt;=2),'ANALISIS DE RIESGOS'!G42-1,'ANALISIS DE RIESGOS'!G42))))</f>
        <v>1</v>
      </c>
      <c r="J41" s="135"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row>
    <row r="42" spans="1:36" ht="63.75" x14ac:dyDescent="0.2">
      <c r="A42" s="135">
        <v>33</v>
      </c>
      <c r="B42" s="83" t="str">
        <f>+VLOOKUP(A42,'IDENTIFICACIÓN DE RIESGOS'!$A$7:$F$100,2,0)</f>
        <v>Gestión Humana</v>
      </c>
      <c r="C42" s="107" t="str">
        <f>+VLOOKUP(A42,'IDENTIFICACIÓN DE RIESGOS'!$A$7:$F$100,3,0)</f>
        <v>Suspensión de los servicios de seguridad social (Salud, ARL, Pensión, Cesantías, Caja de Compensación) para los servidores públicos de la Entidad</v>
      </c>
      <c r="D42" s="78" t="s">
        <v>87</v>
      </c>
      <c r="E42" s="78" t="s">
        <v>87</v>
      </c>
      <c r="F42" s="135">
        <f>(SUMIF('VALORACIÓN DE CONTROL DE RIESGO'!$A$10:$A$115,'VALORACIÓN CON CONTROLES'!A42,'VALORACIÓN DE CONTROL DE RIESGO'!$T$10:$T$115))/(COUNTIF('VALORACIÓN DE CONTROL DE RIESGO'!$A$10:$A$115,'VALORACIÓN CON CONTROLES'!A42))</f>
        <v>100</v>
      </c>
      <c r="G42" s="135" t="str">
        <f t="shared" si="0"/>
        <v>Fuerte</v>
      </c>
      <c r="H42" s="78">
        <f>IF(AND(D42="Directamente",G42="Fuerte",'ANALISIS DE RIESGOS'!F43&gt;=3),'ANALISIS DE RIESGOS'!F43-2,IF(AND(D42="Directamente",G42="Fuerte",'ANALISIS DE RIESGOS'!F43=2),'ANALISIS DE RIESGOS'!F43-1,IF(AND(D42="Directamente",G42="Moderado",'ANALISIS DE RIESGOS'!F43&gt;=2),'ANALISIS DE RIESGOS'!F43-1,'ANALISIS DE RIESGOS'!F43)))</f>
        <v>1</v>
      </c>
      <c r="I42" s="78">
        <f>IF(AND(E42="Directamente",G42="Fuerte",'ANALISIS DE RIESGOS'!G43&gt;=3),'ANALISIS DE RIESGOS'!G43-2,IF(AND(E42="Directamente",G42="Fuerte",'ANALISIS DE RIESGOS'!G43=2),'ANALISIS DE RIESGOS'!G43-1,IF(AND(E42="Directamente",G42="Moderado",'ANALISIS DE RIESGOS'!F43&gt;=2),'ANALISIS DE RIESGOS'!F43-1,IF(AND(E42="Indirectamente",G42="Fuerte",'ANALISIS DE RIESGOS'!G43&gt;=2),'ANALISIS DE RIESGOS'!G43-1,'ANALISIS DE RIESGOS'!G43))))</f>
        <v>1</v>
      </c>
      <c r="J42" s="135"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row>
    <row r="43" spans="1:36" ht="63.75" x14ac:dyDescent="0.2">
      <c r="A43" s="135">
        <v>34</v>
      </c>
      <c r="B43" s="83" t="str">
        <f>+VLOOKUP(A43,'IDENTIFICACIÓN DE RIESGOS'!$A$7:$F$100,2,0)</f>
        <v>Gestión Humana</v>
      </c>
      <c r="C43" s="107" t="str">
        <f>+VLOOKUP(A43,'IDENTIFICACIÓN DE RIESGOS'!$A$7:$F$100,3,0)</f>
        <v>Probabilidad de exposición a riesgos por  desconocimiento de la normatividad vigente para el Sistema de Gestión de la Seguridad y Salud en el Trabajo</v>
      </c>
      <c r="D43" s="78" t="s">
        <v>87</v>
      </c>
      <c r="E43" s="78" t="s">
        <v>87</v>
      </c>
      <c r="F43" s="135">
        <f>(SUMIF('VALORACIÓN DE CONTROL DE RIESGO'!$A$10:$A$115,'VALORACIÓN CON CONTROLES'!A43,'VALORACIÓN DE CONTROL DE RIESGO'!$T$10:$T$115))/(COUNTIF('VALORACIÓN DE CONTROL DE RIESGO'!$A$10:$A$115,'VALORACIÓN CON CONTROLES'!A43))</f>
        <v>100</v>
      </c>
      <c r="G43" s="135" t="str">
        <f t="shared" si="0"/>
        <v>Fuerte</v>
      </c>
      <c r="H43" s="78">
        <f>IF(AND(D43="Directamente",G43="Fuerte",'ANALISIS DE RIESGOS'!F44&gt;=3),'ANALISIS DE RIESGOS'!F44-2,IF(AND(D43="Directamente",G43="Fuerte",'ANALISIS DE RIESGOS'!F44=2),'ANALISIS DE RIESGOS'!F44-1,IF(AND(D43="Directamente",G43="Moderado",'ANALISIS DE RIESGOS'!F44&gt;=2),'ANALISIS DE RIESGOS'!F44-1,'ANALISIS DE RIESGOS'!F44)))</f>
        <v>1</v>
      </c>
      <c r="I43" s="78">
        <f>IF(AND(E43="Directamente",G43="Fuerte",'ANALISIS DE RIESGOS'!G44&gt;=3),'ANALISIS DE RIESGOS'!G44-2,IF(AND(E43="Directamente",G43="Fuerte",'ANALISIS DE RIESGOS'!G44=2),'ANALISIS DE RIESGOS'!G44-1,IF(AND(E43="Directamente",G43="Moderado",'ANALISIS DE RIESGOS'!F44&gt;=2),'ANALISIS DE RIESGOS'!F44-1,IF(AND(E43="Indirectamente",G43="Fuerte",'ANALISIS DE RIESGOS'!G44&gt;=2),'ANALISIS DE RIESGOS'!G44-1,'ANALISIS DE RIESGOS'!G44))))</f>
        <v>1</v>
      </c>
      <c r="J43" s="135"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BAJA</v>
      </c>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row>
    <row r="44" spans="1:36" ht="38.25" x14ac:dyDescent="0.2">
      <c r="A44" s="135">
        <v>35</v>
      </c>
      <c r="B44" s="83" t="str">
        <f>+VLOOKUP(A44,'IDENTIFICACIÓN DE RIESGOS'!$A$7:$F$100,2,0)</f>
        <v>Gestión Humana</v>
      </c>
      <c r="C44" s="107" t="str">
        <f>+VLOOKUP(A44,'IDENTIFICACIÓN DE RIESGOS'!$A$7:$F$100,3,0)</f>
        <v xml:space="preserve">Liquidación de la nómina sin el oportuno reporte de las novedades que se generan mensualmente. </v>
      </c>
      <c r="D44" s="78" t="s">
        <v>87</v>
      </c>
      <c r="E44" s="78" t="s">
        <v>87</v>
      </c>
      <c r="F44" s="135">
        <f>(SUMIF('VALORACIÓN DE CONTROL DE RIESGO'!$A$10:$A$115,'VALORACIÓN CON CONTROLES'!A44,'VALORACIÓN DE CONTROL DE RIESGO'!$T$10:$T$115))/(COUNTIF('VALORACIÓN DE CONTROL DE RIESGO'!$A$10:$A$115,'VALORACIÓN CON CONTROLES'!A44))</f>
        <v>100</v>
      </c>
      <c r="G44" s="135" t="str">
        <f t="shared" si="0"/>
        <v>Fuerte</v>
      </c>
      <c r="H44" s="78">
        <f>IF(AND(D44="Directamente",G44="Fuerte",'ANALISIS DE RIESGOS'!F45&gt;=3),'ANALISIS DE RIESGOS'!F45-2,IF(AND(D44="Directamente",G44="Fuerte",'ANALISIS DE RIESGOS'!F45=2),'ANALISIS DE RIESGOS'!F45-1,IF(AND(D44="Directamente",G44="Moderado",'ANALISIS DE RIESGOS'!F45&gt;=2),'ANALISIS DE RIESGOS'!F45-1,'ANALISIS DE RIESGOS'!F45)))</f>
        <v>1</v>
      </c>
      <c r="I44" s="78">
        <f>IF(AND(E44="Directamente",G44="Fuerte",'ANALISIS DE RIESGOS'!G45&gt;=3),'ANALISIS DE RIESGOS'!G45-2,IF(AND(E44="Directamente",G44="Fuerte",'ANALISIS DE RIESGOS'!G45=2),'ANALISIS DE RIESGOS'!G45-1,IF(AND(E44="Directamente",G44="Moderado",'ANALISIS DE RIESGOS'!F45&gt;=2),'ANALISIS DE RIESGOS'!F45-1,IF(AND(E44="Indirectamente",G44="Fuerte",'ANALISIS DE RIESGOS'!G45&gt;=2),'ANALISIS DE RIESGOS'!G45-1,'ANALISIS DE RIESGOS'!G45))))</f>
        <v>1</v>
      </c>
      <c r="J44" s="135"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row>
    <row r="45" spans="1:36" ht="51" x14ac:dyDescent="0.2">
      <c r="A45" s="135">
        <v>36</v>
      </c>
      <c r="B45" s="83" t="str">
        <f>+VLOOKUP(A45,'IDENTIFICACIÓN DE RIESGOS'!$A$7:$F$100,2,0)</f>
        <v>Gestión Humana</v>
      </c>
      <c r="C45" s="107" t="str">
        <f>+VLOOKUP(A45,'IDENTIFICACIÓN DE RIESGOS'!$A$7:$F$100,3,0)</f>
        <v>Nombrar, encargar o posesionar a un servidor que no cumpla con los requisitos establecidos en el Manual de Funciones de la SCJ</v>
      </c>
      <c r="D45" s="78" t="s">
        <v>87</v>
      </c>
      <c r="E45" s="78" t="s">
        <v>87</v>
      </c>
      <c r="F45" s="135">
        <f>(SUMIF('VALORACIÓN DE CONTROL DE RIESGO'!$A$10:$A$115,'VALORACIÓN CON CONTROLES'!A45,'VALORACIÓN DE CONTROL DE RIESGO'!$T$10:$T$115))/(COUNTIF('VALORACIÓN DE CONTROL DE RIESGO'!$A$10:$A$115,'VALORACIÓN CON CONTROLES'!A45))</f>
        <v>100</v>
      </c>
      <c r="G45" s="135" t="str">
        <f t="shared" si="0"/>
        <v>Fuerte</v>
      </c>
      <c r="H45" s="78">
        <f>IF(AND(D45="Directamente",G45="Fuerte",'ANALISIS DE RIESGOS'!F46&gt;=3),'ANALISIS DE RIESGOS'!F46-2,IF(AND(D45="Directamente",G45="Fuerte",'ANALISIS DE RIESGOS'!F46=2),'ANALISIS DE RIESGOS'!F46-1,IF(AND(D45="Directamente",G45="Moderado",'ANALISIS DE RIESGOS'!F46&gt;=2),'ANALISIS DE RIESGOS'!F46-1,'ANALISIS DE RIESGOS'!F46)))</f>
        <v>1</v>
      </c>
      <c r="I45" s="78">
        <f>IF(AND(E45="Directamente",G45="Fuerte",'ANALISIS DE RIESGOS'!G46&gt;=3),'ANALISIS DE RIESGOS'!G46-2,IF(AND(E45="Directamente",G45="Fuerte",'ANALISIS DE RIESGOS'!G46=2),'ANALISIS DE RIESGOS'!G46-1,IF(AND(E45="Directamente",G45="Moderado",'ANALISIS DE RIESGOS'!F46&gt;=2),'ANALISIS DE RIESGOS'!F46-1,IF(AND(E45="Indirectamente",G45="Fuerte",'ANALISIS DE RIESGOS'!G46&gt;=2),'ANALISIS DE RIESGOS'!G46-1,'ANALISIS DE RIESGOS'!G46))))</f>
        <v>1</v>
      </c>
      <c r="J45" s="135"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row>
    <row r="46" spans="1:36" ht="25.5" x14ac:dyDescent="0.2">
      <c r="A46" s="135">
        <v>37</v>
      </c>
      <c r="B46" s="83" t="str">
        <f>+VLOOKUP(A46,'IDENTIFICACIÓN DE RIESGOS'!$A$7:$F$100,2,0)</f>
        <v>Gestión Humana</v>
      </c>
      <c r="C46" s="107" t="str">
        <f>+VLOOKUP(A46,'IDENTIFICACIÓN DE RIESGOS'!$A$7:$F$100,3,0)</f>
        <v>Sustracción de información de las historias laborales</v>
      </c>
      <c r="D46" s="78" t="s">
        <v>87</v>
      </c>
      <c r="E46" s="78" t="s">
        <v>87</v>
      </c>
      <c r="F46" s="135">
        <f>(SUMIF('VALORACIÓN DE CONTROL DE RIESGO'!$A$10:$A$115,'VALORACIÓN CON CONTROLES'!A46,'VALORACIÓN DE CONTROL DE RIESGO'!$T$10:$T$115))/(COUNTIF('VALORACIÓN DE CONTROL DE RIESGO'!$A$10:$A$115,'VALORACIÓN CON CONTROLES'!A46))</f>
        <v>100</v>
      </c>
      <c r="G46" s="135" t="str">
        <f t="shared" si="0"/>
        <v>Fuerte</v>
      </c>
      <c r="H46" s="78">
        <f>IF(AND(D46="Directamente",G46="Fuerte",'ANALISIS DE RIESGOS'!F47&gt;=3),'ANALISIS DE RIESGOS'!F47-2,IF(AND(D46="Directamente",G46="Fuerte",'ANALISIS DE RIESGOS'!F47=2),'ANALISIS DE RIESGOS'!F47-1,IF(AND(D46="Directamente",G46="Moderado",'ANALISIS DE RIESGOS'!F47&gt;=2),'ANALISIS DE RIESGOS'!F47-1,'ANALISIS DE RIESGOS'!F47)))</f>
        <v>1</v>
      </c>
      <c r="I46" s="78">
        <f>IF(AND(E46="Directamente",G46="Fuerte",'ANALISIS DE RIESGOS'!G47&gt;=3),'ANALISIS DE RIESGOS'!G47-2,IF(AND(E46="Directamente",G46="Fuerte",'ANALISIS DE RIESGOS'!G47=2),'ANALISIS DE RIESGOS'!G47-1,IF(AND(E46="Directamente",G46="Moderado",'ANALISIS DE RIESGOS'!F47&gt;=2),'ANALISIS DE RIESGOS'!F47-1,IF(AND(E46="Indirectamente",G46="Fuerte",'ANALISIS DE RIESGOS'!G47&gt;=2),'ANALISIS DE RIESGOS'!G47-1,'ANALISIS DE RIESGOS'!G47))))</f>
        <v>1</v>
      </c>
      <c r="J46" s="135"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row>
    <row r="47" spans="1:36" ht="25.5" x14ac:dyDescent="0.2">
      <c r="A47" s="135">
        <v>38</v>
      </c>
      <c r="B47" s="83" t="str">
        <f>+VLOOKUP(A47,'IDENTIFICACIÓN DE RIESGOS'!$A$7:$F$100,2,0)</f>
        <v>Gestión Humana</v>
      </c>
      <c r="C47" s="107" t="str">
        <f>+VLOOKUP(A47,'IDENTIFICACIÓN DE RIESGOS'!$A$7:$F$100,3,0)</f>
        <v>Emitir conceptos jurídicos no ajustados a la ley.</v>
      </c>
      <c r="D47" s="78" t="s">
        <v>87</v>
      </c>
      <c r="E47" s="78" t="s">
        <v>87</v>
      </c>
      <c r="F47" s="135">
        <f>(SUMIF('VALORACIÓN DE CONTROL DE RIESGO'!$A$10:$A$115,'VALORACIÓN CON CONTROLES'!A47,'VALORACIÓN DE CONTROL DE RIESGO'!$T$10:$T$115))/(COUNTIF('VALORACIÓN DE CONTROL DE RIESGO'!$A$10:$A$115,'VALORACIÓN CON CONTROLES'!A47))</f>
        <v>100</v>
      </c>
      <c r="G47" s="135" t="str">
        <f t="shared" si="0"/>
        <v>Fuerte</v>
      </c>
      <c r="H47" s="78">
        <f>IF(AND(D47="Directamente",G47="Fuerte",'ANALISIS DE RIESGOS'!F48&gt;=3),'ANALISIS DE RIESGOS'!F48-2,IF(AND(D47="Directamente",G47="Fuerte",'ANALISIS DE RIESGOS'!F48=2),'ANALISIS DE RIESGOS'!F48-1,IF(AND(D47="Directamente",G47="Moderado",'ANALISIS DE RIESGOS'!F48&gt;=2),'ANALISIS DE RIESGOS'!F48-1,'ANALISIS DE RIESGOS'!F48)))</f>
        <v>1</v>
      </c>
      <c r="I47" s="78">
        <f>IF(AND(E47="Directamente",G47="Fuerte",'ANALISIS DE RIESGOS'!G48&gt;=3),'ANALISIS DE RIESGOS'!G48-2,IF(AND(E47="Directamente",G47="Fuerte",'ANALISIS DE RIESGOS'!G48=2),'ANALISIS DE RIESGOS'!G48-1,IF(AND(E47="Directamente",G47="Moderado",'ANALISIS DE RIESGOS'!F48&gt;=2),'ANALISIS DE RIESGOS'!F48-1,IF(AND(E47="Indirectamente",G47="Fuerte",'ANALISIS DE RIESGOS'!G48&gt;=2),'ANALISIS DE RIESGOS'!G48-1,'ANALISIS DE RIESGOS'!G48))))</f>
        <v>1</v>
      </c>
      <c r="J47" s="135"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row>
    <row r="48" spans="1:36" ht="51" x14ac:dyDescent="0.2">
      <c r="A48" s="135">
        <v>39</v>
      </c>
      <c r="B48" s="83" t="str">
        <f>+VLOOKUP(A48,'IDENTIFICACIÓN DE RIESGOS'!$A$7:$F$100,2,0)</f>
        <v>Gestión Humana</v>
      </c>
      <c r="C48" s="107" t="str">
        <f>+VLOOKUP(A48,'IDENTIFICACIÓN DE RIESGOS'!$A$7:$F$100,3,0)</f>
        <v>Alteración de las evaluaciones de desempeño laboral de servidores con nombramiento provisional durante el proceso de revisión.</v>
      </c>
      <c r="D48" s="78" t="s">
        <v>87</v>
      </c>
      <c r="E48" s="78" t="s">
        <v>87</v>
      </c>
      <c r="F48" s="135">
        <f>(SUMIF('VALORACIÓN DE CONTROL DE RIESGO'!$A$10:$A$115,'VALORACIÓN CON CONTROLES'!A48,'VALORACIÓN DE CONTROL DE RIESGO'!$T$10:$T$115))/(COUNTIF('VALORACIÓN DE CONTROL DE RIESGO'!$A$10:$A$115,'VALORACIÓN CON CONTROLES'!A48))</f>
        <v>100</v>
      </c>
      <c r="G48" s="135" t="str">
        <f t="shared" si="0"/>
        <v>Fuerte</v>
      </c>
      <c r="H48" s="78">
        <f>IF(AND(D48="Directamente",G48="Fuerte",'ANALISIS DE RIESGOS'!F49&gt;=3),'ANALISIS DE RIESGOS'!F49-2,IF(AND(D48="Directamente",G48="Fuerte",'ANALISIS DE RIESGOS'!F49=2),'ANALISIS DE RIESGOS'!F49-1,IF(AND(D48="Directamente",G48="Moderado",'ANALISIS DE RIESGOS'!F49&gt;=2),'ANALISIS DE RIESGOS'!F49-1,'ANALISIS DE RIESGOS'!F49)))</f>
        <v>1</v>
      </c>
      <c r="I48" s="78">
        <f>IF(AND(E48="Directamente",G48="Fuerte",'ANALISIS DE RIESGOS'!G49&gt;=3),'ANALISIS DE RIESGOS'!G49-2,IF(AND(E48="Directamente",G48="Fuerte",'ANALISIS DE RIESGOS'!G49=2),'ANALISIS DE RIESGOS'!G49-1,IF(AND(E48="Directamente",G48="Moderado",'ANALISIS DE RIESGOS'!F49&gt;=2),'ANALISIS DE RIESGOS'!F49-1,IF(AND(E48="Indirectamente",G48="Fuerte",'ANALISIS DE RIESGOS'!G49&gt;=2),'ANALISIS DE RIESGOS'!G49-1,'ANALISIS DE RIESGOS'!G49))))</f>
        <v>1</v>
      </c>
      <c r="J48" s="135"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row>
    <row r="49" spans="1:36" ht="63.75" x14ac:dyDescent="0.2">
      <c r="A49" s="135">
        <v>40</v>
      </c>
      <c r="B49" s="83" t="str">
        <f>+VLOOKUP(A49,'IDENTIFICACIÓN DE RIESGOS'!$A$7:$F$100,2,0)</f>
        <v>Gestión Humana</v>
      </c>
      <c r="C49" s="107" t="str">
        <f>+VLOOKUP(A49,'IDENTIFICACIÓN DE RIESGOS'!$A$7:$F$100,3,0)</f>
        <v>Error en la revisión técnica de las ofertas presentadas por los proponentes, incumpliendo los requisitos establecidos en la etapa precontractual (estudios previos)</v>
      </c>
      <c r="D49" s="78" t="s">
        <v>87</v>
      </c>
      <c r="E49" s="78" t="s">
        <v>87</v>
      </c>
      <c r="F49" s="135">
        <f>(SUMIF('VALORACIÓN DE CONTROL DE RIESGO'!$A$10:$A$115,'VALORACIÓN CON CONTROLES'!A49,'VALORACIÓN DE CONTROL DE RIESGO'!$T$10:$T$115))/(COUNTIF('VALORACIÓN DE CONTROL DE RIESGO'!$A$10:$A$115,'VALORACIÓN CON CONTROLES'!A49))</f>
        <v>100</v>
      </c>
      <c r="G49" s="135" t="str">
        <f t="shared" si="0"/>
        <v>Fuerte</v>
      </c>
      <c r="H49" s="78">
        <f>IF(AND(D49="Directamente",G49="Fuerte",'ANALISIS DE RIESGOS'!F50&gt;=3),'ANALISIS DE RIESGOS'!F50-2,IF(AND(D49="Directamente",G49="Fuerte",'ANALISIS DE RIESGOS'!F50=2),'ANALISIS DE RIESGOS'!F50-1,IF(AND(D49="Directamente",G49="Moderado",'ANALISIS DE RIESGOS'!F50&gt;=2),'ANALISIS DE RIESGOS'!F50-1,'ANALISIS DE RIESGOS'!F50)))</f>
        <v>1</v>
      </c>
      <c r="I49" s="78">
        <f>IF(AND(E49="Directamente",G49="Fuerte",'ANALISIS DE RIESGOS'!G50&gt;=3),'ANALISIS DE RIESGOS'!G50-2,IF(AND(E49="Directamente",G49="Fuerte",'ANALISIS DE RIESGOS'!G50=2),'ANALISIS DE RIESGOS'!G50-1,IF(AND(E49="Directamente",G49="Moderado",'ANALISIS DE RIESGOS'!F50&gt;=2),'ANALISIS DE RIESGOS'!F50-1,IF(AND(E49="Indirectamente",G49="Fuerte",'ANALISIS DE RIESGOS'!G50&gt;=2),'ANALISIS DE RIESGOS'!G50-1,'ANALISIS DE RIESGOS'!G50))))</f>
        <v>1</v>
      </c>
      <c r="J49" s="135"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row>
    <row r="50" spans="1:36" ht="38.25" x14ac:dyDescent="0.2">
      <c r="A50" s="135">
        <v>41</v>
      </c>
      <c r="B50" s="83" t="str">
        <f>+VLOOKUP(A50,'IDENTIFICACIÓN DE RIESGOS'!$A$7:$F$100,2,0)</f>
        <v>Gestión Humana</v>
      </c>
      <c r="C50" s="107" t="str">
        <f>+VLOOKUP(A50,'IDENTIFICACIÓN DE RIESGOS'!$A$7:$F$100,3,0)</f>
        <v>Probabilidad de Incremento en la ocurrencia de accidentes y enfermedades laborales</v>
      </c>
      <c r="D50" s="78" t="s">
        <v>87</v>
      </c>
      <c r="E50" s="78" t="s">
        <v>87</v>
      </c>
      <c r="F50" s="135">
        <f>(SUMIF('VALORACIÓN DE CONTROL DE RIESGO'!$A$10:$A$115,'VALORACIÓN CON CONTROLES'!A50,'VALORACIÓN DE CONTROL DE RIESGO'!$T$10:$T$115))/(COUNTIF('VALORACIÓN DE CONTROL DE RIESGO'!$A$10:$A$115,'VALORACIÓN CON CONTROLES'!A50))</f>
        <v>100</v>
      </c>
      <c r="G50" s="135" t="str">
        <f t="shared" si="0"/>
        <v>Fuerte</v>
      </c>
      <c r="H50" s="78">
        <f>IF(AND(D50="Directamente",G50="Fuerte",'ANALISIS DE RIESGOS'!F51&gt;=3),'ANALISIS DE RIESGOS'!F51-2,IF(AND(D50="Directamente",G50="Fuerte",'ANALISIS DE RIESGOS'!F51=2),'ANALISIS DE RIESGOS'!F51-1,IF(AND(D50="Directamente",G50="Moderado",'ANALISIS DE RIESGOS'!F51&gt;=2),'ANALISIS DE RIESGOS'!F51-1,'ANALISIS DE RIESGOS'!F51)))</f>
        <v>1</v>
      </c>
      <c r="I50" s="78">
        <f>IF(AND(E50="Directamente",G50="Fuerte",'ANALISIS DE RIESGOS'!G51&gt;=3),'ANALISIS DE RIESGOS'!G51-2,IF(AND(E50="Directamente",G50="Fuerte",'ANALISIS DE RIESGOS'!G51=2),'ANALISIS DE RIESGOS'!G51-1,IF(AND(E50="Directamente",G50="Moderado",'ANALISIS DE RIESGOS'!F51&gt;=2),'ANALISIS DE RIESGOS'!F51-1,IF(AND(E50="Indirectamente",G50="Fuerte",'ANALISIS DE RIESGOS'!G51&gt;=2),'ANALISIS DE RIESGOS'!G51-1,'ANALISIS DE RIESGOS'!G51))))</f>
        <v>1</v>
      </c>
      <c r="J50" s="135"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row>
    <row r="51" spans="1:36" ht="38.25" x14ac:dyDescent="0.2">
      <c r="A51" s="135">
        <v>42</v>
      </c>
      <c r="B51" s="83" t="str">
        <f>+VLOOKUP(A51,'IDENTIFICACIÓN DE RIESGOS'!$A$7:$F$100,2,0)</f>
        <v>Gestión Humana</v>
      </c>
      <c r="C51" s="107" t="str">
        <f>+VLOOKUP(A51,'IDENTIFICACIÓN DE RIESGOS'!$A$7:$F$100,3,0)</f>
        <v>Probabilidad de Incremento de reporte de casos asociados a riesgo psicosocial en la SCJ</v>
      </c>
      <c r="D51" s="78" t="s">
        <v>87</v>
      </c>
      <c r="E51" s="78" t="s">
        <v>87</v>
      </c>
      <c r="F51" s="135">
        <f>(SUMIF('VALORACIÓN DE CONTROL DE RIESGO'!$A$10:$A$115,'VALORACIÓN CON CONTROLES'!A51,'VALORACIÓN DE CONTROL DE RIESGO'!$T$10:$T$115))/(COUNTIF('VALORACIÓN DE CONTROL DE RIESGO'!$A$10:$A$115,'VALORACIÓN CON CONTROLES'!A51))</f>
        <v>100</v>
      </c>
      <c r="G51" s="135" t="str">
        <f t="shared" si="0"/>
        <v>Fuerte</v>
      </c>
      <c r="H51" s="78">
        <f>IF(AND(D51="Directamente",G51="Fuerte",'ANALISIS DE RIESGOS'!F52&gt;=3),'ANALISIS DE RIESGOS'!F52-2,IF(AND(D51="Directamente",G51="Fuerte",'ANALISIS DE RIESGOS'!F52=2),'ANALISIS DE RIESGOS'!F52-1,IF(AND(D51="Directamente",G51="Moderado",'ANALISIS DE RIESGOS'!F52&gt;=2),'ANALISIS DE RIESGOS'!F52-1,'ANALISIS DE RIESGOS'!F52)))</f>
        <v>1</v>
      </c>
      <c r="I51" s="78">
        <f>IF(AND(E51="Directamente",G51="Fuerte",'ANALISIS DE RIESGOS'!G52&gt;=3),'ANALISIS DE RIESGOS'!G52-2,IF(AND(E51="Directamente",G51="Fuerte",'ANALISIS DE RIESGOS'!G52=2),'ANALISIS DE RIESGOS'!G52-1,IF(AND(E51="Directamente",G51="Moderado",'ANALISIS DE RIESGOS'!F52&gt;=2),'ANALISIS DE RIESGOS'!F52-1,IF(AND(E51="Indirectamente",G51="Fuerte",'ANALISIS DE RIESGOS'!G52&gt;=2),'ANALISIS DE RIESGOS'!G52-1,'ANALISIS DE RIESGOS'!G52))))</f>
        <v>1</v>
      </c>
      <c r="J51" s="135"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row>
    <row r="52" spans="1:36" ht="25.5" x14ac:dyDescent="0.2">
      <c r="A52" s="135">
        <v>43</v>
      </c>
      <c r="B52" s="83" t="str">
        <f>+VLOOKUP(A52,'IDENTIFICACIÓN DE RIESGOS'!$A$7:$F$100,2,0)</f>
        <v>Gestión Humana</v>
      </c>
      <c r="C52" s="107" t="str">
        <f>+VLOOKUP(A52,'IDENTIFICACIÓN DE RIESGOS'!$A$7:$F$100,3,0)</f>
        <v>Indebida ejecución del programa de bienestar de la entidad</v>
      </c>
      <c r="D52" s="78" t="s">
        <v>87</v>
      </c>
      <c r="E52" s="78" t="s">
        <v>87</v>
      </c>
      <c r="F52" s="135">
        <f>(SUMIF('VALORACIÓN DE CONTROL DE RIESGO'!$A$10:$A$115,'VALORACIÓN CON CONTROLES'!A52,'VALORACIÓN DE CONTROL DE RIESGO'!$T$10:$T$115))/(COUNTIF('VALORACIÓN DE CONTROL DE RIESGO'!$A$10:$A$115,'VALORACIÓN CON CONTROLES'!A52))</f>
        <v>100</v>
      </c>
      <c r="G52" s="135" t="str">
        <f t="shared" si="0"/>
        <v>Fuerte</v>
      </c>
      <c r="H52" s="78">
        <f>IF(AND(D52="Directamente",G52="Fuerte",'ANALISIS DE RIESGOS'!F53&gt;=3),'ANALISIS DE RIESGOS'!F53-2,IF(AND(D52="Directamente",G52="Fuerte",'ANALISIS DE RIESGOS'!F53=2),'ANALISIS DE RIESGOS'!F53-1,IF(AND(D52="Directamente",G52="Moderado",'ANALISIS DE RIESGOS'!F53&gt;=2),'ANALISIS DE RIESGOS'!F53-1,'ANALISIS DE RIESGOS'!F53)))</f>
        <v>1</v>
      </c>
      <c r="I52" s="78">
        <f>IF(AND(E52="Directamente",G52="Fuerte",'ANALISIS DE RIESGOS'!G53&gt;=3),'ANALISIS DE RIESGOS'!G53-2,IF(AND(E52="Directamente",G52="Fuerte",'ANALISIS DE RIESGOS'!G53=2),'ANALISIS DE RIESGOS'!G53-1,IF(AND(E52="Directamente",G52="Moderado",'ANALISIS DE RIESGOS'!F53&gt;=2),'ANALISIS DE RIESGOS'!F53-1,IF(AND(E52="Indirectamente",G52="Fuerte",'ANALISIS DE RIESGOS'!G53&gt;=2),'ANALISIS DE RIESGOS'!G53-1,'ANALISIS DE RIESGOS'!G53))))</f>
        <v>1</v>
      </c>
      <c r="J52" s="135"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row>
    <row r="53" spans="1:36" ht="38.25" x14ac:dyDescent="0.2">
      <c r="A53" s="135">
        <v>44</v>
      </c>
      <c r="B53" s="83" t="str">
        <f>+VLOOKUP(A53,'IDENTIFICACIÓN DE RIESGOS'!$A$7:$F$100,2,0)</f>
        <v>Gestión Humana</v>
      </c>
      <c r="C53" s="107" t="str">
        <f>+VLOOKUP(A53,'IDENTIFICACIÓN DE RIESGOS'!$A$7:$F$100,3,0)</f>
        <v>Diagnóstico de capacitación no ajustado a las necesidades reales de la SCJ.</v>
      </c>
      <c r="D53" s="78" t="s">
        <v>87</v>
      </c>
      <c r="E53" s="78" t="s">
        <v>87</v>
      </c>
      <c r="F53" s="135">
        <f>(SUMIF('VALORACIÓN DE CONTROL DE RIESGO'!$A$10:$A$115,'VALORACIÓN CON CONTROLES'!A53,'VALORACIÓN DE CONTROL DE RIESGO'!$T$10:$T$115))/(COUNTIF('VALORACIÓN DE CONTROL DE RIESGO'!$A$10:$A$115,'VALORACIÓN CON CONTROLES'!A53))</f>
        <v>100</v>
      </c>
      <c r="G53" s="135" t="str">
        <f t="shared" si="0"/>
        <v>Fuerte</v>
      </c>
      <c r="H53" s="78">
        <f>IF(AND(D53="Directamente",G53="Fuerte",'ANALISIS DE RIESGOS'!F54&gt;=3),'ANALISIS DE RIESGOS'!F54-2,IF(AND(D53="Directamente",G53="Fuerte",'ANALISIS DE RIESGOS'!F54=2),'ANALISIS DE RIESGOS'!F54-1,IF(AND(D53="Directamente",G53="Moderado",'ANALISIS DE RIESGOS'!F54&gt;=2),'ANALISIS DE RIESGOS'!F54-1,'ANALISIS DE RIESGOS'!F54)))</f>
        <v>1</v>
      </c>
      <c r="I53" s="78">
        <f>IF(AND(E53="Directamente",G53="Fuerte",'ANALISIS DE RIESGOS'!G54&gt;=3),'ANALISIS DE RIESGOS'!G54-2,IF(AND(E53="Directamente",G53="Fuerte",'ANALISIS DE RIESGOS'!G54=2),'ANALISIS DE RIESGOS'!G54-1,IF(AND(E53="Directamente",G53="Moderado",'ANALISIS DE RIESGOS'!F54&gt;=2),'ANALISIS DE RIESGOS'!F54-1,IF(AND(E53="Indirectamente",G53="Fuerte",'ANALISIS DE RIESGOS'!G54&gt;=2),'ANALISIS DE RIESGOS'!G54-1,'ANALISIS DE RIESGOS'!G54))))</f>
        <v>1</v>
      </c>
      <c r="J53" s="135"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row>
    <row r="54" spans="1:36" ht="51" x14ac:dyDescent="0.2">
      <c r="A54" s="135">
        <v>45</v>
      </c>
      <c r="B54" s="83" t="str">
        <f>+VLOOKUP(A54,'IDENTIFICACIÓN DE RIESGOS'!$A$7:$F$100,2,0)</f>
        <v>Gestión de Seguridad y Convivencia</v>
      </c>
      <c r="C54" s="107" t="str">
        <f>+VLOOKUP(A54,'IDENTIFICACIÓN DE RIESGOS'!$A$7:$F$100,3,0)</f>
        <v>Desviación o incumplimiento de las metas programadas de los indicadores relacionados con el proceso</v>
      </c>
      <c r="D54" s="78" t="s">
        <v>87</v>
      </c>
      <c r="E54" s="78" t="s">
        <v>87</v>
      </c>
      <c r="F54" s="135">
        <f>(SUMIF('VALORACIÓN DE CONTROL DE RIESGO'!$A$10:$A$115,'VALORACIÓN CON CONTROLES'!A54,'VALORACIÓN DE CONTROL DE RIESGO'!$T$10:$T$115))/(COUNTIF('VALORACIÓN DE CONTROL DE RIESGO'!$A$10:$A$115,'VALORACIÓN CON CONTROLES'!A54))</f>
        <v>100</v>
      </c>
      <c r="G54" s="135" t="str">
        <f t="shared" si="0"/>
        <v>Fuerte</v>
      </c>
      <c r="H54" s="78">
        <f>IF(AND(D54="Directamente",G54="Fuerte",'ANALISIS DE RIESGOS'!F55&gt;=3),'ANALISIS DE RIESGOS'!F55-2,IF(AND(D54="Directamente",G54="Fuerte",'ANALISIS DE RIESGOS'!F55=2),'ANALISIS DE RIESGOS'!F55-1,IF(AND(D54="Directamente",G54="Moderado",'ANALISIS DE RIESGOS'!F55&gt;=2),'ANALISIS DE RIESGOS'!F55-1,'ANALISIS DE RIESGOS'!F55)))</f>
        <v>1</v>
      </c>
      <c r="I54" s="78">
        <f>IF(AND(E54="Directamente",G54="Fuerte",'ANALISIS DE RIESGOS'!G55&gt;=3),'ANALISIS DE RIESGOS'!G55-2,IF(AND(E54="Directamente",G54="Fuerte",'ANALISIS DE RIESGOS'!G55=2),'ANALISIS DE RIESGOS'!G55-1,IF(AND(E54="Directamente",G54="Moderado",'ANALISIS DE RIESGOS'!F55&gt;=2),'ANALISIS DE RIESGOS'!F55-1,IF(AND(E54="Indirectamente",G54="Fuerte",'ANALISIS DE RIESGOS'!G55&gt;=2),'ANALISIS DE RIESGOS'!G55-1,'ANALISIS DE RIESGOS'!G55))))</f>
        <v>1</v>
      </c>
      <c r="J54" s="135"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row>
    <row r="55" spans="1:36" ht="25.5" x14ac:dyDescent="0.2">
      <c r="A55" s="135">
        <v>46</v>
      </c>
      <c r="B55" s="83" t="str">
        <f>+VLOOKUP(A55,'IDENTIFICACIÓN DE RIESGOS'!$A$7:$F$100,2,0)</f>
        <v>Gestión de Seguridad y Convivencia</v>
      </c>
      <c r="C55" s="107" t="str">
        <f>+VLOOKUP(A55,'IDENTIFICACIÓN DE RIESGOS'!$A$7:$F$100,3,0)</f>
        <v xml:space="preserve">Perdida o distorsión de información critica para el proceso </v>
      </c>
      <c r="D55" s="135" t="s">
        <v>87</v>
      </c>
      <c r="E55" s="135" t="s">
        <v>87</v>
      </c>
      <c r="F55" s="135">
        <f>(SUMIF('VALORACIÓN DE CONTROL DE RIESGO'!$A$10:$A$115,'VALORACIÓN CON CONTROLES'!A55,'VALORACIÓN DE CONTROL DE RIESGO'!$T$10:$T$115))/(COUNTIF('VALORACIÓN DE CONTROL DE RIESGO'!$A$10:$A$115,'VALORACIÓN CON CONTROLES'!A55))</f>
        <v>100</v>
      </c>
      <c r="G55" s="135" t="str">
        <f t="shared" ref="G55:G57" si="1">IF(F55=100,"Fuerte",IF(AND(F55&lt;99,F55&gt;=50),"Moderado",IF(AND(F55&lt;49,F55&gt;0),"Debil")))</f>
        <v>Fuerte</v>
      </c>
      <c r="H55" s="135">
        <f>IF(AND(D55="Directamente",G55="Fuerte",'ANALISIS DE RIESGOS'!F56&gt;=3),'ANALISIS DE RIESGOS'!F56-2,IF(AND(D55="Directamente",G55="Fuerte",'ANALISIS DE RIESGOS'!F56=2),'ANALISIS DE RIESGOS'!F56-1,IF(AND(D55="Directamente",G55="Moderado",'ANALISIS DE RIESGOS'!F56&gt;=2),'ANALISIS DE RIESGOS'!F56-1,'ANALISIS DE RIESGOS'!F56)))</f>
        <v>1</v>
      </c>
      <c r="I55" s="135">
        <f>IF(AND(E55="Directamente",G55="Fuerte",'ANALISIS DE RIESGOS'!G56&gt;=3),'ANALISIS DE RIESGOS'!G56-2,IF(AND(E55="Directamente",G55="Fuerte",'ANALISIS DE RIESGOS'!G56=2),'ANALISIS DE RIESGOS'!G56-1,IF(AND(E55="Directamente",G55="Moderado",'ANALISIS DE RIESGOS'!F56&gt;=2),'ANALISIS DE RIESGOS'!F56-1,IF(AND(E55="Indirectamente",G55="Fuerte",'ANALISIS DE RIESGOS'!G56&gt;=2),'ANALISIS DE RIESGOS'!G56-1,'ANALISIS DE RIESGOS'!G56))))</f>
        <v>1</v>
      </c>
      <c r="J55" s="135"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row>
    <row r="56" spans="1:36" ht="38.25" x14ac:dyDescent="0.2">
      <c r="A56" s="135">
        <v>47</v>
      </c>
      <c r="B56" s="83" t="str">
        <f>+VLOOKUP(A56,'IDENTIFICACIÓN DE RIESGOS'!$A$7:$F$100,2,0)</f>
        <v>Gestión de Seguridad y Convivencia</v>
      </c>
      <c r="C56" s="107" t="str">
        <f>+VLOOKUP(A56,'IDENTIFICACIÓN DE RIESGOS'!$A$7:$F$100,3,0)</f>
        <v>Ejecución ineficaz o ineficiente de las actividades programadas en los diferentes procedimientos</v>
      </c>
      <c r="D56" s="135" t="s">
        <v>87</v>
      </c>
      <c r="E56" s="135" t="s">
        <v>87</v>
      </c>
      <c r="F56" s="135">
        <f>(SUMIF('VALORACIÓN DE CONTROL DE RIESGO'!$A$10:$A$115,'VALORACIÓN CON CONTROLES'!A56,'VALORACIÓN DE CONTROL DE RIESGO'!$T$10:$T$115))/(COUNTIF('VALORACIÓN DE CONTROL DE RIESGO'!$A$10:$A$115,'VALORACIÓN CON CONTROLES'!A56))</f>
        <v>100</v>
      </c>
      <c r="G56" s="135" t="str">
        <f t="shared" si="1"/>
        <v>Fuerte</v>
      </c>
      <c r="H56" s="135">
        <f>IF(AND(D56="Directamente",G56="Fuerte",'ANALISIS DE RIESGOS'!F57&gt;=3),'ANALISIS DE RIESGOS'!F57-2,IF(AND(D56="Directamente",G56="Fuerte",'ANALISIS DE RIESGOS'!F57=2),'ANALISIS DE RIESGOS'!F57-1,IF(AND(D56="Directamente",G56="Moderado",'ANALISIS DE RIESGOS'!F57&gt;=2),'ANALISIS DE RIESGOS'!F57-1,'ANALISIS DE RIESGOS'!F57)))</f>
        <v>1</v>
      </c>
      <c r="I56" s="135">
        <f>IF(AND(E56="Directamente",G56="Fuerte",'ANALISIS DE RIESGOS'!G57&gt;=3),'ANALISIS DE RIESGOS'!G57-2,IF(AND(E56="Directamente",G56="Fuerte",'ANALISIS DE RIESGOS'!G57=2),'ANALISIS DE RIESGOS'!G57-1,IF(AND(E56="Directamente",G56="Moderado",'ANALISIS DE RIESGOS'!F57&gt;=2),'ANALISIS DE RIESGOS'!F57-1,IF(AND(E56="Indirectamente",G56="Fuerte",'ANALISIS DE RIESGOS'!G57&gt;=2),'ANALISIS DE RIESGOS'!G57-1,'ANALISIS DE RIESGOS'!G57))))</f>
        <v>1</v>
      </c>
      <c r="J56" s="135"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row>
    <row r="57" spans="1:36" ht="25.5" x14ac:dyDescent="0.2">
      <c r="A57" s="135">
        <v>48</v>
      </c>
      <c r="B57" s="83" t="str">
        <f>+VLOOKUP(A57,'IDENTIFICACIÓN DE RIESGOS'!$A$7:$F$100,2,0)</f>
        <v>Gestión de Seguridad y Convivencia</v>
      </c>
      <c r="C57" s="107" t="str">
        <f>+VLOOKUP(A57,'IDENTIFICACIÓN DE RIESGOS'!$A$7:$F$100,3,0)</f>
        <v>Atención deficiente de los usuarios de los diferentes procedimientos</v>
      </c>
      <c r="D57" s="135" t="s">
        <v>87</v>
      </c>
      <c r="E57" s="135" t="s">
        <v>87</v>
      </c>
      <c r="F57" s="135">
        <f>(SUMIF('VALORACIÓN DE CONTROL DE RIESGO'!$A$10:$A$115,'VALORACIÓN CON CONTROLES'!A57,'VALORACIÓN DE CONTROL DE RIESGO'!$T$10:$T$115))/(COUNTIF('VALORACIÓN DE CONTROL DE RIESGO'!$A$10:$A$115,'VALORACIÓN CON CONTROLES'!A57))</f>
        <v>100</v>
      </c>
      <c r="G57" s="135" t="str">
        <f t="shared" si="1"/>
        <v>Fuerte</v>
      </c>
      <c r="H57" s="135">
        <f>IF(AND(D57="Directamente",G57="Fuerte",'ANALISIS DE RIESGOS'!F58&gt;=3),'ANALISIS DE RIESGOS'!F58-2,IF(AND(D57="Directamente",G57="Fuerte",'ANALISIS DE RIESGOS'!F58=2),'ANALISIS DE RIESGOS'!F58-1,IF(AND(D57="Directamente",G57="Moderado",'ANALISIS DE RIESGOS'!F58&gt;=2),'ANALISIS DE RIESGOS'!F58-1,'ANALISIS DE RIESGOS'!F58)))</f>
        <v>1</v>
      </c>
      <c r="I57" s="135">
        <f>IF(AND(E57="Directamente",G57="Fuerte",'ANALISIS DE RIESGOS'!G58&gt;=3),'ANALISIS DE RIESGOS'!G58-2,IF(AND(E57="Directamente",G57="Fuerte",'ANALISIS DE RIESGOS'!G58=2),'ANALISIS DE RIESGOS'!G58-1,IF(AND(E57="Directamente",G57="Moderado",'ANALISIS DE RIESGOS'!F58&gt;=2),'ANALISIS DE RIESGOS'!F58-1,IF(AND(E57="Indirectamente",G57="Fuerte",'ANALISIS DE RIESGOS'!G58&gt;=2),'ANALISIS DE RIESGOS'!G58-1,'ANALISIS DE RIESGOS'!G58))))</f>
        <v>1</v>
      </c>
      <c r="J57" s="135"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row>
    <row r="58" spans="1:36" ht="51" x14ac:dyDescent="0.2">
      <c r="A58" s="135">
        <v>49</v>
      </c>
      <c r="B58" s="83" t="str">
        <f>+VLOOKUP(A58,'IDENTIFICACIÓN DE RIESGOS'!$A$7:$F$100,2,0)</f>
        <v>Gestión de Seguridad y Convivencia</v>
      </c>
      <c r="C58" s="107" t="str">
        <f>+VLOOKUP(A58,'IDENTIFICACIÓN DE RIESGOS'!$A$7:$F$100,3,0)</f>
        <v>Acompañamiento inadecuado o con resultados adversos de manifestaciones, movilizaciones, eventos o aglomeraciones</v>
      </c>
      <c r="D58" s="135" t="s">
        <v>87</v>
      </c>
      <c r="E58" s="135" t="s">
        <v>87</v>
      </c>
      <c r="F58" s="135">
        <f>(SUMIF('VALORACIÓN DE CONTROL DE RIESGO'!$A$10:$A$115,'VALORACIÓN CON CONTROLES'!A58,'VALORACIÓN DE CONTROL DE RIESGO'!$T$10:$T$115))/(COUNTIF('VALORACIÓN DE CONTROL DE RIESGO'!$A$10:$A$115,'VALORACIÓN CON CONTROLES'!A58))</f>
        <v>100</v>
      </c>
      <c r="G58" s="135" t="str">
        <f t="shared" ref="G58:G62" si="2">IF(F58=100,"Fuerte",IF(AND(F58&lt;99,F58&gt;=50),"Moderado",IF(AND(F58&lt;49,F58&gt;0),"Debil")))</f>
        <v>Fuerte</v>
      </c>
      <c r="H58" s="135">
        <f>IF(AND(D58="Directamente",G58="Fuerte",'ANALISIS DE RIESGOS'!F59&gt;=3),'ANALISIS DE RIESGOS'!F59-2,IF(AND(D58="Directamente",G58="Fuerte",'ANALISIS DE RIESGOS'!F59=2),'ANALISIS DE RIESGOS'!F59-1,IF(AND(D58="Directamente",G58="Moderado",'ANALISIS DE RIESGOS'!F59&gt;=2),'ANALISIS DE RIESGOS'!F59-1,'ANALISIS DE RIESGOS'!F59)))</f>
        <v>1</v>
      </c>
      <c r="I58" s="135">
        <f>IF(AND(E58="Directamente",G58="Fuerte",'ANALISIS DE RIESGOS'!G59&gt;=3),'ANALISIS DE RIESGOS'!G59-2,IF(AND(E58="Directamente",G58="Fuerte",'ANALISIS DE RIESGOS'!G59=2),'ANALISIS DE RIESGOS'!G59-1,IF(AND(E58="Directamente",G58="Moderado",'ANALISIS DE RIESGOS'!F59&gt;=2),'ANALISIS DE RIESGOS'!F59-1,IF(AND(E58="Indirectamente",G58="Fuerte",'ANALISIS DE RIESGOS'!G59&gt;=2),'ANALISIS DE RIESGOS'!G59-1,'ANALISIS DE RIESGOS'!G59))))</f>
        <v>2</v>
      </c>
      <c r="J58" s="135" t="str">
        <f>IF(AND('TABLAS DE INFORMACIÓN'!N63&lt;&gt;"",'TABLAS DE INFORMACIÓN'!N63&lt;&gt;0),'TABLAS DE INFORMACIÓN'!N63,IF(AND('TABLAS DE INFORMACIÓN'!O63&lt;&gt;"",'TABLAS DE INFORMACIÓN'!O63&lt;&gt;0),'TABLAS DE INFORMACIÓN'!O63,IF(AND('TABLAS DE INFORMACIÓN'!P63&lt;&gt;"",'TABLAS DE INFORMACIÓN'!P63&lt;&gt;0),'TABLAS DE INFORMACIÓN'!P63,IF(AND('TABLAS DE INFORMACIÓN'!Q63&lt;&gt;"",'TABLAS DE INFORMACIÓN'!Q63&lt;&gt;0),'TABLAS DE INFORMACIÓN'!Q63))))</f>
        <v>ZONA RIESGO BAJA</v>
      </c>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row>
    <row r="59" spans="1:36" ht="51" x14ac:dyDescent="0.2">
      <c r="A59" s="135">
        <v>50</v>
      </c>
      <c r="B59" s="83" t="str">
        <f>+VLOOKUP(A59,'IDENTIFICACIÓN DE RIESGOS'!$A$7:$F$100,2,0)</f>
        <v>Fortalecimiento de Capacidades Operativas para la S, C y AJ</v>
      </c>
      <c r="C59" s="107" t="str">
        <f>+VLOOKUP(A59,'IDENTIFICACIÓN DE RIESGOS'!$A$7:$F$100,3,0)</f>
        <v>Uso de los bienes en comodato con un fin diferente a lo pactado en los contratos interadministrativos de comodato</v>
      </c>
      <c r="D59" s="135" t="s">
        <v>87</v>
      </c>
      <c r="E59" s="135" t="s">
        <v>87</v>
      </c>
      <c r="F59" s="135">
        <f>(SUMIF('VALORACIÓN DE CONTROL DE RIESGO'!$A$10:$A$115,'VALORACIÓN CON CONTROLES'!A59,'VALORACIÓN DE CONTROL DE RIESGO'!$T$10:$T$115))/(COUNTIF('VALORACIÓN DE CONTROL DE RIESGO'!$A$10:$A$115,'VALORACIÓN CON CONTROLES'!A59))</f>
        <v>100</v>
      </c>
      <c r="G59" s="135" t="str">
        <f t="shared" si="2"/>
        <v>Fuerte</v>
      </c>
      <c r="H59" s="135">
        <f>IF(AND(D59="Directamente",G59="Fuerte",'ANALISIS DE RIESGOS'!F60&gt;=3),'ANALISIS DE RIESGOS'!F60-2,IF(AND(D59="Directamente",G59="Fuerte",'ANALISIS DE RIESGOS'!F60=2),'ANALISIS DE RIESGOS'!F60-1,IF(AND(D59="Directamente",G59="Moderado",'ANALISIS DE RIESGOS'!F60&gt;=2),'ANALISIS DE RIESGOS'!F60-1,'ANALISIS DE RIESGOS'!F60)))</f>
        <v>1</v>
      </c>
      <c r="I59" s="135">
        <f>IF(AND(E59="Directamente",G59="Fuerte",'ANALISIS DE RIESGOS'!G60&gt;=3),'ANALISIS DE RIESGOS'!G60-2,IF(AND(E59="Directamente",G59="Fuerte",'ANALISIS DE RIESGOS'!G60=2),'ANALISIS DE RIESGOS'!G60-1,IF(AND(E59="Directamente",G59="Moderado",'ANALISIS DE RIESGOS'!F60&gt;=2),'ANALISIS DE RIESGOS'!F60-1,IF(AND(E59="Indirectamente",G59="Fuerte",'ANALISIS DE RIESGOS'!G60&gt;=2),'ANALISIS DE RIESGOS'!G60-1,'ANALISIS DE RIESGOS'!G60))))</f>
        <v>1</v>
      </c>
      <c r="J59" s="135" t="str">
        <f>IF(AND('TABLAS DE INFORMACIÓN'!N64&lt;&gt;"",'TABLAS DE INFORMACIÓN'!N64&lt;&gt;0),'TABLAS DE INFORMACIÓN'!N64,IF(AND('TABLAS DE INFORMACIÓN'!O64&lt;&gt;"",'TABLAS DE INFORMACIÓN'!O64&lt;&gt;0),'TABLAS DE INFORMACIÓN'!O64,IF(AND('TABLAS DE INFORMACIÓN'!P64&lt;&gt;"",'TABLAS DE INFORMACIÓN'!P64&lt;&gt;0),'TABLAS DE INFORMACIÓN'!P64,IF(AND('TABLAS DE INFORMACIÓN'!Q64&lt;&gt;"",'TABLAS DE INFORMACIÓN'!Q64&lt;&gt;0),'TABLAS DE INFORMACIÓN'!Q64))))</f>
        <v>ZONA RIESGO BAJA</v>
      </c>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row>
    <row r="60" spans="1:36" ht="51" x14ac:dyDescent="0.2">
      <c r="A60" s="135">
        <v>51</v>
      </c>
      <c r="B60" s="83" t="str">
        <f>+VLOOKUP(A60,'IDENTIFICACIÓN DE RIESGOS'!$A$7:$F$100,2,0)</f>
        <v>Fortalecimiento de Capacidades Operativas para la S, C y AJ</v>
      </c>
      <c r="C60" s="107" t="str">
        <f>+VLOOKUP(A60,'IDENTIFICACIÓN DE RIESGOS'!$A$7:$F$100,3,0)</f>
        <v>Detrimento patrimonial por la no reclamación de siniestros durante el tiempo legalmente establecido para que no opere la prescripción</v>
      </c>
      <c r="D60" s="135" t="s">
        <v>87</v>
      </c>
      <c r="E60" s="135" t="s">
        <v>87</v>
      </c>
      <c r="F60" s="135">
        <f>(SUMIF('VALORACIÓN DE CONTROL DE RIESGO'!$A$10:$A$115,'VALORACIÓN CON CONTROLES'!A60,'VALORACIÓN DE CONTROL DE RIESGO'!$T$10:$T$115))/(COUNTIF('VALORACIÓN DE CONTROL DE RIESGO'!$A$10:$A$115,'VALORACIÓN CON CONTROLES'!A60))</f>
        <v>100</v>
      </c>
      <c r="G60" s="135" t="str">
        <f t="shared" si="2"/>
        <v>Fuerte</v>
      </c>
      <c r="H60" s="135">
        <f>IF(AND(D60="Directamente",G60="Fuerte",'ANALISIS DE RIESGOS'!F61&gt;=3),'ANALISIS DE RIESGOS'!F61-2,IF(AND(D60="Directamente",G60="Fuerte",'ANALISIS DE RIESGOS'!F61=2),'ANALISIS DE RIESGOS'!F61-1,IF(AND(D60="Directamente",G60="Moderado",'ANALISIS DE RIESGOS'!F61&gt;=2),'ANALISIS DE RIESGOS'!F61-1,'ANALISIS DE RIESGOS'!F61)))</f>
        <v>1</v>
      </c>
      <c r="I60" s="135">
        <f>IF(AND(E60="Directamente",G60="Fuerte",'ANALISIS DE RIESGOS'!G61&gt;=3),'ANALISIS DE RIESGOS'!G61-2,IF(AND(E60="Directamente",G60="Fuerte",'ANALISIS DE RIESGOS'!G61=2),'ANALISIS DE RIESGOS'!G61-1,IF(AND(E60="Directamente",G60="Moderado",'ANALISIS DE RIESGOS'!F61&gt;=2),'ANALISIS DE RIESGOS'!F61-1,IF(AND(E60="Indirectamente",G60="Fuerte",'ANALISIS DE RIESGOS'!G61&gt;=2),'ANALISIS DE RIESGOS'!G61-1,'ANALISIS DE RIESGOS'!G61))))</f>
        <v>1</v>
      </c>
      <c r="J60" s="135" t="str">
        <f>IF(AND('TABLAS DE INFORMACIÓN'!N65&lt;&gt;"",'TABLAS DE INFORMACIÓN'!N65&lt;&gt;0),'TABLAS DE INFORMACIÓN'!N65,IF(AND('TABLAS DE INFORMACIÓN'!O65&lt;&gt;"",'TABLAS DE INFORMACIÓN'!O65&lt;&gt;0),'TABLAS DE INFORMACIÓN'!O65,IF(AND('TABLAS DE INFORMACIÓN'!P65&lt;&gt;"",'TABLAS DE INFORMACIÓN'!P65&lt;&gt;0),'TABLAS DE INFORMACIÓN'!P65,IF(AND('TABLAS DE INFORMACIÓN'!Q65&lt;&gt;"",'TABLAS DE INFORMACIÓN'!Q65&lt;&gt;0),'TABLAS DE INFORMACIÓN'!Q65))))</f>
        <v>ZONA RIESGO BAJA</v>
      </c>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row>
    <row r="61" spans="1:36" ht="51" x14ac:dyDescent="0.2">
      <c r="A61" s="135">
        <v>52</v>
      </c>
      <c r="B61" s="83" t="str">
        <f>+VLOOKUP(A61,'IDENTIFICACIÓN DE RIESGOS'!$A$7:$F$100,2,0)</f>
        <v>Fortalecimiento de Capacidades Operativas para la S, C y AJ</v>
      </c>
      <c r="C61" s="107" t="str">
        <f>+VLOOKUP(A61,'IDENTIFICACIÓN DE RIESGOS'!$A$7:$F$100,3,0)</f>
        <v>Fallas técnicas en los puntos instalados  del sistema de Video vigilancia de la ciudad</v>
      </c>
      <c r="D61" s="135" t="s">
        <v>87</v>
      </c>
      <c r="E61" s="135" t="s">
        <v>87</v>
      </c>
      <c r="F61" s="135">
        <f>(SUMIF('VALORACIÓN DE CONTROL DE RIESGO'!$A$10:$A$115,'VALORACIÓN CON CONTROLES'!A61,'VALORACIÓN DE CONTROL DE RIESGO'!$T$10:$T$115))/(COUNTIF('VALORACIÓN DE CONTROL DE RIESGO'!$A$10:$A$115,'VALORACIÓN CON CONTROLES'!A61))</f>
        <v>100</v>
      </c>
      <c r="G61" s="135" t="str">
        <f t="shared" si="2"/>
        <v>Fuerte</v>
      </c>
      <c r="H61" s="135">
        <f>IF(AND(D61="Directamente",G61="Fuerte",'ANALISIS DE RIESGOS'!F62&gt;=3),'ANALISIS DE RIESGOS'!F62-2,IF(AND(D61="Directamente",G61="Fuerte",'ANALISIS DE RIESGOS'!F62=2),'ANALISIS DE RIESGOS'!F62-1,IF(AND(D61="Directamente",G61="Moderado",'ANALISIS DE RIESGOS'!F62&gt;=2),'ANALISIS DE RIESGOS'!F62-1,'ANALISIS DE RIESGOS'!F62)))</f>
        <v>1</v>
      </c>
      <c r="I61" s="135">
        <f>IF(AND(E61="Directamente",G61="Fuerte",'ANALISIS DE RIESGOS'!G62&gt;=3),'ANALISIS DE RIESGOS'!G62-2,IF(AND(E61="Directamente",G61="Fuerte",'ANALISIS DE RIESGOS'!G62=2),'ANALISIS DE RIESGOS'!G62-1,IF(AND(E61="Directamente",G61="Moderado",'ANALISIS DE RIESGOS'!F62&gt;=2),'ANALISIS DE RIESGOS'!F62-1,IF(AND(E61="Indirectamente",G61="Fuerte",'ANALISIS DE RIESGOS'!G62&gt;=2),'ANALISIS DE RIESGOS'!G62-1,'ANALISIS DE RIESGOS'!G62))))</f>
        <v>1</v>
      </c>
      <c r="J61" s="135" t="str">
        <f>IF(AND('TABLAS DE INFORMACIÓN'!N66&lt;&gt;"",'TABLAS DE INFORMACIÓN'!N66&lt;&gt;0),'TABLAS DE INFORMACIÓN'!N66,IF(AND('TABLAS DE INFORMACIÓN'!O66&lt;&gt;"",'TABLAS DE INFORMACIÓN'!O66&lt;&gt;0),'TABLAS DE INFORMACIÓN'!O66,IF(AND('TABLAS DE INFORMACIÓN'!P66&lt;&gt;"",'TABLAS DE INFORMACIÓN'!P66&lt;&gt;0),'TABLAS DE INFORMACIÓN'!P66,IF(AND('TABLAS DE INFORMACIÓN'!Q66&lt;&gt;"",'TABLAS DE INFORMACIÓN'!Q66&lt;&gt;0),'TABLAS DE INFORMACIÓN'!Q66))))</f>
        <v>ZONA RIESGO BAJA</v>
      </c>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row>
    <row r="62" spans="1:36" ht="51" x14ac:dyDescent="0.2">
      <c r="A62" s="135">
        <v>53</v>
      </c>
      <c r="B62" s="83" t="str">
        <f>+VLOOKUP(A62,'IDENTIFICACIÓN DE RIESGOS'!$A$7:$F$100,2,0)</f>
        <v>Fortalecimiento de Capacidades Operativas para la S, C y AJ</v>
      </c>
      <c r="C62" s="107" t="str">
        <f>+VLOOKUP(A62,'IDENTIFICACIÓN DE RIESGOS'!$A$7:$F$100,3,0)</f>
        <v>No suministrar los bienes y servicios de manera oportuna</v>
      </c>
      <c r="D62" s="135" t="s">
        <v>87</v>
      </c>
      <c r="E62" s="135" t="s">
        <v>87</v>
      </c>
      <c r="F62" s="135">
        <f>(SUMIF('VALORACIÓN DE CONTROL DE RIESGO'!$A$10:$A$115,'VALORACIÓN CON CONTROLES'!A62,'VALORACIÓN DE CONTROL DE RIESGO'!$T$10:$T$115))/(COUNTIF('VALORACIÓN DE CONTROL DE RIESGO'!$A$10:$A$115,'VALORACIÓN CON CONTROLES'!A62))</f>
        <v>100</v>
      </c>
      <c r="G62" s="135" t="str">
        <f t="shared" si="2"/>
        <v>Fuerte</v>
      </c>
      <c r="H62" s="135">
        <f>IF(AND(D62="Directamente",G62="Fuerte",'ANALISIS DE RIESGOS'!F63&gt;=3),'ANALISIS DE RIESGOS'!F63-2,IF(AND(D62="Directamente",G62="Fuerte",'ANALISIS DE RIESGOS'!F63=2),'ANALISIS DE RIESGOS'!F63-1,IF(AND(D62="Directamente",G62="Moderado",'ANALISIS DE RIESGOS'!F63&gt;=2),'ANALISIS DE RIESGOS'!F63-1,'ANALISIS DE RIESGOS'!F63)))</f>
        <v>1</v>
      </c>
      <c r="I62" s="135">
        <f>IF(AND(E62="Directamente",G62="Fuerte",'ANALISIS DE RIESGOS'!G63&gt;=3),'ANALISIS DE RIESGOS'!G63-2,IF(AND(E62="Directamente",G62="Fuerte",'ANALISIS DE RIESGOS'!G63=2),'ANALISIS DE RIESGOS'!G63-1,IF(AND(E62="Directamente",G62="Moderado",'ANALISIS DE RIESGOS'!F63&gt;=2),'ANALISIS DE RIESGOS'!F63-1,IF(AND(E62="Indirectamente",G62="Fuerte",'ANALISIS DE RIESGOS'!G63&gt;=2),'ANALISIS DE RIESGOS'!G63-1,'ANALISIS DE RIESGOS'!G63))))</f>
        <v>1</v>
      </c>
      <c r="J62" s="135" t="str">
        <f>IF(AND('TABLAS DE INFORMACIÓN'!N67&lt;&gt;"",'TABLAS DE INFORMACIÓN'!N67&lt;&gt;0),'TABLAS DE INFORMACIÓN'!N67,IF(AND('TABLAS DE INFORMACIÓN'!O67&lt;&gt;"",'TABLAS DE INFORMACIÓN'!O67&lt;&gt;0),'TABLAS DE INFORMACIÓN'!O67,IF(AND('TABLAS DE INFORMACIÓN'!P67&lt;&gt;"",'TABLAS DE INFORMACIÓN'!P67&lt;&gt;0),'TABLAS DE INFORMACIÓN'!P67,IF(AND('TABLAS DE INFORMACIÓN'!Q67&lt;&gt;"",'TABLAS DE INFORMACIÓN'!Q67&lt;&gt;0),'TABLAS DE INFORMACIÓN'!Q67))))</f>
        <v>ZONA RIESGO BAJA</v>
      </c>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row>
    <row r="63" spans="1:36" ht="89.25" x14ac:dyDescent="0.2">
      <c r="A63" s="135">
        <v>54</v>
      </c>
      <c r="B63" s="83" t="str">
        <f>+VLOOKUP(A63,'IDENTIFICACIÓN DE RIESGOS'!$A$7:$F$100,2,0)</f>
        <v>Fortalecimiento de Capacidades Operativas para la S, C y AJ</v>
      </c>
      <c r="C63" s="107" t="str">
        <f>+VLOOKUP(A63,'IDENTIFICACIÓN DE RIESGOS'!$A$7:$F$100,3,0)</f>
        <v>Proyectos no ejecutados de acuerdo a lo proyectado en la vigencia anterior, Proyectos inconclusos en su ejecución (Obras de infraestructura sin terminar), Obras sin el cumplimiento de requisitos para su adecuado funcionamiento</v>
      </c>
      <c r="D63" s="135" t="s">
        <v>87</v>
      </c>
      <c r="E63" s="135" t="s">
        <v>87</v>
      </c>
      <c r="F63" s="135">
        <f>(SUMIF('VALORACIÓN DE CONTROL DE RIESGO'!$A$10:$A$115,'VALORACIÓN CON CONTROLES'!A63,'VALORACIÓN DE CONTROL DE RIESGO'!$T$10:$T$115))/(COUNTIF('VALORACIÓN DE CONTROL DE RIESGO'!$A$10:$A$115,'VALORACIÓN CON CONTROLES'!A63))</f>
        <v>100</v>
      </c>
      <c r="G63" s="135" t="str">
        <f t="shared" ref="G63:G67" si="3">IF(F63=100,"Fuerte",IF(AND(F63&lt;99,F63&gt;=50),"Moderado",IF(AND(F63&lt;49,F63&gt;0),"Debil")))</f>
        <v>Fuerte</v>
      </c>
      <c r="H63" s="135">
        <f>IF(AND(D63="Directamente",G63="Fuerte",'ANALISIS DE RIESGOS'!F64&gt;=3),'ANALISIS DE RIESGOS'!F64-2,IF(AND(D63="Directamente",G63="Fuerte",'ANALISIS DE RIESGOS'!F64=2),'ANALISIS DE RIESGOS'!F64-1,IF(AND(D63="Directamente",G63="Moderado",'ANALISIS DE RIESGOS'!F64&gt;=2),'ANALISIS DE RIESGOS'!F64-1,'ANALISIS DE RIESGOS'!F64)))</f>
        <v>1</v>
      </c>
      <c r="I63" s="135">
        <f>IF(AND(E63="Directamente",G63="Fuerte",'ANALISIS DE RIESGOS'!G64&gt;=3),'ANALISIS DE RIESGOS'!G64-2,IF(AND(E63="Directamente",G63="Fuerte",'ANALISIS DE RIESGOS'!G64=2),'ANALISIS DE RIESGOS'!G64-1,IF(AND(E63="Directamente",G63="Moderado",'ANALISIS DE RIESGOS'!F64&gt;=2),'ANALISIS DE RIESGOS'!F64-1,IF(AND(E63="Indirectamente",G63="Fuerte",'ANALISIS DE RIESGOS'!G64&gt;=2),'ANALISIS DE RIESGOS'!G64-1,'ANALISIS DE RIESGOS'!G64))))</f>
        <v>1</v>
      </c>
      <c r="J63" s="135" t="str">
        <f>IF(AND('TABLAS DE INFORMACIÓN'!N68&lt;&gt;"",'TABLAS DE INFORMACIÓN'!N68&lt;&gt;0),'TABLAS DE INFORMACIÓN'!N68,IF(AND('TABLAS DE INFORMACIÓN'!O68&lt;&gt;"",'TABLAS DE INFORMACIÓN'!O68&lt;&gt;0),'TABLAS DE INFORMACIÓN'!O68,IF(AND('TABLAS DE INFORMACIÓN'!P68&lt;&gt;"",'TABLAS DE INFORMACIÓN'!P68&lt;&gt;0),'TABLAS DE INFORMACIÓN'!P68,IF(AND('TABLAS DE INFORMACIÓN'!Q68&lt;&gt;"",'TABLAS DE INFORMACIÓN'!Q68&lt;&gt;0),'TABLAS DE INFORMACIÓN'!Q68))))</f>
        <v>ZONA RIESGO BAJA</v>
      </c>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row>
    <row r="64" spans="1:36" ht="25.5" x14ac:dyDescent="0.2">
      <c r="A64" s="135">
        <v>55</v>
      </c>
      <c r="B64" s="83" t="str">
        <f>+VLOOKUP(A64,'IDENTIFICACIÓN DE RIESGOS'!$A$7:$F$100,2,0)</f>
        <v>CD-Atención Integral para PPL</v>
      </c>
      <c r="C64" s="107" t="str">
        <f>+VLOOKUP(A64,'IDENTIFICACIÓN DE RIESGOS'!$A$7:$F$100,3,0)</f>
        <v>Incumplimiento en la prestacion del servicio</v>
      </c>
      <c r="D64" s="135" t="s">
        <v>87</v>
      </c>
      <c r="E64" s="135" t="s">
        <v>87</v>
      </c>
      <c r="F64" s="135">
        <f>(SUMIF('VALORACIÓN DE CONTROL DE RIESGO'!$A$10:$A$115,'VALORACIÓN CON CONTROLES'!A64,'VALORACIÓN DE CONTROL DE RIESGO'!$T$10:$T$115))/(COUNTIF('VALORACIÓN DE CONTROL DE RIESGO'!$A$10:$A$115,'VALORACIÓN CON CONTROLES'!A64))</f>
        <v>100</v>
      </c>
      <c r="G64" s="135" t="str">
        <f t="shared" si="3"/>
        <v>Fuerte</v>
      </c>
      <c r="H64" s="135">
        <f>IF(AND(D64="Directamente",G64="Fuerte",'ANALISIS DE RIESGOS'!F65&gt;=3),'ANALISIS DE RIESGOS'!F65-2,IF(AND(D64="Directamente",G64="Fuerte",'ANALISIS DE RIESGOS'!F65=2),'ANALISIS DE RIESGOS'!F65-1,IF(AND(D64="Directamente",G64="Moderado",'ANALISIS DE RIESGOS'!F65&gt;=2),'ANALISIS DE RIESGOS'!F65-1,'ANALISIS DE RIESGOS'!F65)))</f>
        <v>2</v>
      </c>
      <c r="I64" s="135">
        <f>IF(AND(E64="Directamente",G64="Fuerte",'ANALISIS DE RIESGOS'!G65&gt;=3),'ANALISIS DE RIESGOS'!G65-2,IF(AND(E64="Directamente",G64="Fuerte",'ANALISIS DE RIESGOS'!G65=2),'ANALISIS DE RIESGOS'!G65-1,IF(AND(E64="Directamente",G64="Moderado",'ANALISIS DE RIESGOS'!F65&gt;=2),'ANALISIS DE RIESGOS'!F65-1,IF(AND(E64="Indirectamente",G64="Fuerte",'ANALISIS DE RIESGOS'!G65&gt;=2),'ANALISIS DE RIESGOS'!G65-1,'ANALISIS DE RIESGOS'!G65))))</f>
        <v>1</v>
      </c>
      <c r="J64" s="135" t="str">
        <f>IF(AND('TABLAS DE INFORMACIÓN'!N69&lt;&gt;"",'TABLAS DE INFORMACIÓN'!N69&lt;&gt;0),'TABLAS DE INFORMACIÓN'!N69,IF(AND('TABLAS DE INFORMACIÓN'!O69&lt;&gt;"",'TABLAS DE INFORMACIÓN'!O69&lt;&gt;0),'TABLAS DE INFORMACIÓN'!O69,IF(AND('TABLAS DE INFORMACIÓN'!P69&lt;&gt;"",'TABLAS DE INFORMACIÓN'!P69&lt;&gt;0),'TABLAS DE INFORMACIÓN'!P69,IF(AND('TABLAS DE INFORMACIÓN'!Q69&lt;&gt;"",'TABLAS DE INFORMACIÓN'!Q69&lt;&gt;0),'TABLAS DE INFORMACIÓN'!Q69))))</f>
        <v>ZONA RIESGO BAJA</v>
      </c>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row>
    <row r="65" spans="1:36" ht="38.25" x14ac:dyDescent="0.2">
      <c r="A65" s="135">
        <v>56</v>
      </c>
      <c r="B65" s="83" t="str">
        <f>+VLOOKUP(A65,'IDENTIFICACIÓN DE RIESGOS'!$A$7:$F$100,2,0)</f>
        <v>CD-Atención Integral para PPL</v>
      </c>
      <c r="C65" s="107" t="str">
        <f>+VLOOKUP(A65,'IDENTIFICACIÓN DE RIESGOS'!$A$7:$F$100,3,0)</f>
        <v>Disminución de las actividades válidas para la redención de pena, vulneración de derechos a PPL</v>
      </c>
      <c r="D65" s="135" t="s">
        <v>87</v>
      </c>
      <c r="E65" s="135" t="s">
        <v>87</v>
      </c>
      <c r="F65" s="135">
        <f>(SUMIF('VALORACIÓN DE CONTROL DE RIESGO'!$A$10:$A$115,'VALORACIÓN CON CONTROLES'!A65,'VALORACIÓN DE CONTROL DE RIESGO'!$T$10:$T$115))/(COUNTIF('VALORACIÓN DE CONTROL DE RIESGO'!$A$10:$A$115,'VALORACIÓN CON CONTROLES'!A65))</f>
        <v>100</v>
      </c>
      <c r="G65" s="135" t="str">
        <f t="shared" si="3"/>
        <v>Fuerte</v>
      </c>
      <c r="H65" s="135">
        <f>IF(AND(D65="Directamente",G65="Fuerte",'ANALISIS DE RIESGOS'!F66&gt;=3),'ANALISIS DE RIESGOS'!F66-2,IF(AND(D65="Directamente",G65="Fuerte",'ANALISIS DE RIESGOS'!F66=2),'ANALISIS DE RIESGOS'!F66-1,IF(AND(D65="Directamente",G65="Moderado",'ANALISIS DE RIESGOS'!F66&gt;=2),'ANALISIS DE RIESGOS'!F66-1,'ANALISIS DE RIESGOS'!F66)))</f>
        <v>1</v>
      </c>
      <c r="I65" s="135">
        <f>IF(AND(E65="Directamente",G65="Fuerte",'ANALISIS DE RIESGOS'!G66&gt;=3),'ANALISIS DE RIESGOS'!G66-2,IF(AND(E65="Directamente",G65="Fuerte",'ANALISIS DE RIESGOS'!G66=2),'ANALISIS DE RIESGOS'!G66-1,IF(AND(E65="Directamente",G65="Moderado",'ANALISIS DE RIESGOS'!F66&gt;=2),'ANALISIS DE RIESGOS'!F66-1,IF(AND(E65="Indirectamente",G65="Fuerte",'ANALISIS DE RIESGOS'!G66&gt;=2),'ANALISIS DE RIESGOS'!G66-1,'ANALISIS DE RIESGOS'!G66))))</f>
        <v>1</v>
      </c>
      <c r="J65" s="135" t="str">
        <f>IF(AND('TABLAS DE INFORMACIÓN'!N70&lt;&gt;"",'TABLAS DE INFORMACIÓN'!N70&lt;&gt;0),'TABLAS DE INFORMACIÓN'!N70,IF(AND('TABLAS DE INFORMACIÓN'!O70&lt;&gt;"",'TABLAS DE INFORMACIÓN'!O70&lt;&gt;0),'TABLAS DE INFORMACIÓN'!O70,IF(AND('TABLAS DE INFORMACIÓN'!P70&lt;&gt;"",'TABLAS DE INFORMACIÓN'!P70&lt;&gt;0),'TABLAS DE INFORMACIÓN'!P70,IF(AND('TABLAS DE INFORMACIÓN'!Q70&lt;&gt;"",'TABLAS DE INFORMACIÓN'!Q70&lt;&gt;0),'TABLAS DE INFORMACIÓN'!Q70))))</f>
        <v>ZONA RIESGO BAJA</v>
      </c>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row>
    <row r="66" spans="1:36" ht="25.5" x14ac:dyDescent="0.2">
      <c r="A66" s="135">
        <v>57</v>
      </c>
      <c r="B66" s="83" t="str">
        <f>+VLOOKUP(A66,'IDENTIFICACIÓN DE RIESGOS'!$A$7:$F$100,2,0)</f>
        <v>CD-Atención Integral para PPL</v>
      </c>
      <c r="C66" s="107" t="str">
        <f>+VLOOKUP(A66,'IDENTIFICACIÓN DE RIESGOS'!$A$7:$F$100,3,0)</f>
        <v>Pérdida de la confidencialidad de la información</v>
      </c>
      <c r="D66" s="135" t="s">
        <v>87</v>
      </c>
      <c r="E66" s="135" t="s">
        <v>87</v>
      </c>
      <c r="F66" s="135">
        <f>(SUMIF('VALORACIÓN DE CONTROL DE RIESGO'!$A$10:$A$115,'VALORACIÓN CON CONTROLES'!A66,'VALORACIÓN DE CONTROL DE RIESGO'!$T$10:$T$115))/(COUNTIF('VALORACIÓN DE CONTROL DE RIESGO'!$A$10:$A$115,'VALORACIÓN CON CONTROLES'!A66))</f>
        <v>100</v>
      </c>
      <c r="G66" s="135" t="str">
        <f t="shared" si="3"/>
        <v>Fuerte</v>
      </c>
      <c r="H66" s="135">
        <f>IF(AND(D66="Directamente",G66="Fuerte",'ANALISIS DE RIESGOS'!F67&gt;=3),'ANALISIS DE RIESGOS'!F67-2,IF(AND(D66="Directamente",G66="Fuerte",'ANALISIS DE RIESGOS'!F67=2),'ANALISIS DE RIESGOS'!F67-1,IF(AND(D66="Directamente",G66="Moderado",'ANALISIS DE RIESGOS'!F67&gt;=2),'ANALISIS DE RIESGOS'!F67-1,'ANALISIS DE RIESGOS'!F67)))</f>
        <v>1</v>
      </c>
      <c r="I66" s="135">
        <f>IF(AND(E66="Directamente",G66="Fuerte",'ANALISIS DE RIESGOS'!G67&gt;=3),'ANALISIS DE RIESGOS'!G67-2,IF(AND(E66="Directamente",G66="Fuerte",'ANALISIS DE RIESGOS'!G67=2),'ANALISIS DE RIESGOS'!G67-1,IF(AND(E66="Directamente",G66="Moderado",'ANALISIS DE RIESGOS'!F67&gt;=2),'ANALISIS DE RIESGOS'!F67-1,IF(AND(E66="Indirectamente",G66="Fuerte",'ANALISIS DE RIESGOS'!G67&gt;=2),'ANALISIS DE RIESGOS'!G67-1,'ANALISIS DE RIESGOS'!G67))))</f>
        <v>2</v>
      </c>
      <c r="J66" s="135" t="str">
        <f>IF(AND('TABLAS DE INFORMACIÓN'!N71&lt;&gt;"",'TABLAS DE INFORMACIÓN'!N71&lt;&gt;0),'TABLAS DE INFORMACIÓN'!N71,IF(AND('TABLAS DE INFORMACIÓN'!O71&lt;&gt;"",'TABLAS DE INFORMACIÓN'!O71&lt;&gt;0),'TABLAS DE INFORMACIÓN'!O71,IF(AND('TABLAS DE INFORMACIÓN'!P71&lt;&gt;"",'TABLAS DE INFORMACIÓN'!P71&lt;&gt;0),'TABLAS DE INFORMACIÓN'!P71,IF(AND('TABLAS DE INFORMACIÓN'!Q71&lt;&gt;"",'TABLAS DE INFORMACIÓN'!Q71&lt;&gt;0),'TABLAS DE INFORMACIÓN'!Q71))))</f>
        <v>ZONA RIESGO BAJA</v>
      </c>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row>
    <row r="67" spans="1:36" ht="25.5" x14ac:dyDescent="0.2">
      <c r="A67" s="135">
        <v>58</v>
      </c>
      <c r="B67" s="83" t="str">
        <f>+VLOOKUP(A67,'IDENTIFICACIÓN DE RIESGOS'!$A$7:$F$100,2,0)</f>
        <v>CD-Atención Integral para PPL</v>
      </c>
      <c r="C67" s="107" t="str">
        <f>+VLOOKUP(A67,'IDENTIFICACIÓN DE RIESGOS'!$A$7:$F$100,3,0)</f>
        <v>Fuga o Rescate de PPL</v>
      </c>
      <c r="D67" s="135" t="s">
        <v>87</v>
      </c>
      <c r="E67" s="135" t="s">
        <v>87</v>
      </c>
      <c r="F67" s="135">
        <f>(SUMIF('VALORACIÓN DE CONTROL DE RIESGO'!$A$10:$A$115,'VALORACIÓN CON CONTROLES'!A67,'VALORACIÓN DE CONTROL DE RIESGO'!$T$10:$T$115))/(COUNTIF('VALORACIÓN DE CONTROL DE RIESGO'!$A$10:$A$115,'VALORACIÓN CON CONTROLES'!A67))</f>
        <v>100</v>
      </c>
      <c r="G67" s="135" t="str">
        <f t="shared" si="3"/>
        <v>Fuerte</v>
      </c>
      <c r="H67" s="135">
        <f>IF(AND(D67="Directamente",G67="Fuerte",'ANALISIS DE RIESGOS'!F68&gt;=3),'ANALISIS DE RIESGOS'!F68-2,IF(AND(D67="Directamente",G67="Fuerte",'ANALISIS DE RIESGOS'!F68=2),'ANALISIS DE RIESGOS'!F68-1,IF(AND(D67="Directamente",G67="Moderado",'ANALISIS DE RIESGOS'!F68&gt;=2),'ANALISIS DE RIESGOS'!F68-1,'ANALISIS DE RIESGOS'!F68)))</f>
        <v>1</v>
      </c>
      <c r="I67" s="135">
        <f>IF(AND(E67="Directamente",G67="Fuerte",'ANALISIS DE RIESGOS'!G68&gt;=3),'ANALISIS DE RIESGOS'!G68-2,IF(AND(E67="Directamente",G67="Fuerte",'ANALISIS DE RIESGOS'!G68=2),'ANALISIS DE RIESGOS'!G68-1,IF(AND(E67="Directamente",G67="Moderado",'ANALISIS DE RIESGOS'!F68&gt;=2),'ANALISIS DE RIESGOS'!F68-1,IF(AND(E67="Indirectamente",G67="Fuerte",'ANALISIS DE RIESGOS'!G68&gt;=2),'ANALISIS DE RIESGOS'!G68-1,'ANALISIS DE RIESGOS'!G68))))</f>
        <v>1</v>
      </c>
      <c r="J67" s="135" t="str">
        <f>IF(AND('TABLAS DE INFORMACIÓN'!N72&lt;&gt;"",'TABLAS DE INFORMACIÓN'!N72&lt;&gt;0),'TABLAS DE INFORMACIÓN'!N72,IF(AND('TABLAS DE INFORMACIÓN'!O72&lt;&gt;"",'TABLAS DE INFORMACIÓN'!O72&lt;&gt;0),'TABLAS DE INFORMACIÓN'!O72,IF(AND('TABLAS DE INFORMACIÓN'!P72&lt;&gt;"",'TABLAS DE INFORMACIÓN'!P72&lt;&gt;0),'TABLAS DE INFORMACIÓN'!P72,IF(AND('TABLAS DE INFORMACIÓN'!Q72&lt;&gt;"",'TABLAS DE INFORMACIÓN'!Q72&lt;&gt;0),'TABLAS DE INFORMACIÓN'!Q72))))</f>
        <v>ZONA RIESGO BAJA</v>
      </c>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row>
    <row r="68" spans="1:36" ht="38.25" x14ac:dyDescent="0.2">
      <c r="A68" s="135">
        <v>59</v>
      </c>
      <c r="B68" s="83" t="str">
        <f>+VLOOKUP(A68,'IDENTIFICACIÓN DE RIESGOS'!$A$7:$F$100,2,0)</f>
        <v>CD-Atención Integral para PPL</v>
      </c>
      <c r="C68" s="107" t="str">
        <f>+VLOOKUP(A68,'IDENTIFICACIÓN DE RIESGOS'!$A$7:$F$100,3,0)</f>
        <v>Cuarentena, ETA (enfermedad transmitida por alimento) y cierre del servicio de alimentos</v>
      </c>
      <c r="D68" s="135" t="s">
        <v>87</v>
      </c>
      <c r="E68" s="135" t="s">
        <v>87</v>
      </c>
      <c r="F68" s="135">
        <f>(SUMIF('VALORACIÓN DE CONTROL DE RIESGO'!$A$10:$A$115,'VALORACIÓN CON CONTROLES'!A68,'VALORACIÓN DE CONTROL DE RIESGO'!$T$10:$T$115))/(COUNTIF('VALORACIÓN DE CONTROL DE RIESGO'!$A$10:$A$115,'VALORACIÓN CON CONTROLES'!A68))</f>
        <v>100</v>
      </c>
      <c r="G68" s="135" t="str">
        <f t="shared" ref="G68:G70" si="4">IF(F68=100,"Fuerte",IF(AND(F68&lt;99,F68&gt;=50),"Moderado",IF(AND(F68&lt;49,F68&gt;0),"Debil")))</f>
        <v>Fuerte</v>
      </c>
      <c r="H68" s="135">
        <f>IF(AND(D68="Directamente",G68="Fuerte",'ANALISIS DE RIESGOS'!F69&gt;=3),'ANALISIS DE RIESGOS'!F69-2,IF(AND(D68="Directamente",G68="Fuerte",'ANALISIS DE RIESGOS'!F69=2),'ANALISIS DE RIESGOS'!F69-1,IF(AND(D68="Directamente",G68="Moderado",'ANALISIS DE RIESGOS'!F69&gt;=2),'ANALISIS DE RIESGOS'!F69-1,'ANALISIS DE RIESGOS'!F69)))</f>
        <v>2</v>
      </c>
      <c r="I68" s="135">
        <f>IF(AND(E68="Directamente",G68="Fuerte",'ANALISIS DE RIESGOS'!G69&gt;=3),'ANALISIS DE RIESGOS'!G69-2,IF(AND(E68="Directamente",G68="Fuerte",'ANALISIS DE RIESGOS'!G69=2),'ANALISIS DE RIESGOS'!G69-1,IF(AND(E68="Directamente",G68="Moderado",'ANALISIS DE RIESGOS'!F69&gt;=2),'ANALISIS DE RIESGOS'!F69-1,IF(AND(E68="Indirectamente",G68="Fuerte",'ANALISIS DE RIESGOS'!G69&gt;=2),'ANALISIS DE RIESGOS'!G69-1,'ANALISIS DE RIESGOS'!G69))))</f>
        <v>2</v>
      </c>
      <c r="J68" s="135" t="str">
        <f>IF(AND('TABLAS DE INFORMACIÓN'!N73&lt;&gt;"",'TABLAS DE INFORMACIÓN'!N73&lt;&gt;0),'TABLAS DE INFORMACIÓN'!N73,IF(AND('TABLAS DE INFORMACIÓN'!O73&lt;&gt;"",'TABLAS DE INFORMACIÓN'!O73&lt;&gt;0),'TABLAS DE INFORMACIÓN'!O73,IF(AND('TABLAS DE INFORMACIÓN'!P73&lt;&gt;"",'TABLAS DE INFORMACIÓN'!P73&lt;&gt;0),'TABLAS DE INFORMACIÓN'!P73,IF(AND('TABLAS DE INFORMACIÓN'!Q73&lt;&gt;"",'TABLAS DE INFORMACIÓN'!Q73&lt;&gt;0),'TABLAS DE INFORMACIÓN'!Q73))))</f>
        <v>ZONA RIESGO BAJA</v>
      </c>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row>
    <row r="69" spans="1:36" ht="38.25" x14ac:dyDescent="0.2">
      <c r="A69" s="135">
        <v>60</v>
      </c>
      <c r="B69" s="83" t="str">
        <f>+VLOOKUP(A69,'IDENTIFICACIÓN DE RIESGOS'!$A$7:$F$100,2,0)</f>
        <v>CD-Custodia y vigilacia para la seguridad</v>
      </c>
      <c r="C69" s="107" t="str">
        <f>+VLOOKUP(A69,'IDENTIFICACIÓN DE RIESGOS'!$A$7:$F$100,3,0)</f>
        <v>Incumplimiento en la cobertura de los puestos de servicio y las actividades programadas</v>
      </c>
      <c r="D69" s="135" t="s">
        <v>87</v>
      </c>
      <c r="E69" s="135" t="s">
        <v>87</v>
      </c>
      <c r="F69" s="135">
        <f>(SUMIF('VALORACIÓN DE CONTROL DE RIESGO'!$A$10:$A$115,'VALORACIÓN CON CONTROLES'!A69,'VALORACIÓN DE CONTROL DE RIESGO'!$T$10:$T$115))/(COUNTIF('VALORACIÓN DE CONTROL DE RIESGO'!$A$10:$A$115,'VALORACIÓN CON CONTROLES'!A69))</f>
        <v>100</v>
      </c>
      <c r="G69" s="135" t="str">
        <f t="shared" si="4"/>
        <v>Fuerte</v>
      </c>
      <c r="H69" s="135">
        <f>IF(AND(D69="Directamente",G69="Fuerte",'ANALISIS DE RIESGOS'!F70&gt;=3),'ANALISIS DE RIESGOS'!F70-2,IF(AND(D69="Directamente",G69="Fuerte",'ANALISIS DE RIESGOS'!F70=2),'ANALISIS DE RIESGOS'!F70-1,IF(AND(D69="Directamente",G69="Moderado",'ANALISIS DE RIESGOS'!F70&gt;=2),'ANALISIS DE RIESGOS'!F70-1,'ANALISIS DE RIESGOS'!F70)))</f>
        <v>2</v>
      </c>
      <c r="I69" s="135">
        <f>IF(AND(E69="Directamente",G69="Fuerte",'ANALISIS DE RIESGOS'!G70&gt;=3),'ANALISIS DE RIESGOS'!G70-2,IF(AND(E69="Directamente",G69="Fuerte",'ANALISIS DE RIESGOS'!G70=2),'ANALISIS DE RIESGOS'!G70-1,IF(AND(E69="Directamente",G69="Moderado",'ANALISIS DE RIESGOS'!F70&gt;=2),'ANALISIS DE RIESGOS'!F70-1,IF(AND(E69="Indirectamente",G69="Fuerte",'ANALISIS DE RIESGOS'!G70&gt;=2),'ANALISIS DE RIESGOS'!G70-1,'ANALISIS DE RIESGOS'!G70))))</f>
        <v>2</v>
      </c>
      <c r="J69" s="135" t="str">
        <f>IF(AND('TABLAS DE INFORMACIÓN'!N74&lt;&gt;"",'TABLAS DE INFORMACIÓN'!N74&lt;&gt;0),'TABLAS DE INFORMACIÓN'!N74,IF(AND('TABLAS DE INFORMACIÓN'!O74&lt;&gt;"",'TABLAS DE INFORMACIÓN'!O74&lt;&gt;0),'TABLAS DE INFORMACIÓN'!O74,IF(AND('TABLAS DE INFORMACIÓN'!P74&lt;&gt;"",'TABLAS DE INFORMACIÓN'!P74&lt;&gt;0),'TABLAS DE INFORMACIÓN'!P74,IF(AND('TABLAS DE INFORMACIÓN'!Q74&lt;&gt;"",'TABLAS DE INFORMACIÓN'!Q74&lt;&gt;0),'TABLAS DE INFORMACIÓN'!Q74))))</f>
        <v>ZONA RIESGO BAJA</v>
      </c>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row>
    <row r="70" spans="1:36" ht="51" x14ac:dyDescent="0.2">
      <c r="A70" s="135">
        <v>61</v>
      </c>
      <c r="B70" s="83" t="str">
        <f>+VLOOKUP(A70,'IDENTIFICACIÓN DE RIESGOS'!$A$7:$F$100,2,0)</f>
        <v>CD-Custodia y vigilacia para la seguridad</v>
      </c>
      <c r="C70" s="107" t="str">
        <f>+VLOOKUP(A70,'IDENTIFICACIÓN DE RIESGOS'!$A$7:$F$100,3,0)</f>
        <v>Inseguridad y tiempos de reacción a los eventos que atenten contra la seguridad de las PPL/Funcionarios/Guardia.</v>
      </c>
      <c r="D70" s="135" t="s">
        <v>87</v>
      </c>
      <c r="E70" s="135" t="s">
        <v>87</v>
      </c>
      <c r="F70" s="135">
        <f>(SUMIF('VALORACIÓN DE CONTROL DE RIESGO'!$A$10:$A$115,'VALORACIÓN CON CONTROLES'!A70,'VALORACIÓN DE CONTROL DE RIESGO'!$T$10:$T$115))/(COUNTIF('VALORACIÓN DE CONTROL DE RIESGO'!$A$10:$A$115,'VALORACIÓN CON CONTROLES'!A70))</f>
        <v>100</v>
      </c>
      <c r="G70" s="135" t="str">
        <f t="shared" si="4"/>
        <v>Fuerte</v>
      </c>
      <c r="H70" s="135">
        <f>IF(AND(D70="Directamente",G70="Fuerte",'ANALISIS DE RIESGOS'!F71&gt;=3),'ANALISIS DE RIESGOS'!F71-2,IF(AND(D70="Directamente",G70="Fuerte",'ANALISIS DE RIESGOS'!F71=2),'ANALISIS DE RIESGOS'!F71-1,IF(AND(D70="Directamente",G70="Moderado",'ANALISIS DE RIESGOS'!F71&gt;=2),'ANALISIS DE RIESGOS'!F71-1,'ANALISIS DE RIESGOS'!F71)))</f>
        <v>1</v>
      </c>
      <c r="I70" s="135">
        <f>IF(AND(E70="Directamente",G70="Fuerte",'ANALISIS DE RIESGOS'!G71&gt;=3),'ANALISIS DE RIESGOS'!G71-2,IF(AND(E70="Directamente",G70="Fuerte",'ANALISIS DE RIESGOS'!G71=2),'ANALISIS DE RIESGOS'!G71-1,IF(AND(E70="Directamente",G70="Moderado",'ANALISIS DE RIESGOS'!F71&gt;=2),'ANALISIS DE RIESGOS'!F71-1,IF(AND(E70="Indirectamente",G70="Fuerte",'ANALISIS DE RIESGOS'!G71&gt;=2),'ANALISIS DE RIESGOS'!G71-1,'ANALISIS DE RIESGOS'!G71))))</f>
        <v>2</v>
      </c>
      <c r="J70" s="135" t="str">
        <f>IF(AND('TABLAS DE INFORMACIÓN'!N75&lt;&gt;"",'TABLAS DE INFORMACIÓN'!N75&lt;&gt;0),'TABLAS DE INFORMACIÓN'!N75,IF(AND('TABLAS DE INFORMACIÓN'!O75&lt;&gt;"",'TABLAS DE INFORMACIÓN'!O75&lt;&gt;0),'TABLAS DE INFORMACIÓN'!O75,IF(AND('TABLAS DE INFORMACIÓN'!P75&lt;&gt;"",'TABLAS DE INFORMACIÓN'!P75&lt;&gt;0),'TABLAS DE INFORMACIÓN'!P75,IF(AND('TABLAS DE INFORMACIÓN'!Q75&lt;&gt;"",'TABLAS DE INFORMACIÓN'!Q75&lt;&gt;0),'TABLAS DE INFORMACIÓN'!Q75))))</f>
        <v>ZONA RIESGO BAJA</v>
      </c>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row>
    <row r="71" spans="1:36" ht="25.5" x14ac:dyDescent="0.2">
      <c r="A71" s="135">
        <v>62</v>
      </c>
      <c r="B71" s="83" t="str">
        <f>+VLOOKUP(A71,'IDENTIFICACIÓN DE RIESGOS'!$A$7:$F$100,2,0)</f>
        <v>CD-Custodia y vigilacia para la seguridad</v>
      </c>
      <c r="C71" s="107" t="str">
        <f>+VLOOKUP(A71,'IDENTIFICACIÓN DE RIESGOS'!$A$7:$F$100,3,0)</f>
        <v>Fuga/rescates o inseguridad dentro del sistema penitenciario</v>
      </c>
      <c r="D71" s="135" t="s">
        <v>87</v>
      </c>
      <c r="E71" s="135" t="s">
        <v>87</v>
      </c>
      <c r="F71" s="135">
        <f>(SUMIF('VALORACIÓN DE CONTROL DE RIESGO'!$A$10:$A$115,'VALORACIÓN CON CONTROLES'!A71,'VALORACIÓN DE CONTROL DE RIESGO'!$T$10:$T$115))/(COUNTIF('VALORACIÓN DE CONTROL DE RIESGO'!$A$10:$A$115,'VALORACIÓN CON CONTROLES'!A71))</f>
        <v>100</v>
      </c>
      <c r="G71" s="135" t="str">
        <f t="shared" ref="G71:G76" si="5">IF(F71=100,"Fuerte",IF(AND(F71&lt;99,F71&gt;=50),"Moderado",IF(AND(F71&lt;49,F71&gt;0),"Debil")))</f>
        <v>Fuerte</v>
      </c>
      <c r="H71" s="135">
        <f>IF(AND(D71="Directamente",G71="Fuerte",'ANALISIS DE RIESGOS'!F72&gt;=3),'ANALISIS DE RIESGOS'!F72-2,IF(AND(D71="Directamente",G71="Fuerte",'ANALISIS DE RIESGOS'!F72=2),'ANALISIS DE RIESGOS'!F72-1,IF(AND(D71="Directamente",G71="Moderado",'ANALISIS DE RIESGOS'!F72&gt;=2),'ANALISIS DE RIESGOS'!F72-1,'ANALISIS DE RIESGOS'!F72)))</f>
        <v>3</v>
      </c>
      <c r="I71" s="135">
        <f>IF(AND(E71="Directamente",G71="Fuerte",'ANALISIS DE RIESGOS'!G72&gt;=3),'ANALISIS DE RIESGOS'!G72-2,IF(AND(E71="Directamente",G71="Fuerte",'ANALISIS DE RIESGOS'!G72=2),'ANALISIS DE RIESGOS'!G72-1,IF(AND(E71="Directamente",G71="Moderado",'ANALISIS DE RIESGOS'!F72&gt;=2),'ANALISIS DE RIESGOS'!F72-1,IF(AND(E71="Indirectamente",G71="Fuerte",'ANALISIS DE RIESGOS'!G72&gt;=2),'ANALISIS DE RIESGOS'!G72-1,'ANALISIS DE RIESGOS'!G72))))</f>
        <v>1</v>
      </c>
      <c r="J71" s="135" t="str">
        <f>IF(AND('TABLAS DE INFORMACIÓN'!N76&lt;&gt;"",'TABLAS DE INFORMACIÓN'!N76&lt;&gt;0),'TABLAS DE INFORMACIÓN'!N76,IF(AND('TABLAS DE INFORMACIÓN'!O76&lt;&gt;"",'TABLAS DE INFORMACIÓN'!O76&lt;&gt;0),'TABLAS DE INFORMACIÓN'!O76,IF(AND('TABLAS DE INFORMACIÓN'!P76&lt;&gt;"",'TABLAS DE INFORMACIÓN'!P76&lt;&gt;0),'TABLAS DE INFORMACIÓN'!P76,IF(AND('TABLAS DE INFORMACIÓN'!Q76&lt;&gt;"",'TABLAS DE INFORMACIÓN'!Q76&lt;&gt;0),'TABLAS DE INFORMACIÓN'!Q76))))</f>
        <v>ZONA RIESGO BAJA</v>
      </c>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row>
    <row r="72" spans="1:36" ht="25.5" x14ac:dyDescent="0.2">
      <c r="A72" s="135">
        <v>63</v>
      </c>
      <c r="B72" s="83" t="str">
        <f>+VLOOKUP(A72,'IDENTIFICACIÓN DE RIESGOS'!$A$7:$F$100,2,0)</f>
        <v>CD-Tramite Juridico para PPL</v>
      </c>
      <c r="C72" s="107" t="str">
        <f>+VLOOKUP(A72,'IDENTIFICACIÓN DE RIESGOS'!$A$7:$F$100,3,0)</f>
        <v xml:space="preserve">Vencimiento de trámites Jurídicos. </v>
      </c>
      <c r="D72" s="135" t="s">
        <v>87</v>
      </c>
      <c r="E72" s="135" t="s">
        <v>87</v>
      </c>
      <c r="F72" s="135">
        <f>(SUMIF('VALORACIÓN DE CONTROL DE RIESGO'!$A$10:$A$115,'VALORACIÓN CON CONTROLES'!A72,'VALORACIÓN DE CONTROL DE RIESGO'!$T$10:$T$115))/(COUNTIF('VALORACIÓN DE CONTROL DE RIESGO'!$A$10:$A$115,'VALORACIÓN CON CONTROLES'!A72))</f>
        <v>100</v>
      </c>
      <c r="G72" s="135" t="str">
        <f t="shared" si="5"/>
        <v>Fuerte</v>
      </c>
      <c r="H72" s="135">
        <f>IF(AND(D72="Directamente",G72="Fuerte",'ANALISIS DE RIESGOS'!F73&gt;=3),'ANALISIS DE RIESGOS'!F73-2,IF(AND(D72="Directamente",G72="Fuerte",'ANALISIS DE RIESGOS'!F73=2),'ANALISIS DE RIESGOS'!F73-1,IF(AND(D72="Directamente",G72="Moderado",'ANALISIS DE RIESGOS'!F73&gt;=2),'ANALISIS DE RIESGOS'!F73-1,'ANALISIS DE RIESGOS'!F73)))</f>
        <v>3</v>
      </c>
      <c r="I72" s="135">
        <f>IF(AND(E72="Directamente",G72="Fuerte",'ANALISIS DE RIESGOS'!G73&gt;=3),'ANALISIS DE RIESGOS'!G73-2,IF(AND(E72="Directamente",G72="Fuerte",'ANALISIS DE RIESGOS'!G73=2),'ANALISIS DE RIESGOS'!G73-1,IF(AND(E72="Directamente",G72="Moderado",'ANALISIS DE RIESGOS'!F73&gt;=2),'ANALISIS DE RIESGOS'!F73-1,IF(AND(E72="Indirectamente",G72="Fuerte",'ANALISIS DE RIESGOS'!G73&gt;=2),'ANALISIS DE RIESGOS'!G73-1,'ANALISIS DE RIESGOS'!G73))))</f>
        <v>1</v>
      </c>
      <c r="J72" s="135" t="str">
        <f>IF(AND('TABLAS DE INFORMACIÓN'!N77&lt;&gt;"",'TABLAS DE INFORMACIÓN'!N77&lt;&gt;0),'TABLAS DE INFORMACIÓN'!N77,IF(AND('TABLAS DE INFORMACIÓN'!O77&lt;&gt;"",'TABLAS DE INFORMACIÓN'!O77&lt;&gt;0),'TABLAS DE INFORMACIÓN'!O77,IF(AND('TABLAS DE INFORMACIÓN'!P77&lt;&gt;"",'TABLAS DE INFORMACIÓN'!P77&lt;&gt;0),'TABLAS DE INFORMACIÓN'!P77,IF(AND('TABLAS DE INFORMACIÓN'!Q77&lt;&gt;"",'TABLAS DE INFORMACIÓN'!Q77&lt;&gt;0),'TABLAS DE INFORMACIÓN'!Q77))))</f>
        <v>ZONA RIESGO BAJA</v>
      </c>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row>
    <row r="73" spans="1:36" ht="25.5" x14ac:dyDescent="0.2">
      <c r="A73" s="135">
        <v>64</v>
      </c>
      <c r="B73" s="83" t="str">
        <f>+VLOOKUP(A73,'IDENTIFICACIÓN DE RIESGOS'!$A$7:$F$100,2,0)</f>
        <v>CD-Tramite Juridico para PPL</v>
      </c>
      <c r="C73" s="107" t="str">
        <f>+VLOOKUP(A73,'IDENTIFICACIÓN DE RIESGOS'!$A$7:$F$100,3,0)</f>
        <v xml:space="preserve">Prescripción de trámites Jurídicos. </v>
      </c>
      <c r="D73" s="135" t="s">
        <v>87</v>
      </c>
      <c r="E73" s="135" t="s">
        <v>87</v>
      </c>
      <c r="F73" s="135">
        <f>(SUMIF('VALORACIÓN DE CONTROL DE RIESGO'!$A$10:$A$115,'VALORACIÓN CON CONTROLES'!A73,'VALORACIÓN DE CONTROL DE RIESGO'!$T$10:$T$115))/(COUNTIF('VALORACIÓN DE CONTROL DE RIESGO'!$A$10:$A$115,'VALORACIÓN CON CONTROLES'!A73))</f>
        <v>100</v>
      </c>
      <c r="G73" s="135" t="str">
        <f t="shared" si="5"/>
        <v>Fuerte</v>
      </c>
      <c r="H73" s="135">
        <f>IF(AND(D73="Directamente",G73="Fuerte",'ANALISIS DE RIESGOS'!F74&gt;=3),'ANALISIS DE RIESGOS'!F74-2,IF(AND(D73="Directamente",G73="Fuerte",'ANALISIS DE RIESGOS'!F74=2),'ANALISIS DE RIESGOS'!F74-1,IF(AND(D73="Directamente",G73="Moderado",'ANALISIS DE RIESGOS'!F74&gt;=2),'ANALISIS DE RIESGOS'!F74-1,'ANALISIS DE RIESGOS'!F74)))</f>
        <v>1</v>
      </c>
      <c r="I73" s="135">
        <f>IF(AND(E73="Directamente",G73="Fuerte",'ANALISIS DE RIESGOS'!G74&gt;=3),'ANALISIS DE RIESGOS'!G74-2,IF(AND(E73="Directamente",G73="Fuerte",'ANALISIS DE RIESGOS'!G74=2),'ANALISIS DE RIESGOS'!G74-1,IF(AND(E73="Directamente",G73="Moderado",'ANALISIS DE RIESGOS'!F74&gt;=2),'ANALISIS DE RIESGOS'!F74-1,IF(AND(E73="Indirectamente",G73="Fuerte",'ANALISIS DE RIESGOS'!G74&gt;=2),'ANALISIS DE RIESGOS'!G74-1,'ANALISIS DE RIESGOS'!G74))))</f>
        <v>1</v>
      </c>
      <c r="J73" s="135" t="str">
        <f>IF(AND('TABLAS DE INFORMACIÓN'!N78&lt;&gt;"",'TABLAS DE INFORMACIÓN'!N78&lt;&gt;0),'TABLAS DE INFORMACIÓN'!N78,IF(AND('TABLAS DE INFORMACIÓN'!O78&lt;&gt;"",'TABLAS DE INFORMACIÓN'!O78&lt;&gt;0),'TABLAS DE INFORMACIÓN'!O78,IF(AND('TABLAS DE INFORMACIÓN'!P78&lt;&gt;"",'TABLAS DE INFORMACIÓN'!P78&lt;&gt;0),'TABLAS DE INFORMACIÓN'!P78,IF(AND('TABLAS DE INFORMACIÓN'!Q78&lt;&gt;"",'TABLAS DE INFORMACIÓN'!Q78&lt;&gt;0),'TABLAS DE INFORMACIÓN'!Q78))))</f>
        <v>ZONA RIESGO BAJA</v>
      </c>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row>
    <row r="74" spans="1:36" ht="25.5" x14ac:dyDescent="0.2">
      <c r="A74" s="135">
        <v>65</v>
      </c>
      <c r="B74" s="83" t="str">
        <f>+VLOOKUP(A74,'IDENTIFICACIÓN DE RIESGOS'!$A$7:$F$100,2,0)</f>
        <v>CD-Tramite Juridico para PPL</v>
      </c>
      <c r="C74" s="107" t="str">
        <f>+VLOOKUP(A74,'IDENTIFICACIÓN DE RIESGOS'!$A$7:$F$100,3,0)</f>
        <v>Prolongación Ilícita de la libertad</v>
      </c>
      <c r="D74" s="135" t="s">
        <v>87</v>
      </c>
      <c r="E74" s="135" t="s">
        <v>87</v>
      </c>
      <c r="F74" s="135">
        <f>(SUMIF('VALORACIÓN DE CONTROL DE RIESGO'!$A$10:$A$115,'VALORACIÓN CON CONTROLES'!A74,'VALORACIÓN DE CONTROL DE RIESGO'!$T$10:$T$115))/(COUNTIF('VALORACIÓN DE CONTROL DE RIESGO'!$A$10:$A$115,'VALORACIÓN CON CONTROLES'!A74))</f>
        <v>100</v>
      </c>
      <c r="G74" s="135" t="str">
        <f t="shared" si="5"/>
        <v>Fuerte</v>
      </c>
      <c r="H74" s="135">
        <f>IF(AND(D74="Directamente",G74="Fuerte",'ANALISIS DE RIESGOS'!F75&gt;=3),'ANALISIS DE RIESGOS'!F75-2,IF(AND(D74="Directamente",G74="Fuerte",'ANALISIS DE RIESGOS'!F75=2),'ANALISIS DE RIESGOS'!F75-1,IF(AND(D74="Directamente",G74="Moderado",'ANALISIS DE RIESGOS'!F75&gt;=2),'ANALISIS DE RIESGOS'!F75-1,'ANALISIS DE RIESGOS'!F75)))</f>
        <v>3</v>
      </c>
      <c r="I74" s="135">
        <f>IF(AND(E74="Directamente",G74="Fuerte",'ANALISIS DE RIESGOS'!G75&gt;=3),'ANALISIS DE RIESGOS'!G75-2,IF(AND(E74="Directamente",G74="Fuerte",'ANALISIS DE RIESGOS'!G75=2),'ANALISIS DE RIESGOS'!G75-1,IF(AND(E74="Directamente",G74="Moderado",'ANALISIS DE RIESGOS'!F75&gt;=2),'ANALISIS DE RIESGOS'!F75-1,IF(AND(E74="Indirectamente",G74="Fuerte",'ANALISIS DE RIESGOS'!G75&gt;=2),'ANALISIS DE RIESGOS'!G75-1,'ANALISIS DE RIESGOS'!G75))))</f>
        <v>1</v>
      </c>
      <c r="J74" s="135" t="str">
        <f>IF(AND('TABLAS DE INFORMACIÓN'!N79&lt;&gt;"",'TABLAS DE INFORMACIÓN'!N79&lt;&gt;0),'TABLAS DE INFORMACIÓN'!N79,IF(AND('TABLAS DE INFORMACIÓN'!O79&lt;&gt;"",'TABLAS DE INFORMACIÓN'!O79&lt;&gt;0),'TABLAS DE INFORMACIÓN'!O79,IF(AND('TABLAS DE INFORMACIÓN'!P79&lt;&gt;"",'TABLAS DE INFORMACIÓN'!P79&lt;&gt;0),'TABLAS DE INFORMACIÓN'!P79,IF(AND('TABLAS DE INFORMACIÓN'!Q79&lt;&gt;"",'TABLAS DE INFORMACIÓN'!Q79&lt;&gt;0),'TABLAS DE INFORMACIÓN'!Q79))))</f>
        <v>ZONA RIESGO BAJA</v>
      </c>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row>
    <row r="75" spans="1:36" ht="38.25" x14ac:dyDescent="0.2">
      <c r="A75" s="135">
        <v>66</v>
      </c>
      <c r="B75" s="83" t="str">
        <f>+VLOOKUP(A75,'IDENTIFICACIÓN DE RIESGOS'!$A$7:$F$100,2,0)</f>
        <v>CD-Tramite Juridico para PPL</v>
      </c>
      <c r="C75" s="107" t="str">
        <f>+VLOOKUP(A75,'IDENTIFICACIÓN DE RIESGOS'!$A$7:$F$100,3,0)</f>
        <v>Hoja de vida incompleta, desactualizada o imprecisa (Física o en el aplicativo SISIPEC WEB)</v>
      </c>
      <c r="D75" s="135" t="s">
        <v>87</v>
      </c>
      <c r="E75" s="135" t="s">
        <v>87</v>
      </c>
      <c r="F75" s="135">
        <f>(SUMIF('VALORACIÓN DE CONTROL DE RIESGO'!$A$10:$A$115,'VALORACIÓN CON CONTROLES'!A75,'VALORACIÓN DE CONTROL DE RIESGO'!$T$10:$T$115))/(COUNTIF('VALORACIÓN DE CONTROL DE RIESGO'!$A$10:$A$115,'VALORACIÓN CON CONTROLES'!A75))</f>
        <v>100</v>
      </c>
      <c r="G75" s="135" t="str">
        <f t="shared" si="5"/>
        <v>Fuerte</v>
      </c>
      <c r="H75" s="135">
        <f>IF(AND(D75="Directamente",G75="Fuerte",'ANALISIS DE RIESGOS'!F76&gt;=3),'ANALISIS DE RIESGOS'!F76-2,IF(AND(D75="Directamente",G75="Fuerte",'ANALISIS DE RIESGOS'!F76=2),'ANALISIS DE RIESGOS'!F76-1,IF(AND(D75="Directamente",G75="Moderado",'ANALISIS DE RIESGOS'!F76&gt;=2),'ANALISIS DE RIESGOS'!F76-1,'ANALISIS DE RIESGOS'!F76)))</f>
        <v>1</v>
      </c>
      <c r="I75" s="135">
        <f>IF(AND(E75="Directamente",G75="Fuerte",'ANALISIS DE RIESGOS'!G76&gt;=3),'ANALISIS DE RIESGOS'!G76-2,IF(AND(E75="Directamente",G75="Fuerte",'ANALISIS DE RIESGOS'!G76=2),'ANALISIS DE RIESGOS'!G76-1,IF(AND(E75="Directamente",G75="Moderado",'ANALISIS DE RIESGOS'!F76&gt;=2),'ANALISIS DE RIESGOS'!F76-1,IF(AND(E75="Indirectamente",G75="Fuerte",'ANALISIS DE RIESGOS'!G76&gt;=2),'ANALISIS DE RIESGOS'!G76-1,'ANALISIS DE RIESGOS'!G76))))</f>
        <v>1</v>
      </c>
      <c r="J75" s="135" t="str">
        <f>IF(AND('TABLAS DE INFORMACIÓN'!N80&lt;&gt;"",'TABLAS DE INFORMACIÓN'!N80&lt;&gt;0),'TABLAS DE INFORMACIÓN'!N80,IF(AND('TABLAS DE INFORMACIÓN'!O80&lt;&gt;"",'TABLAS DE INFORMACIÓN'!O80&lt;&gt;0),'TABLAS DE INFORMACIÓN'!O80,IF(AND('TABLAS DE INFORMACIÓN'!P80&lt;&gt;"",'TABLAS DE INFORMACIÓN'!P80&lt;&gt;0),'TABLAS DE INFORMACIÓN'!P80,IF(AND('TABLAS DE INFORMACIÓN'!Q80&lt;&gt;"",'TABLAS DE INFORMACIÓN'!Q80&lt;&gt;0),'TABLAS DE INFORMACIÓN'!Q80))))</f>
        <v>ZONA RIESGO BAJA</v>
      </c>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row>
    <row r="76" spans="1:36" ht="51" x14ac:dyDescent="0.2">
      <c r="A76" s="135">
        <v>67</v>
      </c>
      <c r="B76" s="83" t="str">
        <f>+VLOOKUP(A76,'IDENTIFICACIÓN DE RIESGOS'!$A$7:$F$100,2,0)</f>
        <v>CD-Tramite Juridico para PPL</v>
      </c>
      <c r="C76" s="107" t="str">
        <f>+VLOOKUP(A76,'IDENTIFICACIÓN DE RIESGOS'!$A$7:$F$100,3,0)</f>
        <v>Conceder u otorgar libertad o trasladar a una PPL sin el debido cumplimiento de los requisitos legales.</v>
      </c>
      <c r="D76" s="135" t="s">
        <v>87</v>
      </c>
      <c r="E76" s="135" t="s">
        <v>87</v>
      </c>
      <c r="F76" s="135">
        <f>(SUMIF('VALORACIÓN DE CONTROL DE RIESGO'!$A$10:$A$115,'VALORACIÓN CON CONTROLES'!A76,'VALORACIÓN DE CONTROL DE RIESGO'!$T$10:$T$115))/(COUNTIF('VALORACIÓN DE CONTROL DE RIESGO'!$A$10:$A$115,'VALORACIÓN CON CONTROLES'!A76))</f>
        <v>100</v>
      </c>
      <c r="G76" s="135" t="str">
        <f t="shared" si="5"/>
        <v>Fuerte</v>
      </c>
      <c r="H76" s="135">
        <f>IF(AND(D76="Directamente",G76="Fuerte",'ANALISIS DE RIESGOS'!F77&gt;=3),'ANALISIS DE RIESGOS'!F77-2,IF(AND(D76="Directamente",G76="Fuerte",'ANALISIS DE RIESGOS'!F77=2),'ANALISIS DE RIESGOS'!F77-1,IF(AND(D76="Directamente",G76="Moderado",'ANALISIS DE RIESGOS'!F77&gt;=2),'ANALISIS DE RIESGOS'!F77-1,'ANALISIS DE RIESGOS'!F77)))</f>
        <v>1</v>
      </c>
      <c r="I76" s="135">
        <f>IF(AND(E76="Directamente",G76="Fuerte",'ANALISIS DE RIESGOS'!G77&gt;=3),'ANALISIS DE RIESGOS'!G77-2,IF(AND(E76="Directamente",G76="Fuerte",'ANALISIS DE RIESGOS'!G77=2),'ANALISIS DE RIESGOS'!G77-1,IF(AND(E76="Directamente",G76="Moderado",'ANALISIS DE RIESGOS'!F77&gt;=2),'ANALISIS DE RIESGOS'!F77-1,IF(AND(E76="Indirectamente",G76="Fuerte",'ANALISIS DE RIESGOS'!G77&gt;=2),'ANALISIS DE RIESGOS'!G77-1,'ANALISIS DE RIESGOS'!G77))))</f>
        <v>1</v>
      </c>
      <c r="J76" s="135" t="str">
        <f>IF(AND('TABLAS DE INFORMACIÓN'!N81&lt;&gt;"",'TABLAS DE INFORMACIÓN'!N81&lt;&gt;0),'TABLAS DE INFORMACIÓN'!N81,IF(AND('TABLAS DE INFORMACIÓN'!O81&lt;&gt;"",'TABLAS DE INFORMACIÓN'!O81&lt;&gt;0),'TABLAS DE INFORMACIÓN'!O81,IF(AND('TABLAS DE INFORMACIÓN'!P81&lt;&gt;"",'TABLAS DE INFORMACIÓN'!P81&lt;&gt;0),'TABLAS DE INFORMACIÓN'!P81,IF(AND('TABLAS DE INFORMACIÓN'!Q81&lt;&gt;"",'TABLAS DE INFORMACIÓN'!Q81&lt;&gt;0),'TABLAS DE INFORMACIÓN'!Q81))))</f>
        <v>ZONA RIESGO BAJA</v>
      </c>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row>
    <row r="77" spans="1:36" ht="25.5" x14ac:dyDescent="0.2">
      <c r="A77" s="135">
        <v>68</v>
      </c>
      <c r="B77" s="83" t="str">
        <f>+VLOOKUP(A77,'IDENTIFICACIÓN DE RIESGOS'!$A$7:$F$100,2,0)</f>
        <v>CD-Tramite Juridico para PPL</v>
      </c>
      <c r="C77" s="107" t="str">
        <f>+VLOOKUP(A77,'IDENTIFICACIÓN DE RIESGOS'!$A$7:$F$100,3,0)</f>
        <v xml:space="preserve">Privación ilegal de la libertad </v>
      </c>
      <c r="D77" s="135" t="s">
        <v>87</v>
      </c>
      <c r="E77" s="135" t="s">
        <v>87</v>
      </c>
      <c r="F77" s="135">
        <f>(SUMIF('VALORACIÓN DE CONTROL DE RIESGO'!$A$10:$A$115,'VALORACIÓN CON CONTROLES'!A77,'VALORACIÓN DE CONTROL DE RIESGO'!$T$10:$T$115))/(COUNTIF('VALORACIÓN DE CONTROL DE RIESGO'!$A$10:$A$115,'VALORACIÓN CON CONTROLES'!A77))</f>
        <v>100</v>
      </c>
      <c r="G77" s="135" t="str">
        <f t="shared" ref="G77" si="6">IF(F77=100,"Fuerte",IF(AND(F77&lt;99,F77&gt;=50),"Moderado",IF(AND(F77&lt;49,F77&gt;0),"Debil")))</f>
        <v>Fuerte</v>
      </c>
      <c r="H77" s="135">
        <f>IF(AND(D77="Directamente",G77="Fuerte",'ANALISIS DE RIESGOS'!F23&gt;=3),'ANALISIS DE RIESGOS'!F23-2,IF(AND(D77="Directamente",G77="Fuerte",'ANALISIS DE RIESGOS'!F23=2),'ANALISIS DE RIESGOS'!F23-1,IF(AND(D77="Directamente",G77="Moderado",'ANALISIS DE RIESGOS'!F23&gt;=2),'ANALISIS DE RIESGOS'!F23-1,'ANALISIS DE RIESGOS'!F23)))</f>
        <v>1</v>
      </c>
      <c r="I77" s="135">
        <f>IF(AND(E77="Directamente",G77="Fuerte",'ANALISIS DE RIESGOS'!G23&gt;=3),'ANALISIS DE RIESGOS'!G23-2,IF(AND(E77="Directamente",G77="Fuerte",'ANALISIS DE RIESGOS'!G23=2),'ANALISIS DE RIESGOS'!G23-1,IF(AND(E77="Directamente",G77="Moderado",'ANALISIS DE RIESGOS'!F23&gt;=2),'ANALISIS DE RIESGOS'!F23-1,IF(AND(E77="Indirectamente",G77="Fuerte",'ANALISIS DE RIESGOS'!G23&gt;=2),'ANALISIS DE RIESGOS'!G23-1,'ANALISIS DE RIESGOS'!G23))))</f>
        <v>1</v>
      </c>
      <c r="J77" s="135" t="str">
        <f>IF(AND('TABLAS DE INFORMACIÓN'!N82&lt;&gt;"",'TABLAS DE INFORMACIÓN'!N82&lt;&gt;0),'TABLAS DE INFORMACIÓN'!N82,IF(AND('TABLAS DE INFORMACIÓN'!O82&lt;&gt;"",'TABLAS DE INFORMACIÓN'!O82&lt;&gt;0),'TABLAS DE INFORMACIÓN'!O82,IF(AND('TABLAS DE INFORMACIÓN'!P82&lt;&gt;"",'TABLAS DE INFORMACIÓN'!P82&lt;&gt;0),'TABLAS DE INFORMACIÓN'!P82,IF(AND('TABLAS DE INFORMACIÓN'!Q82&lt;&gt;"",'TABLAS DE INFORMACIÓN'!Q82&lt;&gt;0),'TABLAS DE INFORMACIÓN'!Q82))))</f>
        <v>ZONA RIESGO BAJA</v>
      </c>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row>
    <row r="78" spans="1:36" x14ac:dyDescent="0.2">
      <c r="A78" s="114"/>
      <c r="B78" s="109"/>
      <c r="C78" s="114"/>
      <c r="D78" s="114"/>
      <c r="E78" s="114"/>
      <c r="F78" s="114"/>
      <c r="G78" s="114"/>
      <c r="H78" s="114"/>
      <c r="I78" s="114"/>
      <c r="J78" s="114"/>
      <c r="K78" s="114"/>
      <c r="L78" s="114"/>
      <c r="M78" s="114"/>
      <c r="N78" s="114"/>
      <c r="O78" s="114"/>
      <c r="P78" s="114"/>
      <c r="Q78" s="114"/>
      <c r="R78" s="114"/>
      <c r="S78" s="114"/>
      <c r="T78" s="114"/>
      <c r="U78" s="114"/>
      <c r="V78" s="114"/>
      <c r="W78" s="114"/>
      <c r="X78" s="114"/>
      <c r="Y78" s="114"/>
    </row>
    <row r="79" spans="1:36" x14ac:dyDescent="0.2">
      <c r="A79" s="114"/>
      <c r="B79" s="109"/>
      <c r="C79" s="114"/>
      <c r="D79" s="114"/>
      <c r="E79" s="114"/>
      <c r="F79" s="114"/>
      <c r="G79" s="114"/>
      <c r="H79" s="114"/>
      <c r="I79" s="114"/>
      <c r="J79" s="114"/>
      <c r="K79" s="114"/>
      <c r="L79" s="114"/>
      <c r="M79" s="114"/>
      <c r="N79" s="114"/>
      <c r="O79" s="114"/>
      <c r="P79" s="114"/>
      <c r="Q79" s="114"/>
      <c r="R79" s="114"/>
      <c r="S79" s="114"/>
      <c r="T79" s="114"/>
      <c r="U79" s="114"/>
      <c r="V79" s="114"/>
      <c r="W79" s="114"/>
      <c r="X79" s="114"/>
      <c r="Y79" s="114"/>
    </row>
    <row r="80" spans="1:36" x14ac:dyDescent="0.2">
      <c r="A80" s="114"/>
      <c r="B80" s="109"/>
      <c r="C80" s="114"/>
      <c r="D80" s="114"/>
      <c r="E80" s="114"/>
      <c r="F80" s="114"/>
      <c r="G80" s="114"/>
      <c r="H80" s="114"/>
      <c r="I80" s="114"/>
      <c r="J80" s="114"/>
      <c r="K80" s="114"/>
      <c r="L80" s="114"/>
      <c r="M80" s="114"/>
      <c r="N80" s="114"/>
      <c r="O80" s="114"/>
      <c r="P80" s="114"/>
      <c r="Q80" s="114"/>
      <c r="R80" s="114"/>
      <c r="S80" s="114"/>
      <c r="T80" s="114"/>
      <c r="U80" s="114"/>
      <c r="V80" s="114"/>
      <c r="W80" s="114"/>
      <c r="X80" s="114"/>
      <c r="Y80" s="114"/>
    </row>
    <row r="81" spans="1:25" x14ac:dyDescent="0.2">
      <c r="A81" s="114"/>
      <c r="B81" s="109"/>
      <c r="C81" s="114"/>
      <c r="D81" s="114"/>
      <c r="E81" s="114"/>
      <c r="F81" s="114"/>
      <c r="G81" s="114"/>
      <c r="H81" s="114"/>
      <c r="I81" s="114"/>
      <c r="J81" s="114"/>
      <c r="K81" s="114"/>
      <c r="L81" s="114"/>
      <c r="M81" s="114"/>
      <c r="N81" s="114"/>
      <c r="O81" s="114"/>
      <c r="P81" s="114"/>
      <c r="Q81" s="114"/>
      <c r="R81" s="114"/>
      <c r="S81" s="114"/>
      <c r="T81" s="114"/>
      <c r="U81" s="114"/>
      <c r="V81" s="114"/>
      <c r="W81" s="114"/>
      <c r="X81" s="114"/>
      <c r="Y81" s="114"/>
    </row>
    <row r="82" spans="1:25" x14ac:dyDescent="0.2">
      <c r="A82" s="114"/>
      <c r="B82" s="109"/>
      <c r="C82" s="114"/>
      <c r="D82" s="114"/>
      <c r="E82" s="114"/>
      <c r="F82" s="114"/>
      <c r="G82" s="114"/>
      <c r="H82" s="114"/>
      <c r="I82" s="114"/>
      <c r="J82" s="114"/>
      <c r="K82" s="114"/>
      <c r="L82" s="114"/>
      <c r="M82" s="114"/>
      <c r="N82" s="114"/>
      <c r="O82" s="114"/>
      <c r="P82" s="114"/>
      <c r="Q82" s="114"/>
      <c r="R82" s="114"/>
      <c r="S82" s="114"/>
      <c r="T82" s="114"/>
      <c r="U82" s="114"/>
      <c r="V82" s="114"/>
      <c r="W82" s="114"/>
      <c r="X82" s="114"/>
      <c r="Y82" s="114"/>
    </row>
    <row r="83" spans="1:25" x14ac:dyDescent="0.2">
      <c r="A83" s="114"/>
      <c r="B83" s="109"/>
      <c r="C83" s="114"/>
      <c r="D83" s="114"/>
      <c r="E83" s="114"/>
      <c r="F83" s="114"/>
      <c r="G83" s="114"/>
      <c r="H83" s="114"/>
      <c r="I83" s="114"/>
      <c r="J83" s="114"/>
      <c r="K83" s="114"/>
      <c r="L83" s="114"/>
      <c r="M83" s="114"/>
      <c r="N83" s="114"/>
      <c r="O83" s="114"/>
      <c r="P83" s="114"/>
      <c r="Q83" s="114"/>
      <c r="R83" s="114"/>
      <c r="S83" s="114"/>
      <c r="T83" s="114"/>
      <c r="U83" s="114"/>
      <c r="V83" s="114"/>
      <c r="W83" s="114"/>
      <c r="X83" s="114"/>
      <c r="Y83" s="114"/>
    </row>
    <row r="84" spans="1:25" x14ac:dyDescent="0.2">
      <c r="A84" s="114"/>
      <c r="B84" s="109"/>
      <c r="C84" s="114"/>
      <c r="D84" s="114"/>
      <c r="E84" s="114"/>
      <c r="F84" s="114"/>
      <c r="G84" s="114"/>
      <c r="H84" s="114"/>
      <c r="I84" s="114"/>
      <c r="J84" s="114"/>
      <c r="K84" s="114"/>
      <c r="L84" s="114"/>
      <c r="M84" s="114"/>
      <c r="N84" s="114"/>
      <c r="O84" s="114"/>
      <c r="P84" s="114"/>
      <c r="Q84" s="114"/>
      <c r="R84" s="114"/>
      <c r="S84" s="114"/>
      <c r="T84" s="114"/>
      <c r="U84" s="114"/>
      <c r="V84" s="114"/>
      <c r="W84" s="114"/>
      <c r="X84" s="114"/>
      <c r="Y84" s="114"/>
    </row>
    <row r="85" spans="1:25" x14ac:dyDescent="0.2">
      <c r="A85" s="114"/>
      <c r="B85" s="109"/>
      <c r="C85" s="114"/>
      <c r="D85" s="114"/>
      <c r="E85" s="114"/>
      <c r="F85" s="114"/>
      <c r="G85" s="114"/>
      <c r="H85" s="114"/>
      <c r="I85" s="114"/>
      <c r="J85" s="114"/>
      <c r="K85" s="114"/>
      <c r="L85" s="114"/>
      <c r="M85" s="114"/>
      <c r="N85" s="114"/>
      <c r="O85" s="114"/>
      <c r="P85" s="114"/>
      <c r="Q85" s="114"/>
      <c r="R85" s="114"/>
      <c r="S85" s="114"/>
      <c r="T85" s="114"/>
      <c r="U85" s="114"/>
      <c r="V85" s="114"/>
      <c r="W85" s="114"/>
      <c r="X85" s="114"/>
      <c r="Y85" s="114"/>
    </row>
    <row r="86" spans="1:25" x14ac:dyDescent="0.2">
      <c r="A86" s="114"/>
      <c r="B86" s="109"/>
      <c r="C86" s="114"/>
      <c r="D86" s="114"/>
      <c r="E86" s="114"/>
      <c r="F86" s="114"/>
      <c r="G86" s="114"/>
      <c r="H86" s="114"/>
      <c r="I86" s="114"/>
      <c r="J86" s="114"/>
      <c r="K86" s="114"/>
      <c r="L86" s="114"/>
      <c r="M86" s="114"/>
      <c r="N86" s="114"/>
      <c r="O86" s="114"/>
      <c r="P86" s="114"/>
      <c r="Q86" s="114"/>
      <c r="R86" s="114"/>
      <c r="S86" s="114"/>
      <c r="T86" s="114"/>
      <c r="U86" s="114"/>
      <c r="V86" s="114"/>
      <c r="W86" s="114"/>
      <c r="X86" s="114"/>
      <c r="Y86" s="114"/>
    </row>
    <row r="87" spans="1:25" x14ac:dyDescent="0.2">
      <c r="A87" s="114"/>
      <c r="B87" s="109"/>
      <c r="C87" s="114"/>
      <c r="D87" s="114"/>
      <c r="E87" s="114"/>
      <c r="F87" s="114"/>
      <c r="G87" s="114"/>
      <c r="H87" s="114"/>
      <c r="I87" s="114"/>
      <c r="J87" s="114"/>
      <c r="K87" s="114"/>
      <c r="L87" s="114"/>
      <c r="M87" s="114"/>
      <c r="N87" s="114"/>
      <c r="O87" s="114"/>
      <c r="P87" s="114"/>
      <c r="Q87" s="114"/>
      <c r="R87" s="114"/>
      <c r="S87" s="114"/>
      <c r="T87" s="114"/>
      <c r="U87" s="114"/>
      <c r="V87" s="114"/>
      <c r="W87" s="114"/>
      <c r="X87" s="114"/>
      <c r="Y87" s="114"/>
    </row>
    <row r="88" spans="1:25" x14ac:dyDescent="0.2">
      <c r="A88" s="114"/>
      <c r="B88" s="109"/>
      <c r="C88" s="114"/>
      <c r="D88" s="114"/>
      <c r="E88" s="114"/>
      <c r="F88" s="114"/>
      <c r="G88" s="114"/>
      <c r="H88" s="114"/>
      <c r="I88" s="114"/>
      <c r="J88" s="114"/>
      <c r="K88" s="114"/>
      <c r="L88" s="114"/>
      <c r="M88" s="114"/>
      <c r="N88" s="114"/>
      <c r="O88" s="114"/>
      <c r="P88" s="114"/>
      <c r="Q88" s="114"/>
      <c r="R88" s="114"/>
      <c r="S88" s="114"/>
      <c r="T88" s="114"/>
      <c r="U88" s="114"/>
      <c r="V88" s="114"/>
      <c r="W88" s="114"/>
      <c r="X88" s="114"/>
      <c r="Y88" s="114"/>
    </row>
    <row r="89" spans="1:25" x14ac:dyDescent="0.2">
      <c r="A89" s="114"/>
      <c r="B89" s="109"/>
      <c r="C89" s="114"/>
      <c r="D89" s="114"/>
      <c r="E89" s="114"/>
      <c r="F89" s="114"/>
      <c r="G89" s="114"/>
      <c r="H89" s="114"/>
      <c r="I89" s="114"/>
      <c r="J89" s="114"/>
      <c r="K89" s="114"/>
      <c r="L89" s="114"/>
      <c r="M89" s="114"/>
      <c r="N89" s="114"/>
      <c r="O89" s="114"/>
      <c r="P89" s="114"/>
      <c r="Q89" s="114"/>
      <c r="R89" s="114"/>
      <c r="S89" s="114"/>
      <c r="T89" s="114"/>
      <c r="U89" s="114"/>
      <c r="V89" s="114"/>
      <c r="W89" s="114"/>
      <c r="X89" s="114"/>
      <c r="Y89" s="114"/>
    </row>
    <row r="90" spans="1:25" x14ac:dyDescent="0.2">
      <c r="A90" s="114"/>
      <c r="B90" s="109"/>
      <c r="C90" s="114"/>
      <c r="D90" s="114"/>
      <c r="E90" s="114"/>
      <c r="F90" s="114"/>
      <c r="G90" s="114"/>
      <c r="H90" s="114"/>
      <c r="I90" s="114"/>
      <c r="J90" s="114"/>
      <c r="K90" s="114"/>
      <c r="L90" s="114"/>
      <c r="M90" s="114"/>
      <c r="N90" s="114"/>
      <c r="O90" s="114"/>
      <c r="P90" s="114"/>
      <c r="Q90" s="114"/>
      <c r="R90" s="114"/>
      <c r="S90" s="114"/>
      <c r="T90" s="114"/>
      <c r="U90" s="114"/>
      <c r="V90" s="114"/>
      <c r="W90" s="114"/>
      <c r="X90" s="114"/>
      <c r="Y90" s="114"/>
    </row>
    <row r="91" spans="1:25" x14ac:dyDescent="0.2">
      <c r="A91" s="114"/>
      <c r="B91" s="109"/>
      <c r="C91" s="114"/>
      <c r="D91" s="114"/>
      <c r="E91" s="114"/>
      <c r="F91" s="114"/>
      <c r="G91" s="114"/>
      <c r="H91" s="114"/>
      <c r="I91" s="114"/>
      <c r="J91" s="114"/>
      <c r="K91" s="114"/>
      <c r="L91" s="114"/>
      <c r="M91" s="114"/>
      <c r="N91" s="114"/>
      <c r="O91" s="114"/>
      <c r="P91" s="114"/>
      <c r="Q91" s="114"/>
      <c r="R91" s="114"/>
      <c r="S91" s="114"/>
      <c r="T91" s="114"/>
      <c r="U91" s="114"/>
      <c r="V91" s="114"/>
      <c r="W91" s="114"/>
      <c r="X91" s="114"/>
      <c r="Y91" s="114"/>
    </row>
    <row r="92" spans="1:25" x14ac:dyDescent="0.2">
      <c r="A92" s="114"/>
      <c r="B92" s="109"/>
      <c r="C92" s="114"/>
      <c r="D92" s="114"/>
      <c r="E92" s="114"/>
      <c r="F92" s="114"/>
      <c r="G92" s="114"/>
      <c r="H92" s="114"/>
      <c r="I92" s="114"/>
      <c r="J92" s="114"/>
      <c r="K92" s="114"/>
      <c r="L92" s="114"/>
      <c r="M92" s="114"/>
      <c r="N92" s="114"/>
      <c r="O92" s="114"/>
      <c r="P92" s="114"/>
      <c r="Q92" s="114"/>
      <c r="R92" s="114"/>
      <c r="S92" s="114"/>
      <c r="T92" s="114"/>
      <c r="U92" s="114"/>
      <c r="V92" s="114"/>
      <c r="W92" s="114"/>
      <c r="X92" s="114"/>
      <c r="Y92" s="114"/>
    </row>
    <row r="93" spans="1:25" x14ac:dyDescent="0.2">
      <c r="A93" s="114"/>
      <c r="B93" s="109"/>
      <c r="C93" s="114"/>
      <c r="D93" s="114"/>
      <c r="E93" s="114"/>
      <c r="F93" s="114"/>
      <c r="G93" s="114"/>
      <c r="H93" s="114"/>
      <c r="I93" s="114"/>
      <c r="J93" s="114"/>
      <c r="K93" s="114"/>
      <c r="L93" s="114"/>
      <c r="M93" s="114"/>
      <c r="N93" s="114"/>
      <c r="O93" s="114"/>
      <c r="P93" s="114"/>
      <c r="Q93" s="114"/>
      <c r="R93" s="114"/>
      <c r="S93" s="114"/>
      <c r="T93" s="114"/>
      <c r="U93" s="114"/>
      <c r="V93" s="114"/>
      <c r="W93" s="114"/>
      <c r="X93" s="114"/>
      <c r="Y93" s="114"/>
    </row>
    <row r="94" spans="1:25" x14ac:dyDescent="0.2">
      <c r="A94" s="114"/>
      <c r="B94" s="109"/>
      <c r="C94" s="114"/>
      <c r="D94" s="114"/>
      <c r="E94" s="114"/>
      <c r="F94" s="114"/>
      <c r="G94" s="114"/>
      <c r="H94" s="114"/>
      <c r="I94" s="114"/>
      <c r="J94" s="114"/>
      <c r="K94" s="114"/>
      <c r="L94" s="114"/>
      <c r="M94" s="114"/>
      <c r="N94" s="114"/>
      <c r="O94" s="114"/>
      <c r="P94" s="114"/>
      <c r="Q94" s="114"/>
      <c r="R94" s="114"/>
      <c r="S94" s="114"/>
      <c r="T94" s="114"/>
      <c r="U94" s="114"/>
      <c r="V94" s="114"/>
      <c r="W94" s="114"/>
      <c r="X94" s="114"/>
      <c r="Y94" s="114"/>
    </row>
    <row r="95" spans="1:25" x14ac:dyDescent="0.2">
      <c r="A95" s="114"/>
      <c r="B95" s="109"/>
      <c r="C95" s="114"/>
      <c r="D95" s="114"/>
      <c r="E95" s="114"/>
      <c r="F95" s="114"/>
      <c r="G95" s="114"/>
      <c r="H95" s="114"/>
      <c r="I95" s="114"/>
      <c r="J95" s="114"/>
      <c r="K95" s="114"/>
      <c r="L95" s="114"/>
      <c r="M95" s="114"/>
      <c r="N95" s="114"/>
      <c r="O95" s="114"/>
      <c r="P95" s="114"/>
      <c r="Q95" s="114"/>
      <c r="R95" s="114"/>
      <c r="S95" s="114"/>
      <c r="T95" s="114"/>
      <c r="U95" s="114"/>
      <c r="V95" s="114"/>
      <c r="W95" s="114"/>
      <c r="X95" s="114"/>
      <c r="Y95" s="114"/>
    </row>
    <row r="96" spans="1:25" x14ac:dyDescent="0.2">
      <c r="A96" s="114"/>
      <c r="B96" s="109"/>
      <c r="C96" s="114"/>
      <c r="D96" s="114"/>
      <c r="E96" s="114"/>
      <c r="F96" s="114"/>
      <c r="G96" s="114"/>
      <c r="H96" s="114"/>
      <c r="I96" s="114"/>
      <c r="J96" s="114"/>
      <c r="K96" s="114"/>
      <c r="L96" s="114"/>
      <c r="M96" s="114"/>
      <c r="N96" s="114"/>
      <c r="O96" s="114"/>
      <c r="P96" s="114"/>
      <c r="Q96" s="114"/>
      <c r="R96" s="114"/>
      <c r="S96" s="114"/>
      <c r="T96" s="114"/>
      <c r="U96" s="114"/>
      <c r="V96" s="114"/>
      <c r="W96" s="114"/>
      <c r="X96" s="114"/>
      <c r="Y96" s="114"/>
    </row>
    <row r="97" spans="1:25" x14ac:dyDescent="0.2">
      <c r="A97" s="114"/>
      <c r="B97" s="109"/>
      <c r="C97" s="114"/>
      <c r="D97" s="114"/>
      <c r="E97" s="114"/>
      <c r="F97" s="114"/>
      <c r="G97" s="114"/>
      <c r="H97" s="114"/>
      <c r="I97" s="114"/>
      <c r="J97" s="114"/>
      <c r="K97" s="114"/>
      <c r="L97" s="114"/>
      <c r="M97" s="114"/>
      <c r="N97" s="114"/>
      <c r="O97" s="114"/>
      <c r="P97" s="114"/>
      <c r="Q97" s="114"/>
      <c r="R97" s="114"/>
      <c r="S97" s="114"/>
      <c r="T97" s="114"/>
      <c r="U97" s="114"/>
      <c r="V97" s="114"/>
      <c r="W97" s="114"/>
      <c r="X97" s="114"/>
      <c r="Y97" s="114"/>
    </row>
    <row r="98" spans="1:25" x14ac:dyDescent="0.2">
      <c r="A98" s="114"/>
      <c r="B98" s="109"/>
      <c r="C98" s="114"/>
      <c r="D98" s="114"/>
      <c r="E98" s="114"/>
      <c r="F98" s="114"/>
      <c r="G98" s="114"/>
      <c r="H98" s="114"/>
      <c r="I98" s="114"/>
      <c r="J98" s="114"/>
      <c r="K98" s="114"/>
      <c r="L98" s="114"/>
      <c r="M98" s="114"/>
      <c r="N98" s="114"/>
      <c r="O98" s="114"/>
      <c r="P98" s="114"/>
      <c r="Q98" s="114"/>
      <c r="R98" s="114"/>
      <c r="S98" s="114"/>
      <c r="T98" s="114"/>
      <c r="U98" s="114"/>
      <c r="V98" s="114"/>
      <c r="W98" s="114"/>
      <c r="X98" s="114"/>
      <c r="Y98" s="114"/>
    </row>
    <row r="99" spans="1:25" x14ac:dyDescent="0.2">
      <c r="A99" s="114"/>
      <c r="B99" s="109"/>
      <c r="C99" s="114"/>
      <c r="D99" s="114"/>
      <c r="E99" s="114"/>
      <c r="F99" s="114"/>
      <c r="G99" s="114"/>
      <c r="H99" s="114"/>
      <c r="I99" s="114"/>
      <c r="J99" s="114"/>
      <c r="K99" s="114"/>
      <c r="L99" s="114"/>
      <c r="M99" s="114"/>
      <c r="N99" s="114"/>
      <c r="O99" s="114"/>
      <c r="P99" s="114"/>
      <c r="Q99" s="114"/>
      <c r="R99" s="114"/>
      <c r="S99" s="114"/>
      <c r="T99" s="114"/>
      <c r="U99" s="114"/>
      <c r="V99" s="114"/>
      <c r="W99" s="114"/>
      <c r="X99" s="114"/>
      <c r="Y99" s="114"/>
    </row>
    <row r="100" spans="1:25" x14ac:dyDescent="0.2">
      <c r="A100" s="114"/>
      <c r="B100" s="109"/>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row>
    <row r="101" spans="1:25" x14ac:dyDescent="0.2">
      <c r="A101" s="114"/>
      <c r="B101" s="109"/>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row>
    <row r="102" spans="1:25" x14ac:dyDescent="0.2">
      <c r="A102" s="114"/>
      <c r="B102" s="109"/>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row>
    <row r="103" spans="1:25" x14ac:dyDescent="0.2">
      <c r="A103" s="114"/>
      <c r="B103" s="109"/>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row>
    <row r="104" spans="1:25" x14ac:dyDescent="0.2">
      <c r="A104" s="114"/>
      <c r="B104" s="109"/>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row>
    <row r="105" spans="1:25" x14ac:dyDescent="0.2">
      <c r="A105" s="114"/>
      <c r="B105" s="109"/>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row>
    <row r="106" spans="1:25" x14ac:dyDescent="0.2">
      <c r="A106" s="114"/>
      <c r="B106" s="109"/>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row>
    <row r="107" spans="1:25" x14ac:dyDescent="0.2">
      <c r="A107" s="114"/>
      <c r="B107" s="109"/>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row>
    <row r="108" spans="1:25" x14ac:dyDescent="0.2">
      <c r="A108" s="114"/>
      <c r="B108" s="109"/>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row>
    <row r="109" spans="1:25" x14ac:dyDescent="0.2">
      <c r="A109" s="114"/>
      <c r="B109" s="109"/>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row>
    <row r="110" spans="1:25" x14ac:dyDescent="0.2">
      <c r="A110" s="114"/>
      <c r="B110" s="109"/>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row>
    <row r="111" spans="1:25" x14ac:dyDescent="0.2">
      <c r="A111" s="114"/>
      <c r="B111" s="109"/>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row>
  </sheetData>
  <dataConsolidate/>
  <mergeCells count="16">
    <mergeCell ref="I8:I9"/>
    <mergeCell ref="J8:J9"/>
    <mergeCell ref="A8:A9"/>
    <mergeCell ref="D8:E8"/>
    <mergeCell ref="F8:F9"/>
    <mergeCell ref="G8:G9"/>
    <mergeCell ref="H8:H9"/>
    <mergeCell ref="C8:C9"/>
    <mergeCell ref="B8:B9"/>
    <mergeCell ref="J4:J5"/>
    <mergeCell ref="B6:J7"/>
    <mergeCell ref="B1:F3"/>
    <mergeCell ref="G1:H3"/>
    <mergeCell ref="B4:F5"/>
    <mergeCell ref="G4:H5"/>
    <mergeCell ref="I4:I5"/>
  </mergeCells>
  <conditionalFormatting sqref="J10:J77">
    <cfRule type="containsText" dxfId="3" priority="57" operator="containsText" text="EXTREMO">
      <formula>NOT(ISERROR(SEARCH("EXTREMO",J10)))</formula>
    </cfRule>
    <cfRule type="containsText" dxfId="2" priority="58" operator="containsText" text="ALTO">
      <formula>NOT(ISERROR(SEARCH("ALTO",J10)))</formula>
    </cfRule>
    <cfRule type="containsText" dxfId="1" priority="59" operator="containsText" text="MODERADO">
      <formula>NOT(ISERROR(SEARCH("MODERADO",J10)))</formula>
    </cfRule>
    <cfRule type="containsText" dxfId="0" priority="60" operator="containsText" text="BAJA">
      <formula>NOT(ISERROR(SEARCH("BAJA",J10)))</formula>
    </cfRule>
  </conditionalFormatting>
  <pageMargins left="0.23622047244094491" right="0.23622047244094491" top="0.74803149606299213" bottom="0.74803149606299213" header="0.31496062992125984" footer="0.31496062992125984"/>
  <pageSetup scale="43"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'TABLAS DE INFORMACIÓN'!$AI$4:$AI$5</xm:f>
          </x14:formula1>
          <xm:sqref>D10:D77</xm:sqref>
        </x14:dataValidation>
        <x14:dataValidation type="list" allowBlank="1" showInputMessage="1" showErrorMessage="1">
          <x14:formula1>
            <xm:f>'TABLAS DE INFORMACIÓN'!$AK$4:$AK$6</xm:f>
          </x14:formula1>
          <xm:sqref>E10:E77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EDE14"/>
  </sheetPr>
  <dimension ref="A1:AA278"/>
  <sheetViews>
    <sheetView view="pageBreakPreview" zoomScaleNormal="90" zoomScaleSheetLayoutView="100" workbookViewId="0">
      <pane xSplit="1" ySplit="9" topLeftCell="B68" activePane="bottomRight" state="frozen"/>
      <selection pane="topRight" activeCell="B1" sqref="B1"/>
      <selection pane="bottomLeft" activeCell="A9" sqref="A9"/>
      <selection pane="bottomRight" activeCell="G71" sqref="G71"/>
    </sheetView>
  </sheetViews>
  <sheetFormatPr baseColWidth="10" defaultColWidth="11.42578125" defaultRowHeight="12.75" x14ac:dyDescent="0.2"/>
  <cols>
    <col min="1" max="3" width="20.42578125" style="116" customWidth="1"/>
    <col min="4" max="5" width="36.140625" style="116" customWidth="1"/>
    <col min="6" max="6" width="22.140625" style="116" customWidth="1"/>
    <col min="7" max="7" width="27.85546875" style="116" customWidth="1"/>
    <col min="8" max="8" width="25.5703125" style="116" bestFit="1" customWidth="1"/>
    <col min="9" max="9" width="28" style="116" customWidth="1"/>
    <col min="10" max="16384" width="11.42578125" style="116"/>
  </cols>
  <sheetData>
    <row r="1" spans="1:27" s="110" customFormat="1" ht="19.5" customHeight="1" thickBot="1" x14ac:dyDescent="0.25">
      <c r="A1" s="109"/>
      <c r="B1" s="180" t="s">
        <v>19</v>
      </c>
      <c r="C1" s="231"/>
      <c r="D1" s="231"/>
      <c r="E1" s="181"/>
      <c r="F1" s="216" t="s">
        <v>26</v>
      </c>
      <c r="G1" s="217"/>
      <c r="H1" s="108" t="s">
        <v>0</v>
      </c>
      <c r="I1" s="96" t="s">
        <v>229</v>
      </c>
    </row>
    <row r="2" spans="1:27" s="110" customFormat="1" ht="19.5" customHeight="1" thickBot="1" x14ac:dyDescent="0.25">
      <c r="A2" s="109"/>
      <c r="B2" s="208"/>
      <c r="C2" s="209"/>
      <c r="D2" s="209"/>
      <c r="E2" s="210"/>
      <c r="F2" s="218"/>
      <c r="G2" s="219"/>
      <c r="H2" s="90" t="s">
        <v>1</v>
      </c>
      <c r="I2" s="98">
        <v>17</v>
      </c>
    </row>
    <row r="3" spans="1:27" s="110" customFormat="1" ht="19.5" customHeight="1" thickBot="1" x14ac:dyDescent="0.25">
      <c r="A3" s="109"/>
      <c r="B3" s="182"/>
      <c r="C3" s="211"/>
      <c r="D3" s="211"/>
      <c r="E3" s="183"/>
      <c r="F3" s="220"/>
      <c r="G3" s="221"/>
      <c r="H3" s="89" t="s">
        <v>3</v>
      </c>
      <c r="I3" s="100">
        <v>42745</v>
      </c>
    </row>
    <row r="4" spans="1:27" s="110" customFormat="1" ht="19.5" customHeight="1" x14ac:dyDescent="0.2">
      <c r="A4" s="109"/>
      <c r="B4" s="180" t="s">
        <v>2</v>
      </c>
      <c r="C4" s="231"/>
      <c r="D4" s="231"/>
      <c r="E4" s="181"/>
      <c r="F4" s="190" t="s">
        <v>228</v>
      </c>
      <c r="G4" s="191"/>
      <c r="H4" s="180" t="s">
        <v>227</v>
      </c>
      <c r="I4" s="174" t="s">
        <v>236</v>
      </c>
    </row>
    <row r="5" spans="1:27" s="110" customFormat="1" ht="19.5" customHeight="1" thickBot="1" x14ac:dyDescent="0.25">
      <c r="A5" s="109"/>
      <c r="B5" s="182"/>
      <c r="C5" s="211"/>
      <c r="D5" s="211"/>
      <c r="E5" s="183"/>
      <c r="F5" s="194"/>
      <c r="G5" s="195"/>
      <c r="H5" s="182"/>
      <c r="I5" s="178"/>
      <c r="J5" s="117"/>
    </row>
    <row r="6" spans="1:27" ht="15.75" customHeight="1" x14ac:dyDescent="0.2">
      <c r="A6" s="103"/>
      <c r="B6" s="184" t="s">
        <v>89</v>
      </c>
      <c r="C6" s="185"/>
      <c r="D6" s="185"/>
      <c r="E6" s="185"/>
      <c r="F6" s="185"/>
      <c r="G6" s="185"/>
      <c r="H6" s="185"/>
      <c r="I6" s="186"/>
      <c r="J6" s="118"/>
      <c r="K6" s="109"/>
      <c r="L6" s="109"/>
      <c r="M6" s="109"/>
      <c r="N6" s="109"/>
      <c r="O6" s="109"/>
      <c r="P6" s="109"/>
      <c r="Q6" s="109"/>
      <c r="R6" s="109"/>
      <c r="S6" s="109"/>
      <c r="T6" s="109"/>
      <c r="U6" s="109"/>
      <c r="V6" s="109"/>
      <c r="W6" s="109"/>
      <c r="X6" s="109"/>
      <c r="Y6" s="109"/>
      <c r="Z6" s="109"/>
      <c r="AA6" s="109"/>
    </row>
    <row r="7" spans="1:27" ht="15.75" customHeight="1" thickBot="1" x14ac:dyDescent="0.25">
      <c r="A7" s="103"/>
      <c r="B7" s="187"/>
      <c r="C7" s="263"/>
      <c r="D7" s="263"/>
      <c r="E7" s="263"/>
      <c r="F7" s="263"/>
      <c r="G7" s="263"/>
      <c r="H7" s="264"/>
      <c r="I7" s="265"/>
      <c r="J7" s="109"/>
      <c r="K7" s="109"/>
      <c r="L7" s="109"/>
      <c r="M7" s="109"/>
      <c r="N7" s="109"/>
      <c r="O7" s="109"/>
      <c r="P7" s="109"/>
      <c r="Q7" s="109"/>
      <c r="R7" s="109"/>
      <c r="S7" s="109"/>
      <c r="T7" s="109"/>
      <c r="U7" s="109"/>
      <c r="V7" s="109"/>
      <c r="W7" s="109"/>
      <c r="X7" s="109"/>
      <c r="Y7" s="109"/>
      <c r="Z7" s="109"/>
      <c r="AA7" s="109"/>
    </row>
    <row r="8" spans="1:27" ht="13.5" thickBot="1" x14ac:dyDescent="0.25">
      <c r="A8" s="260" t="s">
        <v>2</v>
      </c>
      <c r="B8" s="261"/>
      <c r="C8" s="261"/>
      <c r="D8" s="261"/>
      <c r="E8" s="261"/>
      <c r="F8" s="261"/>
      <c r="G8" s="262"/>
      <c r="H8" s="266" t="s">
        <v>90</v>
      </c>
      <c r="I8" s="267"/>
      <c r="J8" s="109"/>
      <c r="K8" s="109"/>
      <c r="L8" s="109"/>
      <c r="M8" s="109"/>
      <c r="N8" s="109"/>
      <c r="O8" s="109"/>
      <c r="P8" s="109"/>
      <c r="Q8" s="109"/>
      <c r="R8" s="109"/>
      <c r="S8" s="109"/>
      <c r="T8" s="109"/>
      <c r="U8" s="109"/>
      <c r="V8" s="109"/>
      <c r="W8" s="109"/>
      <c r="X8" s="109"/>
      <c r="Y8" s="109"/>
      <c r="Z8" s="109"/>
      <c r="AA8" s="109"/>
    </row>
    <row r="9" spans="1:27" s="76" customFormat="1" ht="26.25" thickBot="1" x14ac:dyDescent="0.3">
      <c r="A9" s="119" t="s">
        <v>18</v>
      </c>
      <c r="B9" s="120" t="s">
        <v>19</v>
      </c>
      <c r="C9" s="120" t="s">
        <v>206</v>
      </c>
      <c r="D9" s="120" t="s">
        <v>55</v>
      </c>
      <c r="E9" s="120" t="s">
        <v>91</v>
      </c>
      <c r="F9" s="119" t="s">
        <v>62</v>
      </c>
      <c r="G9" s="119" t="s">
        <v>92</v>
      </c>
      <c r="H9" s="119" t="s">
        <v>220</v>
      </c>
      <c r="I9" s="119" t="s">
        <v>221</v>
      </c>
      <c r="J9" s="103"/>
      <c r="K9" s="103"/>
      <c r="L9" s="103"/>
      <c r="M9" s="103"/>
      <c r="N9" s="103"/>
      <c r="O9" s="103"/>
      <c r="P9" s="103"/>
      <c r="Q9" s="103"/>
      <c r="R9" s="103"/>
      <c r="S9" s="103"/>
      <c r="T9" s="103"/>
      <c r="U9" s="103"/>
      <c r="V9" s="103"/>
      <c r="W9" s="103"/>
      <c r="X9" s="103"/>
      <c r="Y9" s="103"/>
      <c r="Z9" s="103"/>
      <c r="AA9" s="103"/>
    </row>
    <row r="10" spans="1:27" s="76" customFormat="1" ht="51" x14ac:dyDescent="0.25">
      <c r="A10" s="121">
        <v>1</v>
      </c>
      <c r="B10" s="83" t="str">
        <f>+VLOOKUP(A10,'IDENTIFICACIÓN DE RIESGOS'!$A$7:$F$100,2,0)</f>
        <v xml:space="preserve">Acceso y Fortalecimiento a la Justicia </v>
      </c>
      <c r="C10" s="107" t="str">
        <f>+VLOOKUP(A10,'IDENTIFICACIÓN DE RIESGOS'!$A$7:$F$100,3,0)</f>
        <v>Inadecuada orientación a los usuarios en casas de justicia</v>
      </c>
      <c r="D10" s="138" t="s">
        <v>160</v>
      </c>
      <c r="E10" s="121" t="s">
        <v>269</v>
      </c>
      <c r="F10" s="75" t="s">
        <v>202</v>
      </c>
      <c r="G10" s="121" t="s">
        <v>270</v>
      </c>
      <c r="H10" s="83" t="s">
        <v>288</v>
      </c>
      <c r="I10" s="83" t="s">
        <v>288</v>
      </c>
      <c r="J10" s="103"/>
      <c r="K10" s="103"/>
      <c r="L10" s="103"/>
      <c r="M10" s="103"/>
      <c r="N10" s="103"/>
      <c r="O10" s="103"/>
      <c r="P10" s="103"/>
      <c r="Q10" s="103"/>
      <c r="R10" s="103"/>
      <c r="S10" s="103"/>
      <c r="T10" s="103"/>
      <c r="U10" s="103"/>
      <c r="V10" s="103"/>
      <c r="W10" s="103"/>
      <c r="X10" s="103"/>
      <c r="Y10" s="103"/>
      <c r="Z10" s="103"/>
      <c r="AA10" s="103"/>
    </row>
    <row r="11" spans="1:27" s="76" customFormat="1" ht="51" x14ac:dyDescent="0.25">
      <c r="A11" s="83">
        <v>2</v>
      </c>
      <c r="B11" s="83" t="str">
        <f>+VLOOKUP(A11,'IDENTIFICACIÓN DE RIESGOS'!$A$7:$F$100,2,0)</f>
        <v xml:space="preserve">Acceso y Fortalecimiento a la Justicia </v>
      </c>
      <c r="C11" s="107" t="str">
        <f>+VLOOKUP(A11,'IDENTIFICACIÓN DE RIESGOS'!$A$7:$F$100,3,0)</f>
        <v>Desvinculación de entidades operadoras al programa de casas de justicia</v>
      </c>
      <c r="D11" s="136" t="s">
        <v>160</v>
      </c>
      <c r="E11" s="121" t="s">
        <v>271</v>
      </c>
      <c r="F11" s="75" t="s">
        <v>202</v>
      </c>
      <c r="G11" s="83" t="s">
        <v>270</v>
      </c>
      <c r="H11" s="83" t="s">
        <v>288</v>
      </c>
      <c r="I11" s="83" t="s">
        <v>288</v>
      </c>
      <c r="J11" s="103"/>
      <c r="K11" s="103"/>
      <c r="L11" s="103"/>
      <c r="M11" s="103"/>
      <c r="N11" s="103"/>
      <c r="O11" s="103"/>
      <c r="P11" s="103"/>
      <c r="Q11" s="103"/>
      <c r="R11" s="103"/>
      <c r="S11" s="103"/>
      <c r="T11" s="103"/>
      <c r="U11" s="103"/>
      <c r="V11" s="103"/>
      <c r="W11" s="103"/>
      <c r="X11" s="103"/>
      <c r="Y11" s="103"/>
      <c r="Z11" s="103"/>
      <c r="AA11" s="103"/>
    </row>
    <row r="12" spans="1:27" s="76" customFormat="1" ht="102" x14ac:dyDescent="0.25">
      <c r="A12" s="83">
        <v>3</v>
      </c>
      <c r="B12" s="83" t="str">
        <f>+VLOOKUP(A12,'IDENTIFICACIÓN DE RIESGOS'!$A$7:$F$100,2,0)</f>
        <v xml:space="preserve">Acceso y Fortalecimiento a la Justicia </v>
      </c>
      <c r="C12" s="107" t="str">
        <f>+VLOOKUP(A12,'IDENTIFICACIÓN DE RIESGOS'!$A$7:$F$100,3,0)</f>
        <v>Interrupción o retraso en la prestación de los serivicios de recepción, información y orientación de los ciudadanos en las casas de justicia de Bogotá</v>
      </c>
      <c r="D12" s="136" t="s">
        <v>160</v>
      </c>
      <c r="E12" s="121" t="s">
        <v>272</v>
      </c>
      <c r="F12" s="75" t="s">
        <v>202</v>
      </c>
      <c r="G12" s="83" t="s">
        <v>270</v>
      </c>
      <c r="H12" s="83" t="s">
        <v>288</v>
      </c>
      <c r="I12" s="83" t="s">
        <v>288</v>
      </c>
      <c r="J12" s="103"/>
      <c r="K12" s="103"/>
      <c r="L12" s="103"/>
      <c r="M12" s="103"/>
      <c r="N12" s="103"/>
      <c r="O12" s="103"/>
      <c r="P12" s="103"/>
      <c r="Q12" s="103"/>
      <c r="R12" s="103"/>
      <c r="S12" s="103"/>
      <c r="T12" s="103"/>
      <c r="U12" s="103"/>
      <c r="V12" s="103"/>
      <c r="W12" s="103"/>
      <c r="X12" s="103"/>
      <c r="Y12" s="103"/>
      <c r="Z12" s="103"/>
      <c r="AA12" s="103"/>
    </row>
    <row r="13" spans="1:27" s="76" customFormat="1" ht="89.25" x14ac:dyDescent="0.25">
      <c r="A13" s="121">
        <v>4</v>
      </c>
      <c r="B13" s="83" t="str">
        <f>+VLOOKUP(A13,'IDENTIFICACIÓN DE RIESGOS'!$A$7:$F$100,2,0)</f>
        <v xml:space="preserve">Acceso y Fortalecimiento a la Justicia </v>
      </c>
      <c r="C13" s="107" t="str">
        <f>+VLOOKUP(A13,'IDENTIFICACIÓN DE RIESGOS'!$A$7:$F$100,3,0)</f>
        <v>Interrupción o retraso en la prestación de los servicios por parte de las entidades operadoras de las casas de justicia de Bogotá</v>
      </c>
      <c r="D13" s="136" t="s">
        <v>160</v>
      </c>
      <c r="E13" s="121" t="s">
        <v>273</v>
      </c>
      <c r="F13" s="75" t="s">
        <v>202</v>
      </c>
      <c r="G13" s="83" t="s">
        <v>270</v>
      </c>
      <c r="H13" s="83" t="s">
        <v>288</v>
      </c>
      <c r="I13" s="83" t="s">
        <v>288</v>
      </c>
      <c r="J13" s="103"/>
      <c r="K13" s="103"/>
      <c r="L13" s="103"/>
      <c r="M13" s="103"/>
      <c r="N13" s="103"/>
      <c r="O13" s="103"/>
      <c r="P13" s="103"/>
      <c r="Q13" s="103"/>
      <c r="R13" s="103"/>
      <c r="S13" s="103"/>
      <c r="T13" s="103"/>
      <c r="U13" s="103"/>
      <c r="V13" s="103"/>
      <c r="W13" s="103"/>
      <c r="X13" s="103"/>
      <c r="Y13" s="103"/>
      <c r="Z13" s="103"/>
      <c r="AA13" s="103"/>
    </row>
    <row r="14" spans="1:27" s="76" customFormat="1" ht="51" x14ac:dyDescent="0.25">
      <c r="A14" s="83">
        <v>5</v>
      </c>
      <c r="B14" s="83" t="str">
        <f>+VLOOKUP(A14,'IDENTIFICACIÓN DE RIESGOS'!$A$7:$F$100,2,0)</f>
        <v xml:space="preserve">Acceso y Fortalecimiento a la Justicia </v>
      </c>
      <c r="C14" s="107" t="str">
        <f>+VLOOKUP(A14,'IDENTIFICACIÓN DE RIESGOS'!$A$7:$F$100,3,0)</f>
        <v>Afectación psicosocial de los funcionarios y contratistas del CTP</v>
      </c>
      <c r="D14" s="136" t="s">
        <v>160</v>
      </c>
      <c r="E14" s="121" t="s">
        <v>274</v>
      </c>
      <c r="F14" s="75" t="s">
        <v>202</v>
      </c>
      <c r="G14" s="83" t="s">
        <v>270</v>
      </c>
      <c r="H14" s="83" t="s">
        <v>288</v>
      </c>
      <c r="I14" s="83" t="s">
        <v>288</v>
      </c>
      <c r="J14" s="103"/>
      <c r="K14" s="103"/>
      <c r="L14" s="103"/>
      <c r="M14" s="103"/>
      <c r="N14" s="103"/>
      <c r="O14" s="103"/>
      <c r="P14" s="103"/>
      <c r="Q14" s="103"/>
      <c r="R14" s="103"/>
      <c r="S14" s="103"/>
      <c r="T14" s="103"/>
      <c r="U14" s="103"/>
      <c r="V14" s="103"/>
      <c r="W14" s="103"/>
      <c r="X14" s="103"/>
      <c r="Y14" s="103"/>
      <c r="Z14" s="103"/>
      <c r="AA14" s="103"/>
    </row>
    <row r="15" spans="1:27" s="76" customFormat="1" ht="51" x14ac:dyDescent="0.25">
      <c r="A15" s="83">
        <v>6</v>
      </c>
      <c r="B15" s="83" t="str">
        <f>+VLOOKUP(A15,'IDENTIFICACIÓN DE RIESGOS'!$A$7:$F$100,2,0)</f>
        <v xml:space="preserve">Acceso y Fortalecimiento a la Justicia </v>
      </c>
      <c r="C15" s="107" t="str">
        <f>+VLOOKUP(A15,'IDENTIFICACIÓN DE RIESGOS'!$A$7:$F$100,3,0)</f>
        <v>Inadecuada implementación del medio "Traslado por protección"</v>
      </c>
      <c r="D15" s="136" t="s">
        <v>160</v>
      </c>
      <c r="E15" s="121" t="s">
        <v>275</v>
      </c>
      <c r="F15" s="75" t="s">
        <v>202</v>
      </c>
      <c r="G15" s="83" t="s">
        <v>270</v>
      </c>
      <c r="H15" s="83" t="s">
        <v>288</v>
      </c>
      <c r="I15" s="83" t="s">
        <v>288</v>
      </c>
      <c r="J15" s="103"/>
      <c r="K15" s="103"/>
      <c r="L15" s="103"/>
      <c r="M15" s="103"/>
      <c r="N15" s="103"/>
      <c r="O15" s="103"/>
      <c r="P15" s="103"/>
      <c r="Q15" s="103"/>
      <c r="R15" s="103"/>
      <c r="S15" s="103"/>
      <c r="T15" s="103"/>
      <c r="U15" s="103"/>
      <c r="V15" s="103"/>
      <c r="W15" s="103"/>
      <c r="X15" s="103"/>
      <c r="Y15" s="103"/>
      <c r="Z15" s="103"/>
      <c r="AA15" s="103"/>
    </row>
    <row r="16" spans="1:27" s="76" customFormat="1" ht="114.75" x14ac:dyDescent="0.25">
      <c r="A16" s="121">
        <v>7</v>
      </c>
      <c r="B16" s="83" t="str">
        <f>+VLOOKUP(A16,'IDENTIFICACIÓN DE RIESGOS'!$A$7:$F$100,2,0)</f>
        <v>Atención y Servicio al Ciudadano</v>
      </c>
      <c r="C16" s="107" t="str">
        <f>+VLOOKUP(A16,'IDENTIFICACIÓN DE RIESGOS'!$A$7:$F$100,3,0)</f>
        <v>Responder extemporáneamente las Peticiones, Quejas, Reclamos o Sugerencias que ingresen a la Secretaría Distrital de Seguridad, Convivencia y Justicia.</v>
      </c>
      <c r="D16" s="83" t="s">
        <v>68</v>
      </c>
      <c r="E16" s="121" t="s">
        <v>326</v>
      </c>
      <c r="F16" s="83" t="s">
        <v>327</v>
      </c>
      <c r="G16" s="83" t="s">
        <v>328</v>
      </c>
      <c r="H16" s="131">
        <v>43709</v>
      </c>
      <c r="I16" s="131">
        <v>43830</v>
      </c>
      <c r="J16" s="103"/>
      <c r="K16" s="103"/>
      <c r="L16" s="103"/>
      <c r="M16" s="103"/>
      <c r="N16" s="103"/>
      <c r="O16" s="103"/>
      <c r="P16" s="103"/>
      <c r="Q16" s="103"/>
      <c r="R16" s="103"/>
      <c r="S16" s="103"/>
      <c r="T16" s="103"/>
      <c r="U16" s="103"/>
      <c r="V16" s="103"/>
      <c r="W16" s="103"/>
      <c r="X16" s="103"/>
      <c r="Y16" s="103"/>
      <c r="Z16" s="103"/>
      <c r="AA16" s="103"/>
    </row>
    <row r="17" spans="1:27" s="76" customFormat="1" ht="63.75" x14ac:dyDescent="0.25">
      <c r="A17" s="83">
        <v>8</v>
      </c>
      <c r="B17" s="83" t="str">
        <f>+VLOOKUP(A17,'IDENTIFICACIÓN DE RIESGOS'!$A$7:$F$100,2,0)</f>
        <v>Atención y Servicio al Ciudadano</v>
      </c>
      <c r="C17" s="107" t="str">
        <f>+VLOOKUP(A17,'IDENTIFICACIÓN DE RIESGOS'!$A$7:$F$100,3,0)</f>
        <v>Publicar extemporaneamente los Informes de PQRS en la página web de la entidad.</v>
      </c>
      <c r="D17" s="83" t="s">
        <v>160</v>
      </c>
      <c r="E17" s="121" t="s">
        <v>287</v>
      </c>
      <c r="F17" s="83" t="s">
        <v>286</v>
      </c>
      <c r="G17" s="83" t="s">
        <v>289</v>
      </c>
      <c r="H17" s="83" t="s">
        <v>288</v>
      </c>
      <c r="I17" s="83" t="s">
        <v>288</v>
      </c>
      <c r="J17" s="103"/>
      <c r="K17" s="103"/>
      <c r="L17" s="103"/>
      <c r="M17" s="103"/>
      <c r="N17" s="103"/>
      <c r="O17" s="103"/>
      <c r="P17" s="103"/>
      <c r="Q17" s="103"/>
      <c r="R17" s="103"/>
      <c r="S17" s="103"/>
      <c r="T17" s="103"/>
      <c r="U17" s="103"/>
      <c r="V17" s="103"/>
      <c r="W17" s="103"/>
      <c r="X17" s="103"/>
      <c r="Y17" s="103"/>
      <c r="Z17" s="103"/>
      <c r="AA17" s="103"/>
    </row>
    <row r="18" spans="1:27" s="76" customFormat="1" ht="63.75" x14ac:dyDescent="0.25">
      <c r="A18" s="83">
        <v>9</v>
      </c>
      <c r="B18" s="83" t="str">
        <f>+VLOOKUP(A18,'IDENTIFICACIÓN DE RIESGOS'!$A$7:$F$100,2,0)</f>
        <v>Control Interno Disciplinario</v>
      </c>
      <c r="C18" s="107" t="str">
        <f>+VLOOKUP(A18,'IDENTIFICACIÓN DE RIESGOS'!$A$7:$F$100,3,0)</f>
        <v>Procesos disciplinarios desarrollados  y fallados sin cumplir con los parametros de ley.</v>
      </c>
      <c r="D18" s="83" t="s">
        <v>160</v>
      </c>
      <c r="E18" s="121" t="s">
        <v>287</v>
      </c>
      <c r="F18" s="83" t="s">
        <v>297</v>
      </c>
      <c r="G18" s="83" t="s">
        <v>298</v>
      </c>
      <c r="H18" s="83" t="s">
        <v>288</v>
      </c>
      <c r="I18" s="83" t="s">
        <v>288</v>
      </c>
      <c r="J18" s="103"/>
      <c r="K18" s="103"/>
      <c r="L18" s="103"/>
      <c r="M18" s="103"/>
      <c r="N18" s="103"/>
      <c r="O18" s="103"/>
      <c r="P18" s="103"/>
      <c r="Q18" s="103"/>
      <c r="R18" s="103"/>
      <c r="S18" s="103"/>
      <c r="T18" s="103"/>
      <c r="U18" s="103"/>
      <c r="V18" s="103"/>
      <c r="W18" s="103"/>
      <c r="X18" s="103"/>
      <c r="Y18" s="103"/>
      <c r="Z18" s="103"/>
      <c r="AA18" s="103"/>
    </row>
    <row r="19" spans="1:27" s="76" customFormat="1" ht="76.5" x14ac:dyDescent="0.25">
      <c r="A19" s="121">
        <v>10</v>
      </c>
      <c r="B19" s="83" t="str">
        <f>+VLOOKUP(A19,'IDENTIFICACIÓN DE RIESGOS'!$A$7:$F$100,2,0)</f>
        <v>Direccionamiento Sectorial e Institucional</v>
      </c>
      <c r="C19" s="107" t="str">
        <f>+VLOOKUP(A19,'IDENTIFICACIÓN DE RIESGOS'!$A$7:$F$100,3,0)</f>
        <v xml:space="preserve">Imcumplimiento normativo ambiental por parte de la Secretaria Distrital de Seguridad, Convivencia y Justicia </v>
      </c>
      <c r="D19" s="83" t="s">
        <v>160</v>
      </c>
      <c r="E19" s="121" t="s">
        <v>287</v>
      </c>
      <c r="F19" s="83" t="s">
        <v>320</v>
      </c>
      <c r="G19" s="83" t="s">
        <v>322</v>
      </c>
      <c r="H19" s="83" t="s">
        <v>288</v>
      </c>
      <c r="I19" s="83" t="s">
        <v>288</v>
      </c>
      <c r="J19" s="103"/>
      <c r="K19" s="103"/>
      <c r="L19" s="103"/>
      <c r="M19" s="103"/>
      <c r="N19" s="103"/>
      <c r="O19" s="103"/>
      <c r="P19" s="103"/>
      <c r="Q19" s="103"/>
      <c r="R19" s="103"/>
      <c r="S19" s="103"/>
      <c r="T19" s="103"/>
      <c r="U19" s="103"/>
      <c r="V19" s="103"/>
      <c r="W19" s="103"/>
      <c r="X19" s="103"/>
      <c r="Y19" s="103"/>
      <c r="Z19" s="103"/>
      <c r="AA19" s="103"/>
    </row>
    <row r="20" spans="1:27" s="76" customFormat="1" ht="51" x14ac:dyDescent="0.25">
      <c r="A20" s="83">
        <v>11</v>
      </c>
      <c r="B20" s="83" t="str">
        <f>+VLOOKUP(A20,'IDENTIFICACIÓN DE RIESGOS'!$A$7:$F$100,2,0)</f>
        <v>Direccionamiento Sectorial e Institucional</v>
      </c>
      <c r="C20" s="107" t="str">
        <f>+VLOOKUP(A20,'IDENTIFICACIÓN DE RIESGOS'!$A$7:$F$100,3,0)</f>
        <v xml:space="preserve">Deficiencia en el manejo ambiental de los aspectos e impactos ambientales. </v>
      </c>
      <c r="D20" s="83" t="s">
        <v>160</v>
      </c>
      <c r="E20" s="121" t="s">
        <v>287</v>
      </c>
      <c r="F20" s="83" t="s">
        <v>320</v>
      </c>
      <c r="G20" s="83" t="s">
        <v>322</v>
      </c>
      <c r="H20" s="83" t="s">
        <v>288</v>
      </c>
      <c r="I20" s="83" t="s">
        <v>288</v>
      </c>
      <c r="J20" s="103"/>
      <c r="K20" s="103"/>
      <c r="L20" s="103"/>
      <c r="M20" s="103"/>
      <c r="N20" s="103"/>
      <c r="O20" s="103"/>
      <c r="P20" s="103"/>
      <c r="Q20" s="103"/>
      <c r="R20" s="103"/>
      <c r="S20" s="103"/>
      <c r="T20" s="103"/>
      <c r="U20" s="103"/>
      <c r="V20" s="103"/>
      <c r="W20" s="103"/>
      <c r="X20" s="103"/>
      <c r="Y20" s="103"/>
      <c r="Z20" s="103"/>
      <c r="AA20" s="103"/>
    </row>
    <row r="21" spans="1:27" s="76" customFormat="1" ht="51" x14ac:dyDescent="0.25">
      <c r="A21" s="83">
        <v>12</v>
      </c>
      <c r="B21" s="83" t="str">
        <f>+VLOOKUP(A21,'IDENTIFICACIÓN DE RIESGOS'!$A$7:$F$100,2,0)</f>
        <v>Direccionamiento Sectorial e Institucional</v>
      </c>
      <c r="C21" s="107" t="str">
        <f>+VLOOKUP(A21,'IDENTIFICACIÓN DE RIESGOS'!$A$7:$F$100,3,0)</f>
        <v>Incumplimiento normativo ambiental y proliferación de vectores.</v>
      </c>
      <c r="D21" s="83" t="s">
        <v>160</v>
      </c>
      <c r="E21" s="121" t="s">
        <v>287</v>
      </c>
      <c r="F21" s="83" t="s">
        <v>320</v>
      </c>
      <c r="G21" s="83" t="s">
        <v>322</v>
      </c>
      <c r="H21" s="83" t="s">
        <v>288</v>
      </c>
      <c r="I21" s="83" t="s">
        <v>288</v>
      </c>
      <c r="J21" s="103"/>
      <c r="K21" s="103"/>
      <c r="L21" s="103"/>
      <c r="M21" s="103"/>
      <c r="N21" s="103"/>
      <c r="O21" s="103"/>
      <c r="P21" s="103"/>
      <c r="Q21" s="103"/>
      <c r="R21" s="103"/>
      <c r="S21" s="103"/>
      <c r="T21" s="103"/>
      <c r="U21" s="103"/>
      <c r="V21" s="103"/>
      <c r="W21" s="103"/>
      <c r="X21" s="103"/>
      <c r="Y21" s="103"/>
      <c r="Z21" s="103"/>
      <c r="AA21" s="103"/>
    </row>
    <row r="22" spans="1:27" s="76" customFormat="1" ht="165.75" x14ac:dyDescent="0.25">
      <c r="A22" s="121">
        <v>13</v>
      </c>
      <c r="B22" s="83" t="str">
        <f>+VLOOKUP(A22,'IDENTIFICACIÓN DE RIESGOS'!$A$7:$F$100,2,0)</f>
        <v>Direccionamiento Sectorial e Institucional</v>
      </c>
      <c r="C22" s="107" t="str">
        <f>+VLOOKUP(A22,'IDENTIFICACIÓN DE RIESGOS'!$A$7:$F$100,3,0)</f>
        <v>Dar el visto bueno a estudios previos  que no cumplen con la información requerida de:
• Número del estudio previo en SISCO
• Proyecto de inversión
• Objeto
• Valor
• Meta plan de desarrollo y meta proyecto de inversión</v>
      </c>
      <c r="D22" s="83" t="s">
        <v>160</v>
      </c>
      <c r="E22" s="121" t="s">
        <v>287</v>
      </c>
      <c r="F22" s="83" t="s">
        <v>321</v>
      </c>
      <c r="G22" s="83" t="s">
        <v>323</v>
      </c>
      <c r="H22" s="83" t="s">
        <v>288</v>
      </c>
      <c r="I22" s="83" t="s">
        <v>288</v>
      </c>
      <c r="J22" s="103"/>
      <c r="K22" s="103"/>
      <c r="L22" s="103"/>
      <c r="M22" s="103"/>
      <c r="N22" s="103"/>
      <c r="O22" s="103"/>
      <c r="P22" s="103"/>
      <c r="Q22" s="103"/>
      <c r="R22" s="103"/>
      <c r="S22" s="103"/>
      <c r="T22" s="103"/>
      <c r="U22" s="103"/>
      <c r="V22" s="103"/>
      <c r="W22" s="103"/>
      <c r="X22" s="103"/>
      <c r="Y22" s="103"/>
      <c r="Z22" s="103"/>
      <c r="AA22" s="103"/>
    </row>
    <row r="23" spans="1:27" s="76" customFormat="1" ht="127.5" x14ac:dyDescent="0.25">
      <c r="A23" s="83">
        <v>14</v>
      </c>
      <c r="B23" s="83" t="str">
        <f>+VLOOKUP(A23,'IDENTIFICACIÓN DE RIESGOS'!$A$7:$F$100,2,0)</f>
        <v>Direccionamiento Sectorial e Institucional</v>
      </c>
      <c r="C23" s="107" t="str">
        <f>+VLOOKUP(A23,'IDENTIFICACIÓN DE RIESGOS'!$A$7:$F$100,3,0)</f>
        <v>Inadecuado suministro/entrega de Productos y/o servicios dentro del SIG que permitan la satisfacción de los usuarios y partes interesadas en los procesos misionales de la entidad</v>
      </c>
      <c r="D23" s="83" t="s">
        <v>160</v>
      </c>
      <c r="E23" s="121" t="s">
        <v>287</v>
      </c>
      <c r="F23" s="83" t="s">
        <v>202</v>
      </c>
      <c r="G23" s="83" t="s">
        <v>716</v>
      </c>
      <c r="H23" s="83" t="s">
        <v>288</v>
      </c>
      <c r="I23" s="83" t="s">
        <v>288</v>
      </c>
      <c r="J23" s="103"/>
      <c r="K23" s="103"/>
      <c r="L23" s="103"/>
      <c r="M23" s="103"/>
      <c r="N23" s="103"/>
      <c r="O23" s="103"/>
      <c r="P23" s="103"/>
      <c r="Q23" s="103"/>
      <c r="R23" s="103"/>
      <c r="S23" s="103"/>
      <c r="T23" s="103"/>
      <c r="U23" s="103"/>
      <c r="V23" s="103"/>
      <c r="W23" s="103"/>
      <c r="X23" s="103"/>
      <c r="Y23" s="103"/>
      <c r="Z23" s="103"/>
      <c r="AA23" s="103"/>
    </row>
    <row r="24" spans="1:27" s="76" customFormat="1" ht="89.25" x14ac:dyDescent="0.25">
      <c r="A24" s="83">
        <v>15</v>
      </c>
      <c r="B24" s="83" t="str">
        <f>+VLOOKUP(A24,'IDENTIFICACIÓN DE RIESGOS'!$A$7:$F$100,2,0)</f>
        <v>Gestión de Comunicaciones</v>
      </c>
      <c r="C24" s="107" t="str">
        <f>+VLOOKUP(A24,'IDENTIFICACIÓN DE RIESGOS'!$A$7:$F$100,3,0)</f>
        <v>Publicar información no autorizada que genere desinformación en la opinión pública</v>
      </c>
      <c r="D24" s="83" t="s">
        <v>160</v>
      </c>
      <c r="E24" s="121" t="s">
        <v>287</v>
      </c>
      <c r="F24" s="83" t="s">
        <v>353</v>
      </c>
      <c r="G24" s="83" t="s">
        <v>354</v>
      </c>
      <c r="H24" s="83" t="s">
        <v>288</v>
      </c>
      <c r="I24" s="83" t="s">
        <v>288</v>
      </c>
      <c r="J24" s="103"/>
      <c r="K24" s="103"/>
      <c r="L24" s="103"/>
      <c r="M24" s="103"/>
      <c r="N24" s="103"/>
      <c r="O24" s="103"/>
      <c r="P24" s="103"/>
      <c r="Q24" s="103"/>
      <c r="R24" s="103"/>
      <c r="S24" s="103"/>
      <c r="T24" s="103"/>
      <c r="U24" s="103"/>
      <c r="V24" s="103"/>
      <c r="W24" s="103"/>
      <c r="X24" s="103"/>
      <c r="Y24" s="103"/>
      <c r="Z24" s="103"/>
      <c r="AA24" s="103"/>
    </row>
    <row r="25" spans="1:27" s="76" customFormat="1" ht="75" customHeight="1" x14ac:dyDescent="0.25">
      <c r="A25" s="121">
        <v>16</v>
      </c>
      <c r="B25" s="83" t="str">
        <f>+VLOOKUP(A25,'IDENTIFICACIÓN DE RIESGOS'!$A$7:$F$100,2,0)</f>
        <v>Gestión de Comunicaciones</v>
      </c>
      <c r="C25" s="107" t="str">
        <f>+VLOOKUP(A25,'IDENTIFICACIÓN DE RIESGOS'!$A$7:$F$100,3,0)</f>
        <v>No divulgar o divulgar inoportunamente la información de la SSCJ</v>
      </c>
      <c r="D25" s="83" t="s">
        <v>160</v>
      </c>
      <c r="E25" s="121" t="s">
        <v>287</v>
      </c>
      <c r="F25" s="83" t="s">
        <v>355</v>
      </c>
      <c r="G25" s="83" t="s">
        <v>354</v>
      </c>
      <c r="H25" s="83" t="s">
        <v>288</v>
      </c>
      <c r="I25" s="83" t="s">
        <v>288</v>
      </c>
      <c r="J25" s="103"/>
      <c r="K25" s="103"/>
      <c r="L25" s="103"/>
      <c r="M25" s="103"/>
      <c r="N25" s="103"/>
      <c r="O25" s="103"/>
      <c r="P25" s="103"/>
      <c r="Q25" s="103"/>
      <c r="R25" s="103"/>
      <c r="S25" s="103"/>
      <c r="T25" s="103"/>
      <c r="U25" s="103"/>
      <c r="V25" s="103"/>
      <c r="W25" s="103"/>
      <c r="X25" s="103"/>
      <c r="Y25" s="103"/>
      <c r="Z25" s="103"/>
      <c r="AA25" s="103"/>
    </row>
    <row r="26" spans="1:27" s="76" customFormat="1" ht="89.25" x14ac:dyDescent="0.25">
      <c r="A26" s="83">
        <v>17</v>
      </c>
      <c r="B26" s="83" t="str">
        <f>+VLOOKUP(A26,'IDENTIFICACIÓN DE RIESGOS'!$A$7:$F$100,2,0)</f>
        <v>Gestión de Comunicaciones</v>
      </c>
      <c r="C26" s="107" t="str">
        <f>+VLOOKUP(A26,'IDENTIFICACIÓN DE RIESGOS'!$A$7:$F$100,3,0)</f>
        <v>Publicación indebida de contenidos digitales (RRSS y página web ) de la Secretaría de Seguridad, Convivencia y Justicia</v>
      </c>
      <c r="D26" s="83" t="s">
        <v>160</v>
      </c>
      <c r="E26" s="121" t="s">
        <v>287</v>
      </c>
      <c r="F26" s="83" t="s">
        <v>353</v>
      </c>
      <c r="G26" s="83" t="s">
        <v>354</v>
      </c>
      <c r="H26" s="83" t="s">
        <v>288</v>
      </c>
      <c r="I26" s="83" t="s">
        <v>288</v>
      </c>
      <c r="J26" s="103"/>
      <c r="K26" s="103"/>
      <c r="L26" s="103"/>
      <c r="M26" s="103"/>
      <c r="N26" s="103"/>
      <c r="O26" s="103"/>
      <c r="P26" s="103"/>
      <c r="Q26" s="103"/>
      <c r="R26" s="103"/>
      <c r="S26" s="103"/>
      <c r="T26" s="103"/>
      <c r="U26" s="103"/>
      <c r="V26" s="103"/>
      <c r="W26" s="103"/>
      <c r="X26" s="103"/>
      <c r="Y26" s="103"/>
      <c r="Z26" s="103"/>
      <c r="AA26" s="103"/>
    </row>
    <row r="27" spans="1:27" s="76" customFormat="1" ht="51" x14ac:dyDescent="0.25">
      <c r="A27" s="83">
        <v>18</v>
      </c>
      <c r="B27" s="83" t="str">
        <f>+VLOOKUP(A27,'IDENTIFICACIÓN DE RIESGOS'!$A$7:$F$100,2,0)</f>
        <v>Gestión de Emergencias</v>
      </c>
      <c r="C27" s="107" t="str">
        <f>+VLOOKUP(A27,'IDENTIFICACIÓN DE RIESGOS'!$A$7:$F$100,3,0)</f>
        <v>Falla parcial en el servicio de atención de la línea de Seguridad y Emergencias 123.</v>
      </c>
      <c r="D27" s="83" t="s">
        <v>160</v>
      </c>
      <c r="E27" s="121" t="s">
        <v>287</v>
      </c>
      <c r="F27" s="83" t="s">
        <v>202</v>
      </c>
      <c r="G27" s="83" t="s">
        <v>374</v>
      </c>
      <c r="H27" s="83" t="s">
        <v>288</v>
      </c>
      <c r="I27" s="83" t="s">
        <v>288</v>
      </c>
      <c r="J27" s="103"/>
      <c r="K27" s="103"/>
      <c r="L27" s="103"/>
      <c r="M27" s="103"/>
      <c r="N27" s="103"/>
      <c r="O27" s="103"/>
      <c r="P27" s="103"/>
      <c r="Q27" s="103"/>
      <c r="R27" s="103"/>
      <c r="S27" s="103"/>
      <c r="T27" s="103"/>
      <c r="U27" s="103"/>
      <c r="V27" s="103"/>
      <c r="W27" s="103"/>
      <c r="X27" s="103"/>
      <c r="Y27" s="103"/>
      <c r="Z27" s="103"/>
      <c r="AA27" s="103"/>
    </row>
    <row r="28" spans="1:27" s="76" customFormat="1" ht="75" customHeight="1" x14ac:dyDescent="0.25">
      <c r="A28" s="121">
        <v>19</v>
      </c>
      <c r="B28" s="83" t="str">
        <f>+VLOOKUP(A28,'IDENTIFICACIÓN DE RIESGOS'!$A$7:$F$100,2,0)</f>
        <v>Gestión de Emergencias</v>
      </c>
      <c r="C28" s="107" t="str">
        <f>+VLOOKUP(A28,'IDENTIFICACIÓN DE RIESGOS'!$A$7:$F$100,3,0)</f>
        <v>Uso de informacion confidencial o de uso interno por personal no autorizado.</v>
      </c>
      <c r="D28" s="83" t="s">
        <v>160</v>
      </c>
      <c r="E28" s="121" t="s">
        <v>287</v>
      </c>
      <c r="F28" s="83" t="s">
        <v>202</v>
      </c>
      <c r="G28" s="83" t="s">
        <v>374</v>
      </c>
      <c r="H28" s="83" t="s">
        <v>288</v>
      </c>
      <c r="I28" s="83" t="s">
        <v>288</v>
      </c>
      <c r="J28" s="103"/>
      <c r="K28" s="103"/>
      <c r="L28" s="103"/>
      <c r="M28" s="103"/>
      <c r="N28" s="103"/>
      <c r="O28" s="103"/>
      <c r="P28" s="103"/>
      <c r="Q28" s="103"/>
      <c r="R28" s="103"/>
      <c r="S28" s="103"/>
      <c r="T28" s="103"/>
      <c r="U28" s="103"/>
      <c r="V28" s="103"/>
      <c r="W28" s="103"/>
      <c r="X28" s="103"/>
      <c r="Y28" s="103"/>
      <c r="Z28" s="103"/>
      <c r="AA28" s="103"/>
    </row>
    <row r="29" spans="1:27" s="76" customFormat="1" ht="76.5" x14ac:dyDescent="0.25">
      <c r="A29" s="83">
        <v>20</v>
      </c>
      <c r="B29" s="83" t="str">
        <f>+VLOOKUP(A29,'IDENTIFICACIÓN DE RIESGOS'!$A$7:$F$100,2,0)</f>
        <v>Gestión de Emergencias</v>
      </c>
      <c r="C29" s="107" t="str">
        <f>+VLOOKUP(A29,'IDENTIFICACIÓN DE RIESGOS'!$A$7:$F$100,3,0)</f>
        <v>Afectación de personas, bienes o recursos por servicio o atención inadecuada de incidentes desde el NUSE 123</v>
      </c>
      <c r="D29" s="83" t="s">
        <v>160</v>
      </c>
      <c r="E29" s="121" t="s">
        <v>287</v>
      </c>
      <c r="F29" s="83" t="s">
        <v>202</v>
      </c>
      <c r="G29" s="83" t="s">
        <v>374</v>
      </c>
      <c r="H29" s="83" t="s">
        <v>288</v>
      </c>
      <c r="I29" s="83" t="s">
        <v>288</v>
      </c>
      <c r="J29" s="103"/>
      <c r="K29" s="103"/>
      <c r="L29" s="103"/>
      <c r="M29" s="103"/>
      <c r="N29" s="103"/>
      <c r="O29" s="103"/>
      <c r="P29" s="103"/>
      <c r="Q29" s="103"/>
      <c r="R29" s="103"/>
      <c r="S29" s="103"/>
      <c r="T29" s="103"/>
      <c r="U29" s="103"/>
      <c r="V29" s="103"/>
      <c r="W29" s="103"/>
      <c r="X29" s="103"/>
      <c r="Y29" s="103"/>
      <c r="Z29" s="103"/>
      <c r="AA29" s="103"/>
    </row>
    <row r="30" spans="1:27" s="76" customFormat="1" ht="114.75" x14ac:dyDescent="0.25">
      <c r="A30" s="83">
        <v>21</v>
      </c>
      <c r="B30" s="83" t="str">
        <f>+VLOOKUP(A30,'IDENTIFICACIÓN DE RIESGOS'!$A$7:$F$100,2,0)</f>
        <v>Gestión de Recursos Físicos y Documental</v>
      </c>
      <c r="C30" s="107" t="str">
        <f>+VLOOKUP(A30,'IDENTIFICACIÓN DE RIESGOS'!$A$7:$F$100,3,0)</f>
        <v>Perdida o extravió documental por parte de un servidor que, aprovechando su posición frente a un recurso público, privilegia a un tercero con información para su beneficio.</v>
      </c>
      <c r="D30" s="83" t="s">
        <v>160</v>
      </c>
      <c r="E30" s="121" t="s">
        <v>287</v>
      </c>
      <c r="F30" s="83" t="s">
        <v>202</v>
      </c>
      <c r="G30" s="83" t="s">
        <v>384</v>
      </c>
      <c r="H30" s="83" t="s">
        <v>288</v>
      </c>
      <c r="I30" s="83" t="s">
        <v>288</v>
      </c>
      <c r="J30" s="103"/>
      <c r="K30" s="103"/>
      <c r="L30" s="103"/>
      <c r="M30" s="103"/>
      <c r="N30" s="103"/>
      <c r="O30" s="103"/>
      <c r="P30" s="103"/>
      <c r="Q30" s="103"/>
      <c r="R30" s="103"/>
      <c r="S30" s="103"/>
      <c r="T30" s="103"/>
      <c r="U30" s="103"/>
      <c r="V30" s="103"/>
      <c r="W30" s="103"/>
      <c r="X30" s="103"/>
      <c r="Y30" s="103"/>
      <c r="Z30" s="103"/>
      <c r="AA30" s="103"/>
    </row>
    <row r="31" spans="1:27" s="76" customFormat="1" ht="153" x14ac:dyDescent="0.25">
      <c r="A31" s="121">
        <v>22</v>
      </c>
      <c r="B31" s="83" t="str">
        <f>+VLOOKUP(A31,'IDENTIFICACIÓN DE RIESGOS'!$A$7:$F$100,2,0)</f>
        <v>Gestión de Recursos Físicos y Documental</v>
      </c>
      <c r="C31" s="107" t="str">
        <f>+VLOOKUP(A31,'IDENTIFICACIÓN DE RIESGOS'!$A$7:$F$100,3,0)</f>
        <v>Perdida y/o desaparición de los bienes al servicio de la Entidad parte de un servidor que, aprovechando su posición frente a un recurso público, sustrae bienes de la Entidad para su beneficio personal o un tercero.</v>
      </c>
      <c r="D31" s="83" t="s">
        <v>160</v>
      </c>
      <c r="E31" s="121" t="s">
        <v>287</v>
      </c>
      <c r="F31" s="83" t="s">
        <v>202</v>
      </c>
      <c r="G31" s="83" t="s">
        <v>385</v>
      </c>
      <c r="H31" s="83" t="s">
        <v>288</v>
      </c>
      <c r="I31" s="83" t="s">
        <v>288</v>
      </c>
      <c r="J31" s="103"/>
      <c r="K31" s="103"/>
      <c r="L31" s="103"/>
      <c r="M31" s="103"/>
      <c r="N31" s="103"/>
      <c r="O31" s="103"/>
      <c r="P31" s="103"/>
      <c r="Q31" s="103"/>
      <c r="R31" s="103"/>
      <c r="S31" s="103"/>
      <c r="T31" s="103"/>
      <c r="U31" s="103"/>
      <c r="V31" s="103"/>
      <c r="W31" s="103"/>
      <c r="X31" s="103"/>
      <c r="Y31" s="103"/>
      <c r="Z31" s="103"/>
      <c r="AA31" s="103"/>
    </row>
    <row r="32" spans="1:27" s="76" customFormat="1" ht="51" x14ac:dyDescent="0.25">
      <c r="A32" s="83">
        <v>23</v>
      </c>
      <c r="B32" s="83" t="str">
        <f>+VLOOKUP(A32,'IDENTIFICACIÓN DE RIESGOS'!$A$7:$F$100,2,0)</f>
        <v>Gestión de Tecnología de Información</v>
      </c>
      <c r="C32" s="107" t="str">
        <f>+VLOOKUP(A32,'IDENTIFICACIÓN DE RIESGOS'!$A$7:$F$100,3,0)</f>
        <v>Interrupcón de los servicios  TIC</v>
      </c>
      <c r="D32" s="83" t="s">
        <v>160</v>
      </c>
      <c r="E32" s="121" t="s">
        <v>287</v>
      </c>
      <c r="F32" s="83" t="s">
        <v>412</v>
      </c>
      <c r="G32" s="83" t="s">
        <v>413</v>
      </c>
      <c r="H32" s="83" t="s">
        <v>288</v>
      </c>
      <c r="I32" s="83" t="s">
        <v>288</v>
      </c>
      <c r="J32" s="103"/>
      <c r="K32" s="103"/>
      <c r="L32" s="103"/>
      <c r="M32" s="103"/>
      <c r="N32" s="103"/>
      <c r="O32" s="103"/>
      <c r="P32" s="103"/>
      <c r="Q32" s="103"/>
      <c r="R32" s="103"/>
      <c r="S32" s="103"/>
      <c r="T32" s="103"/>
      <c r="U32" s="103"/>
      <c r="V32" s="103"/>
      <c r="W32" s="103"/>
      <c r="X32" s="103"/>
      <c r="Y32" s="103"/>
      <c r="Z32" s="103"/>
      <c r="AA32" s="103"/>
    </row>
    <row r="33" spans="1:27" s="76" customFormat="1" ht="76.5" x14ac:dyDescent="0.25">
      <c r="A33" s="83">
        <v>24</v>
      </c>
      <c r="B33" s="83" t="str">
        <f>+VLOOKUP(A33,'IDENTIFICACIÓN DE RIESGOS'!$A$7:$F$100,2,0)</f>
        <v>Gestión de Tecnología de Información</v>
      </c>
      <c r="C33" s="107" t="str">
        <f>+VLOOKUP(A33,'IDENTIFICACIÓN DE RIESGOS'!$A$7:$F$100,3,0)</f>
        <v>Incumplimiento de las funcionalidades para los cuales fueron diseñados los sistemas de información.</v>
      </c>
      <c r="D33" s="83" t="s">
        <v>160</v>
      </c>
      <c r="E33" s="121" t="s">
        <v>287</v>
      </c>
      <c r="F33" s="83" t="s">
        <v>412</v>
      </c>
      <c r="G33" s="83" t="s">
        <v>414</v>
      </c>
      <c r="H33" s="83" t="s">
        <v>288</v>
      </c>
      <c r="I33" s="83" t="s">
        <v>288</v>
      </c>
      <c r="J33" s="103"/>
      <c r="K33" s="103"/>
      <c r="L33" s="103"/>
      <c r="M33" s="103"/>
      <c r="N33" s="103"/>
      <c r="O33" s="103"/>
      <c r="P33" s="103"/>
      <c r="Q33" s="103"/>
      <c r="R33" s="103"/>
      <c r="S33" s="103"/>
      <c r="T33" s="103"/>
      <c r="U33" s="103"/>
      <c r="V33" s="103"/>
      <c r="W33" s="103"/>
      <c r="X33" s="103"/>
      <c r="Y33" s="103"/>
      <c r="Z33" s="103"/>
      <c r="AA33" s="103"/>
    </row>
    <row r="34" spans="1:27" s="76" customFormat="1" ht="38.25" x14ac:dyDescent="0.25">
      <c r="A34" s="121">
        <v>25</v>
      </c>
      <c r="B34" s="83" t="str">
        <f>+VLOOKUP(A34,'IDENTIFICACIÓN DE RIESGOS'!$A$7:$F$100,2,0)</f>
        <v>Gestión Financiera</v>
      </c>
      <c r="C34" s="107" t="str">
        <f>+VLOOKUP(A34,'IDENTIFICACIÓN DE RIESGOS'!$A$7:$F$100,3,0)</f>
        <v>Deficiente ejecución del PAC</v>
      </c>
      <c r="D34" s="83" t="s">
        <v>160</v>
      </c>
      <c r="E34" s="121" t="s">
        <v>287</v>
      </c>
      <c r="F34" s="83" t="s">
        <v>426</v>
      </c>
      <c r="G34" s="83" t="s">
        <v>429</v>
      </c>
      <c r="H34" s="83" t="s">
        <v>288</v>
      </c>
      <c r="I34" s="83" t="s">
        <v>288</v>
      </c>
      <c r="J34" s="103"/>
      <c r="K34" s="103"/>
      <c r="L34" s="103"/>
      <c r="M34" s="103"/>
      <c r="N34" s="103"/>
      <c r="O34" s="103"/>
      <c r="P34" s="103"/>
      <c r="Q34" s="103"/>
      <c r="R34" s="103"/>
      <c r="S34" s="103"/>
      <c r="T34" s="103"/>
      <c r="U34" s="103"/>
      <c r="V34" s="103"/>
      <c r="W34" s="103"/>
      <c r="X34" s="103"/>
      <c r="Y34" s="103"/>
      <c r="Z34" s="103"/>
      <c r="AA34" s="103"/>
    </row>
    <row r="35" spans="1:27" s="76" customFormat="1" ht="63.75" x14ac:dyDescent="0.25">
      <c r="A35" s="83">
        <v>26</v>
      </c>
      <c r="B35" s="83" t="str">
        <f>+VLOOKUP(A35,'IDENTIFICACIÓN DE RIESGOS'!$A$7:$F$100,2,0)</f>
        <v>Gestión Financiera</v>
      </c>
      <c r="C35" s="107" t="str">
        <f>+VLOOKUP(A35,'IDENTIFICACIÓN DE RIESGOS'!$A$7:$F$100,3,0)</f>
        <v>Se identifica, clasifica y se registra información contable en rubros y cuntías que no correspondan</v>
      </c>
      <c r="D35" s="83" t="s">
        <v>160</v>
      </c>
      <c r="E35" s="121" t="s">
        <v>287</v>
      </c>
      <c r="F35" s="83" t="s">
        <v>430</v>
      </c>
      <c r="G35" s="83" t="s">
        <v>429</v>
      </c>
      <c r="H35" s="83" t="s">
        <v>288</v>
      </c>
      <c r="I35" s="83" t="s">
        <v>288</v>
      </c>
      <c r="J35" s="103"/>
      <c r="K35" s="103"/>
      <c r="L35" s="103"/>
      <c r="M35" s="103"/>
      <c r="N35" s="103"/>
      <c r="O35" s="103"/>
      <c r="P35" s="103"/>
      <c r="Q35" s="103"/>
      <c r="R35" s="103"/>
      <c r="S35" s="103"/>
      <c r="T35" s="103"/>
      <c r="U35" s="103"/>
      <c r="V35" s="103"/>
      <c r="W35" s="103"/>
      <c r="X35" s="103"/>
      <c r="Y35" s="103"/>
      <c r="Z35" s="103"/>
      <c r="AA35" s="103"/>
    </row>
    <row r="36" spans="1:27" s="76" customFormat="1" ht="51" x14ac:dyDescent="0.25">
      <c r="A36" s="83">
        <v>27</v>
      </c>
      <c r="B36" s="83" t="str">
        <f>+VLOOKUP(A36,'IDENTIFICACIÓN DE RIESGOS'!$A$7:$F$100,2,0)</f>
        <v>Gestión Jurídica y Contractual</v>
      </c>
      <c r="C36" s="107" t="str">
        <f>+VLOOKUP(A36,'IDENTIFICACIÓN DE RIESGOS'!$A$7:$F$100,3,0)</f>
        <v>Documentos incompletos para la elaboración de un contrato</v>
      </c>
      <c r="D36" s="83" t="s">
        <v>68</v>
      </c>
      <c r="E36" s="83" t="s">
        <v>454</v>
      </c>
      <c r="F36" s="83" t="s">
        <v>451</v>
      </c>
      <c r="G36" s="83" t="s">
        <v>455</v>
      </c>
      <c r="H36" s="139">
        <v>43739</v>
      </c>
      <c r="I36" s="139">
        <v>43830</v>
      </c>
      <c r="J36" s="103"/>
      <c r="K36" s="103"/>
      <c r="L36" s="103"/>
      <c r="M36" s="103"/>
      <c r="N36" s="103"/>
      <c r="O36" s="103"/>
      <c r="P36" s="103"/>
      <c r="Q36" s="103"/>
      <c r="R36" s="103"/>
      <c r="S36" s="103"/>
      <c r="T36" s="103"/>
      <c r="U36" s="103"/>
      <c r="V36" s="103"/>
      <c r="W36" s="103"/>
      <c r="X36" s="103"/>
      <c r="Y36" s="103"/>
      <c r="Z36" s="103"/>
      <c r="AA36" s="103"/>
    </row>
    <row r="37" spans="1:27" s="76" customFormat="1" ht="51" x14ac:dyDescent="0.25">
      <c r="A37" s="121">
        <v>28</v>
      </c>
      <c r="B37" s="83" t="str">
        <f>+VLOOKUP(A37,'IDENTIFICACIÓN DE RIESGOS'!$A$7:$F$100,2,0)</f>
        <v>Gestión Jurídica y Contractual</v>
      </c>
      <c r="C37" s="107" t="str">
        <f>+VLOOKUP(A37,'IDENTIFICACIÓN DE RIESGOS'!$A$7:$F$100,3,0)</f>
        <v>Documentos incompletos para la legalización de un contrato</v>
      </c>
      <c r="D37" s="83" t="s">
        <v>68</v>
      </c>
      <c r="E37" s="121" t="s">
        <v>454</v>
      </c>
      <c r="F37" s="83" t="s">
        <v>452</v>
      </c>
      <c r="G37" s="83" t="s">
        <v>455</v>
      </c>
      <c r="H37" s="131">
        <v>43739</v>
      </c>
      <c r="I37" s="131">
        <v>43830</v>
      </c>
      <c r="J37" s="103"/>
      <c r="K37" s="103"/>
      <c r="L37" s="103"/>
      <c r="M37" s="103"/>
      <c r="N37" s="103"/>
      <c r="O37" s="103"/>
      <c r="P37" s="103"/>
      <c r="Q37" s="103"/>
      <c r="R37" s="103"/>
      <c r="S37" s="103"/>
      <c r="T37" s="103"/>
      <c r="U37" s="103"/>
      <c r="V37" s="103"/>
      <c r="W37" s="103"/>
      <c r="X37" s="103"/>
      <c r="Y37" s="103"/>
      <c r="Z37" s="103"/>
      <c r="AA37" s="103"/>
    </row>
    <row r="38" spans="1:27" s="76" customFormat="1" ht="60" customHeight="1" x14ac:dyDescent="0.25">
      <c r="A38" s="83">
        <v>29</v>
      </c>
      <c r="B38" s="83" t="str">
        <f>+VLOOKUP(A38,'IDENTIFICACIÓN DE RIESGOS'!$A$7:$F$100,2,0)</f>
        <v>Gestión Jurídica y Contractual</v>
      </c>
      <c r="C38" s="107" t="str">
        <f>+VLOOKUP(A38,'IDENTIFICACIÓN DE RIESGOS'!$A$7:$F$100,3,0)</f>
        <v>Liquidación extemporanea de los contratos fuera de los plazos acordados en el contrato o los establecidos por la ley</v>
      </c>
      <c r="D38" s="83" t="s">
        <v>68</v>
      </c>
      <c r="E38" s="121" t="s">
        <v>454</v>
      </c>
      <c r="F38" s="83" t="s">
        <v>453</v>
      </c>
      <c r="G38" s="83" t="s">
        <v>455</v>
      </c>
      <c r="H38" s="131">
        <v>43739</v>
      </c>
      <c r="I38" s="131">
        <v>43830</v>
      </c>
      <c r="J38" s="103"/>
      <c r="K38" s="103"/>
      <c r="L38" s="103"/>
      <c r="M38" s="103"/>
      <c r="N38" s="103"/>
      <c r="O38" s="103"/>
      <c r="P38" s="103"/>
      <c r="Q38" s="103"/>
      <c r="R38" s="103"/>
      <c r="S38" s="103"/>
      <c r="T38" s="103"/>
      <c r="U38" s="103"/>
      <c r="V38" s="103"/>
      <c r="W38" s="103"/>
      <c r="X38" s="103"/>
      <c r="Y38" s="103"/>
      <c r="Z38" s="103"/>
      <c r="AA38" s="103"/>
    </row>
    <row r="39" spans="1:27" s="76" customFormat="1" ht="165.75" x14ac:dyDescent="0.25">
      <c r="A39" s="83">
        <v>30</v>
      </c>
      <c r="B39" s="83" t="str">
        <f>+VLOOKUP(A39,'IDENTIFICACIÓN DE RIESGOS'!$A$7:$F$100,2,0)</f>
        <v>Gestión y Análisis de Información de S, C y AJ</v>
      </c>
      <c r="C39" s="107" t="str">
        <f>+VLOOKUP(A39,'IDENTIFICACIÓN DE RIESGOS'!$A$7:$F$100,3,0)</f>
        <v>Los boletines, estudios estratégicos, recomendaciones, respuestas a solicitudes de información y demás documentos requeridos no se generan en los términos de oportunidad y pertinencia de acuerdo con la caracterización del proceso.</v>
      </c>
      <c r="D39" s="83" t="s">
        <v>160</v>
      </c>
      <c r="E39" s="121" t="s">
        <v>287</v>
      </c>
      <c r="F39" s="83" t="s">
        <v>461</v>
      </c>
      <c r="G39" s="83" t="s">
        <v>462</v>
      </c>
      <c r="H39" s="83" t="s">
        <v>288</v>
      </c>
      <c r="I39" s="83" t="s">
        <v>288</v>
      </c>
      <c r="J39" s="103"/>
      <c r="K39" s="103"/>
      <c r="L39" s="103"/>
      <c r="M39" s="103"/>
      <c r="N39" s="103"/>
      <c r="O39" s="103"/>
      <c r="P39" s="103"/>
      <c r="Q39" s="103"/>
      <c r="R39" s="103"/>
      <c r="S39" s="103"/>
      <c r="T39" s="103"/>
      <c r="U39" s="103"/>
      <c r="V39" s="103"/>
      <c r="W39" s="103"/>
      <c r="X39" s="103"/>
      <c r="Y39" s="103"/>
      <c r="Z39" s="103"/>
      <c r="AA39" s="103"/>
    </row>
    <row r="40" spans="1:27" s="76" customFormat="1" ht="38.25" x14ac:dyDescent="0.25">
      <c r="A40" s="121">
        <v>31</v>
      </c>
      <c r="B40" s="83" t="str">
        <f>+VLOOKUP(A40,'IDENTIFICACIÓN DE RIESGOS'!$A$7:$F$100,2,0)</f>
        <v>Seguimiento y Monitoreo al Sistema de Control Interno</v>
      </c>
      <c r="C40" s="107" t="str">
        <f>+VLOOKUP(A40,'IDENTIFICACIÓN DE RIESGOS'!$A$7:$F$100,3,0)</f>
        <v>Inoportunidad en la presentacion de informes de ley</v>
      </c>
      <c r="D40" s="83" t="s">
        <v>68</v>
      </c>
      <c r="E40" s="121" t="s">
        <v>478</v>
      </c>
      <c r="F40" s="83" t="s">
        <v>474</v>
      </c>
      <c r="G40" s="83" t="s">
        <v>479</v>
      </c>
      <c r="H40" s="139">
        <v>43739</v>
      </c>
      <c r="I40" s="139">
        <v>43830</v>
      </c>
      <c r="J40" s="103"/>
      <c r="K40" s="103"/>
      <c r="L40" s="103"/>
      <c r="M40" s="103"/>
      <c r="N40" s="103"/>
      <c r="O40" s="103"/>
      <c r="P40" s="103"/>
      <c r="Q40" s="103"/>
      <c r="R40" s="103"/>
      <c r="S40" s="103"/>
      <c r="T40" s="103"/>
      <c r="U40" s="103"/>
      <c r="V40" s="103"/>
      <c r="W40" s="103"/>
      <c r="X40" s="103"/>
      <c r="Y40" s="103"/>
      <c r="Z40" s="103"/>
      <c r="AA40" s="103"/>
    </row>
    <row r="41" spans="1:27" s="76" customFormat="1" ht="76.5" x14ac:dyDescent="0.25">
      <c r="A41" s="83">
        <v>32</v>
      </c>
      <c r="B41" s="83" t="str">
        <f>+VLOOKUP(A41,'IDENTIFICACIÓN DE RIESGOS'!$A$7:$F$100,2,0)</f>
        <v>Seguimiento y Monitoreo al Sistema de Control Interno</v>
      </c>
      <c r="C41" s="107" t="str">
        <f>+VLOOKUP(A41,'IDENTIFICACIÓN DE RIESGOS'!$A$7:$F$100,3,0)</f>
        <v>Presentar informes de Auditoria o seguimiento con resultados  sesgados,  erroneos, poco fiable o inconcluyentes.</v>
      </c>
      <c r="D41" s="83" t="s">
        <v>68</v>
      </c>
      <c r="E41" s="121" t="s">
        <v>287</v>
      </c>
      <c r="F41" s="83" t="s">
        <v>477</v>
      </c>
      <c r="G41" s="83" t="s">
        <v>480</v>
      </c>
      <c r="H41" s="139">
        <v>43739</v>
      </c>
      <c r="I41" s="139">
        <v>43830</v>
      </c>
      <c r="J41" s="103"/>
      <c r="K41" s="103"/>
      <c r="L41" s="103"/>
      <c r="M41" s="103"/>
      <c r="N41" s="103"/>
      <c r="O41" s="103"/>
      <c r="P41" s="103"/>
      <c r="Q41" s="103"/>
      <c r="R41" s="103"/>
      <c r="S41" s="103"/>
      <c r="T41" s="103"/>
      <c r="U41" s="103"/>
      <c r="V41" s="103"/>
      <c r="W41" s="103"/>
      <c r="X41" s="103"/>
      <c r="Y41" s="103"/>
      <c r="Z41" s="103"/>
      <c r="AA41" s="103"/>
    </row>
    <row r="42" spans="1:27" s="76" customFormat="1" ht="102" x14ac:dyDescent="0.25">
      <c r="A42" s="83">
        <v>33</v>
      </c>
      <c r="B42" s="83" t="str">
        <f>+VLOOKUP(A42,'IDENTIFICACIÓN DE RIESGOS'!$A$7:$F$100,2,0)</f>
        <v>Gestión Humana</v>
      </c>
      <c r="C42" s="107" t="str">
        <f>+VLOOKUP(A42,'IDENTIFICACIÓN DE RIESGOS'!$A$7:$F$100,3,0)</f>
        <v>Suspensión de los servicios de seguridad social (Salud, ARL, Pensión, Cesantías, Caja de Compensación) para los servidores públicos de la Entidad</v>
      </c>
      <c r="D42" s="83" t="s">
        <v>160</v>
      </c>
      <c r="E42" s="121" t="s">
        <v>287</v>
      </c>
      <c r="F42" s="83" t="s">
        <v>570</v>
      </c>
      <c r="G42" s="83" t="s">
        <v>577</v>
      </c>
      <c r="H42" s="83" t="s">
        <v>288</v>
      </c>
      <c r="I42" s="83" t="s">
        <v>288</v>
      </c>
      <c r="J42" s="103"/>
      <c r="K42" s="103"/>
      <c r="L42" s="103"/>
      <c r="M42" s="103"/>
      <c r="N42" s="103"/>
      <c r="O42" s="103"/>
      <c r="P42" s="103"/>
      <c r="Q42" s="103"/>
      <c r="R42" s="103"/>
      <c r="S42" s="103"/>
      <c r="T42" s="103"/>
      <c r="U42" s="103"/>
      <c r="V42" s="103"/>
      <c r="W42" s="103"/>
      <c r="X42" s="103"/>
      <c r="Y42" s="103"/>
      <c r="Z42" s="103"/>
      <c r="AA42" s="103"/>
    </row>
    <row r="43" spans="1:27" s="76" customFormat="1" ht="102" x14ac:dyDescent="0.25">
      <c r="A43" s="121">
        <v>34</v>
      </c>
      <c r="B43" s="83" t="str">
        <f>+VLOOKUP(A43,'IDENTIFICACIÓN DE RIESGOS'!$A$7:$F$100,2,0)</f>
        <v>Gestión Humana</v>
      </c>
      <c r="C43" s="107" t="str">
        <f>+VLOOKUP(A43,'IDENTIFICACIÓN DE RIESGOS'!$A$7:$F$100,3,0)</f>
        <v>Probabilidad de exposición a riesgos por  desconocimiento de la normatividad vigente para el Sistema de Gestión de la Seguridad y Salud en el Trabajo</v>
      </c>
      <c r="D43" s="83" t="s">
        <v>160</v>
      </c>
      <c r="E43" s="121" t="s">
        <v>287</v>
      </c>
      <c r="F43" s="83" t="s">
        <v>202</v>
      </c>
      <c r="G43" s="83" t="s">
        <v>578</v>
      </c>
      <c r="H43" s="83" t="s">
        <v>288</v>
      </c>
      <c r="I43" s="83" t="s">
        <v>288</v>
      </c>
      <c r="J43" s="103"/>
      <c r="K43" s="103"/>
      <c r="L43" s="103"/>
      <c r="M43" s="103"/>
      <c r="N43" s="103"/>
      <c r="O43" s="103"/>
      <c r="P43" s="103"/>
      <c r="Q43" s="103"/>
      <c r="R43" s="103"/>
      <c r="S43" s="103"/>
      <c r="T43" s="103"/>
      <c r="U43" s="103"/>
      <c r="V43" s="103"/>
      <c r="W43" s="103"/>
      <c r="X43" s="103"/>
      <c r="Y43" s="103"/>
      <c r="Z43" s="103"/>
      <c r="AA43" s="103"/>
    </row>
    <row r="44" spans="1:27" s="76" customFormat="1" ht="76.5" x14ac:dyDescent="0.25">
      <c r="A44" s="83">
        <v>35</v>
      </c>
      <c r="B44" s="83" t="str">
        <f>+VLOOKUP(A44,'IDENTIFICACIÓN DE RIESGOS'!$A$7:$F$100,2,0)</f>
        <v>Gestión Humana</v>
      </c>
      <c r="C44" s="107" t="str">
        <f>+VLOOKUP(A44,'IDENTIFICACIÓN DE RIESGOS'!$A$7:$F$100,3,0)</f>
        <v xml:space="preserve">Liquidación de la nómina sin el oportuno reporte de las novedades que se generan mensualmente. </v>
      </c>
      <c r="D44" s="83" t="s">
        <v>160</v>
      </c>
      <c r="E44" s="121" t="s">
        <v>287</v>
      </c>
      <c r="F44" s="83" t="s">
        <v>571</v>
      </c>
      <c r="G44" s="83" t="s">
        <v>579</v>
      </c>
      <c r="H44" s="83" t="s">
        <v>288</v>
      </c>
      <c r="I44" s="83" t="s">
        <v>288</v>
      </c>
      <c r="J44" s="103"/>
      <c r="K44" s="103"/>
      <c r="L44" s="103"/>
      <c r="M44" s="103"/>
      <c r="N44" s="103"/>
      <c r="O44" s="103"/>
      <c r="P44" s="103"/>
      <c r="Q44" s="103"/>
      <c r="R44" s="103"/>
      <c r="S44" s="103"/>
      <c r="T44" s="103"/>
      <c r="U44" s="103"/>
      <c r="V44" s="103"/>
      <c r="W44" s="103"/>
      <c r="X44" s="103"/>
      <c r="Y44" s="103"/>
      <c r="Z44" s="103"/>
      <c r="AA44" s="103"/>
    </row>
    <row r="45" spans="1:27" s="76" customFormat="1" ht="89.25" x14ac:dyDescent="0.25">
      <c r="A45" s="83">
        <v>36</v>
      </c>
      <c r="B45" s="83" t="str">
        <f>+VLOOKUP(A45,'IDENTIFICACIÓN DE RIESGOS'!$A$7:$F$100,2,0)</f>
        <v>Gestión Humana</v>
      </c>
      <c r="C45" s="107" t="str">
        <f>+VLOOKUP(A45,'IDENTIFICACIÓN DE RIESGOS'!$A$7:$F$100,3,0)</f>
        <v>Nombrar, encargar o posesionar a un servidor que no cumpla con los requisitos establecidos en el Manual de Funciones de la SCJ</v>
      </c>
      <c r="D45" s="83" t="s">
        <v>160</v>
      </c>
      <c r="E45" s="83" t="s">
        <v>287</v>
      </c>
      <c r="F45" s="83" t="s">
        <v>572</v>
      </c>
      <c r="G45" s="83" t="s">
        <v>580</v>
      </c>
      <c r="H45" s="136" t="s">
        <v>288</v>
      </c>
      <c r="I45" s="136" t="s">
        <v>288</v>
      </c>
      <c r="J45" s="103"/>
      <c r="K45" s="103"/>
      <c r="L45" s="103"/>
      <c r="M45" s="103"/>
      <c r="N45" s="103"/>
      <c r="O45" s="103"/>
      <c r="P45" s="103"/>
      <c r="Q45" s="103"/>
      <c r="R45" s="103"/>
      <c r="S45" s="103"/>
      <c r="T45" s="103"/>
      <c r="U45" s="103"/>
      <c r="V45" s="103"/>
      <c r="W45" s="103"/>
      <c r="X45" s="103"/>
      <c r="Y45" s="103"/>
      <c r="Z45" s="103"/>
      <c r="AA45" s="103"/>
    </row>
    <row r="46" spans="1:27" s="76" customFormat="1" ht="38.25" x14ac:dyDescent="0.25">
      <c r="A46" s="121">
        <v>37</v>
      </c>
      <c r="B46" s="83" t="str">
        <f>+VLOOKUP(A46,'IDENTIFICACIÓN DE RIESGOS'!$A$7:$F$100,2,0)</f>
        <v>Gestión Humana</v>
      </c>
      <c r="C46" s="107" t="str">
        <f>+VLOOKUP(A46,'IDENTIFICACIÓN DE RIESGOS'!$A$7:$F$100,3,0)</f>
        <v>Sustracción de información de las historias laborales</v>
      </c>
      <c r="D46" s="83" t="s">
        <v>160</v>
      </c>
      <c r="E46" s="83" t="s">
        <v>287</v>
      </c>
      <c r="F46" s="83" t="s">
        <v>202</v>
      </c>
      <c r="G46" s="83" t="s">
        <v>581</v>
      </c>
      <c r="H46" s="136" t="s">
        <v>288</v>
      </c>
      <c r="I46" s="136" t="s">
        <v>288</v>
      </c>
      <c r="J46" s="103"/>
      <c r="K46" s="103"/>
      <c r="L46" s="103"/>
      <c r="M46" s="103"/>
      <c r="N46" s="103"/>
      <c r="O46" s="103"/>
      <c r="P46" s="103"/>
      <c r="Q46" s="103"/>
      <c r="R46" s="103"/>
      <c r="S46" s="103"/>
      <c r="T46" s="103"/>
      <c r="U46" s="103"/>
      <c r="V46" s="103"/>
      <c r="W46" s="103"/>
      <c r="X46" s="103"/>
      <c r="Y46" s="103"/>
      <c r="Z46" s="103"/>
      <c r="AA46" s="103"/>
    </row>
    <row r="47" spans="1:27" s="76" customFormat="1" ht="105" customHeight="1" x14ac:dyDescent="0.25">
      <c r="A47" s="83">
        <v>38</v>
      </c>
      <c r="B47" s="83" t="str">
        <f>+VLOOKUP(A47,'IDENTIFICACIÓN DE RIESGOS'!$A$7:$F$100,2,0)</f>
        <v>Gestión Humana</v>
      </c>
      <c r="C47" s="107" t="str">
        <f>+VLOOKUP(A47,'IDENTIFICACIÓN DE RIESGOS'!$A$7:$F$100,3,0)</f>
        <v>Emitir conceptos jurídicos no ajustados a la ley.</v>
      </c>
      <c r="D47" s="83" t="s">
        <v>160</v>
      </c>
      <c r="E47" s="83" t="s">
        <v>287</v>
      </c>
      <c r="F47" s="83" t="s">
        <v>202</v>
      </c>
      <c r="G47" s="83" t="s">
        <v>582</v>
      </c>
      <c r="H47" s="136" t="s">
        <v>288</v>
      </c>
      <c r="I47" s="136" t="s">
        <v>288</v>
      </c>
      <c r="J47" s="103"/>
      <c r="K47" s="103"/>
      <c r="L47" s="103"/>
      <c r="M47" s="103"/>
      <c r="N47" s="103"/>
      <c r="O47" s="103"/>
      <c r="P47" s="103"/>
      <c r="Q47" s="103"/>
      <c r="R47" s="103"/>
      <c r="S47" s="103"/>
      <c r="T47" s="103"/>
      <c r="U47" s="103"/>
      <c r="V47" s="103"/>
      <c r="W47" s="103"/>
      <c r="X47" s="103"/>
      <c r="Y47" s="103"/>
      <c r="Z47" s="103"/>
      <c r="AA47" s="103"/>
    </row>
    <row r="48" spans="1:27" s="76" customFormat="1" ht="89.25" x14ac:dyDescent="0.25">
      <c r="A48" s="83">
        <v>39</v>
      </c>
      <c r="B48" s="83" t="str">
        <f>+VLOOKUP(A48,'IDENTIFICACIÓN DE RIESGOS'!$A$7:$F$100,2,0)</f>
        <v>Gestión Humana</v>
      </c>
      <c r="C48" s="107" t="str">
        <f>+VLOOKUP(A48,'IDENTIFICACIÓN DE RIESGOS'!$A$7:$F$100,3,0)</f>
        <v>Alteración de las evaluaciones de desempeño laboral de servidores con nombramiento provisional durante el proceso de revisión.</v>
      </c>
      <c r="D48" s="83" t="s">
        <v>160</v>
      </c>
      <c r="E48" s="121" t="s">
        <v>287</v>
      </c>
      <c r="F48" s="83" t="s">
        <v>202</v>
      </c>
      <c r="G48" s="83" t="s">
        <v>583</v>
      </c>
      <c r="H48" s="83" t="s">
        <v>288</v>
      </c>
      <c r="I48" s="83" t="s">
        <v>288</v>
      </c>
      <c r="J48" s="103"/>
      <c r="K48" s="103"/>
      <c r="L48" s="103"/>
      <c r="M48" s="103"/>
      <c r="N48" s="103"/>
      <c r="O48" s="103"/>
      <c r="P48" s="103"/>
      <c r="Q48" s="103"/>
      <c r="R48" s="103"/>
      <c r="S48" s="103"/>
      <c r="T48" s="103"/>
      <c r="U48" s="103"/>
      <c r="V48" s="103"/>
      <c r="W48" s="103"/>
      <c r="X48" s="103"/>
      <c r="Y48" s="103"/>
      <c r="Z48" s="103"/>
      <c r="AA48" s="103"/>
    </row>
    <row r="49" spans="1:27" s="76" customFormat="1" ht="114.75" x14ac:dyDescent="0.25">
      <c r="A49" s="121">
        <v>40</v>
      </c>
      <c r="B49" s="83" t="str">
        <f>+VLOOKUP(A49,'IDENTIFICACIÓN DE RIESGOS'!$A$7:$F$100,2,0)</f>
        <v>Gestión Humana</v>
      </c>
      <c r="C49" s="107" t="str">
        <f>+VLOOKUP(A49,'IDENTIFICACIÓN DE RIESGOS'!$A$7:$F$100,3,0)</f>
        <v>Error en la revisión técnica de las ofertas presentadas por los proponentes, incumpliendo los requisitos establecidos en la etapa precontractual (estudios previos)</v>
      </c>
      <c r="D49" s="83" t="s">
        <v>160</v>
      </c>
      <c r="E49" s="121" t="s">
        <v>287</v>
      </c>
      <c r="F49" s="83" t="s">
        <v>202</v>
      </c>
      <c r="G49" s="83" t="s">
        <v>583</v>
      </c>
      <c r="H49" s="83" t="s">
        <v>288</v>
      </c>
      <c r="I49" s="83" t="s">
        <v>288</v>
      </c>
      <c r="J49" s="103"/>
      <c r="K49" s="103"/>
      <c r="L49" s="103"/>
      <c r="M49" s="103"/>
      <c r="N49" s="103"/>
      <c r="O49" s="103"/>
      <c r="P49" s="103"/>
      <c r="Q49" s="103"/>
      <c r="R49" s="103"/>
      <c r="S49" s="103"/>
      <c r="T49" s="103"/>
      <c r="U49" s="103"/>
      <c r="V49" s="103"/>
      <c r="W49" s="103"/>
      <c r="X49" s="103"/>
      <c r="Y49" s="103"/>
      <c r="Z49" s="103"/>
      <c r="AA49" s="103"/>
    </row>
    <row r="50" spans="1:27" s="76" customFormat="1" ht="76.5" x14ac:dyDescent="0.25">
      <c r="A50" s="83">
        <v>41</v>
      </c>
      <c r="B50" s="83" t="str">
        <f>+VLOOKUP(A50,'IDENTIFICACIÓN DE RIESGOS'!$A$7:$F$100,2,0)</f>
        <v>Gestión Humana</v>
      </c>
      <c r="C50" s="107" t="str">
        <f>+VLOOKUP(A50,'IDENTIFICACIÓN DE RIESGOS'!$A$7:$F$100,3,0)</f>
        <v>Probabilidad de Incremento en la ocurrencia de accidentes y enfermedades laborales</v>
      </c>
      <c r="D50" s="83" t="s">
        <v>160</v>
      </c>
      <c r="E50" s="121" t="s">
        <v>287</v>
      </c>
      <c r="F50" s="83" t="s">
        <v>573</v>
      </c>
      <c r="G50" s="83" t="s">
        <v>583</v>
      </c>
      <c r="H50" s="83" t="s">
        <v>288</v>
      </c>
      <c r="I50" s="83" t="s">
        <v>288</v>
      </c>
      <c r="J50" s="103"/>
      <c r="K50" s="103"/>
      <c r="L50" s="103"/>
      <c r="M50" s="103"/>
      <c r="N50" s="103"/>
      <c r="O50" s="103"/>
      <c r="P50" s="103"/>
      <c r="Q50" s="103"/>
      <c r="R50" s="103"/>
      <c r="S50" s="103"/>
      <c r="T50" s="103"/>
      <c r="U50" s="103"/>
      <c r="V50" s="103"/>
      <c r="W50" s="103"/>
      <c r="X50" s="103"/>
      <c r="Y50" s="103"/>
      <c r="Z50" s="103"/>
      <c r="AA50" s="103"/>
    </row>
    <row r="51" spans="1:27" s="76" customFormat="1" ht="63.75" x14ac:dyDescent="0.25">
      <c r="A51" s="83">
        <v>42</v>
      </c>
      <c r="B51" s="83" t="str">
        <f>+VLOOKUP(A51,'IDENTIFICACIÓN DE RIESGOS'!$A$7:$F$100,2,0)</f>
        <v>Gestión Humana</v>
      </c>
      <c r="C51" s="107" t="str">
        <f>+VLOOKUP(A51,'IDENTIFICACIÓN DE RIESGOS'!$A$7:$F$100,3,0)</f>
        <v>Probabilidad de Incremento de reporte de casos asociados a riesgo psicosocial en la SCJ</v>
      </c>
      <c r="D51" s="83" t="s">
        <v>160</v>
      </c>
      <c r="E51" s="121" t="s">
        <v>287</v>
      </c>
      <c r="F51" s="83" t="s">
        <v>574</v>
      </c>
      <c r="G51" s="83" t="s">
        <v>583</v>
      </c>
      <c r="H51" s="83" t="s">
        <v>288</v>
      </c>
      <c r="I51" s="83" t="s">
        <v>288</v>
      </c>
      <c r="J51" s="103"/>
      <c r="K51" s="103"/>
      <c r="L51" s="103"/>
      <c r="M51" s="103"/>
      <c r="N51" s="103"/>
      <c r="O51" s="103"/>
      <c r="P51" s="103"/>
      <c r="Q51" s="103"/>
      <c r="R51" s="103"/>
      <c r="S51" s="103"/>
      <c r="T51" s="103"/>
      <c r="U51" s="103"/>
      <c r="V51" s="103"/>
      <c r="W51" s="103"/>
      <c r="X51" s="103"/>
      <c r="Y51" s="103"/>
      <c r="Z51" s="103"/>
      <c r="AA51" s="103"/>
    </row>
    <row r="52" spans="1:27" s="76" customFormat="1" ht="38.25" x14ac:dyDescent="0.25">
      <c r="A52" s="121">
        <v>43</v>
      </c>
      <c r="B52" s="83" t="str">
        <f>+VLOOKUP(A52,'IDENTIFICACIÓN DE RIESGOS'!$A$7:$F$100,2,0)</f>
        <v>Gestión Humana</v>
      </c>
      <c r="C52" s="107" t="str">
        <f>+VLOOKUP(A52,'IDENTIFICACIÓN DE RIESGOS'!$A$7:$F$100,3,0)</f>
        <v>Indebida ejecución del programa de bienestar de la entidad</v>
      </c>
      <c r="D52" s="83" t="s">
        <v>160</v>
      </c>
      <c r="E52" s="121" t="s">
        <v>287</v>
      </c>
      <c r="F52" s="83" t="s">
        <v>575</v>
      </c>
      <c r="G52" s="83" t="s">
        <v>583</v>
      </c>
      <c r="H52" s="83" t="s">
        <v>288</v>
      </c>
      <c r="I52" s="83" t="s">
        <v>288</v>
      </c>
      <c r="J52" s="103"/>
      <c r="K52" s="103"/>
      <c r="L52" s="103"/>
      <c r="M52" s="103"/>
      <c r="N52" s="103"/>
      <c r="O52" s="103"/>
      <c r="P52" s="103"/>
      <c r="Q52" s="103"/>
      <c r="R52" s="103"/>
      <c r="S52" s="103"/>
      <c r="T52" s="103"/>
      <c r="U52" s="103"/>
      <c r="V52" s="103"/>
      <c r="W52" s="103"/>
      <c r="X52" s="103"/>
      <c r="Y52" s="103"/>
      <c r="Z52" s="103"/>
      <c r="AA52" s="103"/>
    </row>
    <row r="53" spans="1:27" s="76" customFormat="1" ht="63.75" x14ac:dyDescent="0.25">
      <c r="A53" s="83">
        <v>44</v>
      </c>
      <c r="B53" s="83" t="str">
        <f>+VLOOKUP(A53,'IDENTIFICACIÓN DE RIESGOS'!$A$7:$F$100,2,0)</f>
        <v>Gestión Humana</v>
      </c>
      <c r="C53" s="107" t="str">
        <f>+VLOOKUP(A53,'IDENTIFICACIÓN DE RIESGOS'!$A$7:$F$100,3,0)</f>
        <v>Diagnóstico de capacitación no ajustado a las necesidades reales de la SCJ.</v>
      </c>
      <c r="D53" s="83" t="s">
        <v>160</v>
      </c>
      <c r="E53" s="121" t="s">
        <v>287</v>
      </c>
      <c r="F53" s="83" t="s">
        <v>576</v>
      </c>
      <c r="G53" s="83" t="s">
        <v>583</v>
      </c>
      <c r="H53" s="83" t="s">
        <v>288</v>
      </c>
      <c r="I53" s="83" t="s">
        <v>288</v>
      </c>
      <c r="J53" s="103"/>
      <c r="K53" s="103"/>
      <c r="L53" s="103"/>
      <c r="M53" s="103"/>
      <c r="N53" s="103"/>
      <c r="O53" s="103"/>
      <c r="P53" s="103"/>
      <c r="Q53" s="103"/>
      <c r="R53" s="103"/>
      <c r="S53" s="103"/>
      <c r="T53" s="103"/>
      <c r="U53" s="103"/>
      <c r="V53" s="103"/>
      <c r="W53" s="103"/>
      <c r="X53" s="103"/>
      <c r="Y53" s="103"/>
      <c r="Z53" s="103"/>
      <c r="AA53" s="103"/>
    </row>
    <row r="54" spans="1:27" s="76" customFormat="1" ht="50.25" customHeight="1" x14ac:dyDescent="0.25">
      <c r="A54" s="83">
        <v>45</v>
      </c>
      <c r="B54" s="83" t="str">
        <f>+VLOOKUP(A54,'IDENTIFICACIÓN DE RIESGOS'!$A$7:$F$100,2,0)</f>
        <v>Gestión de Seguridad y Convivencia</v>
      </c>
      <c r="C54" s="107" t="str">
        <f>+VLOOKUP(A54,'IDENTIFICACIÓN DE RIESGOS'!$A$7:$F$100,3,0)</f>
        <v>Desviación o incumplimiento de las metas programadas de los indicadores relacionados con el proceso</v>
      </c>
      <c r="D54" s="83" t="s">
        <v>160</v>
      </c>
      <c r="E54" s="121" t="s">
        <v>287</v>
      </c>
      <c r="F54" s="83" t="s">
        <v>610</v>
      </c>
      <c r="G54" s="83" t="s">
        <v>611</v>
      </c>
      <c r="H54" s="83" t="s">
        <v>288</v>
      </c>
      <c r="I54" s="83" t="s">
        <v>288</v>
      </c>
      <c r="J54" s="103"/>
      <c r="K54" s="103"/>
      <c r="L54" s="103"/>
      <c r="M54" s="103"/>
      <c r="N54" s="103"/>
      <c r="O54" s="103"/>
      <c r="P54" s="103"/>
      <c r="Q54" s="103"/>
      <c r="R54" s="103"/>
      <c r="S54" s="103"/>
      <c r="T54" s="103"/>
      <c r="U54" s="103"/>
      <c r="V54" s="103"/>
      <c r="W54" s="103"/>
      <c r="X54" s="103"/>
      <c r="Y54" s="103"/>
      <c r="Z54" s="103"/>
      <c r="AA54" s="103"/>
    </row>
    <row r="55" spans="1:27" s="76" customFormat="1" ht="51" x14ac:dyDescent="0.25">
      <c r="A55" s="121">
        <v>46</v>
      </c>
      <c r="B55" s="83" t="str">
        <f>+VLOOKUP(A55,'IDENTIFICACIÓN DE RIESGOS'!$A$7:$F$100,2,0)</f>
        <v>Gestión de Seguridad y Convivencia</v>
      </c>
      <c r="C55" s="107" t="str">
        <f>+VLOOKUP(A55,'IDENTIFICACIÓN DE RIESGOS'!$A$7:$F$100,3,0)</f>
        <v xml:space="preserve">Perdida o distorsión de información critica para el proceso </v>
      </c>
      <c r="D55" s="83" t="s">
        <v>160</v>
      </c>
      <c r="E55" s="121" t="s">
        <v>287</v>
      </c>
      <c r="F55" s="83" t="s">
        <v>612</v>
      </c>
      <c r="G55" s="83" t="s">
        <v>611</v>
      </c>
      <c r="H55" s="83" t="s">
        <v>288</v>
      </c>
      <c r="I55" s="83" t="s">
        <v>288</v>
      </c>
      <c r="J55" s="103"/>
      <c r="K55" s="103"/>
      <c r="L55" s="103"/>
      <c r="M55" s="103"/>
      <c r="N55" s="103"/>
      <c r="O55" s="103"/>
      <c r="P55" s="103"/>
      <c r="Q55" s="103"/>
      <c r="R55" s="103"/>
      <c r="S55" s="103"/>
      <c r="T55" s="103"/>
      <c r="U55" s="103"/>
      <c r="V55" s="103"/>
      <c r="W55" s="103"/>
      <c r="X55" s="103"/>
      <c r="Y55" s="103"/>
      <c r="Z55" s="103"/>
      <c r="AA55" s="103"/>
    </row>
    <row r="56" spans="1:27" s="76" customFormat="1" ht="76.5" x14ac:dyDescent="0.25">
      <c r="A56" s="83">
        <v>47</v>
      </c>
      <c r="B56" s="83" t="str">
        <f>+VLOOKUP(A56,'IDENTIFICACIÓN DE RIESGOS'!$A$7:$F$100,2,0)</f>
        <v>Gestión de Seguridad y Convivencia</v>
      </c>
      <c r="C56" s="107" t="str">
        <f>+VLOOKUP(A56,'IDENTIFICACIÓN DE RIESGOS'!$A$7:$F$100,3,0)</f>
        <v>Ejecución ineficaz o ineficiente de las actividades programadas en los diferentes procedimientos</v>
      </c>
      <c r="D56" s="83" t="s">
        <v>160</v>
      </c>
      <c r="E56" s="121" t="s">
        <v>287</v>
      </c>
      <c r="F56" s="83" t="s">
        <v>610</v>
      </c>
      <c r="G56" s="83" t="s">
        <v>611</v>
      </c>
      <c r="H56" s="83" t="s">
        <v>288</v>
      </c>
      <c r="I56" s="83" t="s">
        <v>288</v>
      </c>
      <c r="J56" s="103"/>
      <c r="K56" s="103"/>
      <c r="L56" s="103"/>
      <c r="M56" s="103"/>
      <c r="N56" s="103"/>
      <c r="O56" s="103"/>
      <c r="P56" s="103"/>
      <c r="Q56" s="103"/>
      <c r="R56" s="103"/>
      <c r="S56" s="103"/>
      <c r="T56" s="103"/>
      <c r="U56" s="103"/>
      <c r="V56" s="103"/>
      <c r="W56" s="103"/>
      <c r="X56" s="103"/>
      <c r="Y56" s="103"/>
      <c r="Z56" s="103"/>
      <c r="AA56" s="103"/>
    </row>
    <row r="57" spans="1:27" s="76" customFormat="1" ht="63.75" x14ac:dyDescent="0.25">
      <c r="A57" s="83">
        <v>48</v>
      </c>
      <c r="B57" s="83" t="str">
        <f>+VLOOKUP(A57,'IDENTIFICACIÓN DE RIESGOS'!$A$7:$F$100,2,0)</f>
        <v>Gestión de Seguridad y Convivencia</v>
      </c>
      <c r="C57" s="107" t="str">
        <f>+VLOOKUP(A57,'IDENTIFICACIÓN DE RIESGOS'!$A$7:$F$100,3,0)</f>
        <v>Atención deficiente de los usuarios de los diferentes procedimientos</v>
      </c>
      <c r="D57" s="83" t="s">
        <v>160</v>
      </c>
      <c r="E57" s="121" t="s">
        <v>287</v>
      </c>
      <c r="F57" s="83" t="s">
        <v>613</v>
      </c>
      <c r="G57" s="83" t="s">
        <v>611</v>
      </c>
      <c r="H57" s="83" t="s">
        <v>288</v>
      </c>
      <c r="I57" s="83" t="s">
        <v>288</v>
      </c>
      <c r="J57" s="103"/>
      <c r="K57" s="103"/>
      <c r="L57" s="103"/>
      <c r="M57" s="103"/>
      <c r="N57" s="103"/>
      <c r="O57" s="103"/>
      <c r="P57" s="103"/>
      <c r="Q57" s="103"/>
      <c r="R57" s="103"/>
      <c r="S57" s="103"/>
      <c r="T57" s="103"/>
      <c r="U57" s="103"/>
      <c r="V57" s="103"/>
      <c r="W57" s="103"/>
      <c r="X57" s="103"/>
      <c r="Y57" s="103"/>
      <c r="Z57" s="103"/>
      <c r="AA57" s="103"/>
    </row>
    <row r="58" spans="1:27" s="76" customFormat="1" ht="89.25" x14ac:dyDescent="0.25">
      <c r="A58" s="121">
        <v>49</v>
      </c>
      <c r="B58" s="83" t="str">
        <f>+VLOOKUP(A58,'IDENTIFICACIÓN DE RIESGOS'!$A$7:$F$100,2,0)</f>
        <v>Gestión de Seguridad y Convivencia</v>
      </c>
      <c r="C58" s="107" t="str">
        <f>+VLOOKUP(A58,'IDENTIFICACIÓN DE RIESGOS'!$A$7:$F$100,3,0)</f>
        <v>Acompañamiento inadecuado o con resultados adversos de manifestaciones, movilizaciones, eventos o aglomeraciones</v>
      </c>
      <c r="D58" s="83" t="s">
        <v>160</v>
      </c>
      <c r="E58" s="121" t="s">
        <v>287</v>
      </c>
      <c r="F58" s="83" t="s">
        <v>613</v>
      </c>
      <c r="G58" s="83" t="s">
        <v>611</v>
      </c>
      <c r="H58" s="83" t="s">
        <v>288</v>
      </c>
      <c r="I58" s="83" t="s">
        <v>288</v>
      </c>
      <c r="J58" s="103"/>
      <c r="K58" s="103"/>
      <c r="L58" s="103"/>
      <c r="M58" s="103"/>
      <c r="N58" s="103"/>
      <c r="O58" s="103"/>
      <c r="P58" s="103"/>
      <c r="Q58" s="103"/>
      <c r="R58" s="103"/>
      <c r="S58" s="103"/>
      <c r="T58" s="103"/>
      <c r="U58" s="103"/>
      <c r="V58" s="103"/>
      <c r="W58" s="103"/>
      <c r="X58" s="103"/>
      <c r="Y58" s="103"/>
      <c r="Z58" s="103"/>
      <c r="AA58" s="103"/>
    </row>
    <row r="59" spans="1:27" s="76" customFormat="1" ht="76.5" x14ac:dyDescent="0.25">
      <c r="A59" s="83">
        <v>50</v>
      </c>
      <c r="B59" s="83" t="str">
        <f>+VLOOKUP(A59,'IDENTIFICACIÓN DE RIESGOS'!$A$7:$F$100,2,0)</f>
        <v>Fortalecimiento de Capacidades Operativas para la S, C y AJ</v>
      </c>
      <c r="C59" s="107" t="str">
        <f>+VLOOKUP(A59,'IDENTIFICACIÓN DE RIESGOS'!$A$7:$F$100,3,0)</f>
        <v>Uso de los bienes en comodato con un fin diferente a lo pactado en los contratos interadministrativos de comodato</v>
      </c>
      <c r="D59" s="83" t="s">
        <v>160</v>
      </c>
      <c r="E59" s="121" t="s">
        <v>287</v>
      </c>
      <c r="F59" s="83" t="s">
        <v>641</v>
      </c>
      <c r="G59" s="83" t="s">
        <v>644</v>
      </c>
      <c r="H59" s="83" t="s">
        <v>288</v>
      </c>
      <c r="I59" s="83" t="s">
        <v>288</v>
      </c>
      <c r="J59" s="103"/>
      <c r="K59" s="103"/>
      <c r="L59" s="103"/>
      <c r="M59" s="103"/>
      <c r="N59" s="103"/>
      <c r="O59" s="103"/>
      <c r="P59" s="103"/>
      <c r="Q59" s="103"/>
      <c r="R59" s="103"/>
      <c r="S59" s="103"/>
      <c r="T59" s="103"/>
      <c r="U59" s="103"/>
      <c r="V59" s="103"/>
      <c r="W59" s="103"/>
      <c r="X59" s="103"/>
      <c r="Y59" s="103"/>
      <c r="Z59" s="103"/>
      <c r="AA59" s="103"/>
    </row>
    <row r="60" spans="1:27" s="76" customFormat="1" ht="89.25" x14ac:dyDescent="0.25">
      <c r="A60" s="83">
        <v>51</v>
      </c>
      <c r="B60" s="83" t="str">
        <f>+VLOOKUP(A60,'IDENTIFICACIÓN DE RIESGOS'!$A$7:$F$100,2,0)</f>
        <v>Fortalecimiento de Capacidades Operativas para la S, C y AJ</v>
      </c>
      <c r="C60" s="107" t="str">
        <f>+VLOOKUP(A60,'IDENTIFICACIÓN DE RIESGOS'!$A$7:$F$100,3,0)</f>
        <v>Detrimento patrimonial por la no reclamación de siniestros durante el tiempo legalmente establecido para que no opere la prescripción</v>
      </c>
      <c r="D60" s="83" t="s">
        <v>160</v>
      </c>
      <c r="E60" s="121" t="s">
        <v>287</v>
      </c>
      <c r="F60" s="83" t="s">
        <v>645</v>
      </c>
      <c r="G60" s="83" t="s">
        <v>646</v>
      </c>
      <c r="H60" s="83" t="s">
        <v>288</v>
      </c>
      <c r="I60" s="83" t="s">
        <v>288</v>
      </c>
      <c r="J60" s="103"/>
      <c r="K60" s="103"/>
      <c r="L60" s="103"/>
      <c r="M60" s="103"/>
      <c r="N60" s="103"/>
      <c r="O60" s="103"/>
      <c r="P60" s="103"/>
      <c r="Q60" s="103"/>
      <c r="R60" s="103"/>
      <c r="S60" s="103"/>
      <c r="T60" s="103"/>
      <c r="U60" s="103"/>
      <c r="V60" s="103"/>
      <c r="W60" s="103"/>
      <c r="X60" s="103"/>
      <c r="Y60" s="103"/>
      <c r="Z60" s="103"/>
      <c r="AA60" s="103"/>
    </row>
    <row r="61" spans="1:27" s="76" customFormat="1" ht="51" x14ac:dyDescent="0.25">
      <c r="A61" s="121">
        <v>52</v>
      </c>
      <c r="B61" s="83" t="str">
        <f>+VLOOKUP(A61,'IDENTIFICACIÓN DE RIESGOS'!$A$7:$F$100,2,0)</f>
        <v>Fortalecimiento de Capacidades Operativas para la S, C y AJ</v>
      </c>
      <c r="C61" s="107" t="str">
        <f>+VLOOKUP(A61,'IDENTIFICACIÓN DE RIESGOS'!$A$7:$F$100,3,0)</f>
        <v>Fallas técnicas en los puntos instalados  del sistema de Video vigilancia de la ciudad</v>
      </c>
      <c r="D61" s="83" t="s">
        <v>160</v>
      </c>
      <c r="E61" s="121" t="s">
        <v>287</v>
      </c>
      <c r="F61" s="83" t="s">
        <v>647</v>
      </c>
      <c r="G61" s="83" t="s">
        <v>648</v>
      </c>
      <c r="H61" s="83" t="s">
        <v>288</v>
      </c>
      <c r="I61" s="83" t="s">
        <v>288</v>
      </c>
      <c r="J61" s="103"/>
      <c r="K61" s="103"/>
      <c r="L61" s="103"/>
      <c r="M61" s="103"/>
      <c r="N61" s="103"/>
      <c r="O61" s="103"/>
      <c r="P61" s="103"/>
      <c r="Q61" s="103"/>
      <c r="R61" s="103"/>
      <c r="S61" s="103"/>
      <c r="T61" s="103"/>
      <c r="U61" s="103"/>
      <c r="V61" s="103"/>
      <c r="W61" s="103"/>
      <c r="X61" s="103"/>
      <c r="Y61" s="103"/>
      <c r="Z61" s="103"/>
      <c r="AA61" s="103"/>
    </row>
    <row r="62" spans="1:27" s="76" customFormat="1" ht="63.75" x14ac:dyDescent="0.25">
      <c r="A62" s="83">
        <v>53</v>
      </c>
      <c r="B62" s="83" t="str">
        <f>+VLOOKUP(A62,'IDENTIFICACIÓN DE RIESGOS'!$A$7:$F$100,2,0)</f>
        <v>Fortalecimiento de Capacidades Operativas para la S, C y AJ</v>
      </c>
      <c r="C62" s="107" t="str">
        <f>+VLOOKUP(A62,'IDENTIFICACIÓN DE RIESGOS'!$A$7:$F$100,3,0)</f>
        <v>No suministrar los bienes y servicios de manera oportuna</v>
      </c>
      <c r="D62" s="83" t="s">
        <v>160</v>
      </c>
      <c r="E62" s="121" t="s">
        <v>287</v>
      </c>
      <c r="F62" s="83" t="s">
        <v>649</v>
      </c>
      <c r="G62" s="83" t="s">
        <v>650</v>
      </c>
      <c r="H62" s="83" t="s">
        <v>288</v>
      </c>
      <c r="I62" s="83" t="s">
        <v>288</v>
      </c>
      <c r="J62" s="103"/>
      <c r="K62" s="103"/>
      <c r="L62" s="103"/>
      <c r="M62" s="103"/>
      <c r="N62" s="103"/>
      <c r="O62" s="103"/>
      <c r="P62" s="103"/>
      <c r="Q62" s="103"/>
      <c r="R62" s="103"/>
      <c r="S62" s="103"/>
      <c r="T62" s="103"/>
      <c r="U62" s="103"/>
      <c r="V62" s="103"/>
      <c r="W62" s="103"/>
      <c r="X62" s="103"/>
      <c r="Y62" s="103"/>
      <c r="Z62" s="103"/>
      <c r="AA62" s="103"/>
    </row>
    <row r="63" spans="1:27" s="76" customFormat="1" ht="153" x14ac:dyDescent="0.25">
      <c r="A63" s="83">
        <v>54</v>
      </c>
      <c r="B63" s="83" t="str">
        <f>+VLOOKUP(A63,'IDENTIFICACIÓN DE RIESGOS'!$A$7:$F$100,2,0)</f>
        <v>Fortalecimiento de Capacidades Operativas para la S, C y AJ</v>
      </c>
      <c r="C63" s="107" t="str">
        <f>+VLOOKUP(A63,'IDENTIFICACIÓN DE RIESGOS'!$A$7:$F$100,3,0)</f>
        <v>Proyectos no ejecutados de acuerdo a lo proyectado en la vigencia anterior, Proyectos inconclusos en su ejecución (Obras de infraestructura sin terminar), Obras sin el cumplimiento de requisitos para su adecuado funcionamiento</v>
      </c>
      <c r="D63" s="83" t="s">
        <v>160</v>
      </c>
      <c r="E63" s="121" t="s">
        <v>287</v>
      </c>
      <c r="F63" s="83" t="s">
        <v>649</v>
      </c>
      <c r="G63" s="83" t="s">
        <v>650</v>
      </c>
      <c r="H63" s="83" t="s">
        <v>288</v>
      </c>
      <c r="I63" s="83" t="s">
        <v>288</v>
      </c>
      <c r="J63" s="103"/>
      <c r="K63" s="103"/>
      <c r="L63" s="103"/>
      <c r="M63" s="103"/>
      <c r="N63" s="103"/>
      <c r="O63" s="103"/>
      <c r="P63" s="103"/>
      <c r="Q63" s="103"/>
      <c r="R63" s="103"/>
      <c r="S63" s="103"/>
      <c r="T63" s="103"/>
      <c r="U63" s="103"/>
      <c r="V63" s="103"/>
      <c r="W63" s="103"/>
      <c r="X63" s="103"/>
      <c r="Y63" s="103"/>
      <c r="Z63" s="103"/>
      <c r="AA63" s="103"/>
    </row>
    <row r="64" spans="1:27" s="76" customFormat="1" ht="25.5" x14ac:dyDescent="0.25">
      <c r="A64" s="121">
        <v>55</v>
      </c>
      <c r="B64" s="83" t="str">
        <f>+VLOOKUP(A64,'IDENTIFICACIÓN DE RIESGOS'!$A$7:$F$100,2,0)</f>
        <v>CD-Atención Integral para PPL</v>
      </c>
      <c r="C64" s="107" t="str">
        <f>+VLOOKUP(A64,'IDENTIFICACIÓN DE RIESGOS'!$A$7:$F$100,3,0)</f>
        <v>Incumplimiento en la prestacion del servicio</v>
      </c>
      <c r="D64" s="83" t="s">
        <v>160</v>
      </c>
      <c r="E64" s="121" t="s">
        <v>287</v>
      </c>
      <c r="F64" s="83" t="s">
        <v>202</v>
      </c>
      <c r="G64" s="83" t="s">
        <v>673</v>
      </c>
      <c r="H64" s="83" t="s">
        <v>288</v>
      </c>
      <c r="I64" s="83" t="s">
        <v>288</v>
      </c>
      <c r="J64" s="103"/>
      <c r="K64" s="103"/>
      <c r="L64" s="103"/>
      <c r="M64" s="103"/>
      <c r="N64" s="103"/>
      <c r="O64" s="103"/>
      <c r="P64" s="103"/>
      <c r="Q64" s="103"/>
      <c r="R64" s="103"/>
      <c r="S64" s="103"/>
      <c r="T64" s="103"/>
      <c r="U64" s="103"/>
      <c r="V64" s="103"/>
      <c r="W64" s="103"/>
      <c r="X64" s="103"/>
      <c r="Y64" s="103"/>
      <c r="Z64" s="103"/>
      <c r="AA64" s="103"/>
    </row>
    <row r="65" spans="1:27" s="76" customFormat="1" ht="63.75" x14ac:dyDescent="0.25">
      <c r="A65" s="83">
        <v>56</v>
      </c>
      <c r="B65" s="83" t="str">
        <f>+VLOOKUP(A65,'IDENTIFICACIÓN DE RIESGOS'!$A$7:$F$100,2,0)</f>
        <v>CD-Atención Integral para PPL</v>
      </c>
      <c r="C65" s="107" t="str">
        <f>+VLOOKUP(A65,'IDENTIFICACIÓN DE RIESGOS'!$A$7:$F$100,3,0)</f>
        <v>Disminución de las actividades válidas para la redención de pena, vulneración de derechos a PPL</v>
      </c>
      <c r="D65" s="83" t="s">
        <v>160</v>
      </c>
      <c r="E65" s="121" t="s">
        <v>287</v>
      </c>
      <c r="F65" s="83" t="s">
        <v>202</v>
      </c>
      <c r="G65" s="83" t="s">
        <v>674</v>
      </c>
      <c r="H65" s="83" t="s">
        <v>288</v>
      </c>
      <c r="I65" s="83" t="s">
        <v>288</v>
      </c>
      <c r="J65" s="103"/>
      <c r="K65" s="103"/>
      <c r="L65" s="103"/>
      <c r="M65" s="103"/>
      <c r="N65" s="103"/>
      <c r="O65" s="103"/>
      <c r="P65" s="103"/>
      <c r="Q65" s="103"/>
      <c r="R65" s="103"/>
      <c r="S65" s="103"/>
      <c r="T65" s="103"/>
      <c r="U65" s="103"/>
      <c r="V65" s="103"/>
      <c r="W65" s="103"/>
      <c r="X65" s="103"/>
      <c r="Y65" s="103"/>
      <c r="Z65" s="103"/>
      <c r="AA65" s="103"/>
    </row>
    <row r="66" spans="1:27" s="76" customFormat="1" ht="38.25" x14ac:dyDescent="0.25">
      <c r="A66" s="83">
        <v>57</v>
      </c>
      <c r="B66" s="83" t="str">
        <f>+VLOOKUP(A66,'IDENTIFICACIÓN DE RIESGOS'!$A$7:$F$100,2,0)</f>
        <v>CD-Atención Integral para PPL</v>
      </c>
      <c r="C66" s="107" t="str">
        <f>+VLOOKUP(A66,'IDENTIFICACIÓN DE RIESGOS'!$A$7:$F$100,3,0)</f>
        <v>Pérdida de la confidencialidad de la información</v>
      </c>
      <c r="D66" s="83" t="s">
        <v>160</v>
      </c>
      <c r="E66" s="121" t="s">
        <v>287</v>
      </c>
      <c r="F66" s="83" t="s">
        <v>202</v>
      </c>
      <c r="G66" s="83" t="s">
        <v>675</v>
      </c>
      <c r="H66" s="83" t="s">
        <v>288</v>
      </c>
      <c r="I66" s="83" t="s">
        <v>288</v>
      </c>
      <c r="J66" s="103"/>
      <c r="K66" s="103"/>
      <c r="L66" s="103"/>
      <c r="M66" s="103"/>
      <c r="N66" s="103"/>
      <c r="O66" s="103"/>
      <c r="P66" s="103"/>
      <c r="Q66" s="103"/>
      <c r="R66" s="103"/>
      <c r="S66" s="103"/>
      <c r="T66" s="103"/>
      <c r="U66" s="103"/>
      <c r="V66" s="103"/>
      <c r="W66" s="103"/>
      <c r="X66" s="103"/>
      <c r="Y66" s="103"/>
      <c r="Z66" s="103"/>
      <c r="AA66" s="103"/>
    </row>
    <row r="67" spans="1:27" s="76" customFormat="1" ht="25.5" x14ac:dyDescent="0.25">
      <c r="A67" s="121">
        <v>58</v>
      </c>
      <c r="B67" s="83" t="str">
        <f>+VLOOKUP(A67,'IDENTIFICACIÓN DE RIESGOS'!$A$7:$F$100,2,0)</f>
        <v>CD-Atención Integral para PPL</v>
      </c>
      <c r="C67" s="107" t="str">
        <f>+VLOOKUP(A67,'IDENTIFICACIÓN DE RIESGOS'!$A$7:$F$100,3,0)</f>
        <v>Fuga o Rescate de PPL</v>
      </c>
      <c r="D67" s="83" t="s">
        <v>160</v>
      </c>
      <c r="E67" s="121" t="s">
        <v>287</v>
      </c>
      <c r="F67" s="83" t="s">
        <v>202</v>
      </c>
      <c r="G67" s="83" t="s">
        <v>676</v>
      </c>
      <c r="H67" s="83" t="s">
        <v>288</v>
      </c>
      <c r="I67" s="83" t="s">
        <v>288</v>
      </c>
      <c r="J67" s="103"/>
      <c r="K67" s="103"/>
      <c r="L67" s="103"/>
      <c r="M67" s="103"/>
      <c r="N67" s="103"/>
      <c r="O67" s="103"/>
      <c r="P67" s="103"/>
      <c r="Q67" s="103"/>
      <c r="R67" s="103"/>
      <c r="S67" s="103"/>
      <c r="T67" s="103"/>
      <c r="U67" s="103"/>
      <c r="V67" s="103"/>
      <c r="W67" s="103"/>
      <c r="X67" s="103"/>
      <c r="Y67" s="103"/>
      <c r="Z67" s="103"/>
      <c r="AA67" s="103"/>
    </row>
    <row r="68" spans="1:27" s="76" customFormat="1" ht="63.75" x14ac:dyDescent="0.25">
      <c r="A68" s="83">
        <v>59</v>
      </c>
      <c r="B68" s="83" t="str">
        <f>+VLOOKUP(A68,'IDENTIFICACIÓN DE RIESGOS'!$A$7:$F$100,2,0)</f>
        <v>CD-Atención Integral para PPL</v>
      </c>
      <c r="C68" s="107" t="str">
        <f>+VLOOKUP(A68,'IDENTIFICACIÓN DE RIESGOS'!$A$7:$F$100,3,0)</f>
        <v>Cuarentena, ETA (enfermedad transmitida por alimento) y cierre del servicio de alimentos</v>
      </c>
      <c r="D68" s="83" t="s">
        <v>160</v>
      </c>
      <c r="E68" s="121" t="s">
        <v>287</v>
      </c>
      <c r="F68" s="83" t="s">
        <v>202</v>
      </c>
      <c r="G68" s="83" t="s">
        <v>677</v>
      </c>
      <c r="H68" s="83" t="s">
        <v>288</v>
      </c>
      <c r="I68" s="83" t="s">
        <v>288</v>
      </c>
      <c r="J68" s="103"/>
      <c r="K68" s="103"/>
      <c r="L68" s="103"/>
      <c r="M68" s="103"/>
      <c r="N68" s="103"/>
      <c r="O68" s="103"/>
      <c r="P68" s="103"/>
      <c r="Q68" s="103"/>
      <c r="R68" s="103"/>
      <c r="S68" s="103"/>
      <c r="T68" s="103"/>
      <c r="U68" s="103"/>
      <c r="V68" s="103"/>
      <c r="W68" s="103"/>
      <c r="X68" s="103"/>
      <c r="Y68" s="103"/>
      <c r="Z68" s="103"/>
      <c r="AA68" s="103"/>
    </row>
    <row r="69" spans="1:27" s="76" customFormat="1" ht="63.75" x14ac:dyDescent="0.25">
      <c r="A69" s="83">
        <v>60</v>
      </c>
      <c r="B69" s="83" t="str">
        <f>+VLOOKUP(A69,'IDENTIFICACIÓN DE RIESGOS'!$A$7:$F$100,2,0)</f>
        <v>CD-Custodia y vigilacia para la seguridad</v>
      </c>
      <c r="C69" s="107" t="str">
        <f>+VLOOKUP(A69,'IDENTIFICACIÓN DE RIESGOS'!$A$7:$F$100,3,0)</f>
        <v>Incumplimiento en la cobertura de los puestos de servicio y las actividades programadas</v>
      </c>
      <c r="D69" s="83" t="s">
        <v>160</v>
      </c>
      <c r="E69" s="121" t="s">
        <v>287</v>
      </c>
      <c r="F69" s="83" t="s">
        <v>202</v>
      </c>
      <c r="G69" s="83" t="s">
        <v>688</v>
      </c>
      <c r="H69" s="83" t="s">
        <v>288</v>
      </c>
      <c r="I69" s="83" t="s">
        <v>288</v>
      </c>
      <c r="J69" s="103"/>
      <c r="K69" s="103"/>
      <c r="L69" s="103"/>
      <c r="M69" s="103"/>
      <c r="N69" s="103"/>
      <c r="O69" s="103"/>
      <c r="P69" s="103"/>
      <c r="Q69" s="103"/>
      <c r="R69" s="103"/>
      <c r="S69" s="103"/>
      <c r="T69" s="103"/>
      <c r="U69" s="103"/>
      <c r="V69" s="103"/>
      <c r="W69" s="103"/>
      <c r="X69" s="103"/>
      <c r="Y69" s="103"/>
      <c r="Z69" s="103"/>
      <c r="AA69" s="103"/>
    </row>
    <row r="70" spans="1:27" s="76" customFormat="1" ht="89.25" x14ac:dyDescent="0.25">
      <c r="A70" s="121">
        <v>61</v>
      </c>
      <c r="B70" s="83" t="str">
        <f>+VLOOKUP(A70,'IDENTIFICACIÓN DE RIESGOS'!$A$7:$F$100,2,0)</f>
        <v>CD-Custodia y vigilacia para la seguridad</v>
      </c>
      <c r="C70" s="107" t="str">
        <f>+VLOOKUP(A70,'IDENTIFICACIÓN DE RIESGOS'!$A$7:$F$100,3,0)</f>
        <v>Inseguridad y tiempos de reacción a los eventos que atenten contra la seguridad de las PPL/Funcionarios/Guardia.</v>
      </c>
      <c r="D70" s="83" t="s">
        <v>160</v>
      </c>
      <c r="E70" s="121" t="s">
        <v>287</v>
      </c>
      <c r="F70" s="83" t="s">
        <v>202</v>
      </c>
      <c r="G70" s="83" t="s">
        <v>689</v>
      </c>
      <c r="H70" s="83" t="s">
        <v>288</v>
      </c>
      <c r="I70" s="83" t="s">
        <v>288</v>
      </c>
      <c r="J70" s="103"/>
      <c r="K70" s="103"/>
      <c r="L70" s="103"/>
      <c r="M70" s="103"/>
      <c r="N70" s="103"/>
      <c r="O70" s="103"/>
      <c r="P70" s="103"/>
      <c r="Q70" s="103"/>
      <c r="R70" s="103"/>
      <c r="S70" s="103"/>
      <c r="T70" s="103"/>
      <c r="U70" s="103"/>
      <c r="V70" s="103"/>
      <c r="W70" s="103"/>
      <c r="X70" s="103"/>
      <c r="Y70" s="103"/>
      <c r="Z70" s="103"/>
      <c r="AA70" s="103"/>
    </row>
    <row r="71" spans="1:27" s="76" customFormat="1" ht="38.25" x14ac:dyDescent="0.25">
      <c r="A71" s="83">
        <v>62</v>
      </c>
      <c r="B71" s="83" t="str">
        <f>+VLOOKUP(A71,'IDENTIFICACIÓN DE RIESGOS'!$A$7:$F$100,2,0)</f>
        <v>CD-Custodia y vigilacia para la seguridad</v>
      </c>
      <c r="C71" s="107" t="str">
        <f>+VLOOKUP(A71,'IDENTIFICACIÓN DE RIESGOS'!$A$7:$F$100,3,0)</f>
        <v>Fuga/rescates o inseguridad dentro del sistema penitenciario</v>
      </c>
      <c r="D71" s="83" t="s">
        <v>160</v>
      </c>
      <c r="E71" s="121" t="s">
        <v>287</v>
      </c>
      <c r="F71" s="83" t="s">
        <v>202</v>
      </c>
      <c r="G71" s="83" t="s">
        <v>688</v>
      </c>
      <c r="H71" s="83" t="s">
        <v>288</v>
      </c>
      <c r="I71" s="83" t="s">
        <v>288</v>
      </c>
      <c r="J71" s="103"/>
      <c r="K71" s="103"/>
      <c r="L71" s="103"/>
      <c r="M71" s="103"/>
      <c r="N71" s="103"/>
      <c r="O71" s="103"/>
      <c r="P71" s="103"/>
      <c r="Q71" s="103"/>
      <c r="R71" s="103"/>
      <c r="S71" s="103"/>
      <c r="T71" s="103"/>
      <c r="U71" s="103"/>
      <c r="V71" s="103"/>
      <c r="W71" s="103"/>
      <c r="X71" s="103"/>
      <c r="Y71" s="103"/>
      <c r="Z71" s="103"/>
      <c r="AA71" s="103"/>
    </row>
    <row r="72" spans="1:27" s="76" customFormat="1" ht="38.25" x14ac:dyDescent="0.25">
      <c r="A72" s="83">
        <v>63</v>
      </c>
      <c r="B72" s="83" t="str">
        <f>+VLOOKUP(A72,'IDENTIFICACIÓN DE RIESGOS'!$A$7:$F$100,2,0)</f>
        <v>CD-Tramite Juridico para PPL</v>
      </c>
      <c r="C72" s="107" t="str">
        <f>+VLOOKUP(A72,'IDENTIFICACIÓN DE RIESGOS'!$A$7:$F$100,3,0)</f>
        <v xml:space="preserve">Vencimiento de trámites Jurídicos. </v>
      </c>
      <c r="D72" s="83" t="s">
        <v>160</v>
      </c>
      <c r="E72" s="121" t="s">
        <v>287</v>
      </c>
      <c r="F72" s="83" t="s">
        <v>707</v>
      </c>
      <c r="G72" s="83" t="s">
        <v>708</v>
      </c>
      <c r="H72" s="83" t="s">
        <v>288</v>
      </c>
      <c r="I72" s="83" t="s">
        <v>288</v>
      </c>
      <c r="J72" s="103"/>
      <c r="K72" s="103"/>
      <c r="L72" s="103"/>
      <c r="M72" s="103"/>
      <c r="N72" s="103"/>
      <c r="O72" s="103"/>
      <c r="P72" s="103"/>
      <c r="Q72" s="103"/>
      <c r="R72" s="103"/>
      <c r="S72" s="103"/>
      <c r="T72" s="103"/>
      <c r="U72" s="103"/>
      <c r="V72" s="103"/>
      <c r="W72" s="103"/>
      <c r="X72" s="103"/>
      <c r="Y72" s="103"/>
      <c r="Z72" s="103"/>
      <c r="AA72" s="103"/>
    </row>
    <row r="73" spans="1:27" s="76" customFormat="1" ht="38.25" x14ac:dyDescent="0.25">
      <c r="A73" s="121">
        <v>64</v>
      </c>
      <c r="B73" s="83" t="str">
        <f>+VLOOKUP(A73,'IDENTIFICACIÓN DE RIESGOS'!$A$7:$F$100,2,0)</f>
        <v>CD-Tramite Juridico para PPL</v>
      </c>
      <c r="C73" s="107" t="str">
        <f>+VLOOKUP(A73,'IDENTIFICACIÓN DE RIESGOS'!$A$7:$F$100,3,0)</f>
        <v xml:space="preserve">Prescripción de trámites Jurídicos. </v>
      </c>
      <c r="D73" s="83" t="s">
        <v>160</v>
      </c>
      <c r="E73" s="121" t="s">
        <v>287</v>
      </c>
      <c r="F73" s="83" t="s">
        <v>707</v>
      </c>
      <c r="G73" s="83" t="s">
        <v>688</v>
      </c>
      <c r="H73" s="83" t="s">
        <v>288</v>
      </c>
      <c r="I73" s="83" t="s">
        <v>288</v>
      </c>
      <c r="J73" s="103"/>
      <c r="K73" s="103"/>
      <c r="L73" s="103"/>
      <c r="M73" s="103"/>
      <c r="N73" s="103"/>
      <c r="O73" s="103"/>
      <c r="P73" s="103"/>
      <c r="Q73" s="103"/>
      <c r="R73" s="103"/>
      <c r="S73" s="103"/>
      <c r="T73" s="103"/>
      <c r="U73" s="103"/>
      <c r="V73" s="103"/>
      <c r="W73" s="103"/>
      <c r="X73" s="103"/>
      <c r="Y73" s="103"/>
      <c r="Z73" s="103"/>
      <c r="AA73" s="103"/>
    </row>
    <row r="74" spans="1:27" s="76" customFormat="1" ht="25.5" x14ac:dyDescent="0.25">
      <c r="A74" s="83">
        <v>65</v>
      </c>
      <c r="B74" s="83" t="str">
        <f>+VLOOKUP(A74,'IDENTIFICACIÓN DE RIESGOS'!$A$7:$F$100,2,0)</f>
        <v>CD-Tramite Juridico para PPL</v>
      </c>
      <c r="C74" s="107" t="str">
        <f>+VLOOKUP(A74,'IDENTIFICACIÓN DE RIESGOS'!$A$7:$F$100,3,0)</f>
        <v>Prolongación Ilícita de la libertad</v>
      </c>
      <c r="D74" s="83" t="s">
        <v>160</v>
      </c>
      <c r="E74" s="121" t="s">
        <v>287</v>
      </c>
      <c r="F74" s="83" t="s">
        <v>202</v>
      </c>
      <c r="G74" s="83" t="s">
        <v>708</v>
      </c>
      <c r="H74" s="83" t="s">
        <v>288</v>
      </c>
      <c r="I74" s="83" t="s">
        <v>288</v>
      </c>
      <c r="J74" s="103"/>
      <c r="K74" s="103"/>
      <c r="L74" s="103"/>
      <c r="M74" s="103"/>
      <c r="N74" s="103"/>
      <c r="O74" s="103"/>
      <c r="P74" s="103"/>
      <c r="Q74" s="103"/>
      <c r="R74" s="103"/>
      <c r="S74" s="103"/>
      <c r="T74" s="103"/>
      <c r="U74" s="103"/>
      <c r="V74" s="103"/>
      <c r="W74" s="103"/>
      <c r="X74" s="103"/>
      <c r="Y74" s="103"/>
      <c r="Z74" s="103"/>
      <c r="AA74" s="103"/>
    </row>
    <row r="75" spans="1:27" s="76" customFormat="1" ht="76.5" x14ac:dyDescent="0.25">
      <c r="A75" s="83">
        <v>66</v>
      </c>
      <c r="B75" s="83" t="str">
        <f>+VLOOKUP(A75,'IDENTIFICACIÓN DE RIESGOS'!$A$7:$F$100,2,0)</f>
        <v>CD-Tramite Juridico para PPL</v>
      </c>
      <c r="C75" s="107" t="str">
        <f>+VLOOKUP(A75,'IDENTIFICACIÓN DE RIESGOS'!$A$7:$F$100,3,0)</f>
        <v>Hoja de vida incompleta, desactualizada o imprecisa (Física o en el aplicativo SISIPEC WEB)</v>
      </c>
      <c r="D75" s="83" t="s">
        <v>160</v>
      </c>
      <c r="E75" s="121" t="s">
        <v>287</v>
      </c>
      <c r="F75" s="83" t="s">
        <v>202</v>
      </c>
      <c r="G75" s="83" t="s">
        <v>709</v>
      </c>
      <c r="H75" s="83" t="s">
        <v>288</v>
      </c>
      <c r="I75" s="83" t="s">
        <v>288</v>
      </c>
      <c r="J75" s="103"/>
      <c r="K75" s="103"/>
      <c r="L75" s="103"/>
      <c r="M75" s="103"/>
      <c r="N75" s="103"/>
      <c r="O75" s="103"/>
      <c r="P75" s="103"/>
      <c r="Q75" s="103"/>
      <c r="R75" s="103"/>
      <c r="S75" s="103"/>
      <c r="T75" s="103"/>
      <c r="U75" s="103"/>
      <c r="V75" s="103"/>
      <c r="W75" s="103"/>
      <c r="X75" s="103"/>
      <c r="Y75" s="103"/>
      <c r="Z75" s="103"/>
      <c r="AA75" s="103"/>
    </row>
    <row r="76" spans="1:27" s="76" customFormat="1" ht="63.75" x14ac:dyDescent="0.25">
      <c r="A76" s="121">
        <v>67</v>
      </c>
      <c r="B76" s="83" t="str">
        <f>+VLOOKUP(A76,'IDENTIFICACIÓN DE RIESGOS'!$A$7:$F$100,2,0)</f>
        <v>CD-Tramite Juridico para PPL</v>
      </c>
      <c r="C76" s="107" t="str">
        <f>+VLOOKUP(A76,'IDENTIFICACIÓN DE RIESGOS'!$A$7:$F$100,3,0)</f>
        <v>Conceder u otorgar libertad o trasladar a una PPL sin el debido cumplimiento de los requisitos legales.</v>
      </c>
      <c r="D76" s="83" t="s">
        <v>160</v>
      </c>
      <c r="E76" s="121" t="s">
        <v>287</v>
      </c>
      <c r="F76" s="83" t="s">
        <v>202</v>
      </c>
      <c r="G76" s="83" t="s">
        <v>688</v>
      </c>
      <c r="H76" s="83" t="s">
        <v>288</v>
      </c>
      <c r="I76" s="83" t="s">
        <v>288</v>
      </c>
      <c r="J76" s="103"/>
      <c r="K76" s="103"/>
      <c r="L76" s="103"/>
      <c r="M76" s="103"/>
      <c r="N76" s="103"/>
      <c r="O76" s="103"/>
      <c r="P76" s="103"/>
      <c r="Q76" s="103"/>
      <c r="R76" s="103"/>
      <c r="S76" s="103"/>
      <c r="T76" s="103"/>
      <c r="U76" s="103"/>
      <c r="V76" s="103"/>
      <c r="W76" s="103"/>
      <c r="X76" s="103"/>
      <c r="Y76" s="103"/>
      <c r="Z76" s="103"/>
      <c r="AA76" s="103"/>
    </row>
    <row r="77" spans="1:27" s="76" customFormat="1" ht="25.5" x14ac:dyDescent="0.25">
      <c r="A77" s="121">
        <v>68</v>
      </c>
      <c r="B77" s="83" t="str">
        <f>+VLOOKUP(A77,'IDENTIFICACIÓN DE RIESGOS'!$A$7:$F$100,2,0)</f>
        <v>CD-Tramite Juridico para PPL</v>
      </c>
      <c r="C77" s="107" t="str">
        <f>+VLOOKUP(A77,'IDENTIFICACIÓN DE RIESGOS'!$A$7:$F$100,3,0)</f>
        <v xml:space="preserve">Privación ilegal de la libertad </v>
      </c>
      <c r="D77" s="83" t="s">
        <v>160</v>
      </c>
      <c r="E77" s="121" t="s">
        <v>287</v>
      </c>
      <c r="F77" s="83" t="s">
        <v>202</v>
      </c>
      <c r="G77" s="83" t="s">
        <v>710</v>
      </c>
      <c r="H77" s="83" t="s">
        <v>288</v>
      </c>
      <c r="I77" s="83" t="s">
        <v>288</v>
      </c>
      <c r="J77" s="103"/>
      <c r="K77" s="103"/>
      <c r="L77" s="103"/>
      <c r="M77" s="103"/>
      <c r="N77" s="103"/>
      <c r="O77" s="103"/>
      <c r="P77" s="103"/>
      <c r="Q77" s="103"/>
      <c r="R77" s="103"/>
      <c r="S77" s="103"/>
      <c r="T77" s="103"/>
      <c r="U77" s="103"/>
      <c r="V77" s="103"/>
      <c r="W77" s="103"/>
      <c r="X77" s="103"/>
      <c r="Y77" s="103"/>
      <c r="Z77" s="103"/>
      <c r="AA77" s="103"/>
    </row>
    <row r="78" spans="1:27" x14ac:dyDescent="0.2">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row>
    <row r="79" spans="1:27" x14ac:dyDescent="0.2">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row>
    <row r="80" spans="1:27" x14ac:dyDescent="0.2">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row>
    <row r="81" spans="1:27" x14ac:dyDescent="0.2">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row>
    <row r="82" spans="1:27" x14ac:dyDescent="0.2">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row>
    <row r="83" spans="1:27" x14ac:dyDescent="0.2">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row>
    <row r="84" spans="1:27" x14ac:dyDescent="0.2">
      <c r="A84" s="109"/>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row>
    <row r="85" spans="1:27" x14ac:dyDescent="0.2">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row>
    <row r="86" spans="1:27" x14ac:dyDescent="0.2">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row>
    <row r="87" spans="1:27" x14ac:dyDescent="0.2">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row>
    <row r="88" spans="1:27" x14ac:dyDescent="0.2">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row>
    <row r="89" spans="1:27" x14ac:dyDescent="0.2">
      <c r="A89" s="109"/>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row>
    <row r="90" spans="1:27" x14ac:dyDescent="0.2">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row>
    <row r="91" spans="1:27" x14ac:dyDescent="0.2">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row>
    <row r="92" spans="1:27" x14ac:dyDescent="0.2">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row>
    <row r="93" spans="1:27" x14ac:dyDescent="0.2">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row>
    <row r="94" spans="1:27" x14ac:dyDescent="0.2">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row>
    <row r="95" spans="1:27" x14ac:dyDescent="0.2">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row>
    <row r="96" spans="1:27" x14ac:dyDescent="0.2">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row>
    <row r="97" spans="1:27" x14ac:dyDescent="0.2">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row>
    <row r="98" spans="1:27" x14ac:dyDescent="0.2">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row>
    <row r="99" spans="1:27" x14ac:dyDescent="0.2">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row>
    <row r="100" spans="1:27" x14ac:dyDescent="0.2">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row>
    <row r="101" spans="1:27" x14ac:dyDescent="0.2">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row>
    <row r="102" spans="1:27" x14ac:dyDescent="0.2">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row>
    <row r="103" spans="1:27" x14ac:dyDescent="0.2">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row>
    <row r="104" spans="1:27" x14ac:dyDescent="0.2">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row>
    <row r="105" spans="1:27" x14ac:dyDescent="0.2">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row>
    <row r="106" spans="1:27" x14ac:dyDescent="0.2">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row>
    <row r="107" spans="1:27" x14ac:dyDescent="0.2">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row>
    <row r="108" spans="1:27" x14ac:dyDescent="0.2">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row>
    <row r="109" spans="1:27" x14ac:dyDescent="0.2">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row>
    <row r="110" spans="1:27" x14ac:dyDescent="0.2">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row>
    <row r="111" spans="1:27" x14ac:dyDescent="0.2">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row>
    <row r="112" spans="1:27" x14ac:dyDescent="0.2">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row>
    <row r="113" spans="1:27" x14ac:dyDescent="0.2">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row>
    <row r="114" spans="1:27" x14ac:dyDescent="0.2">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row>
    <row r="115" spans="1:27" x14ac:dyDescent="0.2">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row>
    <row r="116" spans="1:27" x14ac:dyDescent="0.2">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row>
    <row r="117" spans="1:27" x14ac:dyDescent="0.2">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row>
    <row r="118" spans="1:27" x14ac:dyDescent="0.2">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row>
    <row r="119" spans="1:27" x14ac:dyDescent="0.2">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row>
    <row r="120" spans="1:27" x14ac:dyDescent="0.2">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row>
    <row r="121" spans="1:27" x14ac:dyDescent="0.2">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row>
    <row r="122" spans="1:27" x14ac:dyDescent="0.2">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row>
    <row r="123" spans="1:27" x14ac:dyDescent="0.2">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row>
    <row r="124" spans="1:27" x14ac:dyDescent="0.2">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row>
    <row r="125" spans="1:27" x14ac:dyDescent="0.2">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row>
    <row r="126" spans="1:27" x14ac:dyDescent="0.2">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row>
    <row r="127" spans="1:27" x14ac:dyDescent="0.2">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row>
    <row r="128" spans="1:27" x14ac:dyDescent="0.2">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row>
    <row r="129" spans="1:27" x14ac:dyDescent="0.2">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row>
    <row r="130" spans="1:27" x14ac:dyDescent="0.2">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row>
    <row r="131" spans="1:27" x14ac:dyDescent="0.2">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row>
    <row r="132" spans="1:27" x14ac:dyDescent="0.2">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row>
    <row r="133" spans="1:27" x14ac:dyDescent="0.2">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row>
    <row r="134" spans="1:27" x14ac:dyDescent="0.2">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row>
    <row r="135" spans="1:27" x14ac:dyDescent="0.2">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row>
    <row r="136" spans="1:27" x14ac:dyDescent="0.2">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row>
    <row r="137" spans="1:27" x14ac:dyDescent="0.2">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row>
    <row r="138" spans="1:27" x14ac:dyDescent="0.2">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row>
    <row r="139" spans="1:27" x14ac:dyDescent="0.2">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row>
    <row r="140" spans="1:27" x14ac:dyDescent="0.2">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row>
    <row r="141" spans="1:27" x14ac:dyDescent="0.2">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row>
    <row r="142" spans="1:27" x14ac:dyDescent="0.2">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row>
    <row r="143" spans="1:27" x14ac:dyDescent="0.2">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row>
    <row r="144" spans="1:27" x14ac:dyDescent="0.2">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row>
    <row r="145" spans="1:27" x14ac:dyDescent="0.2">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row>
    <row r="146" spans="1:27" x14ac:dyDescent="0.2">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row>
    <row r="147" spans="1:27" x14ac:dyDescent="0.2">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row>
    <row r="148" spans="1:27" x14ac:dyDescent="0.2">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row>
    <row r="149" spans="1:27" x14ac:dyDescent="0.2">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row>
    <row r="150" spans="1:27" x14ac:dyDescent="0.2">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row>
    <row r="151" spans="1:27" x14ac:dyDescent="0.2">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row>
    <row r="152" spans="1:27" x14ac:dyDescent="0.2">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row>
    <row r="153" spans="1:27" x14ac:dyDescent="0.2">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row>
    <row r="154" spans="1:27" x14ac:dyDescent="0.2">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row>
    <row r="155" spans="1:27" x14ac:dyDescent="0.2">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row>
    <row r="156" spans="1:27" x14ac:dyDescent="0.2">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row>
    <row r="157" spans="1:27" x14ac:dyDescent="0.2">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row>
    <row r="158" spans="1:27" x14ac:dyDescent="0.2">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row>
    <row r="159" spans="1:27" x14ac:dyDescent="0.2">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row>
    <row r="160" spans="1:27" x14ac:dyDescent="0.2">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row>
    <row r="161" spans="1:27" x14ac:dyDescent="0.2">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row>
    <row r="162" spans="1:27" x14ac:dyDescent="0.2">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row>
    <row r="163" spans="1:27" x14ac:dyDescent="0.2">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row>
    <row r="164" spans="1:27" x14ac:dyDescent="0.2">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row>
    <row r="165" spans="1:27" x14ac:dyDescent="0.2">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row>
    <row r="166" spans="1:27" x14ac:dyDescent="0.2">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row>
    <row r="167" spans="1:27" x14ac:dyDescent="0.2">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row>
    <row r="168" spans="1:27" x14ac:dyDescent="0.2">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row>
    <row r="169" spans="1:27" x14ac:dyDescent="0.2">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row>
    <row r="170" spans="1:27" x14ac:dyDescent="0.2">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row>
    <row r="171" spans="1:27" x14ac:dyDescent="0.2">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row>
    <row r="172" spans="1:27" x14ac:dyDescent="0.2">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row>
    <row r="173" spans="1:27" x14ac:dyDescent="0.2">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row>
    <row r="174" spans="1:27" x14ac:dyDescent="0.2">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row>
    <row r="175" spans="1:27" x14ac:dyDescent="0.2">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row>
    <row r="176" spans="1:27" x14ac:dyDescent="0.2">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row>
    <row r="177" spans="1:27" x14ac:dyDescent="0.2">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row>
    <row r="178" spans="1:27" x14ac:dyDescent="0.2">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row>
    <row r="179" spans="1:27" x14ac:dyDescent="0.2">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row>
    <row r="180" spans="1:27" x14ac:dyDescent="0.2">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row>
    <row r="181" spans="1:27" x14ac:dyDescent="0.2">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row>
    <row r="182" spans="1:27" x14ac:dyDescent="0.2">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row>
    <row r="183" spans="1:27" x14ac:dyDescent="0.2">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row>
    <row r="184" spans="1:27" x14ac:dyDescent="0.2">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row>
    <row r="185" spans="1:27" x14ac:dyDescent="0.2">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row>
    <row r="186" spans="1:27" x14ac:dyDescent="0.2">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row>
    <row r="187" spans="1:27" x14ac:dyDescent="0.2">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row>
    <row r="188" spans="1:27" x14ac:dyDescent="0.2">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row>
    <row r="189" spans="1:27" x14ac:dyDescent="0.2">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row>
    <row r="190" spans="1:27" x14ac:dyDescent="0.2">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row>
    <row r="191" spans="1:27" x14ac:dyDescent="0.2">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row>
    <row r="192" spans="1:27" x14ac:dyDescent="0.2">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row>
    <row r="193" spans="1:27" x14ac:dyDescent="0.2">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row>
    <row r="194" spans="1:27" x14ac:dyDescent="0.2">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row>
    <row r="195" spans="1:27" x14ac:dyDescent="0.2">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row>
    <row r="196" spans="1:27" x14ac:dyDescent="0.2">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row>
    <row r="197" spans="1:27" x14ac:dyDescent="0.2">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row>
    <row r="198" spans="1:27" x14ac:dyDescent="0.2">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row>
    <row r="199" spans="1:27" x14ac:dyDescent="0.2">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row>
    <row r="200" spans="1:27" x14ac:dyDescent="0.2">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row>
    <row r="201" spans="1:27" x14ac:dyDescent="0.2">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row>
    <row r="202" spans="1:27" x14ac:dyDescent="0.2">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row>
    <row r="203" spans="1:27" x14ac:dyDescent="0.2">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row>
    <row r="204" spans="1:27" x14ac:dyDescent="0.2">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row>
    <row r="205" spans="1:27" x14ac:dyDescent="0.2">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row>
    <row r="206" spans="1:27" x14ac:dyDescent="0.2">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row>
    <row r="207" spans="1:27" x14ac:dyDescent="0.2">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row>
    <row r="208" spans="1:27" x14ac:dyDescent="0.2">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row>
    <row r="209" spans="1:27" x14ac:dyDescent="0.2">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row>
    <row r="210" spans="1:27" x14ac:dyDescent="0.2">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row>
    <row r="211" spans="1:27" x14ac:dyDescent="0.2">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row>
    <row r="212" spans="1:27" x14ac:dyDescent="0.2">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row>
    <row r="213" spans="1:27" x14ac:dyDescent="0.2">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row>
    <row r="214" spans="1:27" x14ac:dyDescent="0.2">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row>
    <row r="215" spans="1:27" x14ac:dyDescent="0.2">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row>
    <row r="216" spans="1:27" x14ac:dyDescent="0.2">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row>
    <row r="217" spans="1:27" x14ac:dyDescent="0.2">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row>
    <row r="218" spans="1:27" x14ac:dyDescent="0.2">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row>
    <row r="219" spans="1:27" x14ac:dyDescent="0.2">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c r="AA219" s="109"/>
    </row>
    <row r="220" spans="1:27" x14ac:dyDescent="0.2">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c r="AA220" s="109"/>
    </row>
    <row r="221" spans="1:27" x14ac:dyDescent="0.2">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c r="AA221" s="109"/>
    </row>
    <row r="222" spans="1:27" x14ac:dyDescent="0.2">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c r="AA222" s="109"/>
    </row>
    <row r="223" spans="1:27" x14ac:dyDescent="0.2">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c r="AA223" s="109"/>
    </row>
    <row r="224" spans="1:27" x14ac:dyDescent="0.2">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c r="AA224" s="109"/>
    </row>
    <row r="225" spans="1:27" x14ac:dyDescent="0.2">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c r="AA225" s="109"/>
    </row>
    <row r="226" spans="1:27" x14ac:dyDescent="0.2">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c r="AA226" s="109"/>
    </row>
    <row r="227" spans="1:27" x14ac:dyDescent="0.2">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row>
    <row r="228" spans="1:27" x14ac:dyDescent="0.2">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c r="AA228" s="109"/>
    </row>
    <row r="229" spans="1:27" x14ac:dyDescent="0.2">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c r="AA229" s="109"/>
    </row>
    <row r="230" spans="1:27" x14ac:dyDescent="0.2">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c r="AA230" s="109"/>
    </row>
    <row r="231" spans="1:27" x14ac:dyDescent="0.2">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c r="AA231" s="109"/>
    </row>
    <row r="232" spans="1:27" x14ac:dyDescent="0.2">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row>
    <row r="233" spans="1:27" x14ac:dyDescent="0.2">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c r="AA233" s="109"/>
    </row>
    <row r="234" spans="1:27" x14ac:dyDescent="0.2">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row>
    <row r="235" spans="1:27" x14ac:dyDescent="0.2">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row>
    <row r="236" spans="1:27" x14ac:dyDescent="0.2">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c r="AA236" s="109"/>
    </row>
    <row r="237" spans="1:27" x14ac:dyDescent="0.2">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row>
    <row r="238" spans="1:27" x14ac:dyDescent="0.2">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c r="AA238" s="109"/>
    </row>
    <row r="239" spans="1:27" x14ac:dyDescent="0.2">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row>
    <row r="240" spans="1:27" x14ac:dyDescent="0.2">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row>
    <row r="241" spans="1:27" x14ac:dyDescent="0.2">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row>
    <row r="242" spans="1:27" x14ac:dyDescent="0.2">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row>
    <row r="243" spans="1:27" x14ac:dyDescent="0.2">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row>
    <row r="244" spans="1:27" x14ac:dyDescent="0.2">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row>
    <row r="245" spans="1:27" x14ac:dyDescent="0.2">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row>
    <row r="246" spans="1:27" x14ac:dyDescent="0.2">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row>
    <row r="247" spans="1:27" x14ac:dyDescent="0.2">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row>
    <row r="248" spans="1:27" x14ac:dyDescent="0.2">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row>
    <row r="249" spans="1:27" x14ac:dyDescent="0.2">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row>
    <row r="250" spans="1:27" x14ac:dyDescent="0.2">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row>
    <row r="251" spans="1:27" x14ac:dyDescent="0.2">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row>
    <row r="252" spans="1:27" x14ac:dyDescent="0.2">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row>
    <row r="253" spans="1:27" x14ac:dyDescent="0.2">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row>
    <row r="254" spans="1:27" x14ac:dyDescent="0.2">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row>
    <row r="255" spans="1:27" x14ac:dyDescent="0.2">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row>
    <row r="256" spans="1:27" x14ac:dyDescent="0.2">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row>
    <row r="257" spans="1:27" x14ac:dyDescent="0.2">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row>
    <row r="258" spans="1:27" x14ac:dyDescent="0.2">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row>
    <row r="259" spans="1:27" x14ac:dyDescent="0.2">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row>
    <row r="260" spans="1:27" x14ac:dyDescent="0.2">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row>
    <row r="261" spans="1:27" x14ac:dyDescent="0.2">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row>
    <row r="262" spans="1:27" x14ac:dyDescent="0.2">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row>
    <row r="263" spans="1:27" x14ac:dyDescent="0.2">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row>
    <row r="264" spans="1:27" x14ac:dyDescent="0.2">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row>
    <row r="265" spans="1:27" x14ac:dyDescent="0.2">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row>
    <row r="266" spans="1:27" x14ac:dyDescent="0.2">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c r="AA266" s="109"/>
    </row>
    <row r="267" spans="1:27" x14ac:dyDescent="0.2">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row>
    <row r="268" spans="1:27" x14ac:dyDescent="0.2">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row>
    <row r="269" spans="1:27" x14ac:dyDescent="0.2">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row>
    <row r="270" spans="1:27" x14ac:dyDescent="0.2">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row>
    <row r="271" spans="1:27" x14ac:dyDescent="0.2">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row>
    <row r="272" spans="1:27" x14ac:dyDescent="0.2">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row>
    <row r="273" spans="10:27" x14ac:dyDescent="0.2">
      <c r="J273" s="109"/>
      <c r="K273" s="109"/>
      <c r="L273" s="109"/>
      <c r="M273" s="109"/>
      <c r="N273" s="109"/>
      <c r="O273" s="109"/>
      <c r="P273" s="109"/>
      <c r="Q273" s="109"/>
      <c r="R273" s="109"/>
      <c r="S273" s="109"/>
      <c r="T273" s="109"/>
      <c r="U273" s="109"/>
      <c r="V273" s="109"/>
      <c r="W273" s="109"/>
      <c r="X273" s="109"/>
      <c r="Y273" s="109"/>
      <c r="Z273" s="109"/>
      <c r="AA273" s="109"/>
    </row>
    <row r="274" spans="10:27" x14ac:dyDescent="0.2">
      <c r="J274" s="109"/>
      <c r="K274" s="109"/>
      <c r="L274" s="109"/>
      <c r="M274" s="109"/>
      <c r="N274" s="109"/>
      <c r="O274" s="109"/>
      <c r="P274" s="109"/>
      <c r="Q274" s="109"/>
      <c r="R274" s="109"/>
      <c r="S274" s="109"/>
      <c r="T274" s="109"/>
      <c r="U274" s="109"/>
      <c r="V274" s="109"/>
      <c r="W274" s="109"/>
      <c r="X274" s="109"/>
      <c r="Y274" s="109"/>
      <c r="Z274" s="109"/>
      <c r="AA274" s="109"/>
    </row>
    <row r="275" spans="10:27" x14ac:dyDescent="0.2">
      <c r="J275" s="109"/>
      <c r="K275" s="109"/>
      <c r="L275" s="109"/>
      <c r="M275" s="109"/>
      <c r="N275" s="109"/>
      <c r="O275" s="109"/>
      <c r="P275" s="109"/>
      <c r="Q275" s="109"/>
      <c r="R275" s="109"/>
      <c r="S275" s="109"/>
      <c r="T275" s="109"/>
      <c r="U275" s="109"/>
      <c r="V275" s="109"/>
      <c r="W275" s="109"/>
      <c r="X275" s="109"/>
      <c r="Y275" s="109"/>
      <c r="Z275" s="109"/>
      <c r="AA275" s="109"/>
    </row>
    <row r="276" spans="10:27" x14ac:dyDescent="0.2">
      <c r="J276" s="109"/>
      <c r="K276" s="109"/>
      <c r="L276" s="109"/>
      <c r="M276" s="109"/>
      <c r="N276" s="109"/>
      <c r="O276" s="109"/>
      <c r="P276" s="109"/>
      <c r="Q276" s="109"/>
      <c r="R276" s="109"/>
      <c r="S276" s="109"/>
      <c r="T276" s="109"/>
      <c r="U276" s="109"/>
      <c r="V276" s="109"/>
      <c r="W276" s="109"/>
      <c r="X276" s="109"/>
      <c r="Y276" s="109"/>
      <c r="Z276" s="109"/>
      <c r="AA276" s="109"/>
    </row>
    <row r="277" spans="10:27" x14ac:dyDescent="0.2">
      <c r="J277" s="109"/>
      <c r="K277" s="109"/>
      <c r="L277" s="109"/>
      <c r="M277" s="109"/>
      <c r="N277" s="109"/>
      <c r="O277" s="109"/>
      <c r="P277" s="109"/>
      <c r="Q277" s="109"/>
      <c r="R277" s="109"/>
      <c r="S277" s="109"/>
      <c r="T277" s="109"/>
      <c r="U277" s="109"/>
      <c r="V277" s="109"/>
      <c r="W277" s="109"/>
      <c r="X277" s="109"/>
      <c r="Y277" s="109"/>
      <c r="Z277" s="109"/>
      <c r="AA277" s="109"/>
    </row>
    <row r="278" spans="10:27" x14ac:dyDescent="0.2">
      <c r="J278" s="109"/>
      <c r="K278" s="109"/>
      <c r="L278" s="109"/>
      <c r="M278" s="109"/>
      <c r="N278" s="109"/>
      <c r="O278" s="109"/>
      <c r="P278" s="109"/>
      <c r="Q278" s="109"/>
      <c r="R278" s="109"/>
      <c r="S278" s="109"/>
      <c r="T278" s="109"/>
      <c r="U278" s="109"/>
      <c r="V278" s="109"/>
      <c r="W278" s="109"/>
      <c r="X278" s="109"/>
      <c r="Y278" s="109"/>
      <c r="Z278" s="109"/>
      <c r="AA278" s="109"/>
    </row>
  </sheetData>
  <mergeCells count="9">
    <mergeCell ref="A8:G8"/>
    <mergeCell ref="B6:I7"/>
    <mergeCell ref="H8:I8"/>
    <mergeCell ref="I4:I5"/>
    <mergeCell ref="B1:E3"/>
    <mergeCell ref="F1:G3"/>
    <mergeCell ref="B4:E5"/>
    <mergeCell ref="F4:G5"/>
    <mergeCell ref="H4:H5"/>
  </mergeCells>
  <pageMargins left="0.23622047244094491" right="0.23622047244094491" top="0.74803149606299213" bottom="0.74803149606299213" header="0.31496062992125984" footer="0.31496062992125984"/>
  <pageSetup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INFORMACIÓN'!$E$13:$E$16</xm:f>
          </x14:formula1>
          <xm:sqref>D10:D77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EDE14"/>
    <pageSetUpPr fitToPage="1"/>
  </sheetPr>
  <dimension ref="A1:F21"/>
  <sheetViews>
    <sheetView view="pageBreakPreview" zoomScale="115" zoomScaleNormal="100" zoomScaleSheetLayoutView="115" workbookViewId="0">
      <selection activeCell="A8" sqref="A8"/>
    </sheetView>
  </sheetViews>
  <sheetFormatPr baseColWidth="10" defaultRowHeight="12.75" x14ac:dyDescent="0.2"/>
  <cols>
    <col min="1" max="6" width="25.7109375" style="122" customWidth="1"/>
    <col min="7" max="16384" width="11.42578125" style="122"/>
  </cols>
  <sheetData>
    <row r="1" spans="1:6" s="110" customFormat="1" ht="13.5" thickBot="1" x14ac:dyDescent="0.25">
      <c r="A1" s="109"/>
      <c r="B1" s="176" t="s">
        <v>19</v>
      </c>
      <c r="C1" s="216" t="s">
        <v>26</v>
      </c>
      <c r="D1" s="217"/>
      <c r="E1" s="108" t="s">
        <v>0</v>
      </c>
      <c r="F1" s="96" t="s">
        <v>229</v>
      </c>
    </row>
    <row r="2" spans="1:6" s="110" customFormat="1" ht="13.5" thickBot="1" x14ac:dyDescent="0.25">
      <c r="A2" s="109"/>
      <c r="B2" s="179"/>
      <c r="C2" s="218"/>
      <c r="D2" s="219"/>
      <c r="E2" s="108" t="s">
        <v>1</v>
      </c>
      <c r="F2" s="98">
        <v>17</v>
      </c>
    </row>
    <row r="3" spans="1:6" s="110" customFormat="1" ht="15" customHeight="1" thickBot="1" x14ac:dyDescent="0.25">
      <c r="A3" s="109"/>
      <c r="B3" s="177"/>
      <c r="C3" s="220"/>
      <c r="D3" s="221"/>
      <c r="E3" s="108" t="s">
        <v>3</v>
      </c>
      <c r="F3" s="100">
        <v>42745</v>
      </c>
    </row>
    <row r="4" spans="1:6" s="110" customFormat="1" ht="15.75" customHeight="1" x14ac:dyDescent="0.2">
      <c r="A4" s="109"/>
      <c r="B4" s="180" t="s">
        <v>2</v>
      </c>
      <c r="C4" s="190" t="s">
        <v>228</v>
      </c>
      <c r="D4" s="191"/>
      <c r="E4" s="180" t="s">
        <v>227</v>
      </c>
      <c r="F4" s="174" t="s">
        <v>237</v>
      </c>
    </row>
    <row r="5" spans="1:6" s="110" customFormat="1" ht="19.5" customHeight="1" thickBot="1" x14ac:dyDescent="0.25">
      <c r="A5" s="109"/>
      <c r="B5" s="182"/>
      <c r="C5" s="194"/>
      <c r="D5" s="195"/>
      <c r="E5" s="182"/>
      <c r="F5" s="178"/>
    </row>
    <row r="6" spans="1:6" ht="19.5" customHeight="1" thickBot="1" x14ac:dyDescent="0.25">
      <c r="A6" s="272" t="s">
        <v>225</v>
      </c>
      <c r="B6" s="273"/>
      <c r="C6" s="273"/>
      <c r="D6" s="273"/>
      <c r="E6" s="273"/>
      <c r="F6" s="274"/>
    </row>
    <row r="7" spans="1:6" ht="13.5" thickBot="1" x14ac:dyDescent="0.25">
      <c r="A7" s="123" t="s">
        <v>19</v>
      </c>
      <c r="B7" s="269" t="s">
        <v>651</v>
      </c>
      <c r="C7" s="270"/>
      <c r="D7" s="270"/>
      <c r="E7" s="270"/>
      <c r="F7" s="271"/>
    </row>
    <row r="8" spans="1:6" ht="13.5" thickBot="1" x14ac:dyDescent="0.25">
      <c r="A8" s="123" t="s">
        <v>203</v>
      </c>
      <c r="B8" s="269" t="s">
        <v>651</v>
      </c>
      <c r="C8" s="270"/>
      <c r="D8" s="270"/>
      <c r="E8" s="270"/>
      <c r="F8" s="271"/>
    </row>
    <row r="9" spans="1:6" ht="13.5" thickBot="1" x14ac:dyDescent="0.25">
      <c r="A9" s="272" t="s">
        <v>204</v>
      </c>
      <c r="B9" s="274"/>
      <c r="C9" s="272" t="s">
        <v>206</v>
      </c>
      <c r="D9" s="274"/>
      <c r="E9" s="272" t="s">
        <v>205</v>
      </c>
      <c r="F9" s="274"/>
    </row>
    <row r="10" spans="1:6" ht="13.5" thickBot="1" x14ac:dyDescent="0.25">
      <c r="A10" s="275" t="s">
        <v>207</v>
      </c>
      <c r="B10" s="276"/>
      <c r="C10" s="275" t="s">
        <v>222</v>
      </c>
      <c r="D10" s="276"/>
      <c r="E10" s="275" t="s">
        <v>208</v>
      </c>
      <c r="F10" s="276"/>
    </row>
    <row r="11" spans="1:6" ht="81" customHeight="1" x14ac:dyDescent="0.2">
      <c r="A11" s="268" t="s">
        <v>651</v>
      </c>
      <c r="B11" s="268"/>
      <c r="C11" s="268" t="s">
        <v>651</v>
      </c>
      <c r="D11" s="268"/>
      <c r="E11" s="268" t="s">
        <v>651</v>
      </c>
      <c r="F11" s="268"/>
    </row>
    <row r="12" spans="1:6" ht="81" customHeight="1" x14ac:dyDescent="0.2">
      <c r="A12" s="268" t="s">
        <v>651</v>
      </c>
      <c r="B12" s="268"/>
      <c r="C12" s="268" t="s">
        <v>651</v>
      </c>
      <c r="D12" s="268"/>
      <c r="E12" s="268" t="s">
        <v>651</v>
      </c>
      <c r="F12" s="268"/>
    </row>
    <row r="13" spans="1:6" ht="81" customHeight="1" x14ac:dyDescent="0.2">
      <c r="A13" s="268" t="s">
        <v>651</v>
      </c>
      <c r="B13" s="268"/>
      <c r="C13" s="268" t="s">
        <v>651</v>
      </c>
      <c r="D13" s="268"/>
      <c r="E13" s="268" t="s">
        <v>651</v>
      </c>
      <c r="F13" s="268"/>
    </row>
    <row r="14" spans="1:6" ht="81" customHeight="1" x14ac:dyDescent="0.2">
      <c r="A14" s="268" t="s">
        <v>651</v>
      </c>
      <c r="B14" s="268"/>
      <c r="C14" s="268" t="s">
        <v>651</v>
      </c>
      <c r="D14" s="268"/>
      <c r="E14" s="268" t="s">
        <v>651</v>
      </c>
      <c r="F14" s="268"/>
    </row>
    <row r="15" spans="1:6" ht="81" customHeight="1" x14ac:dyDescent="0.2">
      <c r="A15" s="268" t="s">
        <v>651</v>
      </c>
      <c r="B15" s="268"/>
      <c r="C15" s="268" t="s">
        <v>651</v>
      </c>
      <c r="D15" s="268"/>
      <c r="E15" s="268" t="s">
        <v>651</v>
      </c>
      <c r="F15" s="268"/>
    </row>
    <row r="16" spans="1:6" ht="81" customHeight="1" x14ac:dyDescent="0.2">
      <c r="A16" s="268" t="s">
        <v>651</v>
      </c>
      <c r="B16" s="268"/>
      <c r="C16" s="268" t="s">
        <v>651</v>
      </c>
      <c r="D16" s="268"/>
      <c r="E16" s="268" t="s">
        <v>651</v>
      </c>
      <c r="F16" s="268"/>
    </row>
    <row r="17" spans="1:6" ht="81" customHeight="1" x14ac:dyDescent="0.2">
      <c r="A17" s="268" t="s">
        <v>651</v>
      </c>
      <c r="B17" s="268"/>
      <c r="C17" s="268" t="s">
        <v>651</v>
      </c>
      <c r="D17" s="268"/>
      <c r="E17" s="268" t="s">
        <v>651</v>
      </c>
      <c r="F17" s="268"/>
    </row>
    <row r="18" spans="1:6" ht="81" customHeight="1" x14ac:dyDescent="0.2">
      <c r="A18" s="268" t="s">
        <v>651</v>
      </c>
      <c r="B18" s="268"/>
      <c r="C18" s="268" t="s">
        <v>651</v>
      </c>
      <c r="D18" s="268"/>
      <c r="E18" s="268" t="s">
        <v>651</v>
      </c>
      <c r="F18" s="268"/>
    </row>
    <row r="19" spans="1:6" ht="81" customHeight="1" x14ac:dyDescent="0.2">
      <c r="A19" s="268" t="s">
        <v>651</v>
      </c>
      <c r="B19" s="268"/>
      <c r="C19" s="268" t="s">
        <v>651</v>
      </c>
      <c r="D19" s="268"/>
      <c r="E19" s="268" t="s">
        <v>651</v>
      </c>
      <c r="F19" s="268"/>
    </row>
    <row r="20" spans="1:6" ht="81" customHeight="1" x14ac:dyDescent="0.2">
      <c r="A20" s="268" t="s">
        <v>651</v>
      </c>
      <c r="B20" s="268"/>
      <c r="C20" s="268" t="s">
        <v>651</v>
      </c>
      <c r="D20" s="268"/>
      <c r="E20" s="268" t="s">
        <v>651</v>
      </c>
      <c r="F20" s="268"/>
    </row>
    <row r="21" spans="1:6" ht="81" customHeight="1" x14ac:dyDescent="0.2">
      <c r="A21" s="268" t="s">
        <v>651</v>
      </c>
      <c r="B21" s="268"/>
      <c r="C21" s="268" t="s">
        <v>651</v>
      </c>
      <c r="D21" s="268"/>
      <c r="E21" s="268" t="s">
        <v>651</v>
      </c>
      <c r="F21" s="268"/>
    </row>
  </sheetData>
  <mergeCells count="48">
    <mergeCell ref="B8:F8"/>
    <mergeCell ref="A6:F6"/>
    <mergeCell ref="B7:F7"/>
    <mergeCell ref="E11:F11"/>
    <mergeCell ref="A12:B12"/>
    <mergeCell ref="C12:D12"/>
    <mergeCell ref="E12:F12"/>
    <mergeCell ref="A9:B9"/>
    <mergeCell ref="A10:B10"/>
    <mergeCell ref="A11:B11"/>
    <mergeCell ref="C9:D9"/>
    <mergeCell ref="C10:D10"/>
    <mergeCell ref="C11:D11"/>
    <mergeCell ref="E9:F9"/>
    <mergeCell ref="E10:F10"/>
    <mergeCell ref="E13:F13"/>
    <mergeCell ref="C13:D13"/>
    <mergeCell ref="A13:B13"/>
    <mergeCell ref="A14:B14"/>
    <mergeCell ref="C14:D14"/>
    <mergeCell ref="E14:F14"/>
    <mergeCell ref="A21:B21"/>
    <mergeCell ref="C21:D21"/>
    <mergeCell ref="E21:F21"/>
    <mergeCell ref="E20:F20"/>
    <mergeCell ref="E19:F19"/>
    <mergeCell ref="E18:F18"/>
    <mergeCell ref="E17:F17"/>
    <mergeCell ref="E16:F16"/>
    <mergeCell ref="E15:F15"/>
    <mergeCell ref="C20:D20"/>
    <mergeCell ref="C19:D19"/>
    <mergeCell ref="C18:D18"/>
    <mergeCell ref="C17:D17"/>
    <mergeCell ref="C16:D16"/>
    <mergeCell ref="C15:D15"/>
    <mergeCell ref="A15:B15"/>
    <mergeCell ref="A16:B16"/>
    <mergeCell ref="A17:B17"/>
    <mergeCell ref="A20:B20"/>
    <mergeCell ref="A19:B19"/>
    <mergeCell ref="A18:B18"/>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14:formula1>
            <xm:f>'TABLAS DE INFORMACIÓN'!$H$13:$H$30</xm:f>
          </x14:formula1>
          <xm:sqref>B7:B8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EDE14"/>
    <pageSetUpPr fitToPage="1"/>
  </sheetPr>
  <dimension ref="A1:F14"/>
  <sheetViews>
    <sheetView view="pageBreakPreview" zoomScale="115" zoomScaleNormal="100" zoomScaleSheetLayoutView="115" workbookViewId="0">
      <selection activeCell="B9" sqref="B9:F9"/>
    </sheetView>
  </sheetViews>
  <sheetFormatPr baseColWidth="10" defaultRowHeight="12.75" x14ac:dyDescent="0.2"/>
  <cols>
    <col min="1" max="1" width="33.5703125" style="110" customWidth="1"/>
    <col min="2" max="2" width="69.7109375" style="110" customWidth="1"/>
    <col min="3" max="4" width="11.42578125" style="110"/>
    <col min="5" max="5" width="20.28515625" style="110" bestFit="1" customWidth="1"/>
    <col min="6" max="6" width="13.140625" style="110" bestFit="1" customWidth="1"/>
    <col min="7" max="16384" width="11.42578125" style="110"/>
  </cols>
  <sheetData>
    <row r="1" spans="1:6" ht="13.5" thickBot="1" x14ac:dyDescent="0.25">
      <c r="A1" s="109"/>
      <c r="B1" s="176" t="s">
        <v>19</v>
      </c>
      <c r="C1" s="216" t="s">
        <v>26</v>
      </c>
      <c r="D1" s="217"/>
      <c r="E1" s="108" t="s">
        <v>0</v>
      </c>
      <c r="F1" s="96" t="s">
        <v>229</v>
      </c>
    </row>
    <row r="2" spans="1:6" ht="13.5" thickBot="1" x14ac:dyDescent="0.25">
      <c r="A2" s="109"/>
      <c r="B2" s="179"/>
      <c r="C2" s="218"/>
      <c r="D2" s="219"/>
      <c r="E2" s="90" t="s">
        <v>1</v>
      </c>
      <c r="F2" s="98">
        <v>17</v>
      </c>
    </row>
    <row r="3" spans="1:6" ht="15" customHeight="1" thickBot="1" x14ac:dyDescent="0.25">
      <c r="A3" s="109"/>
      <c r="B3" s="177"/>
      <c r="C3" s="220"/>
      <c r="D3" s="221"/>
      <c r="E3" s="89" t="s">
        <v>3</v>
      </c>
      <c r="F3" s="100">
        <v>42745</v>
      </c>
    </row>
    <row r="4" spans="1:6" ht="15.75" customHeight="1" x14ac:dyDescent="0.2">
      <c r="A4" s="109"/>
      <c r="B4" s="180" t="s">
        <v>2</v>
      </c>
      <c r="C4" s="190" t="s">
        <v>228</v>
      </c>
      <c r="D4" s="191"/>
      <c r="E4" s="180" t="s">
        <v>227</v>
      </c>
      <c r="F4" s="174" t="s">
        <v>238</v>
      </c>
    </row>
    <row r="5" spans="1:6" ht="15.75" customHeight="1" thickBot="1" x14ac:dyDescent="0.25">
      <c r="A5" s="109"/>
      <c r="B5" s="182"/>
      <c r="C5" s="194"/>
      <c r="D5" s="195"/>
      <c r="E5" s="182"/>
      <c r="F5" s="178"/>
    </row>
    <row r="6" spans="1:6" ht="13.5" thickBot="1" x14ac:dyDescent="0.25">
      <c r="A6" s="235" t="s">
        <v>225</v>
      </c>
      <c r="B6" s="277"/>
      <c r="C6" s="277"/>
      <c r="D6" s="277"/>
      <c r="E6" s="277"/>
      <c r="F6" s="277"/>
    </row>
    <row r="7" spans="1:6" ht="13.5" thickBot="1" x14ac:dyDescent="0.25">
      <c r="A7" s="124" t="s">
        <v>19</v>
      </c>
      <c r="B7" s="269"/>
      <c r="C7" s="270"/>
      <c r="D7" s="270"/>
      <c r="E7" s="270"/>
      <c r="F7" s="271"/>
    </row>
    <row r="8" spans="1:6" ht="13.5" thickBot="1" x14ac:dyDescent="0.25">
      <c r="A8" s="124" t="s">
        <v>203</v>
      </c>
      <c r="B8" s="269"/>
      <c r="C8" s="270"/>
      <c r="D8" s="270"/>
      <c r="E8" s="270"/>
      <c r="F8" s="271"/>
    </row>
    <row r="9" spans="1:6" ht="75" customHeight="1" thickBot="1" x14ac:dyDescent="0.25">
      <c r="A9" s="124" t="s">
        <v>209</v>
      </c>
      <c r="B9" s="269"/>
      <c r="C9" s="270"/>
      <c r="D9" s="270"/>
      <c r="E9" s="270"/>
      <c r="F9" s="271"/>
    </row>
    <row r="10" spans="1:6" ht="26.25" thickBot="1" x14ac:dyDescent="0.25">
      <c r="A10" s="124" t="s">
        <v>210</v>
      </c>
      <c r="B10" s="269"/>
      <c r="C10" s="270"/>
      <c r="D10" s="270"/>
      <c r="E10" s="270"/>
      <c r="F10" s="271"/>
    </row>
    <row r="11" spans="1:6" ht="26.25" thickBot="1" x14ac:dyDescent="0.25">
      <c r="A11" s="124" t="s">
        <v>211</v>
      </c>
      <c r="B11" s="269"/>
      <c r="C11" s="270"/>
      <c r="D11" s="270"/>
      <c r="E11" s="270"/>
      <c r="F11" s="271"/>
    </row>
    <row r="12" spans="1:6" ht="39" thickBot="1" x14ac:dyDescent="0.25">
      <c r="A12" s="124" t="s">
        <v>214</v>
      </c>
      <c r="B12" s="269"/>
      <c r="C12" s="270"/>
      <c r="D12" s="270"/>
      <c r="E12" s="270"/>
      <c r="F12" s="271"/>
    </row>
    <row r="13" spans="1:6" ht="26.25" thickBot="1" x14ac:dyDescent="0.25">
      <c r="A13" s="124" t="s">
        <v>212</v>
      </c>
      <c r="B13" s="269"/>
      <c r="C13" s="270"/>
      <c r="D13" s="270"/>
      <c r="E13" s="270"/>
      <c r="F13" s="271"/>
    </row>
    <row r="14" spans="1:6" ht="13.5" thickBot="1" x14ac:dyDescent="0.25">
      <c r="A14" s="124" t="s">
        <v>213</v>
      </c>
      <c r="B14" s="269"/>
      <c r="C14" s="270"/>
      <c r="D14" s="270"/>
      <c r="E14" s="270"/>
      <c r="F14" s="271"/>
    </row>
  </sheetData>
  <mergeCells count="15">
    <mergeCell ref="B13:F13"/>
    <mergeCell ref="B14:F14"/>
    <mergeCell ref="A6:F6"/>
    <mergeCell ref="B7:F7"/>
    <mergeCell ref="B8:F8"/>
    <mergeCell ref="B9:F9"/>
    <mergeCell ref="B10:F10"/>
    <mergeCell ref="B11:F11"/>
    <mergeCell ref="B12:F12"/>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14:formula1>
            <xm:f>'TABLAS DE INFORMACIÓN'!$H$13:$H$30</xm:f>
          </x14:formula1>
          <xm:sqref>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BDFC8C-333E-4CB5-9F17-56133AD36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7F46E8-B816-4225-9111-C7A130D56F6E}">
  <ds:schemaRefs>
    <ds:schemaRef ds:uri="http://www.w3.org/XML/1998/namespace"/>
    <ds:schemaRef ds:uri="http://schemas.microsoft.com/office/infopath/2007/PartnerControls"/>
    <ds:schemaRef ds:uri="http://schemas.microsoft.com/office/2006/documentManagement/types"/>
    <ds:schemaRef ds:uri="http://purl.org/dc/elements/1.1/"/>
    <ds:schemaRef ds:uri="e0dc2fa4-30c8-4786-84b3-8973d76c60df"/>
    <ds:schemaRef ds:uri="3af7845b-4a97-4ec3-83b8-bbbf8cded535"/>
    <ds:schemaRef ds:uri="http://schemas.openxmlformats.org/package/2006/metadata/core-propertie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CB78361-111C-493A-AD6A-15D8FE4169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SDSCJ</vt:lpstr>
      <vt:lpstr>HOJA RESUMEN</vt:lpstr>
      <vt:lpstr>IDENTIFICACIÓN DE RIESGOS</vt:lpstr>
      <vt:lpstr>ANALISIS DE RIESGOS</vt:lpstr>
      <vt:lpstr>VALORACIÓN DE CONTROL DE RIESGO</vt:lpstr>
      <vt:lpstr>VALORACIÓN CON CONTROLES</vt:lpstr>
      <vt:lpstr>TRATAMIENTO DE RIESGO RESIDUAL </vt:lpstr>
      <vt:lpstr>VALIDACION DE RIESGOS</vt:lpstr>
      <vt:lpstr>VALIDACION DE CONTROLES</vt:lpstr>
      <vt:lpstr>TABLAS DE INFORMACIÓN</vt:lpstr>
      <vt:lpstr>'ANALISIS DE RIESGOS'!Área_de_impresión</vt:lpstr>
      <vt:lpstr>'HOJA RESUMEN'!Área_de_impresión</vt:lpstr>
      <vt:lpstr>'IDENTIFICACIÓN DE RIESGOS'!Área_de_impresión</vt:lpstr>
      <vt:lpstr>'TRATAMIENTO DE RIESGO RESIDUAL '!Área_de_impresión</vt:lpstr>
      <vt:lpstr>'VALORACIÓN CON CONTROLES'!Área_de_impresión</vt:lpstr>
      <vt:lpstr>'VALORACIÓN DE CONTROL DE RIESGO'!Área_de_impresión</vt:lpstr>
      <vt:lpstr>'ANALISIS DE RIESGOS'!Títulos_a_imprimir</vt:lpstr>
      <vt:lpstr>'IDENTIFICACIÓN DE RIESGOS'!Títulos_a_imprimir</vt:lpstr>
      <vt:lpstr>'TRATAMIENTO DE RIESGO RESIDUAL '!Títulos_a_imprimir</vt:lpstr>
      <vt:lpstr>'VALORACIÓN CON CONTROLES'!Títulos_a_imprimir</vt:lpstr>
      <vt:lpstr>'VALORACIÓN DE CONTROL DE RIESGO'!Títulos_a_imprimir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cp:lastPrinted>2019-11-07T15:54:39Z</cp:lastPrinted>
  <dcterms:created xsi:type="dcterms:W3CDTF">2016-11-30T14:47:26Z</dcterms:created>
  <dcterms:modified xsi:type="dcterms:W3CDTF">2019-11-15T13:59:27Z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