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updateLinks="never" codeName="ThisWorkbook"/>
  <mc:AlternateContent xmlns:mc="http://schemas.openxmlformats.org/markup-compatibility/2006">
    <mc:Choice Requires="x15">
      <x15ac:absPath xmlns:x15ac="http://schemas.microsoft.com/office/spreadsheetml/2010/11/ac" url="https://scjgovcol-my.sharepoint.com/personal/pablo_molano_scj_gov_co/Documents/riesgos/PUBLICACION/"/>
    </mc:Choice>
  </mc:AlternateContent>
  <xr:revisionPtr revIDLastSave="102" documentId="8_{0BEE714F-1841-4499-9DA8-5B1B4F6C34DF}" xr6:coauthVersionLast="45" xr6:coauthVersionMax="45" xr10:uidLastSave="{A48DFD7B-9CA0-4F05-B372-AFCD3BF83344}"/>
  <workbookProtection workbookAlgorithmName="SHA-512" workbookHashValue="T26z80T4V7oBFx90QMtCNhOhvM7ezyEyaVpOOOvC595XsCcHM2ZpVx3PVXGZww8IBa4UBwVUqr8ZVsRlQmRDTQ==" workbookSaltValue="xbsM0Dd9I5ZMJA2+mhjS0g==" workbookSpinCount="100000" lockStructure="1"/>
  <bookViews>
    <workbookView xWindow="-120" yWindow="-120" windowWidth="20730" windowHeight="11160" xr2:uid="{00000000-000D-0000-FFFF-FFFF00000000}"/>
  </bookViews>
  <sheets>
    <sheet name="SDSCJ" sheetId="10" r:id="rId1"/>
    <sheet name="HOJA RESUMEN" sheetId="8" r:id="rId2"/>
    <sheet name="IDENTIFICACIÓN DE RIESGOS" sheetId="3" r:id="rId3"/>
    <sheet name="ANALISIS DE RIESGOS" sheetId="4" r:id="rId4"/>
    <sheet name="VALORACIÓN DE CONTROL DE RIESGO" sheetId="5" r:id="rId5"/>
    <sheet name="VALORACIÓN CON CONTROLES" sheetId="6" r:id="rId6"/>
    <sheet name="TRATAMIENTO DE RIESGO RESIDUAL " sheetId="9" r:id="rId7"/>
    <sheet name="VALIDACION DE RIESGOS" sheetId="12" r:id="rId8"/>
    <sheet name="VALIDACION DE CONTROLES" sheetId="13" r:id="rId9"/>
    <sheet name="TABLAS DE INFORMACIÓN" sheetId="1" state="hidden" r:id="rId10"/>
  </sheets>
  <definedNames>
    <definedName name="_xlnm._FilterDatabase" localSheetId="3" hidden="1">'ANALISIS DE RIESGOS'!$A$9:$K$9</definedName>
    <definedName name="_xlnm._FilterDatabase" localSheetId="1" hidden="1">'HOJA RESUMEN'!$A$8:$N$8</definedName>
    <definedName name="_xlnm._FilterDatabase" localSheetId="2" hidden="1">'IDENTIFICACIÓN DE RIESGOS'!$A$7:$F$73</definedName>
    <definedName name="_xlnm._FilterDatabase" localSheetId="6" hidden="1">'TRATAMIENTO DE RIESGO RESIDUAL '!$A$9:$I$75</definedName>
    <definedName name="_xlnm._FilterDatabase" localSheetId="5" hidden="1">'VALORACIÓN CON CONTROLES'!$A$8:$J$9</definedName>
    <definedName name="_xlnm._FilterDatabase" localSheetId="4" hidden="1">'VALORACIÓN DE CONTROL DE RIESGO'!$A$9:$Z$9</definedName>
    <definedName name="_xlnm.Print_Area" localSheetId="3">'ANALISIS DE RIESGOS'!$A$1:$K$78</definedName>
    <definedName name="_xlnm.Print_Area" localSheetId="1">'HOJA RESUMEN'!$A$1:$N$112</definedName>
    <definedName name="_xlnm.Print_Area" localSheetId="2">'IDENTIFICACIÓN DE RIESGOS'!$A$1:$F$79</definedName>
    <definedName name="_xlnm.Print_Area" localSheetId="6">'TRATAMIENTO DE RIESGO RESIDUAL '!$A$1:$I$80</definedName>
    <definedName name="_xlnm.Print_Area" localSheetId="5">'VALORACIÓN CON CONTROLES'!$A$1:$J$82</definedName>
    <definedName name="_xlnm.Print_Area" localSheetId="4">'VALORACIÓN DE CONTROL DE RIESGO'!$A$1:$Z$114</definedName>
    <definedName name="_xlnm.Print_Titles" localSheetId="3">'ANALISIS DE RIESGOS'!$1:$9</definedName>
    <definedName name="_xlnm.Print_Titles" localSheetId="2">'IDENTIFICACIÓN DE RIESGOS'!$1:$7</definedName>
    <definedName name="_xlnm.Print_Titles" localSheetId="6">'TRATAMIENTO DE RIESGO RESIDUAL '!$1:$9</definedName>
    <definedName name="_xlnm.Print_Titles" localSheetId="5">'VALORACIÓN CON CONTROLES'!$1:$9</definedName>
    <definedName name="_xlnm.Print_Titles" localSheetId="4">'VALORACIÓN DE CONTROL DE RIESGO'!$1:$9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1" i="6" l="1"/>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Q16" i="1"/>
  <c r="N36" i="8" l="1"/>
  <c r="H36" i="8"/>
  <c r="G36" i="8"/>
  <c r="U37" i="5"/>
  <c r="V37" i="5" s="1"/>
  <c r="X37" i="5" s="1"/>
  <c r="Y37" i="5" s="1"/>
  <c r="F37" i="5"/>
  <c r="E37" i="5"/>
  <c r="H30" i="8"/>
  <c r="G30" i="8"/>
  <c r="N30" i="8"/>
  <c r="U31" i="5"/>
  <c r="V31" i="5" s="1"/>
  <c r="X31" i="5" s="1"/>
  <c r="Y31" i="5" s="1"/>
  <c r="F31" i="5"/>
  <c r="E31" i="5"/>
  <c r="F27" i="5" l="1"/>
  <c r="N65" i="8" l="1"/>
  <c r="H65" i="8"/>
  <c r="G65" i="8"/>
  <c r="U66" i="5"/>
  <c r="V66" i="5" s="1"/>
  <c r="X66" i="5" s="1"/>
  <c r="Y66" i="5" s="1"/>
  <c r="F66" i="5"/>
  <c r="E66" i="5"/>
  <c r="F11" i="5" l="1"/>
  <c r="F12" i="5"/>
  <c r="F13" i="5"/>
  <c r="F14" i="5"/>
  <c r="F15" i="5"/>
  <c r="F16" i="5"/>
  <c r="F17" i="5"/>
  <c r="F18" i="5"/>
  <c r="F19" i="5"/>
  <c r="F20" i="5"/>
  <c r="F21" i="5"/>
  <c r="F22" i="5"/>
  <c r="F23" i="5"/>
  <c r="F24" i="5"/>
  <c r="F25" i="5"/>
  <c r="F26" i="5"/>
  <c r="F28" i="5"/>
  <c r="F29" i="5"/>
  <c r="F30" i="5"/>
  <c r="F32" i="5"/>
  <c r="F33" i="5"/>
  <c r="F34" i="5"/>
  <c r="F35" i="5"/>
  <c r="F36"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 i="5"/>
  <c r="N56" i="8" l="1"/>
  <c r="H56" i="8"/>
  <c r="G56" i="8"/>
  <c r="N41" i="8" l="1"/>
  <c r="H41" i="8"/>
  <c r="G41" i="8"/>
  <c r="U42" i="5"/>
  <c r="V42" i="5" s="1"/>
  <c r="X42" i="5" s="1"/>
  <c r="Y42" i="5" s="1"/>
  <c r="E42" i="5"/>
  <c r="N80" i="8" l="1"/>
  <c r="N81" i="8"/>
  <c r="N82" i="8"/>
  <c r="N83" i="8"/>
  <c r="N84" i="8"/>
  <c r="N85" i="8"/>
  <c r="N86" i="8"/>
  <c r="N87" i="8"/>
  <c r="N88" i="8"/>
  <c r="N89" i="8"/>
  <c r="N90" i="8"/>
  <c r="N91" i="8"/>
  <c r="N92" i="8"/>
  <c r="N93" i="8"/>
  <c r="N94" i="8"/>
  <c r="N95" i="8"/>
  <c r="N96" i="8"/>
  <c r="N97" i="8"/>
  <c r="N98" i="8"/>
  <c r="N99" i="8"/>
  <c r="N100" i="8"/>
  <c r="N101" i="8"/>
  <c r="N102" i="8"/>
  <c r="N103" i="8"/>
  <c r="G80" i="8"/>
  <c r="H80" i="8"/>
  <c r="G81" i="8"/>
  <c r="H81" i="8"/>
  <c r="G82" i="8"/>
  <c r="H82" i="8"/>
  <c r="G83" i="8"/>
  <c r="H83" i="8"/>
  <c r="G84" i="8"/>
  <c r="H84" i="8"/>
  <c r="G85" i="8"/>
  <c r="H85" i="8"/>
  <c r="G86" i="8"/>
  <c r="H86" i="8"/>
  <c r="G87" i="8"/>
  <c r="H87" i="8"/>
  <c r="G88" i="8"/>
  <c r="H88" i="8"/>
  <c r="G89" i="8"/>
  <c r="H89" i="8"/>
  <c r="G90" i="8"/>
  <c r="H90" i="8"/>
  <c r="G91" i="8"/>
  <c r="H91" i="8"/>
  <c r="G92" i="8"/>
  <c r="H92" i="8"/>
  <c r="G93" i="8"/>
  <c r="H93" i="8"/>
  <c r="G94" i="8"/>
  <c r="H94" i="8"/>
  <c r="G95" i="8"/>
  <c r="H95" i="8"/>
  <c r="G96" i="8"/>
  <c r="H96" i="8"/>
  <c r="G97" i="8"/>
  <c r="H97" i="8"/>
  <c r="G98" i="8"/>
  <c r="H98" i="8"/>
  <c r="G99" i="8"/>
  <c r="H99" i="8"/>
  <c r="G100" i="8"/>
  <c r="H100" i="8"/>
  <c r="G101" i="8"/>
  <c r="H101" i="8"/>
  <c r="G102" i="8"/>
  <c r="H102" i="8"/>
  <c r="G103" i="8"/>
  <c r="H103" i="8"/>
  <c r="H79" i="8"/>
  <c r="G79" i="8"/>
  <c r="H60" i="8" l="1"/>
  <c r="H61" i="8"/>
  <c r="H62" i="8"/>
  <c r="H63" i="8"/>
  <c r="H64" i="8"/>
  <c r="H66" i="8"/>
  <c r="H67" i="8"/>
  <c r="H68" i="8"/>
  <c r="H69" i="8"/>
  <c r="H70" i="8"/>
  <c r="H71" i="8"/>
  <c r="H72" i="8"/>
  <c r="H73" i="8"/>
  <c r="H74" i="8"/>
  <c r="H75" i="8"/>
  <c r="H76" i="8"/>
  <c r="H77" i="8"/>
  <c r="H78" i="8"/>
  <c r="G78" i="8"/>
  <c r="N10" i="8"/>
  <c r="N11" i="8"/>
  <c r="N12" i="8"/>
  <c r="N13" i="8"/>
  <c r="N14" i="8"/>
  <c r="N15" i="8"/>
  <c r="N16" i="8"/>
  <c r="N17" i="8"/>
  <c r="N18" i="8"/>
  <c r="N19" i="8"/>
  <c r="N20" i="8"/>
  <c r="N21" i="8"/>
  <c r="N22" i="8"/>
  <c r="N23" i="8"/>
  <c r="N24" i="8"/>
  <c r="N25" i="8"/>
  <c r="N26" i="8"/>
  <c r="N27" i="8"/>
  <c r="N28" i="8"/>
  <c r="N29" i="8"/>
  <c r="N31" i="8"/>
  <c r="N32" i="8"/>
  <c r="N33" i="8"/>
  <c r="N34" i="8"/>
  <c r="N35" i="8"/>
  <c r="N37" i="8"/>
  <c r="N38" i="8"/>
  <c r="N39" i="8"/>
  <c r="N40" i="8"/>
  <c r="N42" i="8"/>
  <c r="N43" i="8"/>
  <c r="N44" i="8"/>
  <c r="N45" i="8"/>
  <c r="N46" i="8"/>
  <c r="N47" i="8"/>
  <c r="N48" i="8"/>
  <c r="N49" i="8"/>
  <c r="N50" i="8"/>
  <c r="N51" i="8"/>
  <c r="N52" i="8"/>
  <c r="N53" i="8"/>
  <c r="N54" i="8"/>
  <c r="N55" i="8"/>
  <c r="N57" i="8"/>
  <c r="N58" i="8"/>
  <c r="N59" i="8"/>
  <c r="N60" i="8"/>
  <c r="N61" i="8"/>
  <c r="N62" i="8"/>
  <c r="N63" i="8"/>
  <c r="N64" i="8"/>
  <c r="N66" i="8"/>
  <c r="N67" i="8"/>
  <c r="N68" i="8"/>
  <c r="N69" i="8"/>
  <c r="N70" i="8"/>
  <c r="N71" i="8"/>
  <c r="N72" i="8"/>
  <c r="N73" i="8"/>
  <c r="N74" i="8"/>
  <c r="N75" i="8"/>
  <c r="N76" i="8"/>
  <c r="N77" i="8"/>
  <c r="N78" i="8"/>
  <c r="N79" i="8"/>
  <c r="N9" i="8"/>
  <c r="H10" i="8"/>
  <c r="H11" i="8"/>
  <c r="H12" i="8"/>
  <c r="H13" i="8"/>
  <c r="H14" i="8"/>
  <c r="H15" i="8"/>
  <c r="H16" i="8"/>
  <c r="H17" i="8"/>
  <c r="H18" i="8"/>
  <c r="H19" i="8"/>
  <c r="H20" i="8"/>
  <c r="H21" i="8"/>
  <c r="H22" i="8"/>
  <c r="H23" i="8"/>
  <c r="H24" i="8"/>
  <c r="H25" i="8"/>
  <c r="H26" i="8"/>
  <c r="H27" i="8"/>
  <c r="H28" i="8"/>
  <c r="H29" i="8"/>
  <c r="H31" i="8"/>
  <c r="H32" i="8"/>
  <c r="H33" i="8"/>
  <c r="H34" i="8"/>
  <c r="H35" i="8"/>
  <c r="H37" i="8"/>
  <c r="H38" i="8"/>
  <c r="H39" i="8"/>
  <c r="H40" i="8"/>
  <c r="H42" i="8"/>
  <c r="H43" i="8"/>
  <c r="H44" i="8"/>
  <c r="H45" i="8"/>
  <c r="H46" i="8"/>
  <c r="H47" i="8"/>
  <c r="H48" i="8"/>
  <c r="H49" i="8"/>
  <c r="H50" i="8"/>
  <c r="H51" i="8"/>
  <c r="H52" i="8"/>
  <c r="H53" i="8"/>
  <c r="H54" i="8"/>
  <c r="H55" i="8"/>
  <c r="H57" i="8"/>
  <c r="H58" i="8"/>
  <c r="H59" i="8"/>
  <c r="G60" i="8"/>
  <c r="G61" i="8"/>
  <c r="G62" i="8"/>
  <c r="G63" i="8"/>
  <c r="G64" i="8"/>
  <c r="G66" i="8"/>
  <c r="G67" i="8"/>
  <c r="G68" i="8"/>
  <c r="G69" i="8"/>
  <c r="G70" i="8"/>
  <c r="G71" i="8"/>
  <c r="G72" i="8"/>
  <c r="G73" i="8"/>
  <c r="G74" i="8"/>
  <c r="G75" i="8"/>
  <c r="G76" i="8"/>
  <c r="G77" i="8"/>
  <c r="G10" i="8"/>
  <c r="G11" i="8"/>
  <c r="G12" i="8"/>
  <c r="G13" i="8"/>
  <c r="G14" i="8"/>
  <c r="G15" i="8"/>
  <c r="G16" i="8"/>
  <c r="G17" i="8"/>
  <c r="G18" i="8"/>
  <c r="G19" i="8"/>
  <c r="G20" i="8"/>
  <c r="G21" i="8"/>
  <c r="G22" i="8"/>
  <c r="G23" i="8"/>
  <c r="G24" i="8"/>
  <c r="G25" i="8"/>
  <c r="G26" i="8"/>
  <c r="G27" i="8"/>
  <c r="G28" i="8"/>
  <c r="G29" i="8"/>
  <c r="G31" i="8"/>
  <c r="G32" i="8"/>
  <c r="G33" i="8"/>
  <c r="G34" i="8"/>
  <c r="G35" i="8"/>
  <c r="G37" i="8"/>
  <c r="G38" i="8"/>
  <c r="G39" i="8"/>
  <c r="G40" i="8"/>
  <c r="G42" i="8"/>
  <c r="G43" i="8"/>
  <c r="G44" i="8"/>
  <c r="G45" i="8"/>
  <c r="G46" i="8"/>
  <c r="G47" i="8"/>
  <c r="G48" i="8"/>
  <c r="G49" i="8"/>
  <c r="G50" i="8"/>
  <c r="G51" i="8"/>
  <c r="G52" i="8"/>
  <c r="G53" i="8"/>
  <c r="G54" i="8"/>
  <c r="G55" i="8"/>
  <c r="G57" i="8"/>
  <c r="G58" i="8"/>
  <c r="G59" i="8"/>
  <c r="E83" i="8"/>
  <c r="E84" i="8"/>
  <c r="E85" i="8"/>
  <c r="E86" i="8"/>
  <c r="E87" i="8"/>
  <c r="E88" i="8"/>
  <c r="E89" i="8"/>
  <c r="E90" i="8"/>
  <c r="E91" i="8"/>
  <c r="E92" i="8"/>
  <c r="E93" i="8"/>
  <c r="E94" i="8"/>
  <c r="E95" i="8"/>
  <c r="E96" i="8"/>
  <c r="E97" i="8"/>
  <c r="E98" i="8"/>
  <c r="E100" i="8"/>
  <c r="E101" i="8"/>
  <c r="E102" i="8"/>
  <c r="E12" i="8"/>
  <c r="E15" i="8"/>
  <c r="E17" i="8"/>
  <c r="E19" i="8"/>
  <c r="E21" i="8"/>
  <c r="E22" i="8"/>
  <c r="E23" i="8"/>
  <c r="E24" i="8"/>
  <c r="E25" i="8"/>
  <c r="E26" i="8"/>
  <c r="E27" i="8"/>
  <c r="E28" i="8"/>
  <c r="E29" i="8"/>
  <c r="E31" i="8"/>
  <c r="E32" i="8"/>
  <c r="E33" i="8"/>
  <c r="E35" i="8"/>
  <c r="E37" i="8"/>
  <c r="E42" i="8"/>
  <c r="E43" i="8"/>
  <c r="E48" i="8"/>
  <c r="E52" i="8"/>
  <c r="E57" i="8"/>
  <c r="E59" i="8"/>
  <c r="E60" i="8"/>
  <c r="E61" i="8"/>
  <c r="E62" i="8"/>
  <c r="E63" i="8"/>
  <c r="E64" i="8"/>
  <c r="E66" i="8"/>
  <c r="E67" i="8"/>
  <c r="E68" i="8"/>
  <c r="E69" i="8"/>
  <c r="E70" i="8"/>
  <c r="E71" i="8"/>
  <c r="E72" i="8"/>
  <c r="E73" i="8"/>
  <c r="E74" i="8"/>
  <c r="E75" i="8"/>
  <c r="E76" i="8"/>
  <c r="E77" i="8"/>
  <c r="E78" i="8"/>
  <c r="E79" i="8"/>
  <c r="E80" i="8"/>
  <c r="E81" i="8"/>
  <c r="E82" i="8"/>
  <c r="D83" i="8"/>
  <c r="D84" i="8"/>
  <c r="D85" i="8"/>
  <c r="D86" i="8"/>
  <c r="D87" i="8"/>
  <c r="D88" i="8"/>
  <c r="D89" i="8"/>
  <c r="D90" i="8"/>
  <c r="D91" i="8"/>
  <c r="D92" i="8"/>
  <c r="D93" i="8"/>
  <c r="D94" i="8"/>
  <c r="D95" i="8"/>
  <c r="D96" i="8"/>
  <c r="D97" i="8"/>
  <c r="D98" i="8"/>
  <c r="D100" i="8"/>
  <c r="D101" i="8"/>
  <c r="D102" i="8"/>
  <c r="D12" i="8"/>
  <c r="D15" i="8"/>
  <c r="D17" i="8"/>
  <c r="D19" i="8"/>
  <c r="D21" i="8"/>
  <c r="D22" i="8"/>
  <c r="D23" i="8"/>
  <c r="D24" i="8"/>
  <c r="D25" i="8"/>
  <c r="D26" i="8"/>
  <c r="D27" i="8"/>
  <c r="D28" i="8"/>
  <c r="D29" i="8"/>
  <c r="D31" i="8"/>
  <c r="D32" i="8"/>
  <c r="D33" i="8"/>
  <c r="D35" i="8"/>
  <c r="D37" i="8"/>
  <c r="D42" i="8"/>
  <c r="D43" i="8"/>
  <c r="D48" i="8"/>
  <c r="D52" i="8"/>
  <c r="D57" i="8"/>
  <c r="D59" i="8"/>
  <c r="D60" i="8"/>
  <c r="D61" i="8"/>
  <c r="D62" i="8"/>
  <c r="D63" i="8"/>
  <c r="D64" i="8"/>
  <c r="D66" i="8"/>
  <c r="D67" i="8"/>
  <c r="D68" i="8"/>
  <c r="D69" i="8"/>
  <c r="D70" i="8"/>
  <c r="D71" i="8"/>
  <c r="D72" i="8"/>
  <c r="D73" i="8"/>
  <c r="D74" i="8"/>
  <c r="D75" i="8"/>
  <c r="D76" i="8"/>
  <c r="D77" i="8"/>
  <c r="D78" i="8"/>
  <c r="D79" i="8"/>
  <c r="D80" i="8"/>
  <c r="D81" i="8"/>
  <c r="D82" i="8"/>
  <c r="C83" i="8"/>
  <c r="C84" i="8"/>
  <c r="C85" i="8"/>
  <c r="C86" i="8"/>
  <c r="C87" i="8"/>
  <c r="C88" i="8"/>
  <c r="C89" i="8"/>
  <c r="C90" i="8"/>
  <c r="C91" i="8"/>
  <c r="C92" i="8"/>
  <c r="C93" i="8"/>
  <c r="C94" i="8"/>
  <c r="C95" i="8"/>
  <c r="C96" i="8"/>
  <c r="C97" i="8"/>
  <c r="C98" i="8"/>
  <c r="C100" i="8"/>
  <c r="C101" i="8"/>
  <c r="C102" i="8"/>
  <c r="B83" i="8"/>
  <c r="B84" i="8"/>
  <c r="B85" i="8"/>
  <c r="B86" i="8"/>
  <c r="B87" i="8"/>
  <c r="B88" i="8"/>
  <c r="B89" i="8"/>
  <c r="B90" i="8"/>
  <c r="B91" i="8"/>
  <c r="B92" i="8"/>
  <c r="B93" i="8"/>
  <c r="B94" i="8"/>
  <c r="B95" i="8"/>
  <c r="B96" i="8"/>
  <c r="B97" i="8"/>
  <c r="B98" i="8"/>
  <c r="B100" i="8"/>
  <c r="B101" i="8"/>
  <c r="B102" i="8"/>
  <c r="A83" i="8"/>
  <c r="A84" i="8"/>
  <c r="A85" i="8"/>
  <c r="A86" i="8"/>
  <c r="A87" i="8"/>
  <c r="A88" i="8"/>
  <c r="A89" i="8"/>
  <c r="A90" i="8"/>
  <c r="A91" i="8"/>
  <c r="A92" i="8"/>
  <c r="A93" i="8"/>
  <c r="A94" i="8"/>
  <c r="A95" i="8"/>
  <c r="A96" i="8"/>
  <c r="A97" i="8"/>
  <c r="A98" i="8"/>
  <c r="A100" i="8"/>
  <c r="A101" i="8"/>
  <c r="A102" i="8"/>
  <c r="A82" i="8"/>
  <c r="C12" i="8"/>
  <c r="C15" i="8"/>
  <c r="C17" i="8"/>
  <c r="C19" i="8"/>
  <c r="C21" i="8"/>
  <c r="C22" i="8"/>
  <c r="C23" i="8"/>
  <c r="C24" i="8"/>
  <c r="C25" i="8"/>
  <c r="C26" i="8"/>
  <c r="C27" i="8"/>
  <c r="C28" i="8"/>
  <c r="C29" i="8"/>
  <c r="C31" i="8"/>
  <c r="C32" i="8"/>
  <c r="C33" i="8"/>
  <c r="C35" i="8"/>
  <c r="C37" i="8"/>
  <c r="C42" i="8"/>
  <c r="C43" i="8"/>
  <c r="C48" i="8"/>
  <c r="C52" i="8"/>
  <c r="C57" i="8"/>
  <c r="C59" i="8"/>
  <c r="C60" i="8"/>
  <c r="C61" i="8"/>
  <c r="C62" i="8"/>
  <c r="C63" i="8"/>
  <c r="C64" i="8"/>
  <c r="C66" i="8"/>
  <c r="C67" i="8"/>
  <c r="C68" i="8"/>
  <c r="C69" i="8"/>
  <c r="C70" i="8"/>
  <c r="C71" i="8"/>
  <c r="C72" i="8"/>
  <c r="C73" i="8"/>
  <c r="C74" i="8"/>
  <c r="C75" i="8"/>
  <c r="C76" i="8"/>
  <c r="C77" i="8"/>
  <c r="C78" i="8"/>
  <c r="C79" i="8"/>
  <c r="C80" i="8"/>
  <c r="C81" i="8"/>
  <c r="C82" i="8"/>
  <c r="C9" i="8"/>
  <c r="B12" i="8"/>
  <c r="B15" i="8"/>
  <c r="B17" i="8"/>
  <c r="B19" i="8"/>
  <c r="B21" i="8"/>
  <c r="B22" i="8"/>
  <c r="B23" i="8"/>
  <c r="B24" i="8"/>
  <c r="B25" i="8"/>
  <c r="B26" i="8"/>
  <c r="B27" i="8"/>
  <c r="B28" i="8"/>
  <c r="B29" i="8"/>
  <c r="B31" i="8"/>
  <c r="B32" i="8"/>
  <c r="B33" i="8"/>
  <c r="B35" i="8"/>
  <c r="B37" i="8"/>
  <c r="B42" i="8"/>
  <c r="B43" i="8"/>
  <c r="B48" i="8"/>
  <c r="B52" i="8"/>
  <c r="B57" i="8"/>
  <c r="B59" i="8"/>
  <c r="B60" i="8"/>
  <c r="B61" i="8"/>
  <c r="B62" i="8"/>
  <c r="B63" i="8"/>
  <c r="B64" i="8"/>
  <c r="B66" i="8"/>
  <c r="B67" i="8"/>
  <c r="B68" i="8"/>
  <c r="B69" i="8"/>
  <c r="B70" i="8"/>
  <c r="B71" i="8"/>
  <c r="B72" i="8"/>
  <c r="B73" i="8"/>
  <c r="B74" i="8"/>
  <c r="B75" i="8"/>
  <c r="B76" i="8"/>
  <c r="B77" i="8"/>
  <c r="B78" i="8"/>
  <c r="B79" i="8"/>
  <c r="B80" i="8"/>
  <c r="B81" i="8"/>
  <c r="B82" i="8"/>
  <c r="A12" i="8"/>
  <c r="A15" i="8"/>
  <c r="A17" i="8"/>
  <c r="A19" i="8"/>
  <c r="A21" i="8"/>
  <c r="A22" i="8"/>
  <c r="A23" i="8"/>
  <c r="A24" i="8"/>
  <c r="A25" i="8"/>
  <c r="A26" i="8"/>
  <c r="A27" i="8"/>
  <c r="A28" i="8"/>
  <c r="A29" i="8"/>
  <c r="A31" i="8"/>
  <c r="A32" i="8"/>
  <c r="A33" i="8"/>
  <c r="A35" i="8"/>
  <c r="A37" i="8"/>
  <c r="A42" i="8"/>
  <c r="A43" i="8"/>
  <c r="A48" i="8"/>
  <c r="A52" i="8"/>
  <c r="A57" i="8"/>
  <c r="A59" i="8"/>
  <c r="A60" i="8"/>
  <c r="A61" i="8"/>
  <c r="A62" i="8"/>
  <c r="A63" i="8"/>
  <c r="A64" i="8"/>
  <c r="A66" i="8"/>
  <c r="A67" i="8"/>
  <c r="A68" i="8"/>
  <c r="A69" i="8"/>
  <c r="A70" i="8"/>
  <c r="A71" i="8"/>
  <c r="A72" i="8"/>
  <c r="A73" i="8"/>
  <c r="A74" i="8"/>
  <c r="A75" i="8"/>
  <c r="A76" i="8"/>
  <c r="A77" i="8"/>
  <c r="A78" i="8"/>
  <c r="A79" i="8"/>
  <c r="A80" i="8"/>
  <c r="A81" i="8"/>
  <c r="U30" i="5" l="1"/>
  <c r="U32" i="5"/>
  <c r="U33" i="5"/>
  <c r="U34" i="5"/>
  <c r="U35" i="5"/>
  <c r="U36" i="5"/>
  <c r="U38" i="5"/>
  <c r="U39" i="5"/>
  <c r="U40" i="5"/>
  <c r="U41" i="5"/>
  <c r="U43" i="5"/>
  <c r="U44" i="5"/>
  <c r="U45" i="5"/>
  <c r="U46" i="5"/>
  <c r="U47" i="5"/>
  <c r="U48" i="5"/>
  <c r="U49" i="5"/>
  <c r="U50" i="5"/>
  <c r="U51" i="5"/>
  <c r="U52" i="5"/>
  <c r="U53" i="5"/>
  <c r="U54" i="5"/>
  <c r="U55" i="5"/>
  <c r="U56" i="5"/>
  <c r="U58" i="5"/>
  <c r="U59" i="5"/>
  <c r="U60" i="5"/>
  <c r="U61" i="5"/>
  <c r="U62" i="5"/>
  <c r="U63" i="5"/>
  <c r="U64" i="5"/>
  <c r="U65"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I23" i="4"/>
  <c r="F29" i="8" s="1"/>
  <c r="I24" i="4"/>
  <c r="F31" i="8" s="1"/>
  <c r="I25" i="4"/>
  <c r="F32" i="8" s="1"/>
  <c r="I26" i="4"/>
  <c r="F33" i="8" s="1"/>
  <c r="I27" i="4"/>
  <c r="F35" i="8" s="1"/>
  <c r="I28" i="4"/>
  <c r="F37" i="8" s="1"/>
  <c r="I29" i="4"/>
  <c r="F42" i="8" s="1"/>
  <c r="I30" i="4"/>
  <c r="F43" i="8" s="1"/>
  <c r="I31" i="4"/>
  <c r="F48" i="8" s="1"/>
  <c r="I32" i="4"/>
  <c r="F52" i="8" s="1"/>
  <c r="I33" i="4"/>
  <c r="F57" i="8" s="1"/>
  <c r="I34" i="4"/>
  <c r="F59" i="8" s="1"/>
  <c r="I35" i="4"/>
  <c r="F60" i="8" s="1"/>
  <c r="I36" i="4"/>
  <c r="F61" i="8" s="1"/>
  <c r="I37" i="4"/>
  <c r="F62" i="8" s="1"/>
  <c r="I38" i="4"/>
  <c r="F63" i="8" s="1"/>
  <c r="I39" i="4"/>
  <c r="F64" i="8" s="1"/>
  <c r="I40" i="4"/>
  <c r="F66" i="8" s="1"/>
  <c r="I41" i="4"/>
  <c r="F67" i="8" s="1"/>
  <c r="I42" i="4"/>
  <c r="F68" i="8" s="1"/>
  <c r="I43" i="4"/>
  <c r="F69" i="8" s="1"/>
  <c r="I44" i="4"/>
  <c r="F70" i="8" s="1"/>
  <c r="I45" i="4"/>
  <c r="F71" i="8" s="1"/>
  <c r="I46" i="4"/>
  <c r="F72" i="8" s="1"/>
  <c r="I47" i="4"/>
  <c r="F73" i="8" s="1"/>
  <c r="I48" i="4"/>
  <c r="F74" i="8" s="1"/>
  <c r="I49" i="4"/>
  <c r="F75" i="8" s="1"/>
  <c r="I50" i="4"/>
  <c r="F76" i="8" s="1"/>
  <c r="I51" i="4"/>
  <c r="F77" i="8" s="1"/>
  <c r="I52" i="4"/>
  <c r="F78" i="8" s="1"/>
  <c r="I53" i="4"/>
  <c r="F79" i="8" s="1"/>
  <c r="I54" i="4"/>
  <c r="F80" i="8" s="1"/>
  <c r="I55" i="4"/>
  <c r="F81" i="8" s="1"/>
  <c r="I56" i="4"/>
  <c r="F82" i="8" s="1"/>
  <c r="I57" i="4"/>
  <c r="F83" i="8" s="1"/>
  <c r="I58" i="4"/>
  <c r="F84" i="8" s="1"/>
  <c r="I59" i="4"/>
  <c r="F85" i="8" s="1"/>
  <c r="I60" i="4"/>
  <c r="F86" i="8" s="1"/>
  <c r="I61" i="4"/>
  <c r="F87" i="8" s="1"/>
  <c r="I62" i="4"/>
  <c r="F88" i="8" s="1"/>
  <c r="I63" i="4"/>
  <c r="F89" i="8" s="1"/>
  <c r="I64" i="4"/>
  <c r="F90" i="8" s="1"/>
  <c r="I65" i="4"/>
  <c r="F91" i="8" s="1"/>
  <c r="I66" i="4"/>
  <c r="F92" i="8" s="1"/>
  <c r="I67" i="4"/>
  <c r="F93" i="8" s="1"/>
  <c r="I68" i="4"/>
  <c r="F94" i="8" s="1"/>
  <c r="I69" i="4"/>
  <c r="F95" i="8" s="1"/>
  <c r="I70" i="4"/>
  <c r="F96" i="8" s="1"/>
  <c r="I71" i="4"/>
  <c r="F97" i="8" s="1"/>
  <c r="I72" i="4"/>
  <c r="F98" i="8" s="1"/>
  <c r="I73" i="4"/>
  <c r="F100" i="8" s="1"/>
  <c r="I74" i="4"/>
  <c r="F101" i="8" s="1"/>
  <c r="I75" i="4"/>
  <c r="F102" i="8" s="1"/>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C75" i="9" l="1"/>
  <c r="B75" i="9"/>
  <c r="C75" i="6"/>
  <c r="B75" i="6"/>
  <c r="V104" i="5"/>
  <c r="X104" i="5" s="1"/>
  <c r="Y104" i="5" s="1"/>
  <c r="E104" i="5"/>
  <c r="F75" i="6" l="1"/>
  <c r="G75" i="6" l="1"/>
  <c r="L102" i="8"/>
  <c r="I75" i="6" l="1"/>
  <c r="H75" i="6"/>
  <c r="C74" i="9"/>
  <c r="B74" i="9"/>
  <c r="C73" i="9"/>
  <c r="B73" i="9"/>
  <c r="C72" i="9"/>
  <c r="B72" i="9"/>
  <c r="C71" i="9"/>
  <c r="B71" i="9"/>
  <c r="C70" i="9"/>
  <c r="B70" i="9"/>
  <c r="C69" i="9"/>
  <c r="B69" i="9"/>
  <c r="C74" i="6"/>
  <c r="B74" i="6"/>
  <c r="C73" i="6"/>
  <c r="B73" i="6"/>
  <c r="C72" i="6"/>
  <c r="B72" i="6"/>
  <c r="C71" i="6"/>
  <c r="B71" i="6"/>
  <c r="C70" i="6"/>
  <c r="B70" i="6"/>
  <c r="C69" i="6"/>
  <c r="B69" i="6"/>
  <c r="V103" i="5"/>
  <c r="X103" i="5" s="1"/>
  <c r="Y103" i="5" s="1"/>
  <c r="V102" i="5"/>
  <c r="X102" i="5" s="1"/>
  <c r="Y102" i="5" s="1"/>
  <c r="E102" i="5"/>
  <c r="E103" i="5"/>
  <c r="E96" i="5"/>
  <c r="E97" i="5"/>
  <c r="E98" i="5"/>
  <c r="E99" i="5"/>
  <c r="E100" i="5"/>
  <c r="E101" i="5"/>
  <c r="V101" i="5"/>
  <c r="X101" i="5" s="1"/>
  <c r="Y101" i="5" s="1"/>
  <c r="V100" i="5"/>
  <c r="X100" i="5" s="1"/>
  <c r="Y100" i="5" s="1"/>
  <c r="V99" i="5"/>
  <c r="X99" i="5" s="1"/>
  <c r="Y99" i="5" s="1"/>
  <c r="V98" i="5"/>
  <c r="X98" i="5" s="1"/>
  <c r="Y98" i="5" s="1"/>
  <c r="V97" i="5"/>
  <c r="X97" i="5" s="1"/>
  <c r="Y97" i="5" s="1"/>
  <c r="F69" i="6"/>
  <c r="G69" i="6" l="1"/>
  <c r="L95" i="8"/>
  <c r="F72" i="6"/>
  <c r="V96" i="5"/>
  <c r="X96" i="5" s="1"/>
  <c r="Y96" i="5" s="1"/>
  <c r="F71" i="6"/>
  <c r="F70" i="6"/>
  <c r="F74" i="6"/>
  <c r="F73" i="6"/>
  <c r="I69" i="6" l="1"/>
  <c r="H69" i="6"/>
  <c r="M102" i="8"/>
  <c r="G74" i="6"/>
  <c r="L101" i="8"/>
  <c r="G70" i="6"/>
  <c r="L96" i="8"/>
  <c r="G71" i="6"/>
  <c r="L97" i="8"/>
  <c r="G73" i="6"/>
  <c r="L100" i="8"/>
  <c r="G72" i="6"/>
  <c r="L98" i="8"/>
  <c r="C68" i="9"/>
  <c r="B68" i="9"/>
  <c r="C67" i="9"/>
  <c r="B67" i="9"/>
  <c r="C66" i="9"/>
  <c r="B66" i="9"/>
  <c r="C68" i="6"/>
  <c r="B68" i="6"/>
  <c r="C67" i="6"/>
  <c r="B67" i="6"/>
  <c r="C66" i="6"/>
  <c r="B66" i="6"/>
  <c r="V95" i="5"/>
  <c r="X95" i="5" s="1"/>
  <c r="Y95" i="5" s="1"/>
  <c r="E95" i="5"/>
  <c r="V94" i="5"/>
  <c r="X94" i="5" s="1"/>
  <c r="Y94" i="5" s="1"/>
  <c r="E94" i="5"/>
  <c r="V93" i="5"/>
  <c r="X93" i="5" s="1"/>
  <c r="Y93" i="5" s="1"/>
  <c r="E93" i="5"/>
  <c r="I72" i="6" l="1"/>
  <c r="H72" i="6"/>
  <c r="I73" i="6"/>
  <c r="H73" i="6"/>
  <c r="I71" i="6"/>
  <c r="H71" i="6"/>
  <c r="H70" i="6"/>
  <c r="I70" i="6"/>
  <c r="H74" i="6"/>
  <c r="I74" i="6"/>
  <c r="F66" i="6"/>
  <c r="F68" i="6"/>
  <c r="F67" i="6"/>
  <c r="M95" i="8" l="1"/>
  <c r="G66" i="6"/>
  <c r="L92" i="8"/>
  <c r="G67" i="6"/>
  <c r="L93" i="8"/>
  <c r="G68" i="6"/>
  <c r="L94" i="8"/>
  <c r="C65" i="9"/>
  <c r="B65" i="9"/>
  <c r="C64" i="9"/>
  <c r="B64" i="9"/>
  <c r="C63" i="9"/>
  <c r="B63" i="9"/>
  <c r="C62" i="9"/>
  <c r="B62" i="9"/>
  <c r="C61" i="9"/>
  <c r="B61" i="9"/>
  <c r="C65" i="6"/>
  <c r="B65" i="6"/>
  <c r="C64" i="6"/>
  <c r="B64" i="6"/>
  <c r="C63" i="6"/>
  <c r="B63" i="6"/>
  <c r="C62" i="6"/>
  <c r="B62" i="6"/>
  <c r="C61" i="6"/>
  <c r="B61" i="6"/>
  <c r="V92" i="5"/>
  <c r="X92" i="5" s="1"/>
  <c r="Y92" i="5" s="1"/>
  <c r="E92" i="5"/>
  <c r="V91" i="5"/>
  <c r="X91" i="5" s="1"/>
  <c r="Y91" i="5" s="1"/>
  <c r="E91" i="5"/>
  <c r="V90" i="5"/>
  <c r="X90" i="5" s="1"/>
  <c r="Y90" i="5" s="1"/>
  <c r="E90" i="5"/>
  <c r="V89" i="5"/>
  <c r="X89" i="5" s="1"/>
  <c r="Y89" i="5" s="1"/>
  <c r="E89" i="5"/>
  <c r="V88" i="5"/>
  <c r="X88" i="5" s="1"/>
  <c r="Y88" i="5" s="1"/>
  <c r="E88" i="5"/>
  <c r="M97" i="8" l="1"/>
  <c r="I68" i="6"/>
  <c r="H68" i="6"/>
  <c r="I67" i="6"/>
  <c r="H67" i="6"/>
  <c r="H66" i="6"/>
  <c r="I66" i="6"/>
  <c r="M101" i="8"/>
  <c r="M98" i="8"/>
  <c r="M100" i="8"/>
  <c r="M96" i="8"/>
  <c r="F65" i="6"/>
  <c r="F64" i="6"/>
  <c r="F61" i="6"/>
  <c r="F63" i="6"/>
  <c r="F62" i="6"/>
  <c r="G65" i="6" l="1"/>
  <c r="L91" i="8"/>
  <c r="G63" i="6"/>
  <c r="L89" i="8"/>
  <c r="G64" i="6"/>
  <c r="L90" i="8"/>
  <c r="G62" i="6"/>
  <c r="L88" i="8"/>
  <c r="G61" i="6"/>
  <c r="L87" i="8"/>
  <c r="C60" i="9"/>
  <c r="B60" i="9"/>
  <c r="C59" i="9"/>
  <c r="B59" i="9"/>
  <c r="C58" i="9"/>
  <c r="B58" i="9"/>
  <c r="C57" i="9"/>
  <c r="B57" i="9"/>
  <c r="C56" i="9"/>
  <c r="B56" i="9"/>
  <c r="C60" i="6"/>
  <c r="B60" i="6"/>
  <c r="C59" i="6"/>
  <c r="B59" i="6"/>
  <c r="C58" i="6"/>
  <c r="B58" i="6"/>
  <c r="C57" i="6"/>
  <c r="B57" i="6"/>
  <c r="C56" i="6"/>
  <c r="B56" i="6"/>
  <c r="E83" i="5"/>
  <c r="E84" i="5"/>
  <c r="E85" i="5"/>
  <c r="E86" i="5"/>
  <c r="E87" i="5"/>
  <c r="V87" i="5"/>
  <c r="X87" i="5" s="1"/>
  <c r="Y87" i="5" s="1"/>
  <c r="V86" i="5"/>
  <c r="X86" i="5" s="1"/>
  <c r="Y86" i="5" s="1"/>
  <c r="V85" i="5"/>
  <c r="X85" i="5" s="1"/>
  <c r="Y85" i="5" s="1"/>
  <c r="V84" i="5"/>
  <c r="X84" i="5" s="1"/>
  <c r="Y84" i="5" s="1"/>
  <c r="V83" i="5"/>
  <c r="X83" i="5" s="1"/>
  <c r="Y83" i="5" s="1"/>
  <c r="I65" i="6" l="1"/>
  <c r="H65" i="6"/>
  <c r="I61" i="6"/>
  <c r="H61" i="6"/>
  <c r="H62" i="6"/>
  <c r="I62" i="6"/>
  <c r="I64" i="6"/>
  <c r="H64" i="6"/>
  <c r="I63" i="6"/>
  <c r="H63" i="6"/>
  <c r="M92" i="8"/>
  <c r="M93" i="8"/>
  <c r="M94" i="8"/>
  <c r="F60" i="6"/>
  <c r="F59" i="6"/>
  <c r="F56" i="6"/>
  <c r="F58" i="6"/>
  <c r="F57" i="6"/>
  <c r="C55" i="9"/>
  <c r="B55" i="9"/>
  <c r="C54" i="9"/>
  <c r="B54" i="9"/>
  <c r="C53" i="9"/>
  <c r="B53" i="9"/>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C36" i="9"/>
  <c r="B36" i="9"/>
  <c r="C35" i="9"/>
  <c r="B35" i="9"/>
  <c r="C34" i="9"/>
  <c r="B34" i="9"/>
  <c r="C33" i="9"/>
  <c r="B33" i="9"/>
  <c r="C32" i="9"/>
  <c r="B32" i="9"/>
  <c r="C31" i="9"/>
  <c r="B31" i="9"/>
  <c r="C30" i="9"/>
  <c r="B30" i="9"/>
  <c r="C29" i="9"/>
  <c r="B29" i="9"/>
  <c r="C28" i="9"/>
  <c r="B28" i="9"/>
  <c r="C27" i="9"/>
  <c r="B27" i="9"/>
  <c r="C26" i="9"/>
  <c r="B26" i="9"/>
  <c r="C25" i="9"/>
  <c r="B25" i="9"/>
  <c r="C24" i="9"/>
  <c r="B24" i="9"/>
  <c r="C23" i="9"/>
  <c r="B23" i="9"/>
  <c r="C22" i="9"/>
  <c r="B22" i="9"/>
  <c r="C21" i="9"/>
  <c r="B21" i="9"/>
  <c r="C20" i="9"/>
  <c r="B20" i="9"/>
  <c r="C19" i="9"/>
  <c r="B19" i="9"/>
  <c r="C18" i="9"/>
  <c r="B18" i="9"/>
  <c r="C17" i="9"/>
  <c r="B17" i="9"/>
  <c r="C16" i="9"/>
  <c r="B16" i="9"/>
  <c r="C15" i="9"/>
  <c r="B15" i="9"/>
  <c r="C14" i="9"/>
  <c r="B14" i="9"/>
  <c r="C13" i="9"/>
  <c r="B13" i="9"/>
  <c r="C12" i="9"/>
  <c r="B12" i="9"/>
  <c r="C11" i="9"/>
  <c r="B11" i="9"/>
  <c r="C10" i="9"/>
  <c r="B10" i="9"/>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10" i="6"/>
  <c r="V82" i="5"/>
  <c r="X82" i="5" s="1"/>
  <c r="Y82" i="5" s="1"/>
  <c r="E82" i="5"/>
  <c r="V81" i="5"/>
  <c r="X81" i="5" s="1"/>
  <c r="Y81" i="5" s="1"/>
  <c r="E81" i="5"/>
  <c r="V80" i="5"/>
  <c r="X80" i="5" s="1"/>
  <c r="Y80" i="5" s="1"/>
  <c r="E80" i="5"/>
  <c r="V79" i="5"/>
  <c r="X79" i="5" s="1"/>
  <c r="Y79" i="5" s="1"/>
  <c r="E79" i="5"/>
  <c r="V78" i="5"/>
  <c r="X78" i="5" s="1"/>
  <c r="Y78" i="5" s="1"/>
  <c r="E78" i="5"/>
  <c r="E11" i="5"/>
  <c r="E12" i="5"/>
  <c r="E13" i="5"/>
  <c r="E14" i="5"/>
  <c r="E15" i="5"/>
  <c r="E16" i="5"/>
  <c r="E17" i="5"/>
  <c r="E18" i="5"/>
  <c r="E19" i="5"/>
  <c r="E20" i="5"/>
  <c r="E21" i="5"/>
  <c r="E22" i="5"/>
  <c r="E23" i="5"/>
  <c r="E24" i="5"/>
  <c r="E25" i="5"/>
  <c r="E26" i="5"/>
  <c r="E27" i="5"/>
  <c r="E28" i="5"/>
  <c r="E29" i="5"/>
  <c r="E30" i="5"/>
  <c r="E32" i="5"/>
  <c r="E33" i="5"/>
  <c r="E34" i="5"/>
  <c r="E35" i="5"/>
  <c r="E36" i="5"/>
  <c r="E38" i="5"/>
  <c r="E39" i="5"/>
  <c r="E40" i="5"/>
  <c r="E41" i="5"/>
  <c r="E43" i="5"/>
  <c r="E44" i="5"/>
  <c r="E45" i="5"/>
  <c r="E46" i="5"/>
  <c r="E47" i="5"/>
  <c r="E48" i="5"/>
  <c r="E49" i="5"/>
  <c r="E50" i="5"/>
  <c r="E51" i="5"/>
  <c r="E52" i="5"/>
  <c r="E53" i="5"/>
  <c r="E54" i="5"/>
  <c r="E55" i="5"/>
  <c r="E56" i="5"/>
  <c r="E58" i="5"/>
  <c r="E59" i="5"/>
  <c r="E60" i="5"/>
  <c r="E61" i="5"/>
  <c r="E62" i="5"/>
  <c r="E63" i="5"/>
  <c r="E64" i="5"/>
  <c r="E65" i="5"/>
  <c r="E67" i="5"/>
  <c r="E68" i="5"/>
  <c r="E69" i="5"/>
  <c r="E70" i="5"/>
  <c r="E71" i="5"/>
  <c r="E72" i="5"/>
  <c r="E73" i="5"/>
  <c r="E74" i="5"/>
  <c r="E75" i="5"/>
  <c r="E76" i="5"/>
  <c r="E77" i="5"/>
  <c r="E10" i="5"/>
  <c r="D11" i="4"/>
  <c r="D12" i="4"/>
  <c r="D13" i="4"/>
  <c r="D14" i="4"/>
  <c r="D15" i="4"/>
  <c r="D16" i="4"/>
  <c r="D17" i="4"/>
  <c r="D18" i="4"/>
  <c r="D19" i="4"/>
  <c r="D20" i="4"/>
  <c r="D21" i="4"/>
  <c r="D22" i="4"/>
  <c r="D10" i="4"/>
  <c r="G59" i="6" l="1"/>
  <c r="L85" i="8"/>
  <c r="G57" i="6"/>
  <c r="L83" i="8"/>
  <c r="G60" i="6"/>
  <c r="L86" i="8"/>
  <c r="G58" i="6"/>
  <c r="L84" i="8"/>
  <c r="G56" i="6"/>
  <c r="L82" i="8"/>
  <c r="F55" i="6"/>
  <c r="F53" i="6"/>
  <c r="F54" i="6"/>
  <c r="V77" i="5"/>
  <c r="X77" i="5" s="1"/>
  <c r="Y77" i="5" s="1"/>
  <c r="V76" i="5"/>
  <c r="X76" i="5" s="1"/>
  <c r="Y76" i="5" s="1"/>
  <c r="V75" i="5"/>
  <c r="X75" i="5" s="1"/>
  <c r="Y75" i="5" s="1"/>
  <c r="V74" i="5"/>
  <c r="X74" i="5" s="1"/>
  <c r="Y74" i="5" s="1"/>
  <c r="V73" i="5"/>
  <c r="X73" i="5" s="1"/>
  <c r="Y73" i="5" s="1"/>
  <c r="V72" i="5"/>
  <c r="X72" i="5" s="1"/>
  <c r="Y72" i="5" s="1"/>
  <c r="V71" i="5"/>
  <c r="X71" i="5" s="1"/>
  <c r="Y71" i="5" s="1"/>
  <c r="V70" i="5"/>
  <c r="X70" i="5" s="1"/>
  <c r="Y70" i="5" s="1"/>
  <c r="V69" i="5"/>
  <c r="X69" i="5" s="1"/>
  <c r="Y69" i="5" s="1"/>
  <c r="V68" i="5"/>
  <c r="X68" i="5" s="1"/>
  <c r="Y68" i="5" s="1"/>
  <c r="M91" i="8" l="1"/>
  <c r="M89" i="8"/>
  <c r="M87" i="8"/>
  <c r="M90" i="8"/>
  <c r="H58" i="6"/>
  <c r="I58" i="6"/>
  <c r="H56" i="6"/>
  <c r="I56" i="6"/>
  <c r="H60" i="6"/>
  <c r="I60" i="6"/>
  <c r="I57" i="6"/>
  <c r="H57" i="6"/>
  <c r="I59" i="6"/>
  <c r="H59" i="6"/>
  <c r="G53" i="6"/>
  <c r="L79" i="8"/>
  <c r="M88" i="8"/>
  <c r="G55" i="6"/>
  <c r="L81" i="8"/>
  <c r="G54" i="6"/>
  <c r="L80" i="8"/>
  <c r="F41" i="6"/>
  <c r="F42" i="6"/>
  <c r="F43" i="6"/>
  <c r="F44" i="6"/>
  <c r="F45" i="6"/>
  <c r="F46" i="6"/>
  <c r="F47" i="6"/>
  <c r="F48" i="6"/>
  <c r="F49" i="6"/>
  <c r="F50" i="6"/>
  <c r="F51" i="6"/>
  <c r="F52" i="6"/>
  <c r="V65" i="5"/>
  <c r="X65" i="5" s="1"/>
  <c r="Y65" i="5" s="1"/>
  <c r="V67" i="5"/>
  <c r="X67" i="5" s="1"/>
  <c r="Y67" i="5" s="1"/>
  <c r="I55" i="6" l="1"/>
  <c r="H55" i="6"/>
  <c r="I53" i="6"/>
  <c r="H53" i="6"/>
  <c r="H54" i="6"/>
  <c r="I54" i="6"/>
  <c r="G48" i="6"/>
  <c r="L74" i="8"/>
  <c r="G47" i="6"/>
  <c r="L73" i="8"/>
  <c r="G41" i="6"/>
  <c r="L67" i="8"/>
  <c r="G50" i="6"/>
  <c r="L76" i="8"/>
  <c r="G43" i="6"/>
  <c r="L69" i="8"/>
  <c r="G49" i="6"/>
  <c r="L75" i="8"/>
  <c r="G46" i="6"/>
  <c r="L72" i="8"/>
  <c r="G42" i="6"/>
  <c r="L68" i="8"/>
  <c r="G45" i="6"/>
  <c r="L71" i="8"/>
  <c r="G52" i="6"/>
  <c r="L78" i="8"/>
  <c r="G51" i="6"/>
  <c r="L77" i="8"/>
  <c r="G44" i="6"/>
  <c r="L70" i="8"/>
  <c r="F40" i="6"/>
  <c r="F39" i="6"/>
  <c r="L64" i="8" s="1"/>
  <c r="M84" i="8" l="1"/>
  <c r="M85" i="8"/>
  <c r="M82" i="8"/>
  <c r="I44" i="6"/>
  <c r="H44" i="6"/>
  <c r="I51" i="6"/>
  <c r="H51" i="6"/>
  <c r="H52" i="6"/>
  <c r="I52" i="6"/>
  <c r="H45" i="6"/>
  <c r="I45" i="6"/>
  <c r="I42" i="6"/>
  <c r="H42" i="6"/>
  <c r="I46" i="6"/>
  <c r="H46" i="6"/>
  <c r="I49" i="6"/>
  <c r="H49" i="6"/>
  <c r="H43" i="6"/>
  <c r="I43" i="6"/>
  <c r="H50" i="6"/>
  <c r="I50" i="6"/>
  <c r="I41" i="6"/>
  <c r="H41" i="6"/>
  <c r="I47" i="6"/>
  <c r="H47" i="6"/>
  <c r="H48" i="6"/>
  <c r="I48" i="6"/>
  <c r="M83" i="8"/>
  <c r="G40" i="6"/>
  <c r="L66" i="8"/>
  <c r="M86" i="8"/>
  <c r="V64" i="5"/>
  <c r="X64" i="5" s="1"/>
  <c r="Y64" i="5" s="1"/>
  <c r="F38" i="6"/>
  <c r="L63" i="8" s="1"/>
  <c r="M81" i="8" l="1"/>
  <c r="M80" i="8"/>
  <c r="H40" i="6"/>
  <c r="I40" i="6"/>
  <c r="M79" i="8"/>
  <c r="V62" i="5"/>
  <c r="X62" i="5" s="1"/>
  <c r="Y62" i="5" s="1"/>
  <c r="F36" i="6"/>
  <c r="L61" i="8" s="1"/>
  <c r="V61" i="5"/>
  <c r="X61" i="5" s="1"/>
  <c r="Y61" i="5" s="1"/>
  <c r="F35" i="6"/>
  <c r="L60" i="8" s="1"/>
  <c r="V63" i="5"/>
  <c r="X63" i="5" s="1"/>
  <c r="Y63" i="5" s="1"/>
  <c r="F37" i="6"/>
  <c r="L62" i="8" s="1"/>
  <c r="H22" i="4" l="1"/>
  <c r="H21" i="4"/>
  <c r="H20" i="4"/>
  <c r="H19" i="4"/>
  <c r="H18" i="4"/>
  <c r="H17" i="4"/>
  <c r="H16" i="4"/>
  <c r="H15" i="4" l="1"/>
  <c r="H14" i="4"/>
  <c r="H13" i="4"/>
  <c r="H12" i="4"/>
  <c r="H11" i="4"/>
  <c r="H10" i="4"/>
  <c r="E9" i="8" l="1"/>
  <c r="U29" i="5" l="1"/>
  <c r="V29" i="5" l="1"/>
  <c r="X29" i="5" s="1"/>
  <c r="Y29" i="5" s="1"/>
  <c r="F22" i="6"/>
  <c r="L28" i="8" s="1"/>
  <c r="F34" i="6" l="1"/>
  <c r="L59" i="8" s="1"/>
  <c r="F33" i="6"/>
  <c r="L57" i="8" s="1"/>
  <c r="H9" i="8"/>
  <c r="F32" i="6"/>
  <c r="L52" i="8" s="1"/>
  <c r="U10" i="5"/>
  <c r="U11" i="5"/>
  <c r="V11" i="5" s="1"/>
  <c r="X11" i="5" s="1"/>
  <c r="Y11" i="5" s="1"/>
  <c r="U12" i="5"/>
  <c r="U13" i="5"/>
  <c r="U14" i="5"/>
  <c r="V14" i="5" s="1"/>
  <c r="X14" i="5" s="1"/>
  <c r="Y14" i="5" s="1"/>
  <c r="U15" i="5"/>
  <c r="V15" i="5" s="1"/>
  <c r="X15" i="5" s="1"/>
  <c r="Y15" i="5" s="1"/>
  <c r="U16" i="5"/>
  <c r="U17" i="5"/>
  <c r="U18" i="5"/>
  <c r="U19" i="5"/>
  <c r="V19" i="5" s="1"/>
  <c r="X19" i="5" s="1"/>
  <c r="Y19" i="5" s="1"/>
  <c r="U20" i="5"/>
  <c r="U21" i="5"/>
  <c r="U22" i="5"/>
  <c r="U23" i="5"/>
  <c r="F16" i="6" s="1"/>
  <c r="L22" i="8" s="1"/>
  <c r="U24" i="5"/>
  <c r="F17" i="6" s="1"/>
  <c r="L23" i="8" s="1"/>
  <c r="U25" i="5"/>
  <c r="U26" i="5"/>
  <c r="F19" i="6" s="1"/>
  <c r="L25" i="8" s="1"/>
  <c r="U27" i="5"/>
  <c r="F20" i="6" s="1"/>
  <c r="L26" i="8" s="1"/>
  <c r="F23" i="6"/>
  <c r="L29" i="8" s="1"/>
  <c r="F26" i="6"/>
  <c r="L33" i="8" s="1"/>
  <c r="F28" i="6"/>
  <c r="L37" i="8" s="1"/>
  <c r="U28" i="5"/>
  <c r="I22" i="4"/>
  <c r="F28" i="8" s="1"/>
  <c r="I20" i="4"/>
  <c r="F26" i="8" s="1"/>
  <c r="I21" i="4"/>
  <c r="F27" i="8" s="1"/>
  <c r="I17" i="4"/>
  <c r="F23" i="8" s="1"/>
  <c r="I18" i="4"/>
  <c r="F24" i="8" s="1"/>
  <c r="I19" i="4"/>
  <c r="F25" i="8" s="1"/>
  <c r="G9" i="8"/>
  <c r="A9" i="8"/>
  <c r="D9" i="8"/>
  <c r="B9" i="8"/>
  <c r="I16" i="4"/>
  <c r="F22" i="8" s="1"/>
  <c r="I15" i="4"/>
  <c r="F21" i="8" s="1"/>
  <c r="I14" i="4"/>
  <c r="F19" i="8" s="1"/>
  <c r="I13" i="4"/>
  <c r="F17" i="8" s="1"/>
  <c r="I12" i="4"/>
  <c r="F15" i="8" s="1"/>
  <c r="I11" i="4"/>
  <c r="F12" i="8" s="1"/>
  <c r="I10" i="4"/>
  <c r="F9" i="8" s="1"/>
  <c r="S11" i="1"/>
  <c r="R11" i="1"/>
  <c r="Q11" i="1"/>
  <c r="P11" i="1"/>
  <c r="O11" i="1"/>
  <c r="S10" i="1"/>
  <c r="R10" i="1"/>
  <c r="Q10" i="1"/>
  <c r="P10" i="1"/>
  <c r="O10" i="1"/>
  <c r="S9" i="1"/>
  <c r="R9" i="1"/>
  <c r="Q9" i="1"/>
  <c r="P9" i="1"/>
  <c r="O9" i="1"/>
  <c r="S8" i="1"/>
  <c r="R8" i="1"/>
  <c r="Q8" i="1"/>
  <c r="P8" i="1"/>
  <c r="O8" i="1"/>
  <c r="S7" i="1"/>
  <c r="R7" i="1"/>
  <c r="Q7" i="1"/>
  <c r="P7" i="1"/>
  <c r="O7" i="1"/>
  <c r="M77" i="8" l="1"/>
  <c r="F31" i="6"/>
  <c r="F30" i="6"/>
  <c r="L43" i="8" s="1"/>
  <c r="V20" i="5"/>
  <c r="X20" i="5" s="1"/>
  <c r="Y20" i="5" s="1"/>
  <c r="F14" i="6"/>
  <c r="V16" i="5"/>
  <c r="X16" i="5" s="1"/>
  <c r="Y16" i="5" s="1"/>
  <c r="F12" i="6"/>
  <c r="L15" i="8" s="1"/>
  <c r="V28" i="5"/>
  <c r="X28" i="5" s="1"/>
  <c r="Y28" i="5" s="1"/>
  <c r="F21" i="6"/>
  <c r="F29" i="6"/>
  <c r="L42" i="8" s="1"/>
  <c r="F25" i="6"/>
  <c r="L32" i="8" s="1"/>
  <c r="F10" i="6"/>
  <c r="G10" i="6" s="1"/>
  <c r="I10" i="6" s="1"/>
  <c r="F27" i="6"/>
  <c r="F24" i="6"/>
  <c r="V25" i="5"/>
  <c r="X25" i="5" s="1"/>
  <c r="Y25" i="5" s="1"/>
  <c r="F18" i="6"/>
  <c r="L24" i="8" s="1"/>
  <c r="F15" i="6"/>
  <c r="V18" i="5"/>
  <c r="X18" i="5" s="1"/>
  <c r="Y18" i="5" s="1"/>
  <c r="F13" i="6"/>
  <c r="L17" i="8" s="1"/>
  <c r="V13" i="5"/>
  <c r="X13" i="5" s="1"/>
  <c r="Y13" i="5" s="1"/>
  <c r="F11" i="6"/>
  <c r="G20" i="6"/>
  <c r="G16" i="6"/>
  <c r="H16" i="6" s="1"/>
  <c r="V36" i="5"/>
  <c r="X36" i="5" s="1"/>
  <c r="Y36" i="5" s="1"/>
  <c r="V32" i="5"/>
  <c r="X32" i="5" s="1"/>
  <c r="Y32" i="5" s="1"/>
  <c r="V21" i="5"/>
  <c r="X21" i="5" s="1"/>
  <c r="Y21" i="5" s="1"/>
  <c r="V41" i="5"/>
  <c r="X41" i="5" s="1"/>
  <c r="Y41" i="5" s="1"/>
  <c r="V50" i="5"/>
  <c r="X50" i="5" s="1"/>
  <c r="Y50" i="5" s="1"/>
  <c r="V46" i="5"/>
  <c r="X46" i="5" s="1"/>
  <c r="Y46" i="5" s="1"/>
  <c r="V51" i="5"/>
  <c r="X51" i="5" s="1"/>
  <c r="Y51" i="5" s="1"/>
  <c r="G37" i="6"/>
  <c r="V43" i="5"/>
  <c r="X43" i="5" s="1"/>
  <c r="Y43" i="5" s="1"/>
  <c r="V33" i="5"/>
  <c r="X33" i="5" s="1"/>
  <c r="Y33" i="5" s="1"/>
  <c r="V12" i="5"/>
  <c r="X12" i="5" s="1"/>
  <c r="Y12" i="5" s="1"/>
  <c r="V60" i="5"/>
  <c r="X60" i="5" s="1"/>
  <c r="Y60" i="5" s="1"/>
  <c r="V55" i="5"/>
  <c r="X55" i="5" s="1"/>
  <c r="Y55" i="5" s="1"/>
  <c r="V58" i="5"/>
  <c r="X58" i="5" s="1"/>
  <c r="Y58" i="5" s="1"/>
  <c r="V53" i="5"/>
  <c r="X53" i="5" s="1"/>
  <c r="Y53" i="5" s="1"/>
  <c r="G39" i="6"/>
  <c r="V45" i="5"/>
  <c r="X45" i="5" s="1"/>
  <c r="Y45" i="5" s="1"/>
  <c r="V40" i="5"/>
  <c r="X40" i="5" s="1"/>
  <c r="Y40" i="5" s="1"/>
  <c r="V35" i="5"/>
  <c r="X35" i="5" s="1"/>
  <c r="Y35" i="5" s="1"/>
  <c r="V30" i="5"/>
  <c r="X30" i="5" s="1"/>
  <c r="Y30" i="5" s="1"/>
  <c r="G23" i="6"/>
  <c r="G22" i="6"/>
  <c r="V24" i="5"/>
  <c r="X24" i="5" s="1"/>
  <c r="Y24" i="5" s="1"/>
  <c r="V22" i="5"/>
  <c r="X22" i="5" s="1"/>
  <c r="Y22" i="5" s="1"/>
  <c r="V10" i="5"/>
  <c r="X10" i="5" s="1"/>
  <c r="Y10" i="5" s="1"/>
  <c r="G38" i="6"/>
  <c r="G34" i="6"/>
  <c r="V59" i="5"/>
  <c r="X59" i="5" s="1"/>
  <c r="Y59" i="5" s="1"/>
  <c r="V27" i="5"/>
  <c r="X27" i="5" s="1"/>
  <c r="Y27" i="5" s="1"/>
  <c r="V49" i="5"/>
  <c r="X49" i="5" s="1"/>
  <c r="Y49" i="5" s="1"/>
  <c r="V54" i="5"/>
  <c r="X54" i="5" s="1"/>
  <c r="Y54" i="5" s="1"/>
  <c r="V38" i="5"/>
  <c r="X38" i="5" s="1"/>
  <c r="Y38" i="5" s="1"/>
  <c r="V47" i="5"/>
  <c r="X47" i="5" s="1"/>
  <c r="Y47" i="5" s="1"/>
  <c r="V56" i="5"/>
  <c r="X56" i="5" s="1"/>
  <c r="Y56" i="5" s="1"/>
  <c r="V39" i="5"/>
  <c r="X39" i="5" s="1"/>
  <c r="Y39" i="5" s="1"/>
  <c r="V44" i="5"/>
  <c r="X44" i="5" s="1"/>
  <c r="Y44" i="5" s="1"/>
  <c r="V17" i="5"/>
  <c r="X17" i="5" s="1"/>
  <c r="Y17" i="5" s="1"/>
  <c r="V48" i="5"/>
  <c r="X48" i="5" s="1"/>
  <c r="Y48" i="5" s="1"/>
  <c r="V34" i="5"/>
  <c r="X34" i="5" s="1"/>
  <c r="Y34" i="5" s="1"/>
  <c r="V52" i="5"/>
  <c r="X52" i="5" s="1"/>
  <c r="Y52" i="5" s="1"/>
  <c r="V23" i="5"/>
  <c r="X23" i="5" s="1"/>
  <c r="Y23" i="5" s="1"/>
  <c r="V26" i="5"/>
  <c r="X26" i="5" s="1"/>
  <c r="Y26" i="5" s="1"/>
  <c r="G36" i="6"/>
  <c r="G32" i="6"/>
  <c r="G26" i="6"/>
  <c r="H26" i="6" l="1"/>
  <c r="I26" i="6"/>
  <c r="H36" i="6"/>
  <c r="I36" i="6"/>
  <c r="H32" i="6"/>
  <c r="I32" i="6"/>
  <c r="H38" i="6"/>
  <c r="I38" i="6"/>
  <c r="I39" i="6"/>
  <c r="H39" i="6"/>
  <c r="I37" i="6"/>
  <c r="H37" i="6"/>
  <c r="H34" i="6"/>
  <c r="I34" i="6"/>
  <c r="I23" i="6"/>
  <c r="H23" i="6"/>
  <c r="M76" i="8"/>
  <c r="G24" i="6"/>
  <c r="L31" i="8"/>
  <c r="G31" i="6"/>
  <c r="L48" i="8"/>
  <c r="M78" i="8"/>
  <c r="G11" i="6"/>
  <c r="H11" i="6" s="1"/>
  <c r="L12" i="8"/>
  <c r="G15" i="6"/>
  <c r="I15" i="6" s="1"/>
  <c r="L21" i="8"/>
  <c r="G27" i="6"/>
  <c r="L35" i="8"/>
  <c r="G21" i="6"/>
  <c r="H21" i="6" s="1"/>
  <c r="L27" i="8"/>
  <c r="G14" i="6"/>
  <c r="I14" i="6" s="1"/>
  <c r="L19" i="8"/>
  <c r="G13" i="6"/>
  <c r="I13" i="6" s="1"/>
  <c r="I16" i="6"/>
  <c r="O21" i="1" s="1"/>
  <c r="G28" i="6"/>
  <c r="G33" i="6"/>
  <c r="G18" i="6"/>
  <c r="H18" i="6" s="1"/>
  <c r="G12" i="6"/>
  <c r="H12" i="6" s="1"/>
  <c r="G29" i="6"/>
  <c r="G35" i="6"/>
  <c r="G19" i="6"/>
  <c r="H19" i="6" s="1"/>
  <c r="G25" i="6"/>
  <c r="G30" i="6"/>
  <c r="H22" i="6"/>
  <c r="I22" i="6"/>
  <c r="G17" i="6"/>
  <c r="H17" i="6" s="1"/>
  <c r="L9" i="8"/>
  <c r="H10" i="6"/>
  <c r="N15" i="1" s="1"/>
  <c r="H20" i="6"/>
  <c r="I20" i="6"/>
  <c r="H14" i="6" l="1"/>
  <c r="I11" i="6"/>
  <c r="H15" i="6"/>
  <c r="I21" i="6"/>
  <c r="I25" i="6"/>
  <c r="H25" i="6"/>
  <c r="I29" i="6"/>
  <c r="H29" i="6"/>
  <c r="I33" i="6"/>
  <c r="H33" i="6"/>
  <c r="I31" i="6"/>
  <c r="H31" i="6"/>
  <c r="H24" i="6"/>
  <c r="I24" i="6"/>
  <c r="H30" i="6"/>
  <c r="I30" i="6"/>
  <c r="I35" i="6"/>
  <c r="H35" i="6"/>
  <c r="H28" i="6"/>
  <c r="I28" i="6"/>
  <c r="I27" i="6"/>
  <c r="H27" i="6"/>
  <c r="N39" i="1"/>
  <c r="O39" i="1"/>
  <c r="P39" i="1"/>
  <c r="N41" i="1"/>
  <c r="O41" i="1"/>
  <c r="P37" i="1"/>
  <c r="O37" i="1"/>
  <c r="N37" i="1"/>
  <c r="P28" i="1"/>
  <c r="N28" i="1"/>
  <c r="O28" i="1"/>
  <c r="N31" i="1"/>
  <c r="O31" i="1"/>
  <c r="P31" i="1"/>
  <c r="M72" i="8"/>
  <c r="P41" i="1"/>
  <c r="H13" i="6"/>
  <c r="N21" i="1"/>
  <c r="P21" i="1"/>
  <c r="I18" i="6"/>
  <c r="N23" i="1" s="1"/>
  <c r="I12" i="6"/>
  <c r="P17" i="1" s="1"/>
  <c r="I19" i="6"/>
  <c r="O20" i="1"/>
  <c r="O27" i="1"/>
  <c r="P27" i="1"/>
  <c r="N27" i="1"/>
  <c r="I17" i="6"/>
  <c r="O22" i="1" s="1"/>
  <c r="Q15" i="1"/>
  <c r="O15" i="1"/>
  <c r="P15" i="1"/>
  <c r="O25" i="1"/>
  <c r="N25" i="1"/>
  <c r="P25" i="1"/>
  <c r="O19" i="1" l="1"/>
  <c r="P20" i="1"/>
  <c r="P19" i="1"/>
  <c r="N19" i="1"/>
  <c r="N20" i="1"/>
  <c r="O16" i="1"/>
  <c r="N16" i="1"/>
  <c r="P26" i="1"/>
  <c r="P16" i="1"/>
  <c r="O26" i="1"/>
  <c r="N26" i="1"/>
  <c r="N32" i="1"/>
  <c r="O35" i="1"/>
  <c r="N36" i="1"/>
  <c r="P30" i="1"/>
  <c r="O32" i="1"/>
  <c r="N29" i="1"/>
  <c r="O36" i="1"/>
  <c r="P29" i="1"/>
  <c r="O29" i="1"/>
  <c r="P32" i="1"/>
  <c r="P36" i="1"/>
  <c r="O30" i="1"/>
  <c r="M61" i="8"/>
  <c r="P35" i="1"/>
  <c r="M66" i="8"/>
  <c r="P33" i="1"/>
  <c r="O33" i="1"/>
  <c r="N33" i="1"/>
  <c r="M75" i="8"/>
  <c r="O38" i="1"/>
  <c r="P38" i="1"/>
  <c r="N38" i="1"/>
  <c r="N30" i="1"/>
  <c r="M69" i="8"/>
  <c r="M70" i="8"/>
  <c r="M52" i="8"/>
  <c r="N35" i="1"/>
  <c r="M71" i="8"/>
  <c r="M59" i="8"/>
  <c r="M73" i="8"/>
  <c r="O34" i="1"/>
  <c r="N34" i="1"/>
  <c r="P34" i="1"/>
  <c r="M62" i="8"/>
  <c r="N40" i="1"/>
  <c r="P40" i="1"/>
  <c r="O40" i="1"/>
  <c r="M64" i="8"/>
  <c r="M63" i="8"/>
  <c r="M33" i="8"/>
  <c r="M29" i="8"/>
  <c r="M67" i="8"/>
  <c r="N18" i="1"/>
  <c r="P18" i="1"/>
  <c r="O18" i="1"/>
  <c r="M22" i="8"/>
  <c r="P23" i="1"/>
  <c r="O23" i="1"/>
  <c r="N24" i="1"/>
  <c r="M28" i="8"/>
  <c r="N17" i="1"/>
  <c r="O17" i="1"/>
  <c r="N22" i="1"/>
  <c r="P24" i="1"/>
  <c r="O24" i="1"/>
  <c r="P22" i="1"/>
  <c r="J10" i="6"/>
  <c r="M9" i="8" s="1"/>
  <c r="M26" i="8"/>
  <c r="M21" i="8" l="1"/>
  <c r="M12" i="8"/>
  <c r="M19" i="8"/>
  <c r="M27" i="8"/>
  <c r="M48" i="8"/>
  <c r="M31" i="8"/>
  <c r="M35" i="8"/>
  <c r="M32" i="8"/>
  <c r="M42" i="8"/>
  <c r="M68" i="8"/>
  <c r="M60" i="8"/>
  <c r="M74" i="8"/>
  <c r="M37" i="8"/>
  <c r="M43" i="8"/>
  <c r="M57" i="8"/>
  <c r="M17" i="8"/>
  <c r="M24" i="8"/>
  <c r="M15" i="8"/>
  <c r="M25" i="8"/>
  <c r="M2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H8" authorId="0" shapeId="0" xr:uid="{00000000-0006-0000-0100-000001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Pizarro</author>
    <author>Laura Fernanda Suarez Rincon</author>
  </authors>
  <commentList>
    <comment ref="C7" authorId="0" shapeId="0" xr:uid="{00000000-0006-0000-0200-000001000000}">
      <text>
        <r>
          <rPr>
            <b/>
            <sz val="9"/>
            <color indexed="81"/>
            <rFont val="Tahoma"/>
            <family val="2"/>
          </rPr>
          <t xml:space="preserve">Describa el evento de riesgo </t>
        </r>
      </text>
    </comment>
    <comment ref="D7" authorId="1" shapeId="0" xr:uid="{00000000-0006-0000-0200-000002000000}">
      <text>
        <r>
          <rPr>
            <b/>
            <sz val="9"/>
            <color indexed="81"/>
            <rFont val="Tahoma"/>
            <family val="2"/>
          </rPr>
          <t>Marque con una X si el riesgo es interno</t>
        </r>
      </text>
    </comment>
    <comment ref="E7" authorId="0" shapeId="0" xr:uid="{00000000-0006-0000-0200-000003000000}">
      <text>
        <r>
          <rPr>
            <b/>
            <sz val="9"/>
            <color indexed="81"/>
            <rFont val="Tahoma"/>
            <family val="2"/>
          </rPr>
          <t>Marque con una X si el riesgo es externo</t>
        </r>
      </text>
    </comment>
    <comment ref="F7" authorId="0" shapeId="0" xr:uid="{00000000-0006-0000-0200-000004000000}">
      <text>
        <r>
          <rPr>
            <b/>
            <sz val="9"/>
            <color indexed="81"/>
            <rFont val="Tahoma"/>
            <family val="2"/>
          </rPr>
          <t xml:space="preserve">Describa el procedimiento al cual esta asociado el riesgo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Pablo Leonardo Molano Parra</author>
  </authors>
  <commentList>
    <comment ref="C9" authorId="0" shapeId="0" xr:uid="{00000000-0006-0000-0300-000001000000}">
      <text>
        <r>
          <rPr>
            <b/>
            <sz val="9"/>
            <color indexed="81"/>
            <rFont val="Tahoma"/>
            <family val="2"/>
          </rPr>
          <t>Ingrese en cada fila las debilidades y amenazas encontradas en la matriz DOFA en la pestaña "Contexto Estratégico" relacionadas con el respectivo riesgo</t>
        </r>
      </text>
    </comment>
    <comment ref="E9" authorId="0" shapeId="0" xr:uid="{00000000-0006-0000-0300-000002000000}">
      <text>
        <r>
          <rPr>
            <b/>
            <sz val="9"/>
            <color indexed="81"/>
            <rFont val="Tahoma"/>
            <family val="2"/>
          </rPr>
          <t>Describa las posibles consecuencias de la materialización del evento de riesgo</t>
        </r>
      </text>
    </comment>
    <comment ref="J9" authorId="1" shapeId="0" xr:uid="{00000000-0006-0000-0300-000003000000}">
      <text>
        <r>
          <rPr>
            <b/>
            <sz val="9"/>
            <color indexed="81"/>
            <rFont val="Tahoma"/>
            <family val="2"/>
          </rPr>
          <t>SUSTENTACION DE ORIGEN DE VALORACION DE LA PROBABILIDAD (EVIDENCIA)</t>
        </r>
        <r>
          <rPr>
            <sz val="9"/>
            <color indexed="81"/>
            <rFont val="Tahoma"/>
            <family val="2"/>
          </rPr>
          <t xml:space="preserve">
</t>
        </r>
      </text>
    </comment>
    <comment ref="K9" authorId="1" shapeId="0" xr:uid="{00000000-0006-0000-0300-000004000000}">
      <text>
        <r>
          <rPr>
            <b/>
            <sz val="9"/>
            <color indexed="81"/>
            <rFont val="Tahoma"/>
            <family val="2"/>
          </rPr>
          <t>SUSTENTACION DE ORIGEN DE VALORACION DEL IMPACTO (EVIDENCIA)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 de Microsoft Office</author>
  </authors>
  <commentList>
    <comment ref="I9" authorId="0" shapeId="0" xr:uid="{00000000-0006-0000-0400-000001000000}">
      <text>
        <r>
          <rPr>
            <b/>
            <sz val="9"/>
            <color rgb="FF000000"/>
            <rFont val="Tahoma"/>
            <family val="2"/>
          </rPr>
          <t xml:space="preserve">El nombre del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N9" authorId="0" shapeId="0" xr:uid="{00000000-0006-0000-0400-000002000000}">
      <text>
        <r>
          <rPr>
            <b/>
            <sz val="9"/>
            <color indexed="81"/>
            <rFont val="Tahoma"/>
            <family val="2"/>
          </rPr>
          <t xml:space="preserve">Describa al responsable de la implementación del control
</t>
        </r>
      </text>
    </comment>
    <comment ref="P9" authorId="0" shapeId="0" xr:uid="{00000000-0006-0000-0400-000003000000}">
      <text>
        <r>
          <rPr>
            <b/>
            <sz val="9"/>
            <color rgb="FF000000"/>
            <rFont val="Tahoma"/>
            <family val="2"/>
          </rPr>
          <t>1 si no existe evidencia, 10 si existe evidencia contundente</t>
        </r>
      </text>
    </comment>
    <comment ref="R9" authorId="0" shapeId="0" xr:uid="{00000000-0006-0000-0400-000004000000}">
      <text>
        <r>
          <rPr>
            <b/>
            <sz val="9"/>
            <color rgb="FF000000"/>
            <rFont val="Tahoma"/>
            <family val="2"/>
          </rPr>
          <t xml:space="preserve">Seleccione la frecuencia de la implementación del control
</t>
        </r>
      </text>
    </comment>
    <comment ref="I49" authorId="1" shapeId="0" xr:uid="{00000000-0006-0000-0400-000005000000}">
      <text>
        <r>
          <rPr>
            <b/>
            <sz val="10"/>
            <color indexed="8"/>
            <rFont val="Tahoma"/>
            <family val="2"/>
          </rPr>
          <t>Usuario de Microsoft Office:</t>
        </r>
        <r>
          <rPr>
            <sz val="10"/>
            <color indexed="8"/>
            <rFont val="Tahoma"/>
            <family val="2"/>
          </rPr>
          <t xml:space="preserve">
</t>
        </r>
        <r>
          <rPr>
            <sz val="10"/>
            <color indexed="8"/>
            <rFont val="Tahoma"/>
            <family val="2"/>
          </rPr>
          <t>y a las demás entidades involucradas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9" authorId="0" shapeId="0" xr:uid="{00000000-0006-0000-0500-000001000000}">
      <text>
        <r>
          <rPr>
            <b/>
            <sz val="9"/>
            <color indexed="81"/>
            <rFont val="Tahoma"/>
            <family val="2"/>
          </rPr>
          <t xml:space="preserve">Seleccione si Sí o No el control afecta la probabilidad de que el riesgo se materialice
</t>
        </r>
      </text>
    </comment>
    <comment ref="E9" authorId="0" shapeId="0" xr:uid="{00000000-0006-0000-0500-000002000000}">
      <text>
        <r>
          <rPr>
            <b/>
            <sz val="9"/>
            <color indexed="81"/>
            <rFont val="Tahoma"/>
            <family val="2"/>
          </rPr>
          <t>Seleccione si Sí o No el control afecta el impacto del riesgo en el proceso</t>
        </r>
      </text>
    </comment>
  </commentList>
</comments>
</file>

<file path=xl/sharedStrings.xml><?xml version="1.0" encoding="utf-8"?>
<sst xmlns="http://schemas.openxmlformats.org/spreadsheetml/2006/main" count="3416" uniqueCount="922">
  <si>
    <t>PROCESO</t>
  </si>
  <si>
    <t>Direccionamiento Sectorial e Institucional</t>
  </si>
  <si>
    <t>CODIGO</t>
  </si>
  <si>
    <t>F-DS-575</t>
  </si>
  <si>
    <t>VERSIÓN</t>
  </si>
  <si>
    <t>FECHA APROBACIÓN</t>
  </si>
  <si>
    <t>DOCUMENTO</t>
  </si>
  <si>
    <t>Matriz General de Riesgos por Proceso</t>
  </si>
  <si>
    <t>HOJA 1 DE 9</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</si>
  <si>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</si>
  <si>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</si>
  <si>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</si>
  <si>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2020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</si>
  <si>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</si>
  <si>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•Formular y liderar la implementación de la política pública distrital para el mejoramiento de la seguridad, convivencia y acceso a la justicia en Bogotá.
•Tomar decisiones con base en información de altos estándares de calidad, en materia de política y gestión de Seguridad, Convivencia y Acceso a la Justicia.
•Fortalecer las capacidades de los organismos de seguridad y justicia del distrito a través de inversiones que mejoren sus capacidades y sus equipamientos para que sean más efectivos en sus acciones.
•Diseñar e implementar acciones que permitan controlar y prevenir el delito, mejorar la convivencia en Bogotá, aumentar la confianza en las autoridades y generar una mayor corresponsabilidad ciudadana en la gestión de la seguridad y la convivencia.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
•Integrar física y tecnológicamente las entidades del Sistema de Emergencias distrital para dar una eficiente respuesta a la ciudadanía.
•Mejorar la coordinación con las entidades nacionales, regionales y distritales para el óptimo desarrollo de la política de Seguridad, Convivencia y Acceso a la Justicia.
•Fortalecer la capacidad Institucional y la gestión administrativa que permita el cumplimiento de la misión institucional.</t>
  </si>
  <si>
    <t>HOJA 2 DE 9</t>
  </si>
  <si>
    <t>Riesgo #</t>
  </si>
  <si>
    <t>Proceso</t>
  </si>
  <si>
    <t>Causa</t>
  </si>
  <si>
    <t>Riesgo</t>
  </si>
  <si>
    <t>CONSECUENCIA</t>
  </si>
  <si>
    <t>Riesgo Inherente</t>
  </si>
  <si>
    <t>Tipo de tratamiento de riesgo</t>
  </si>
  <si>
    <t>Control</t>
  </si>
  <si>
    <t>Soporte</t>
  </si>
  <si>
    <t>Responsable</t>
  </si>
  <si>
    <t>Periodicidad</t>
  </si>
  <si>
    <t>Evaluacion global de los controles (sobre 100)</t>
  </si>
  <si>
    <t>Riesgo Residual</t>
  </si>
  <si>
    <t>Indicador</t>
  </si>
  <si>
    <t>Listas de asistencia</t>
  </si>
  <si>
    <t>Director de acceso a la Justicia</t>
  </si>
  <si>
    <t>Una vez al año</t>
  </si>
  <si>
    <t>Actas de reunion</t>
  </si>
  <si>
    <t>Trimestral</t>
  </si>
  <si>
    <t>Sistema de gestion documental</t>
  </si>
  <si>
    <t>Cada vez que se requiera</t>
  </si>
  <si>
    <t>Formato de requerimiento de Mantenimiento</t>
  </si>
  <si>
    <t>Semestral</t>
  </si>
  <si>
    <t>Matriz de asignacion de recurso humano</t>
  </si>
  <si>
    <t>Bimensual</t>
  </si>
  <si>
    <t>Bimestralmente</t>
  </si>
  <si>
    <t>Mensualmente</t>
  </si>
  <si>
    <t>Remisiones a Gestion Humana</t>
  </si>
  <si>
    <t>Verificacion de las implementaciones</t>
  </si>
  <si>
    <t>Matriz de seguimiento y control a las respuestas</t>
  </si>
  <si>
    <t>Lider de atencion y servicio Ciudadano</t>
  </si>
  <si>
    <t>Semanal</t>
  </si>
  <si>
    <t>Cronograma, correos</t>
  </si>
  <si>
    <t>Jefe de la oficina de Control Interno</t>
  </si>
  <si>
    <t>SDA</t>
  </si>
  <si>
    <t>Gestor ambiental y el Grupo de Trabajo</t>
  </si>
  <si>
    <t>Soportes de Disposicion</t>
  </si>
  <si>
    <t>Control de Validacion</t>
  </si>
  <si>
    <t>Analista encargado del Proyecto</t>
  </si>
  <si>
    <t>Registros de ORFEO</t>
  </si>
  <si>
    <t>Profesional encargado del SIG</t>
  </si>
  <si>
    <t>Correos, Papeles de trabajo o Conversaciones de Whatsapp</t>
  </si>
  <si>
    <t>Jefe de la OAC</t>
  </si>
  <si>
    <t>Correos</t>
  </si>
  <si>
    <t>Periodistas</t>
  </si>
  <si>
    <t>Redes sociales, correos o Conversaciones de Whatsapp</t>
  </si>
  <si>
    <t>Pagina Web, correos o Conversaciones de Whatsapp</t>
  </si>
  <si>
    <t>Informe de gestion del operador tecnologico</t>
  </si>
  <si>
    <t>Jefe de C4</t>
  </si>
  <si>
    <t>Libros de seguridad</t>
  </si>
  <si>
    <t>Direccion de Gestion Humana y la Direccion de Tecnologias</t>
  </si>
  <si>
    <t>Informes de las pruebas</t>
  </si>
  <si>
    <t>Informes de evaluacion en las HV</t>
  </si>
  <si>
    <t>Informes de Calificacion</t>
  </si>
  <si>
    <t>Responsable de capacitacion</t>
  </si>
  <si>
    <t>Listas de asistencia y Cronograma de Trabajo</t>
  </si>
  <si>
    <t>Lider de gestion Documental</t>
  </si>
  <si>
    <t>Actas de reunion y Borrador de TRD</t>
  </si>
  <si>
    <t>Anualmente</t>
  </si>
  <si>
    <t>Actas de Visita</t>
  </si>
  <si>
    <t>Autorizaciones de movimiento</t>
  </si>
  <si>
    <t>Apoyo a la supervicion del contrato de Vigilancia</t>
  </si>
  <si>
    <t>Formatos para prestamo y circulacion</t>
  </si>
  <si>
    <t>Socializaciones realizadas</t>
  </si>
  <si>
    <t>Almacenista general</t>
  </si>
  <si>
    <t>Formatos para toma fisica y cronograma de toma fisica</t>
  </si>
  <si>
    <t>Formatos de seguimiento y Actualizacion</t>
  </si>
  <si>
    <t>Documentos oficializados ante el SIG</t>
  </si>
  <si>
    <t>Lideres de direccion de Tecnologia y Sistemas de informacion</t>
  </si>
  <si>
    <t>Informes de monitoreo</t>
  </si>
  <si>
    <t>Profesionales Especializados por componente</t>
  </si>
  <si>
    <t>Bitacora de gestion de cambios</t>
  </si>
  <si>
    <t>Gestor de Cambios</t>
  </si>
  <si>
    <t>Correos informativos de ventanas de mantenimiento</t>
  </si>
  <si>
    <t>Proveedor de servicios</t>
  </si>
  <si>
    <t>Actas de seguimiento</t>
  </si>
  <si>
    <t>Gerente de cada proyecto</t>
  </si>
  <si>
    <t>Lider tecnico y lider de Sistemas</t>
  </si>
  <si>
    <t>Mesas de trabajo</t>
  </si>
  <si>
    <t>Responsable del Manejo del PAC</t>
  </si>
  <si>
    <t>Concialiaciones, comprobantes de contabilidad, correos, archivos, PDF</t>
  </si>
  <si>
    <t>Responsable del area contable</t>
  </si>
  <si>
    <t>Base de datos con las rutas</t>
  </si>
  <si>
    <t>Profesional Asignado</t>
  </si>
  <si>
    <t>Bases de datos con los numeros de radicacion</t>
  </si>
  <si>
    <t>Correos electronicos y memorandos</t>
  </si>
  <si>
    <t>Profesional de la direccion Juridica</t>
  </si>
  <si>
    <t xml:space="preserve">Oficios y/o Correos </t>
  </si>
  <si>
    <t>Jefe de la OAIEE</t>
  </si>
  <si>
    <t>Informes y papeles de trabajo</t>
  </si>
  <si>
    <t>Auditor Lider</t>
  </si>
  <si>
    <t>Instructivo y control del normograma</t>
  </si>
  <si>
    <t>Auxiliar administrativo de la actualizacion del Normograma</t>
  </si>
  <si>
    <t>Reporte de novedades y correos electronicos</t>
  </si>
  <si>
    <t>Servidores encargados del tramite de novedades</t>
  </si>
  <si>
    <t>Correo del responsable del proceso o documentacion soportando el tramite</t>
  </si>
  <si>
    <t>Servidor de gestion Humana</t>
  </si>
  <si>
    <t>Formatos de consulta y prestamo</t>
  </si>
  <si>
    <t>Responsable de custodia del Archivo</t>
  </si>
  <si>
    <t>Correo electronico u Oficios</t>
  </si>
  <si>
    <t>Los abogados de apoyo Juridico</t>
  </si>
  <si>
    <t>Informacion registrada en SECOP</t>
  </si>
  <si>
    <t>Abogado de gestion Humana</t>
  </si>
  <si>
    <t>Responsable del SGSST</t>
  </si>
  <si>
    <t>Lista de asistencia</t>
  </si>
  <si>
    <t>Responsable de SGSST</t>
  </si>
  <si>
    <t>Equipo profesional de Bienestar</t>
  </si>
  <si>
    <t>Mecanismos metodologicos</t>
  </si>
  <si>
    <t>Equipo responsable de capacitacion</t>
  </si>
  <si>
    <t>Progressus</t>
  </si>
  <si>
    <t>Lider de proceso</t>
  </si>
  <si>
    <t>Listados de asistencia</t>
  </si>
  <si>
    <t>Directores de las direcciones de prevencion y de seguridad</t>
  </si>
  <si>
    <t>Lideres de las direcciones de prevencion y de seguirdad</t>
  </si>
  <si>
    <t>Director de la direccion de Seguridad</t>
  </si>
  <si>
    <t>Formatos ubicados en cada expediente</t>
  </si>
  <si>
    <t>Supervisor del comodato</t>
  </si>
  <si>
    <t>Reclamacion del siniestro</t>
  </si>
  <si>
    <t>Contratista del tramite de reclamacion</t>
  </si>
  <si>
    <t>Actas de visitas</t>
  </si>
  <si>
    <t>Interventor o Supervisor</t>
  </si>
  <si>
    <t>Informes o actas</t>
  </si>
  <si>
    <t>Subsecretaria de inversiones y Fortalecimiento de capacidades operativas</t>
  </si>
  <si>
    <t>Consolidacion requerimientos grupo de interes</t>
  </si>
  <si>
    <t>Orfeo</t>
  </si>
  <si>
    <t>Direccion de Carcel Distrital</t>
  </si>
  <si>
    <t>Profesional JETEE</t>
  </si>
  <si>
    <t>Formatos de prestamo documental</t>
  </si>
  <si>
    <t>Auxiliares de juridica</t>
  </si>
  <si>
    <t>Hojas de vida de los PPL</t>
  </si>
  <si>
    <t>Profesional Universitario referente de Salud</t>
  </si>
  <si>
    <t>Formato de ingreso de alimentos</t>
  </si>
  <si>
    <t>Profesional Universitario de alimentos</t>
  </si>
  <si>
    <t>Dos veces por semana</t>
  </si>
  <si>
    <t>Ordenes de servicios y minutas</t>
  </si>
  <si>
    <t>Comandante de Compañía</t>
  </si>
  <si>
    <t>Diariamente</t>
  </si>
  <si>
    <t>Minuta de radicacion</t>
  </si>
  <si>
    <t>Minuta de comandante de remisiones</t>
  </si>
  <si>
    <t>Profesional Especializado de Tramite juridico</t>
  </si>
  <si>
    <t>Auto apertura investigacion disciplinaria</t>
  </si>
  <si>
    <t>Profesional Universitario</t>
  </si>
  <si>
    <t>Profesional Especializado de Libertades penales</t>
  </si>
  <si>
    <t>Cuadro de control o Expedientes de los PPL</t>
  </si>
  <si>
    <t>Profesional Universitario Oficina de Ingresos</t>
  </si>
  <si>
    <t>Oficina de radicacion y atencion al ciudadano</t>
  </si>
  <si>
    <t>Expediente de la PPL</t>
  </si>
  <si>
    <t>Oficios remitiros por la oficina Juridica</t>
  </si>
  <si>
    <t>Guardian asignado</t>
  </si>
  <si>
    <t>HOJA 3 DE 9</t>
  </si>
  <si>
    <t>IDENTIFICACIÓN DE RIESGOS</t>
  </si>
  <si>
    <t>RIESGO #</t>
  </si>
  <si>
    <t>RIESGO</t>
  </si>
  <si>
    <t>INTERNO</t>
  </si>
  <si>
    <t>EXTERNO</t>
  </si>
  <si>
    <t>PROCEDIMIENTO ASOCIADO AL RIESGO</t>
  </si>
  <si>
    <t xml:space="preserve">Acceso y Fortalecimiento a la Justicia </t>
  </si>
  <si>
    <t>Inadecuada orientación a los usuarios en casas de justicia</t>
  </si>
  <si>
    <t>X</t>
  </si>
  <si>
    <t>Atención de Usuarios en las Casas de Justicia de Bogotá PD-AJ-10</t>
  </si>
  <si>
    <t>Desvinculación de entidades operadoras al programa de casas de justicia</t>
  </si>
  <si>
    <t>Operación de las Casas de Justicia de Bogotá PD-AJ-12</t>
  </si>
  <si>
    <t>Interrupción o retraso en la prestación de los servicios por parte de las entidades operadoras de las casas de justicia de Bogotá</t>
  </si>
  <si>
    <t>Afectación psicosocial de los funcionarios y contratistas del CTP</t>
  </si>
  <si>
    <t>Acciones de Protección, Atención Social, Preventivas y Pedagógicas en el CTP PD-AJ-4</t>
  </si>
  <si>
    <t>Inadecuada implementación del medio "Traslado por protección"</t>
  </si>
  <si>
    <t>Atención y Servicio al Ciudadano</t>
  </si>
  <si>
    <t>Responder extemporáneamente las Peticiones, Quejas, Reclamos o Sugerencias que ingresen a la Secretaría Distrital de Seguridad, Convivencia y Justicia.</t>
  </si>
  <si>
    <t>Peticiones, Quejas, Reclamos y Sugerencias - PQRS Código - PD-AS-1</t>
  </si>
  <si>
    <t>Control Interno Disciplinario</t>
  </si>
  <si>
    <t>Indagación Preliminar PD-CID-1
Investigación Disciplinaria PD-CID-2
Proceso Verbal PD-CID-3</t>
  </si>
  <si>
    <t>Identificación de Requisitos Legales Ambientales PD–DS–2</t>
  </si>
  <si>
    <t>Identificación y Evaluación de Aspectos e Impactos Ambientales PD–DS–1</t>
  </si>
  <si>
    <t>Incumplimiento normativo ambiental y proliferación de vectores.</t>
  </si>
  <si>
    <t>Aprovechamiento de Residuos Solidos PD–DS–4</t>
  </si>
  <si>
    <t>Dar el visto bueno a estudios previos  que no cumplen con la información requerida de:
• Número del estudio previo en SISCO
• Proyecto de inversión
• Objeto
• Valor
• Meta plan de desarrollo y meta proyecto de inversión</t>
  </si>
  <si>
    <t>Viabilidad Presupuestal - PD-DS-3</t>
  </si>
  <si>
    <t>x</t>
  </si>
  <si>
    <t>Sostenibilidad MIPG-SIG PD-DS-7</t>
  </si>
  <si>
    <t>Gestión de Comunicaciones</t>
  </si>
  <si>
    <t>Publicar información no autorizada que genere desinformación en la opinión pública</t>
  </si>
  <si>
    <t>Comunicación Externa (PD- GC-10)</t>
  </si>
  <si>
    <t>No divulgar o divulgar inoportunamente la información de la SSCJ</t>
  </si>
  <si>
    <t>Publicación indebida de contenidos digitales (RRSS y página web ) de la Secretaría de Seguridad, Convivencia y Justicia</t>
  </si>
  <si>
    <t>Gestión de Emergencias</t>
  </si>
  <si>
    <t>Falla parcial en el servicio de atención de la línea de Seguridad y Emergencias 123.</t>
  </si>
  <si>
    <t>Afectación de personas, bienes o recursos por servicio o atención inadecuada de incidentes desde el NUSE 123</t>
  </si>
  <si>
    <t>Operación de la S.U.R. PD-GE-1
Seguimiento de incidentes de alto impacto PD-GE-2</t>
  </si>
  <si>
    <t>Gestión de Recursos Físicos y Documental</t>
  </si>
  <si>
    <t>Perdida o extravió documental por parte de un servidor que, aprovechando su posición frente a un recurso público, privilegia a un tercero con información para su beneficio.</t>
  </si>
  <si>
    <t>*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t>
  </si>
  <si>
    <t>Perdida y/o desaparición de los bienes al servicio de la Entidad parte de un servidor que, aprovechando su posición frente a un recurso público, sustrae bienes de la Entidad para su beneficio personal o un tercero.</t>
  </si>
  <si>
    <t>Gestión de Tecnología de Información</t>
  </si>
  <si>
    <t>Incumplimiento de las funcionalidades para los cuales fueron diseñados los sistemas de información.</t>
  </si>
  <si>
    <t>Gestión Financiera</t>
  </si>
  <si>
    <t>Deficiente ejecución del PAC</t>
  </si>
  <si>
    <t>Gestión Jurídica y Contractual</t>
  </si>
  <si>
    <t>Documentos incompletos para la elaboración de un contrato</t>
  </si>
  <si>
    <t>Contratación Servicios Profesionales y Apoyo a la Gestión PD-JC-2</t>
  </si>
  <si>
    <t>Documentos incompletos para la legalización de un contrato</t>
  </si>
  <si>
    <t>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t>
  </si>
  <si>
    <t>Gestión y Análisis de Información de S, C y AJ</t>
  </si>
  <si>
    <t>Los boletines, estudios estratégicos, recomendaciones, respuestas a solicitudes de información y demás documentos requeridos no se generan en los términos de oportunidad y pertinencia de acuerdo con la caracterización del proceso.</t>
  </si>
  <si>
    <t xml:space="preserve"> PD-GI-1: Análisis de Información y Elaboración de documentos.
PD-G1-2: Gestión de respuesta a los requerimientos de información  </t>
  </si>
  <si>
    <t>Seguimiento y Monitoreo al Sistema de Control Interno</t>
  </si>
  <si>
    <t>Auditoría Interna PD-SM-1</t>
  </si>
  <si>
    <t>Gestión Humana</t>
  </si>
  <si>
    <t>Identificación, actualización, cumplimiento y comunicación de los Req Legales en Seguridad y Salud en el trabajo PD-GH-1</t>
  </si>
  <si>
    <t xml:space="preserve">Liquidación de la nómina sin el oportuno reporte de las novedades que se generan mensualmente. </t>
  </si>
  <si>
    <t>Nomina PD-GH-XX</t>
  </si>
  <si>
    <t>Nombrar, encargar o posesionar a un servidor que no cumpla con los requisitos establecidos en el Manual de Funciones de la SCJ</t>
  </si>
  <si>
    <t>Selección y Vinculación de Personal PD-GH-12</t>
  </si>
  <si>
    <t>Sustracción de información de las historias laborales</t>
  </si>
  <si>
    <t>Selección y Vinculación de Personal PD-GH-12 (ajuste)</t>
  </si>
  <si>
    <t>Procedimiento Gestión de Situaciones Administrativas
(PD-GH-4)</t>
  </si>
  <si>
    <t>Error en la revisión técnica de las ofertas presentadas por los proponentes, incumpliendo los requisitos establecidos en la etapa precontractual (estudios previos)</t>
  </si>
  <si>
    <t>Probabilidad de Incremento en la ocurrencia de accidentes y enfermedades laborales</t>
  </si>
  <si>
    <t>Reporte e Investigación de Incidentes y Accidentes de Trabajo 
(PD-GH-3)</t>
  </si>
  <si>
    <t>Probabilidad de Incremento de reporte de casos asociados a riesgo psicosocial en la SCJ</t>
  </si>
  <si>
    <t>Indebida ejecución del programa de bienestar de la entidad</t>
  </si>
  <si>
    <t>Procedimiento de Bienestar (PD-GH-16)</t>
  </si>
  <si>
    <t>Diagnóstico de capacitación no ajustado a las necesidades reales de la SCJ.</t>
  </si>
  <si>
    <t>Capacitación, Formación y Entrenamiento (PD-GH-8)</t>
  </si>
  <si>
    <t>Gestión de Seguridad y Convivencia</t>
  </si>
  <si>
    <t>Desviación o incumplimiento de las metas programadas de los indicadores relacionados con el proceso</t>
  </si>
  <si>
    <t xml:space="preserve">Perdida o distorsión de información critica para el proceso </t>
  </si>
  <si>
    <t>Ejecución ineficaz o ineficiente de las actividades programadas en los diferentes procedimientos</t>
  </si>
  <si>
    <t>Procedimiento Intervención a entornos priorizados PD-GS-1;</t>
  </si>
  <si>
    <t>Atención deficiente de los usuarios de los diferentes procedimientos</t>
  </si>
  <si>
    <t>Acompañamiento inadecuado o con resultados adversos de manifestaciones, movilizaciones, eventos o aglomeraciones</t>
  </si>
  <si>
    <t>Procedimiento P. Convivencia, A, MS y A PD-GS-2</t>
  </si>
  <si>
    <t>Fortalecimiento de Capacidades Operativas para la S, C y AJ</t>
  </si>
  <si>
    <t>Uso de los bienes en comodato con un fin diferente a lo pactado en los contratos interadministrativos de comodato</t>
  </si>
  <si>
    <t xml:space="preserve"> Contrato de Comodato PD-FC-2
Incumplimiento Contractual PD-JC-10
Asesoría Verbal PD-JC-14
 Liquidación del Contrato o Convenio PD-JC-12</t>
  </si>
  <si>
    <t>Detrimento patrimonial por la no reclamación de siniestros durante el tiempo legalmente establecido para que no opere la prescripción</t>
  </si>
  <si>
    <t xml:space="preserve"> Reclamación de seguros PD-FC-3</t>
  </si>
  <si>
    <t>Fallas técnicas en los puntos instalados  del sistema de Video vigilancia de la ciudad</t>
  </si>
  <si>
    <t xml:space="preserve"> Adquisición, instalación y puesta en funcionamiento del sistema de video vigilancia PD-FC-5</t>
  </si>
  <si>
    <t>No suministrar los bienes y servicios de manera oportuna</t>
  </si>
  <si>
    <t>Proyectos no ejecutados de acuerdo a lo proyectado en la vigencia anterior, Proyectos inconclusos en su ejecución (Obras de infraestructura sin terminar), Obras sin el cumplimiento de requisitos para su adecuado funcionamiento</t>
  </si>
  <si>
    <t>CD-Atención Integral para PPL</t>
  </si>
  <si>
    <t>Atención Básica a  las Personas Privadas de la Libertad PD-AIB-XXX</t>
  </si>
  <si>
    <t>Disminución de las actividades válidas para la redención de pena, vulneración de derechos a PPL</t>
  </si>
  <si>
    <t>Pérdida de la confidencialidad de la información</t>
  </si>
  <si>
    <t>Control de PPL PD-AIB-XXX</t>
  </si>
  <si>
    <t>Fuga o Rescate de PPL</t>
  </si>
  <si>
    <t>Remisiones Judiciales PD-TJ-5</t>
  </si>
  <si>
    <t>Cuarentena, ETA (enfermedad transmitida por alimento) y cierre del servicio de alimentos</t>
  </si>
  <si>
    <t xml:space="preserve"> Suministro de Alimentación a las Personas Privadas de la Libertad 
PD-AIB-3</t>
  </si>
  <si>
    <t>Incumplimiento en la cobertura de los puestos de servicio y las actividades programadas</t>
  </si>
  <si>
    <t>Control de PPL PD-CVS-XXX
Control de Visitas PD-CVS-4</t>
  </si>
  <si>
    <t>Inseguridad y tiempos de reacción a los eventos que atenten contra la seguridad de las PPL/Funcionarios/Guardia.</t>
  </si>
  <si>
    <t>Fuga/rescates o inseguridad dentro del sistema penitenciario</t>
  </si>
  <si>
    <t xml:space="preserve">Vencimiento de trámites Jurídicos. </t>
  </si>
  <si>
    <t xml:space="preserve">Ingreso de la Persona Privada de la Libertad PD-TJ-1
Egreso de la Persona Privada de la Libertad 
PD-TJ-7
Remisiones de las Personas Privadas de la Libertad
PD-TJ-5
Disciplinario de la Persona Privada de la Libertad 
PD-TJ-6
</t>
  </si>
  <si>
    <t xml:space="preserve">Prescripción de trámites Jurídicos. </t>
  </si>
  <si>
    <t>Prolongación Ilícita de la libertad</t>
  </si>
  <si>
    <t>Hoja de vida incompleta, desactualizada o imprecisa (Física o en el aplicativo SISIPEC WEB)</t>
  </si>
  <si>
    <t>Conceder u otorgar libertad o trasladar a una PPL sin el debido cumplimiento de los requisitos legales.</t>
  </si>
  <si>
    <t xml:space="preserve">Privación ilegal de la libertad </t>
  </si>
  <si>
    <t>HOJA 4 DE 9</t>
  </si>
  <si>
    <t>ANALISIS DE RIESGOS</t>
  </si>
  <si>
    <t>TIPO DE RIESGO</t>
  </si>
  <si>
    <t>CAUSAS</t>
  </si>
  <si>
    <t>CONSECUENCIAS</t>
  </si>
  <si>
    <t>PROBABILIDAD DE OCURRENCIA</t>
  </si>
  <si>
    <t>IMPACTO SIN CONTROLES</t>
  </si>
  <si>
    <t>NIVEL DE RIESGO INHERENTE</t>
  </si>
  <si>
    <t>ZONA DE RIESGO INHERENTE</t>
  </si>
  <si>
    <t>FUENTE DE PROBABILIDAD</t>
  </si>
  <si>
    <t>FUENTE DE IMPACTO</t>
  </si>
  <si>
    <t>Operativo</t>
  </si>
  <si>
    <t>1. Peticiones, quejas y reclamos por parte de los usuarios.
2. Afectación de la imagen del programa de casas de justicia.</t>
  </si>
  <si>
    <t>Peticiones, quejas y reclamos de los ciudadanos. Archivo de Acceso a la Justicia.</t>
  </si>
  <si>
    <t>1. Falta de claridad en rutas de acceso a la justicia.
2. Deficientes servicios de los equipamientos de CJ.</t>
  </si>
  <si>
    <t>1. Disminución de la oferta de servicios en las CJ.
2. Afectación negativa de la imagen institucional de las casas de justicia.</t>
  </si>
  <si>
    <t xml:space="preserve">Falta de recurso humano para atender los Centros de Recepción e Información (CRI) de las casas de justicia.
</t>
  </si>
  <si>
    <t>1. Peticiones, quejas y reclamos de los ciudadanos.
2. Afectación negativa de la imagen institucional de las casas de justicia.</t>
  </si>
  <si>
    <t>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t>
  </si>
  <si>
    <t>1. Peticiones, quejas y reclamos de los ciudadanos.
2. Servicios de justicia de baja calidad.</t>
  </si>
  <si>
    <t>Carga emocional que los traslados trasmiten al personal del CTP.</t>
  </si>
  <si>
    <t>Posible afectación Psicosocial en los funcionarios, estrés, o enfermedades relacionados con éste.</t>
  </si>
  <si>
    <t>Comunicaciones de los funcionarios y contratistas del CTP. Archivo del Centro de Traslado por Protección.</t>
  </si>
  <si>
    <t>Apoyo psicológico brindado a los funcionarios. Constancias que reposan en el Archivo del Centro de Traslado por Protección.</t>
  </si>
  <si>
    <t>Cumplimiento</t>
  </si>
  <si>
    <t>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t>
  </si>
  <si>
    <t>1. Transgresión derechos humanos personas trasladadas. 
2. Privación injusta de la libertad 
3. Privación ilegal de la libertad</t>
  </si>
  <si>
    <t>Cámaras de seguridad, informes del personal a cargo del medio de traslado por protección.</t>
  </si>
  <si>
    <t>Sistema de registro de seguimiento y formato físico de seguimiento.</t>
  </si>
  <si>
    <t>Seguimiento inadecuado de las peticiones, quejas, reclamos y sugerencias por parte del equipo de atención y servicio al ciudadano de la SDSCJ.</t>
  </si>
  <si>
    <t>Sanción disciplinaria, perdida legitimidad, mala percepción de la imagen, proceso legal.</t>
  </si>
  <si>
    <t>La probabilidad de ocurrencia se toma de los Informes mensuales de PQRS y del Indicador de Porcentaje de oportunidad en las respuestas a las Peticiones, Quejas, Reclamos y Sugerencias - PQRS.</t>
  </si>
  <si>
    <t xml:space="preserve">La fuente de impacto es mayor dado que las PQRS tienen establecidos unos tiempos de ley y el no cumplimiento a las mismas genera sanciones y mala percepción de imagen por parte de la ciudadanía. </t>
  </si>
  <si>
    <t>Falta de seguimiento para la publicación de los Informes de PQRS en la página web de la entidad.</t>
  </si>
  <si>
    <t>La probabilidad de ocurrencia se toma de la oportunidad en la publicación de los Informes de PQRS en la página web de la entidad.</t>
  </si>
  <si>
    <t>La fuente de impacto es medio dado que la no publicación de los informes de PQRS en la página web, da incumplimiento a la Ley 1712 de 2014 “Por medio de la cual se crea la Ley de Transparencia y del Derecho de Acceso a la Información Pública Nacional y se dictan otras disposiciones”</t>
  </si>
  <si>
    <t>El incumplimiento de los fines de la actuación disciplinaria que deriva en impunidad frente las actuaciones irregulares de los servidores públicos de la entidad</t>
  </si>
  <si>
    <t>Nulidad de la Actuación</t>
  </si>
  <si>
    <t xml:space="preserve">Sanciones asociadas a multas ambientales (Tasas retributiva ambientales) o requerimientos. </t>
  </si>
  <si>
    <t>Expedición de normatividad ambiental por los entes de control.</t>
  </si>
  <si>
    <t xml:space="preserve">Afectaciones e impactos en los recursos naturales </t>
  </si>
  <si>
    <t>Actividades de construcción y/o adecuación de instalaciones, manejo de residuos especiales y peligrosos.</t>
  </si>
  <si>
    <t>Ambiental</t>
  </si>
  <si>
    <t>Generación de residuos solidos aprovechables, peligrosos y especiales.</t>
  </si>
  <si>
    <t>Afectaciones e impactos en los recursos naturales y sanciones ambientales</t>
  </si>
  <si>
    <t>Errores en la revisión de los requisitos documentales de  estudios previos, relacionados con el objeto contractual, la meta, el presupuesto requerido, entre otros, para la expedición de las viabilidades por parte de la Oficina Asesora de Planeación</t>
  </si>
  <si>
    <t>*Posible apertura de proceso disciplinario o demanda penal al funcionario encargado de la revisión, dependiendo de la gravedad del error en los estudios previos que fue pasado por alto</t>
  </si>
  <si>
    <t>Débil identificación de las necesidades y expectativas de las partes interesadas
Deficiencia en la actualización de los requisitos de los productos/servicios
Deficiencia en la validación de los productos/servicios por parte de los usuarios y partes interesadas
cambios normativos y/o regulaciones en la gestión pública</t>
  </si>
  <si>
    <t>Insatisfacción de los usuarios
Reprocesos
quejas y reclamos
afectación a la imagen institucional
sanciones</t>
  </si>
  <si>
    <t>No se ha presentado</t>
  </si>
  <si>
    <t>PQR´s o requerimientos  dirigidos al SIG</t>
  </si>
  <si>
    <t>Estratégico</t>
  </si>
  <si>
    <t xml:space="preserve">Se puede perder credibilidad frente a las partes interesadas y los grupos de valor de la SSCJ  debido a la desinformación </t>
  </si>
  <si>
    <t>El impacto podría generar el reproceso de actividades, generando la pérdida de oportunidad de imagen institucional de la SSCJ.</t>
  </si>
  <si>
    <t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No contar con un protocolo de comunicación para el manejo de crisis en la SCJ. </t>
  </si>
  <si>
    <t>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t>
  </si>
  <si>
    <t>La imagen institucional  y la falta de credibilidad podría verse afectada  por los errores ortográficos , gramaticales y de imagen y de esta manera perder audiencia dentro de nuestros grupos de valor.</t>
  </si>
  <si>
    <t>•	Falla e Indisponibilidad de la Infraestructura Tecnológica asociada al NUSE 123.
•	Incremento de llamadas que superan la capacidad de respuesta del NUSE 123.
•	Eventos antrópicos o naturales que afecten la infraestructura física y tecnológica del Centro de Comando, Control, Comunicaciones y Computo.
•	Falta de personal para operar la Sala Unificada de Recepción.</t>
  </si>
  <si>
    <t>• Servicios de seguridad y emergencias sin atención  a través la línea NUSE 123.
• Carencia de Información sobre la ocurrencia de  eventos de seguridad y emergencia   para la activación de  planes de atención y toma de decisiones por parte de la Administración Distrital.</t>
  </si>
  <si>
    <t>Quejas por los usuarios al no tener alcance del servicio de manera oportuna</t>
  </si>
  <si>
    <t>• Indisponibilidad, manipulación, perdida o mal uso de la información por parte del personal del C4 y Operadores externos.</t>
  </si>
  <si>
    <t>•	Fuga y mal manejo de la información. 
•	Posibles pérdidas de documentos o información pública. 
•	Posibles daños a la imagen de la entidad frente a la ciudadanía. 
•	Divulgación de información clasificada o reservada de la entidad. 
•	Sanciones a la entidad por inadecuada protección de datos personales o información de soporte legal como las cadenas de custodia.</t>
  </si>
  <si>
    <t>•	Incumplimiento de los procedimientos por parte de la sala Unificada de Recepción.
•	Procedimientos de operación desactualizados de acuerdo a la normatividad vigente.
•	Funcionalidad limitada del sistema CAD para la gestión de datos, información y procesos para la atención de Seguridad y Emergencias.</t>
  </si>
  <si>
    <t>•	Afectación a la Vida, al Medio Ambiente o a los Bienes del territorio del Distrito Capital.
•	Consecuencias legales y jurídicas por afectación a la Vida, al Medio Ambiente o a los Bienes del territorio del Distrito Capital.
•	Mala utilización de los recursos para la atención a Seguridad y Emergencias del Distrito Capital.</t>
  </si>
  <si>
    <t>* Fallas en la oportunidad en la respuesta a los ciudadanos. 
* Indisponibilidad en la información. 
* Errores en información entregada a la ciudadanía. 
* Vulnerar el derecho a la privacidad de la información. 
* Fraudes, Acciones ilícitas.</t>
  </si>
  <si>
    <t>Se sustenta en las ocurrencias presentadas desde la creación de la Entidad a la fecha.</t>
  </si>
  <si>
    <t>Se sustenta en la norma vigente el impacto del riesgo.</t>
  </si>
  <si>
    <t>*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t>
  </si>
  <si>
    <t>* Afectación en la prestación del servicio.
* Detrimento patrimonial.
* Investigaciones disciplinarias.
* Generación de hallazgos por parte de Entes de Control.</t>
  </si>
  <si>
    <t>Tecnológico</t>
  </si>
  <si>
    <t xml:space="preserve">Afectación en los servicios que presta la entidad a los ciudadanos
Afectación del cumplimiento de la misión de la entidad.
Afectación de los servicios TIC de la entidad.
</t>
  </si>
  <si>
    <t>*Cambios en los requerimientos definidos para el sistema de información.
*Ausencia de procedimientos para el Desarrollo y Mantenimiento de Sistemas de Información.</t>
  </si>
  <si>
    <t>Reprocesos al interior de la entidad. 
Afectación de la prestación de servicios TIC en la entidad.</t>
  </si>
  <si>
    <t>Cronogramas de alcance de proyectos</t>
  </si>
  <si>
    <t>Falta de planeación a la hora de realizar la debida programación del Plan Anualizado de Caja - PAC</t>
  </si>
  <si>
    <t>*Multas y sanciones  *Proceso Disciplinario</t>
  </si>
  <si>
    <t>Se ha estado dentro del margen de ejecución del 3%, que la Secretaría Distrital de Hacienda considera como óptimo/se sustenta con los seguimientos a la programación ejecución del PAC</t>
  </si>
  <si>
    <t>*Generación de hallazgos con incidencia de carácter administrativo, fiscal y disciplinario.         *Afectación a la calificación del desempeño de la Entidad en el Distrito.</t>
  </si>
  <si>
    <t>Una vez sean detectadas, son susceptibles de corregir y ajustar</t>
  </si>
  <si>
    <t>Son susceptibles de corregir y ajustar una vez se identifiquen los errores</t>
  </si>
  <si>
    <t>Proceso Disciplinario - Proceso Penal</t>
  </si>
  <si>
    <t>Deficiencia en el cumplimiento de requisitos para la ejecución del contrato</t>
  </si>
  <si>
    <t>Deficiente seguimiento de los contratos pendientes de liquidar</t>
  </si>
  <si>
    <t>Perdida de competencia
Inicio de acciones disciplinarias
Generación de reservas y pasivos exigibles</t>
  </si>
  <si>
    <t xml:space="preserve">Desactualización de la información para la consulta por parte de otros procesos y de la ciudadanía en general.
Fallas en la toma de decisiones en materia de seguridad, convivencia y acceso a la justicia.
Posibles sanciones al Secretario por no cumplir con los términos en las respuestas a derechos de Petición y demás solicitudes.
</t>
  </si>
  <si>
    <t>El registro del impacto generado reposa en el archivo de la Secretaría Distrital de Gobierno</t>
  </si>
  <si>
    <t>• Sanciones por parte de entes de Control
• Perdida de oportunidad en la formulación de acciones de mejora.</t>
  </si>
  <si>
    <t>el impacto puede verse reflejado en las sanciones de orden administrativas o disciplinarias a consecuencia de la entrega inoportuna de los informes de ley, por parte de organismos de control.</t>
  </si>
  <si>
    <t>• Falta de experticia en la utilización de los medios y herramientas destinados a la operación del proceso.
• Selección de perfiles profesionales inadecuados para el desarrollo del ejercicio auditor.</t>
  </si>
  <si>
    <t>• Sanciones por parte de entes de Control.
• Perdida de oportunidad en la formulación de acciones de mejora.
• Toma de decisiones por parte de la alta dirección  basadas en información deficiente derivadas de informes de auditoría o seguimiento.</t>
  </si>
  <si>
    <t>* Incumplimiento de la normatividad que regula el tema</t>
  </si>
  <si>
    <t>Sanciones disciplinarias o administrativas a los funcionarios implicados en el proceso</t>
  </si>
  <si>
    <t xml:space="preserve">* Inadecuado manejo de controles de seguridad de la información </t>
  </si>
  <si>
    <t>Sanciones disciplinarias a los funcionarios implicados en el inadecuado manejo de la información y pérdida de la información</t>
  </si>
  <si>
    <t>* Desconocimiento de las normas laborales, la constitución , la ley y regulación sobre el tema laboral</t>
  </si>
  <si>
    <t>* Contratación de personal, servicios o bienes no idóneo para la prestación del servicio para el cumplimiento de la misionalidad de la entidad.  
* Selección inadecuada de un proveedor.</t>
  </si>
  <si>
    <t>1. Desconocimiento por parte del servidor o contratista, sobre las medidas preventivas asociadas a su actividad</t>
  </si>
  <si>
    <t>* Mayor ausentismo en la entidad
* Incremento en el pago de incapacidades por parte de las aseguradoras y la entidad</t>
  </si>
  <si>
    <t>* Mayor ausentismo para la entidad
* Incremento en el pago de incapacidades</t>
  </si>
  <si>
    <t>1. Incumplimiento de las obligaciones establecidas en el contrato suscrito para realizar las actividades de bienestar</t>
  </si>
  <si>
    <t>* Alto nivel de inconformismo por parte de los funcionarios 
* Posibilidad de investigaciones por parte de entes de control</t>
  </si>
  <si>
    <t>1. Falta de participación de los funcionarios y líderes de cada área en el diagnóstico
2. Error en el diseño y divulgación de los instrumentos de diagnóstico</t>
  </si>
  <si>
    <t>1. Incumplimiento de los objetivos del proceso. 
2. Apertura de procesos administrativos o disciplinarios. 
3. Mala imagen de la institución. 
4. Detrimento de las relaciones con la comunidad. 
5. Detrimento de las relaciones con otras entidades</t>
  </si>
  <si>
    <t>1. Desorden en la gestión de archivo. 
2. Mal uso de formatos establecidos para el proceso. 
3. Desconocimiento de los procesos de Gestión Documental, gestión contractual, gestión financiera, planeación</t>
  </si>
  <si>
    <t>1. Mala toma de decisiones. 
2. Incumplimiento de obligaciones legales o exigencias de los procesos y procedimientos de la entidad. 
3. Riesgo de manipulación de información por terceros. 
4. Deterioro de la Imagen Institucional</t>
  </si>
  <si>
    <t>1. Incumplimiento de las metas de los indicadores vinculados al proceso.
2. Incumplimiento de los compromisos adquiridos con terceras partes interesadas</t>
  </si>
  <si>
    <t>Nivel de cumplimiento de los cronogramas de los procedimientos y las estrategias vinculadas, registrado en progressus</t>
  </si>
  <si>
    <t xml:space="preserve">1. Personal inadecuado o sin las requeridas capacidades para el desarrollo de tareas especificas.
2. Errores en la ejecución de los procedimientos. 
</t>
  </si>
  <si>
    <t>1. Incumplimiento de las metas de los indicadores vinculados al proceso. 
2. Daños en la integridad física o moral de las personas.
3. Deterioro de la imagen institucional por percepción de mala calidad del servicio prestado</t>
  </si>
  <si>
    <t>1. Falta de apoyo de las entidades con responsabilidad en el acompañamiento a movilizaciones y aglomeraciones.
2. Insuficiencia de recursos para la atención de las movilizaciones, marchas, aglomeraciones o manifestaciones.
3. acciones descuidadas, accidentes o imprevistos en los acompañamientos 
5. Falta de entrenamiento de los colaboradores en diferentes temas relacionados con el proceso</t>
  </si>
  <si>
    <t>1. Daños en la integridad física o moral de las personas
2. Afectación de la propiedad de la entidad o de terceros
3. Determinación de responsabilidad civil extracontractual para la entidad
4. Deterioro de la imagen institucional</t>
  </si>
  <si>
    <t xml:space="preserve">Deficiencias en la supervisión por la cantidad de los bienes entregados en comodato </t>
  </si>
  <si>
    <t>Detrimento patrimonial
Sanciones disciplinarias, fiscales, entre otros.</t>
  </si>
  <si>
    <t>Incumplimientos, Sanciones y
Mal imagen Institucional, entre otros.</t>
  </si>
  <si>
    <t>Deficiencias en el seguimiento a los tiempos de prescripción</t>
  </si>
  <si>
    <t>Sanciones disciplinarias, fiscales, entre otros.</t>
  </si>
  <si>
    <t>Aumento de la inoperancia porcentual del sistema de videovigilancia.</t>
  </si>
  <si>
    <t>Incumplir el calendario precontractual, contractual.</t>
  </si>
  <si>
    <t>Seguimiento plan anual de adquisiciones</t>
  </si>
  <si>
    <t>Incumplimiento Plan Anual de Adquisiciones , ejecución presupuestal</t>
  </si>
  <si>
    <t>Falta de planeación, revisión,  control y viabilidad  sobre los proyectos a desarrollar en la siguiente vigencia</t>
  </si>
  <si>
    <t xml:space="preserve">*Insuficiencia de recurso humano para desarrollar procesos de capacitación y para brindar atención e intervención a las Personas Privadas de la Libertad. </t>
  </si>
  <si>
    <t>PQR´s, Tutelas</t>
  </si>
  <si>
    <t xml:space="preserve">*Insuficiencia de materiales e insumos, equipos, maquinaria, herramienta y mantenimiento de los mismos, para la ejecución de los talleres de capacitación y ocupación. </t>
  </si>
  <si>
    <t>Sanción Penal</t>
  </si>
  <si>
    <t>Registrado en Control de actividades válidas para redención de pena</t>
  </si>
  <si>
    <t xml:space="preserve">*Pérdida o fuga de información y documentación relacionada con la atención psicosocial a las Personas Privadas de la Libertad. </t>
  </si>
  <si>
    <t xml:space="preserve">*Falsedad en la documentación médica allegada al establecimiento carcelario </t>
  </si>
  <si>
    <t xml:space="preserve">Sanción Penal y disciplinario </t>
  </si>
  <si>
    <t xml:space="preserve">*Intoxicación masiva y contaminación cruzada </t>
  </si>
  <si>
    <t>Registrado en las actas de Seguimiento de la Secretaría de Salud</t>
  </si>
  <si>
    <t>Falta de personal.</t>
  </si>
  <si>
    <t xml:space="preserve">sanción Disciplinaria y penal. </t>
  </si>
  <si>
    <t>En la Orden de servicio</t>
  </si>
  <si>
    <t>Sanciones penales y disciplinarias</t>
  </si>
  <si>
    <t xml:space="preserve">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
</t>
  </si>
  <si>
    <t>Minuta de comandante de compañía</t>
  </si>
  <si>
    <t xml:space="preserve">Mantenimiento de Equipamientos de Seguridad. </t>
  </si>
  <si>
    <t>*Insuficiencia de recurso humano para atender solicitudes de Personas Privadas de la Libertad y de Autoridades Judiciales</t>
  </si>
  <si>
    <t>Disciplinarios</t>
  </si>
  <si>
    <t xml:space="preserve">Evidenciado en el Aplicativo ORFEO </t>
  </si>
  <si>
    <t xml:space="preserve">Sanciones disciplinarias de parte de Entes de Control </t>
  </si>
  <si>
    <t>Sanciones disciplinarias y penales</t>
  </si>
  <si>
    <t>Pérdida o fuga de información y documentación relacionada con las Personas Privadas de la Libertad</t>
  </si>
  <si>
    <t>Disciplinarias y Penal</t>
  </si>
  <si>
    <t>Evidenciado en los expedientes de las PPL</t>
  </si>
  <si>
    <t>Sanciones disciplinarias internas</t>
  </si>
  <si>
    <t>*Documentos alterados recibidos para adelantar trámites jurídicos</t>
  </si>
  <si>
    <t>HOJA 5 DE 9</t>
  </si>
  <si>
    <t>VALORACIÓN DEL RIESGO</t>
  </si>
  <si>
    <t>DILIGENCIAMIENTO POR PARTE DEL LIDER OPERATIVO DEL PROCESO</t>
  </si>
  <si>
    <t>DILIGENCIAMIENTO POR PARTE DEL ADMINISTRADOR DEL RIESGO OAP</t>
  </si>
  <si>
    <t>CONTROL #</t>
  </si>
  <si>
    <t>TIPO DE ACCIÓN</t>
  </si>
  <si>
    <t>PROCEDIMIENTO</t>
  </si>
  <si>
    <t>CAUSAS MITIGADAS</t>
  </si>
  <si>
    <t>CONSECUENCIA MITIGADAS</t>
  </si>
  <si>
    <t>NOMBRE DEL CONTROL</t>
  </si>
  <si>
    <t>CONSECUENCIAS MITIGADAS</t>
  </si>
  <si>
    <t>TIPO DE CONTROL DE CAUSA</t>
  </si>
  <si>
    <t>TIPO DE CONTROL DE CONSECUENCIA</t>
  </si>
  <si>
    <t>RESPONSABLE DEL CONTROL</t>
  </si>
  <si>
    <t>¿EL RESPONSABLE DE LA IMPLEMENTACIÓN ES EL ADECUADO?</t>
  </si>
  <si>
    <t>EVIDENCIA DE LA EJECUCIÓN DEL CONTROL</t>
  </si>
  <si>
    <t>¿LA FUENTE DE INFORMACIÓN QUE SE UTILIZA EN EL DESARROLLO DEL CONTROL ES CONFIABLE?</t>
  </si>
  <si>
    <t>¿LAS DEVIACIONES, OBSERVACIONES O DIFERENCIAS SON INVESTIGADAS Y RESUELTAS DE MANERA OPORTUNA?</t>
  </si>
  <si>
    <t>¿LA PERIODICIDAD DE LA APLICACIÓN DEL CONTROL ES LA ADECUADA?</t>
  </si>
  <si>
    <t>INDICADOR</t>
  </si>
  <si>
    <t>EVALUACION DEL CONTROL</t>
  </si>
  <si>
    <t>CALIFICACIÓN DEL DISEÑO DEL CONTROL</t>
  </si>
  <si>
    <t>CALIFICACIÓN DE LA IMPLEMENTACIÓN</t>
  </si>
  <si>
    <t>SOLIDEZ INDIVIDUAL DEL CONTROL</t>
  </si>
  <si>
    <t>¿APLICA PLAN DE ACCIÓN PARA FORTALECER EL CONTROL?</t>
  </si>
  <si>
    <t>OBSERVACIONES</t>
  </si>
  <si>
    <t>Reducir el riesgo</t>
  </si>
  <si>
    <t>1. Falta de capacitación del equipo de CRI.</t>
  </si>
  <si>
    <t>SI</t>
  </si>
  <si>
    <t>NO</t>
  </si>
  <si>
    <t>Preventivo</t>
  </si>
  <si>
    <t>N/A</t>
  </si>
  <si>
    <t>Asignado</t>
  </si>
  <si>
    <t>Adecuada</t>
  </si>
  <si>
    <t>Completa</t>
  </si>
  <si>
    <t>Se investigan y se resuelven oportunamente</t>
  </si>
  <si>
    <t>Fuerte</t>
  </si>
  <si>
    <r>
      <t xml:space="preserve">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t>
    </r>
    <r>
      <rPr>
        <b/>
        <u/>
        <sz val="10"/>
        <rFont val="Arial"/>
        <family val="2"/>
      </rPr>
      <t>El cargue de las evidencias se hará trimestralmente.</t>
    </r>
  </si>
  <si>
    <t>Detectivo</t>
  </si>
  <si>
    <t>Deficientes servicios de los equipamientos de casas de justicia.</t>
  </si>
  <si>
    <r>
      <t xml:space="preserve">La Dirección de Acceso a la Justicia solicita de manera oportuna la solución de las deficiencias de los servicios de los equipamientos de las casas de justicia que puedan afectar la normal prestación de los servicios por parte de los operadores de justicia.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el formato de requerimientos de mantenimiento es remitido a la Dirección de Fortalecimiento de Capacidades Operativas de la SDSCJ. </t>
    </r>
    <r>
      <rPr>
        <b/>
        <u/>
        <sz val="10"/>
        <rFont val="Arial"/>
        <family val="2"/>
      </rPr>
      <t>El cargue de las evidencias se hará trimestralmente.</t>
    </r>
  </si>
  <si>
    <r>
      <t xml:space="preserve">La Dirección de Acceso a la Justicia identifica las necesidades de las entidades operadoras que han manifestado su intención de abandonar los equipamientos de casas de justicia por dificultades en la articulación interinstitucional o por deficiencias en los equipamientos y las resuelve para evitar la disminución de la oferta de servicios. En caso de presentarse la salida de un operador de justicia del programa de casas de justicia, la Dirección de Acceso a la Justicia adelanta la gestión para invitar a nuevos operadores a hacer parte del programa de casas de justicia. Este control se aplica con una periodicidad semestral a través del seguimiento a la ejecución de los convenios con cada una de las entidades operadoras. Como evidencia se tienen las actas de reunión de seguimiento a los convenios que reposan en el archivo de la Dirección de Acceso a la Justicia. </t>
    </r>
    <r>
      <rPr>
        <b/>
        <u/>
        <sz val="10"/>
        <rFont val="Arial"/>
        <family val="2"/>
      </rPr>
      <t>El cargue de las evidencias se hará trimestralmente.</t>
    </r>
  </si>
  <si>
    <t>Falta de recurso humano para atender los Centros de Recepción e Información (CRI) de las casas de justicia.</t>
  </si>
  <si>
    <t>Peticiones, quejas y reclamos de los ciudadanos.
2. Afectación negativa de la imagen institucional de las casas de justicia.</t>
  </si>
  <si>
    <t>1, Aplicación del medio de policía por causales distintas a las legales (falta de documentos, cuotas de efectividad de la policía, colados, mascotas, otros)
2, Superar el término de duración del medio de policía.
3, Materialización de nuevos riesgos durante la estadía en el CTP (lesiones)</t>
  </si>
  <si>
    <t>PQRs gestionados por Atención y Servicio al Ciudadano</t>
  </si>
  <si>
    <r>
      <t xml:space="preserve">El líder del grupo de atención y servicio al ciudadano realiza mensualmente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t>
    </r>
    <r>
      <rPr>
        <b/>
        <u/>
        <sz val="10"/>
        <rFont val="Arial"/>
        <family val="2"/>
      </rPr>
      <t>El cargue de las evidencias se hará trimestralmente.</t>
    </r>
  </si>
  <si>
    <t>Procesos fallados sin cumplir con los parametros de ley/procesos fallados</t>
  </si>
  <si>
    <t>Nivel de aprendizaje de funcionarios capacitados en temas ambientales</t>
  </si>
  <si>
    <t>Numero de solicitudes rechazas/Número de solicitudes recibidas</t>
  </si>
  <si>
    <t>Las evidencias se registran en  los correos electrónicos, de forma fisica en papel de información y en las conversaciones del grupo de whatsapp de la Oficina de Comunicaciones del a SSCJ</t>
  </si>
  <si>
    <t xml:space="preserve">Desinformación para los públicos de interés de la Secretaría de Seguridad, Convivencia y Justicia </t>
  </si>
  <si>
    <t>Porcentaje de crecimiento digital de las audiencias a través de los canales oficiales de la SSCJ(redes sociales + visitntes sección de noticias)  Porcentaje  crecimiento audiencias a través del canal de intranet de la SSCJ</t>
  </si>
  <si>
    <r>
      <t xml:space="preserve">El jefe de la OAC  da los lineamientos y aprueba los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Comunity Manager la eliminación o corrección de la información divulgada. Para los casos de un ataque digital  la determinación de cómo se debe proceder será definida por el secretario SSCJ. Como evidencia de la información emitida se encuentra el registro en las RRSS, los correos electrónicos y/o en las conversaciones del grupo de WhatsApp de la Oficina de Comunicaciones del a SSCJ. </t>
    </r>
    <r>
      <rPr>
        <b/>
        <u/>
        <sz val="10"/>
        <rFont val="Arial"/>
        <family val="2"/>
      </rPr>
      <t>El cargue de las evidencias se hará trimestralmente.</t>
    </r>
  </si>
  <si>
    <r>
      <t xml:space="preserve">El jefe de la OAC da los lineamientos y aprueba los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Para los casos de un ataque digital  la determinación de cómo se debe proceder será definida por el secretario SSCJ. Como evidencia de la información emitida se encuentra el registro de las publicaciones  en la página web, los correos electrónicos y/o en las conversaciones del grupo de WhatsApp de la Oficina de Comunicaciones del a SSCJ. </t>
    </r>
    <r>
      <rPr>
        <b/>
        <u/>
        <sz val="10"/>
        <rFont val="Arial"/>
        <family val="2"/>
      </rPr>
      <t>El cargue de las evidencias se hará trimestralmente.</t>
    </r>
  </si>
  <si>
    <t>Porcentaje de crecimiento digital de las audiencias a través de los canales oficiales de la SSCJ(redes sociales + visitntes ección de noticias)</t>
  </si>
  <si>
    <r>
      <t>La Dirección de Gestión Humana, el grupo de SGSI y la Dirección de Tecnologías, deben realizar sensibilizaciones y capacitaciones a los funcionarios y contratistas en el uso y manejo de la información, actividad que se debe realizar como mínimo una vez por año y cuando se tenga una actualización o mejora de la política de seguridad de la información; como evidencia queda el registro en las listas de asistencia a las capacitaciones, para los casos en los cuales el personal no asista se procede con la reprogramación de una nueva sesión de capacitación, las actas y documentos de las capacitaciones quedan en los archivos físicos y digitales de las áreas. </t>
    </r>
    <r>
      <rPr>
        <b/>
        <u/>
        <sz val="10"/>
        <rFont val="Arial"/>
        <family val="2"/>
      </rPr>
      <t>El cargue de las evidencias se hará trimestralmente.</t>
    </r>
  </si>
  <si>
    <r>
      <t>El Jefe del C4 con el área de monitoreo debe realizar seguimiento al uso del procedimiento de monitoreo y a su vez recomendar la capacitación o reentrenamiento a los funcionarios o contratistas de acuerdo al ejercicio de evaluación sobre la aplicación del mismo; donde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realizara la implementación de buenas prácticas en configuración y aplicación de seguridad informática a la infraestructura tecnológica; como evidencia queda la implementación de Informes de evaluación en las HV y actas de retroalimentación. </t>
    </r>
    <r>
      <rPr>
        <b/>
        <u/>
        <sz val="10"/>
        <rFont val="Arial"/>
        <family val="2"/>
      </rPr>
      <t>El cargue de las evidencias se hará trimestralmente.</t>
    </r>
  </si>
  <si>
    <r>
      <t xml:space="preserve">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t>
    </r>
    <r>
      <rPr>
        <b/>
        <u/>
        <sz val="10"/>
        <rFont val="Arial"/>
        <family val="2"/>
      </rPr>
      <t>El cargue de las evidencias se hará trimestralmente.</t>
    </r>
  </si>
  <si>
    <r>
      <t xml:space="preserve">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t>
    </r>
    <r>
      <rPr>
        <b/>
        <u/>
        <sz val="10"/>
        <rFont val="Arial"/>
        <family val="2"/>
      </rPr>
      <t>El cargue de las evidencias se hará trimestralmente.</t>
    </r>
  </si>
  <si>
    <t xml:space="preserve">*Falta de formalización de los procedimientos de TI
</t>
  </si>
  <si>
    <r>
      <t xml:space="preserve">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t>
    </r>
    <r>
      <rPr>
        <b/>
        <u/>
        <sz val="10"/>
        <rFont val="Arial"/>
        <family val="2"/>
      </rPr>
      <t>El cargue de las evidencias se hará trimestralmente.</t>
    </r>
  </si>
  <si>
    <t>Procedimientos aprobados, formalizados e implementados</t>
  </si>
  <si>
    <t xml:space="preserve">*Incidentes físicos o lógicos sobre la infraestructura de tecnológica de la entidad.
</t>
  </si>
  <si>
    <t>Afectación de los servicios TIC de la entidad.</t>
  </si>
  <si>
    <r>
      <t xml:space="preserve">Los Profesionales especializados de cada una de los componentes de infraestructura (Redes, Servidores, Seguridad Perimetral y demás) de la Dirección de Tecnologías y Sistemas de Información, apoyados por las herramientas tecnológicas generaran trimestralmente los reportes de monitoreo.  En caso de no realizar los reportes, se justificará el motivo por el cual no se aplicó. Como evidencia de los monitoreos de los componentes de infraestructura se dejará los informes emitido por los Profesionales Especializados. </t>
    </r>
    <r>
      <rPr>
        <b/>
        <u/>
        <sz val="10"/>
        <rFont val="Arial"/>
        <family val="2"/>
      </rPr>
      <t>El cargue de las evidencias se hará trimestralmente.</t>
    </r>
  </si>
  <si>
    <t>Porcentaje de incidentes cerrados por la Dirección de Tecnologías y Sistemas de la Información</t>
  </si>
  <si>
    <t xml:space="preserve">*Cambios en los  sistemas de información en producción
</t>
  </si>
  <si>
    <t>Porcentaje de cambios en los sistemas de informacion que interrumpen la prestacion del servicio</t>
  </si>
  <si>
    <t>*Falta de mantenimiento preventivo y/o correctivo de la infraestructura tecnológica  y de telecomunicaciones de la entidad.</t>
  </si>
  <si>
    <t>Porcentaje de Mantenimiento preventivo, reactivo o correctivo realizados en la nube</t>
  </si>
  <si>
    <t xml:space="preserve">*Cambios en los requerimientos definidos para el sistema de información en desarrollo
</t>
  </si>
  <si>
    <t xml:space="preserve">Reprocesos al interior de la entidad. </t>
  </si>
  <si>
    <t>Porcentaje de requerimientos que afectaron el alcance del  cronograma de avance de proyecto de sistemas de información</t>
  </si>
  <si>
    <t>*Ausencia de procedimientos para el Desarrollo y Mantenimiento de Sistemas de Información.</t>
  </si>
  <si>
    <t>Afectación de la prestación de servicios TIC en la entidad.</t>
  </si>
  <si>
    <r>
      <t xml:space="preserve">El Líder técnico y el líder de sistemas de información trimestralmente realizarán la guía o procedimiento para el desarrollo y el mantenimiento de los sistemas de información de la entidad.  En caso de no realizar la guía se darán lineamientos individuales para cada sistema de información.  Como evidencia de esta actividad quedará el documento oficializado en el SIG. </t>
    </r>
    <r>
      <rPr>
        <b/>
        <u/>
        <sz val="10"/>
        <rFont val="Arial"/>
        <family val="2"/>
      </rPr>
      <t>El cargue de las evidencias se hará trimestralmente.</t>
    </r>
  </si>
  <si>
    <t>PORCENTAJE DE SEGUIMIENTOS A LA EJECUCIÓN DE PAC</t>
  </si>
  <si>
    <t>Porcentaje de Conciliaciones Contables Realizadas</t>
  </si>
  <si>
    <t>Base de datos Control</t>
  </si>
  <si>
    <r>
      <t xml:space="preserve">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 </t>
    </r>
    <r>
      <rPr>
        <b/>
        <u/>
        <sz val="10"/>
        <rFont val="Arial"/>
        <family val="2"/>
      </rPr>
      <t>El cargue de las evidencias se hará trimestralmente.</t>
    </r>
  </si>
  <si>
    <t>base de datos y Memorandos</t>
  </si>
  <si>
    <r>
      <t xml:space="preserve">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t>
    </r>
    <r>
      <rPr>
        <b/>
        <u/>
        <sz val="10"/>
        <rFont val="Arial"/>
        <family val="2"/>
      </rPr>
      <t>El cargue de las evidencias se hará trimestralmente.</t>
    </r>
  </si>
  <si>
    <t>Memorandos</t>
  </si>
  <si>
    <t>(Número de requerimientos respondidos en los tiempos establecidos/Número de requerimientos recibidos por el proceso C-G1-1 Gestión y Análisis de Información de S, C y AJ)*100</t>
  </si>
  <si>
    <t>• Sanciones por parte de entes de Control.
• Perdida de oportunidad en la formulación de acciones de mejora.</t>
  </si>
  <si>
    <t>Actas de Comité</t>
  </si>
  <si>
    <r>
      <t xml:space="preserve">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 </t>
    </r>
    <r>
      <rPr>
        <b/>
        <u/>
        <sz val="10"/>
        <rFont val="Arial"/>
        <family val="2"/>
      </rPr>
      <t>El cargue de las evidencias se hará trimestralmente.</t>
    </r>
  </si>
  <si>
    <t>Revision de Aunditorias y Papeles de trabajo</t>
  </si>
  <si>
    <t>* Sanciones a la Entidad_x000D_
* Exposición a riesgos asociados a la Seguridad y Salud en el Trabajo</t>
  </si>
  <si>
    <r>
      <t xml:space="preserve">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t>
    </r>
    <r>
      <rPr>
        <b/>
        <u/>
        <sz val="10"/>
        <rFont val="Arial"/>
        <family val="2"/>
      </rPr>
      <t>El cargue de las evidencias se hará trimestralmente.</t>
    </r>
  </si>
  <si>
    <t>Inconsistencias nomina</t>
  </si>
  <si>
    <t>Incumplimiento de la normatividad que regula el tema</t>
  </si>
  <si>
    <t>Tiempo provision Vacantes encargos</t>
  </si>
  <si>
    <t xml:space="preserve">Inadecuado manejo de controles de seguridad de la información </t>
  </si>
  <si>
    <t>Desconocimiento de las normas laborales, la constitución , la ley y regulación sobre el tema laboral</t>
  </si>
  <si>
    <t>* Contratación de personal, servicios o bienes no idóneo para la prestación del servicio para el cumplimiento de la misionalidad de la entidad.  _x000D_
* Selección inadecuada de un proveedor.</t>
  </si>
  <si>
    <t>* Mayor ausentismo en la entidad_x000D_
* Incremento en el pago de incapacidades por parte de las aseguradoras y la entidad</t>
  </si>
  <si>
    <t>Cobertura actividades SGSST</t>
  </si>
  <si>
    <t>* Mayor ausentismo para la entidad_x000D_
* Incremento en el pago de incapacidades</t>
  </si>
  <si>
    <t>Cumplimiento Plan SGSST</t>
  </si>
  <si>
    <t>* Alto nivel de inconformismo por parte de los funcionarios _x000D_
* Posibilidad de investigaciones por parte de entes de control</t>
  </si>
  <si>
    <t>Cobertura actividades de Bienestar</t>
  </si>
  <si>
    <t>Cobertura actividades de Capacitación</t>
  </si>
  <si>
    <r>
      <t xml:space="preserve">El líder del proceso adelantara una reunión trimestral de validación de la planeación con los equipos de trabajo internos de la secretaria sobre las acciones adelantadas en el territorio y con la comunidad verificando los resultados de las acciones adelantadas en cada procedimiento, para los casos en los cuales no se pueda efectúa la revisión de los resultados se procederá con la reprogramación con el fin de verificar los resultados de las acciones adelantadas, las evidencias de la gestión así como los ajustes derivados se registran en progressus. </t>
    </r>
    <r>
      <rPr>
        <b/>
        <u/>
        <sz val="10"/>
        <rFont val="Arial"/>
        <family val="2"/>
      </rPr>
      <t>El cargue de las evidencias se hará trimestralmente.</t>
    </r>
  </si>
  <si>
    <t>Porcentaje de cumplimiento de las metas de PDD, metas de inversión y POA con un cumplimiento superior al 90%</t>
  </si>
  <si>
    <t>Numero de capacitaciones adelantadas en archivo y temas adminsitrativos</t>
  </si>
  <si>
    <t>Porcentaje de cumplimiento de las metas progrmadas por estrategia en Progressus</t>
  </si>
  <si>
    <t>Formatos Diligenciados</t>
  </si>
  <si>
    <t>Diligenciamiento del formato</t>
  </si>
  <si>
    <t xml:space="preserve">Soportes de los mecanismos de difusión utilizados </t>
  </si>
  <si>
    <r>
      <t xml:space="preserve">La Dirección de la Cárcel Distrital asigna el responsable(s) cada vez que sea necesario para la ejecución de las actividades, lo cual queda registrado por Memorando a través de ORFEO. Para los casos en los cuales no se dispone del personal necesario para dar cumplimiento a las actividades, se procede con la distribución entre los diferentes procesos. Como evidencia queda el registro en ORFEO. </t>
    </r>
    <r>
      <rPr>
        <b/>
        <u/>
        <sz val="10"/>
        <rFont val="Arial"/>
        <family val="2"/>
      </rPr>
      <t>El cargue de las evidencias se hará trimestralmente.</t>
    </r>
  </si>
  <si>
    <r>
      <t xml:space="preserve">El Profesional Universitario de Alimentos dos veces a la semana realiza la revisión de la materia prima e insumo que ingresa al establecimiento por el operador del servicio de alimentos lo cual queda registrado en los formatos de Ingreso de alimentos. Para los casos en los cuales se evidencie incumplimiento en los requisitos de transporte y almacenamiento de alimentos no se permitirá el ingreso del vehículo y no se permite el descargue de la materia prima. Como evidencia queda el diligenciamiento de los formatos de ingreso de alimentos. </t>
    </r>
    <r>
      <rPr>
        <b/>
        <u/>
        <sz val="10"/>
        <rFont val="Arial"/>
        <family val="2"/>
      </rPr>
      <t>El cargue de las evidencias se hará trimestralmente.</t>
    </r>
  </si>
  <si>
    <r>
      <t xml:space="preserve">El comandante de compañía diariamente asigna los puestos de servicio de acuerdo al personal disponible y los puestos prioritarios a cubrir, el registro queda en la orden de servicios. Si no se cuenta con el personal mínimo para la prestación del servicio se solicitará acompañamiento a la fuerza pública lo que se representa en las Minutas. Como evidencia quedan las órdenes de servicios y las minutas. </t>
    </r>
    <r>
      <rPr>
        <b/>
        <u/>
        <sz val="10"/>
        <rFont val="Arial"/>
        <family val="2"/>
      </rPr>
      <t>El cargue de las evidencias se hará trimestralmente.</t>
    </r>
  </si>
  <si>
    <t>Porcentaje de requerimientos vencidos en el mes</t>
  </si>
  <si>
    <r>
      <t xml:space="preserve">El Profesional Universitario de la oficina de ingresos y egresos realizará llamada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oficio para que sea ajustada. El soporte reposará en el expediente de la PPL. </t>
    </r>
    <r>
      <rPr>
        <b/>
        <u/>
        <sz val="10"/>
        <rFont val="Arial"/>
        <family val="2"/>
      </rPr>
      <t>El cargue de las evidencias se hará trimestralmente.</t>
    </r>
  </si>
  <si>
    <t>DIRECCIONAMIENTO SECTORIAL E INSTITUCIONAL</t>
  </si>
  <si>
    <t>HOJA 6 DE 9</t>
  </si>
  <si>
    <t>¿DISMINUYE?</t>
  </si>
  <si>
    <t>PROMEDIO DE LA EVALUACION DE LOS CONTROLES</t>
  </si>
  <si>
    <t>SOLIDEZ DEL CONJUNTO DE LOS CONTROLES</t>
  </si>
  <si>
    <t>PROBABILIDAD DE OCURRENCIA CON CONTROLES</t>
  </si>
  <si>
    <t>IMPACTO DEL RIESGO CON CONTROLES</t>
  </si>
  <si>
    <t>ZONA DEL RIESGO RESIDUAL</t>
  </si>
  <si>
    <t>PROBABILIDAD</t>
  </si>
  <si>
    <t>IMPACTO</t>
  </si>
  <si>
    <t>Directamente</t>
  </si>
  <si>
    <t>HOJA 7 DE 9</t>
  </si>
  <si>
    <t xml:space="preserve">FECHA DE IMPLEMENTACIÓN </t>
  </si>
  <si>
    <t>DESCRIPCIÓN DE LA ACCIÓN</t>
  </si>
  <si>
    <t>RESPONSABLE</t>
  </si>
  <si>
    <t>FECHA INICIO (DD/MM/AAAA)</t>
  </si>
  <si>
    <t>FECHA FIN 
(DD/MM/AAAA)</t>
  </si>
  <si>
    <t>Aceptar el riesgo</t>
  </si>
  <si>
    <t>Continuar con los procesos de capacitación de los funcionarios y la aclaración de las rutas de acceso a la justicia.</t>
  </si>
  <si>
    <t>Profesional</t>
  </si>
  <si>
    <t>N/A.</t>
  </si>
  <si>
    <t>Invitar a nuevas entidades a hacer parte del programa de casas de justicia.</t>
  </si>
  <si>
    <t>mantener el flujo de atención de los usuarios para que todo aquel que asiste a las casas de justica reciba orientación y atención a su necesidad de justicia.</t>
  </si>
  <si>
    <t>Informar a la ciudadanía con anticipación a través de avisos fijados en las carteleras de las casas de justicia, las posibles interrupciones de las entidades operadoras.</t>
  </si>
  <si>
    <t>Continuar con la identificación de las posibles afectaciones psicosociales de los funcionarios del Centro de Traslado por Protección.</t>
  </si>
  <si>
    <t>Continuar con la identificación de los eventos en los que se presenta inadecuada implementación del medio "Traslado por Protección"</t>
  </si>
  <si>
    <t xml:space="preserve">Remitir correo electrónico de alertas tempranas de vencimiento de las PQRS a los directores de las dependencias y a los funcionarios que tengan designado la petición. </t>
  </si>
  <si>
    <t>NA</t>
  </si>
  <si>
    <t>Profesional de Atención al ciudadano</t>
  </si>
  <si>
    <t>Ejecucion del control actual</t>
  </si>
  <si>
    <t xml:space="preserve">Lider de grupo de Ateción y Servicio al Ciudadano </t>
  </si>
  <si>
    <t>Jefe de la Oficina de Control Interno</t>
  </si>
  <si>
    <t xml:space="preserve">Gestor Ambiental </t>
  </si>
  <si>
    <t>Jefe oficina Asesora de Planeacion/Análistas de los proyectos de inversión</t>
  </si>
  <si>
    <t>Profesional Encargado del SIG</t>
  </si>
  <si>
    <t xml:space="preserve">Porcentaje de crecimiento digital de las audiencias a través de los canales oficiales de la SSCJ(redes sociales + visitntes sección de noticias) </t>
  </si>
  <si>
    <t xml:space="preserve">jefe de la OAC </t>
  </si>
  <si>
    <t>Porcentaje  crecimiento audiencias a través del canal de intranet de la SSCJ</t>
  </si>
  <si>
    <t>El jefe del C4</t>
  </si>
  <si>
    <t>Director de Recursos Fisicos y Gestión Documental</t>
  </si>
  <si>
    <t>Encargado del apoyo a la supervisión del contrato de vigilancia</t>
  </si>
  <si>
    <t>Número de incidentes de interrupción de servicios controlados apropiadamente</t>
  </si>
  <si>
    <t>Responsables de los servicios</t>
  </si>
  <si>
    <t>Lideres de desarrollo</t>
  </si>
  <si>
    <t>Profesional universitario/contratista encargado</t>
  </si>
  <si>
    <t xml:space="preserve">Porcentaje de Conciliaciones Contables Realizadas									</t>
  </si>
  <si>
    <t>Reducir el riesgo manteniendo el control</t>
  </si>
  <si>
    <t>Profesional direccion Juridica y Contraactual</t>
  </si>
  <si>
    <t>Jefe de la Oficina</t>
  </si>
  <si>
    <t>Jefe Oficina Control Interno</t>
  </si>
  <si>
    <t>Lider Auditor</t>
  </si>
  <si>
    <t>Auxiliar administrativo encargado del normograma</t>
  </si>
  <si>
    <t>Equipo de novedades</t>
  </si>
  <si>
    <t>Responsable de encargos</t>
  </si>
  <si>
    <t>Responsable de custodia de archivos</t>
  </si>
  <si>
    <t>Abogados de apoyo jurídico de GH</t>
  </si>
  <si>
    <t>Encargado del proceso de evaluación y desempeño</t>
  </si>
  <si>
    <t>Plan de acción para las metas que no alcancen el cumplimiento mínimo del 80%</t>
  </si>
  <si>
    <t>Profesional Gestion de seguridad y convivencia</t>
  </si>
  <si>
    <t>Plan de acción en el caso de presentarse un evento critico de perdida de información</t>
  </si>
  <si>
    <t>Plan de acción para las intervenciones que tengas resultados adversos a los esperados</t>
  </si>
  <si>
    <t>Supervisor Comodatos</t>
  </si>
  <si>
    <t>Siniestros reclamados</t>
  </si>
  <si>
    <t>Funcionario responsable del tramite del siniestro</t>
  </si>
  <si>
    <t>Puntos de videovigilancia inoperantes</t>
  </si>
  <si>
    <t>Estudios Previos realizados/ Estudios previos programados</t>
  </si>
  <si>
    <t>Sub-secretario de Inversiones para el Fortalecimiento de las Capacidades Operatvas - Director Tecnico, Operaciones y Bienes</t>
  </si>
  <si>
    <t>Direccion de Carcel</t>
  </si>
  <si>
    <t>Profesional Asignado JETEE</t>
  </si>
  <si>
    <t>Auxiliares de Juridica</t>
  </si>
  <si>
    <t>Profesional Referente de Salud</t>
  </si>
  <si>
    <t>Profesional universitario</t>
  </si>
  <si>
    <t>Guardían asignado a reseña y Profesional universitario</t>
  </si>
  <si>
    <t>Profesional especializado</t>
  </si>
  <si>
    <t>La oficina de radicacion y atencion al ciudadano</t>
  </si>
  <si>
    <t>Profesional universitario/Guardian</t>
  </si>
  <si>
    <t>HOJA 8 DE 9</t>
  </si>
  <si>
    <t>VALIDACION DE CONTROLES</t>
  </si>
  <si>
    <t>EN CADA PROCESO</t>
  </si>
  <si>
    <t>OBJETIVO</t>
  </si>
  <si>
    <t>CAUSA</t>
  </si>
  <si>
    <t>"DEBIDO A…"</t>
  </si>
  <si>
    <t>"PUEDE OCURRIR…"</t>
  </si>
  <si>
    <t>"LO QUE GENERARIA"</t>
  </si>
  <si>
    <t>HOJA 9 DE 9</t>
  </si>
  <si>
    <t>CONTROL</t>
  </si>
  <si>
    <t>EN QUE PROCEDIMIENTO SE VE REFLEJADO?</t>
  </si>
  <si>
    <t>SI NO HAY, EN CUAL DEBERIA ESTAR?</t>
  </si>
  <si>
    <t>DENTRO DEL PROCEDIMIENTO, CUENTA CON UNA POLITICA DE OPERACIÓN?</t>
  </si>
  <si>
    <t>EN QUE ACTIVIDADES SE DESARROLLA?</t>
  </si>
  <si>
    <t>CONCLUSION</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</si>
  <si>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</si>
  <si>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</si>
  <si>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</si>
  <si>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</si>
  <si>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</si>
  <si>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</si>
  <si>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</si>
  <si>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</si>
  <si>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</si>
  <si>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</si>
  <si>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</si>
  <si>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</si>
  <si>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</si>
  <si>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</si>
  <si>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</si>
  <si>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</si>
  <si>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</si>
  <si>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</si>
  <si>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</si>
  <si>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</si>
  <si>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</si>
  <si>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</si>
  <si>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</si>
  <si>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</si>
  <si>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</si>
  <si>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</si>
  <si>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</si>
  <si>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</si>
  <si>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</si>
  <si>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</si>
  <si>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</si>
  <si>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</si>
  <si>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</si>
  <si>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</si>
  <si>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</si>
  <si>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</si>
  <si>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</si>
  <si>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Moderado</t>
  </si>
  <si>
    <t>No Desminuye</t>
  </si>
  <si>
    <t>Indirectamente</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</si>
  <si>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</si>
  <si>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</si>
  <si>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</si>
  <si>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</si>
  <si>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</si>
  <si>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</si>
  <si>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</si>
  <si>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</si>
  <si>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</si>
  <si>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</si>
  <si>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IMPROBABLE</t>
  </si>
  <si>
    <t>MENOR</t>
  </si>
  <si>
    <t>,</t>
  </si>
  <si>
    <t>posibilidad de ocurrencia de eventos que  afecten los procesos misionales de la entidad.</t>
  </si>
  <si>
    <t>RARO</t>
  </si>
  <si>
    <t>INSIGNIFICANTE</t>
  </si>
  <si>
    <t>Político</t>
  </si>
  <si>
    <t>Rango</t>
  </si>
  <si>
    <t xml:space="preserve">posibilidad de ocurrencia de eventos que  afecten la totalidad o parte de la infraestructura tecnológica (hardware, software, redes, etc.) de una entidad.
</t>
  </si>
  <si>
    <t xml:space="preserve">posibilidad de ocurrencia de un evento que afecte la imagen, buen nombre o reputación de una organización, ante sus clientes y  partes interesadas.
</t>
  </si>
  <si>
    <t>Acción</t>
  </si>
  <si>
    <t>Nombre del proceso</t>
  </si>
  <si>
    <t>Nombre de dependencia encargada del proceso</t>
  </si>
  <si>
    <t xml:space="preserve">posibilidad de ocurrencia de eventos que afecten los objetivos estratégicos de la organización pública y por tanto impactan toda la entidad. </t>
  </si>
  <si>
    <t>No se adopta ninguna medida que afecte la probabilidad o el impacto del riesgo</t>
  </si>
  <si>
    <t>Subsecretaría de Acceso a la Justicia</t>
  </si>
  <si>
    <t>Posibilidad que se presente una circunstancia o evento derivado de la ejecución de las actividades de la SDSCJ que afecte negativamente el medio ambiente</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</si>
  <si>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</si>
  <si>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</si>
  <si>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</si>
  <si>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</si>
  <si>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</si>
  <si>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</si>
  <si>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</si>
  <si>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Evitar el riesgo</t>
  </si>
  <si>
    <t xml:space="preserve">Se abandonan las actividades que dan lugar al riesgo, decidiendo no iniciar o no continuar con la actividad que causa el riesgo.
</t>
  </si>
  <si>
    <t>Oficina  de Control Disciplinario Interno</t>
  </si>
  <si>
    <t>Compartir el riesgo</t>
  </si>
  <si>
    <t xml:space="preserve">Se reduce la probabilidad o el impacto del riesgo, transfiriendo o compartiendo una parte del riesgo. 
</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</si>
  <si>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</si>
  <si>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</si>
  <si>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</si>
  <si>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</si>
  <si>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</si>
  <si>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</si>
  <si>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</si>
  <si>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</si>
  <si>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</si>
  <si>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</si>
  <si>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</si>
  <si>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</si>
  <si>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Carcel Distrital</t>
  </si>
  <si>
    <t>Procedimiento de Presupuesto (PD-GF-9)</t>
  </si>
  <si>
    <t>Procedimiento Gestión Contable (PD-GF-4)</t>
  </si>
  <si>
    <t>Listas de asistencia y evaluaciones</t>
  </si>
  <si>
    <t>De acuerdo a Cronograma</t>
  </si>
  <si>
    <t>• Fallas en la Planeación del PAA que originan extemporaneidad en la entrega de los informes de ley.
* Falta de criterios de auditoria adecuados para el desarrollo de la labor por parte del equipo auditor</t>
  </si>
  <si>
    <t>*Falta de formalización de los procedimientos de TI
*Incidentes físicos o lógicos sobre la infraestructura de tecnológica de la entidad.
*Falta de mantenimiento preventivo y/o correctivo de la infraestructura tecnológica y de telecomunicaciones de la entidad.
*Falta de claridad en las especificaciones Técnicas para la adquisición de bienes y servicios de TI</t>
  </si>
  <si>
    <t>Procedimiento Atencion de servicios de tecnologia PD-GT-1
Procedimiento Gestión de incidentes de TIC PD-GT-6
Procedimiento Gestión de cambios de TIC PD-GT-2
Gestión de Problemas PD-GT-7.pdf</t>
  </si>
  <si>
    <t>Afectación de los servicios TIC de la entidad.
Incumplimiento Contractual</t>
  </si>
  <si>
    <t>Plan de Adquisiciones y el Estudio Previo</t>
  </si>
  <si>
    <t xml:space="preserve">Profesionales del equipo interno de TIC en Contratacion </t>
  </si>
  <si>
    <t>Gerenciales</t>
  </si>
  <si>
    <t>Económico</t>
  </si>
  <si>
    <t>Normativo</t>
  </si>
  <si>
    <t>incumplimiento normativo</t>
  </si>
  <si>
    <t>Factores macroeconómicos que se presentan como resultado de las variables de la economía nacional, regional o mundial cuyo efecto tiende a ser sistémico</t>
  </si>
  <si>
    <t>Traumatismos en los procesos o en la entidad generados como resultado de los cambios en la política pública a nivel nacional o distrital</t>
  </si>
  <si>
    <t>Imagen</t>
  </si>
  <si>
    <t xml:space="preserve">Falta de aplicación de los procedimientos y formatos de la OAC para la ejecución de los productos de comunicación.  
Fallas en los sistemas de información que impidan a la Secretaría de Seguridad, Convivencia y Justicia la divulgación de la información.  
Falta de rigurosidad de algunos periodistas que cubren los temas propios de la Secretaría de Seguridad, Convivencia y Justicia.  </t>
  </si>
  <si>
    <t>No gestionar oportunamente la solicitud de información ante las entidades fuente.
No entrega de información por parte de las entidades fuente.
Inconsistencias en la información recibida.
Dificultades en la obtención de información para la elaboración de estudios estratégicos.
Falta de metodología rigurosa.</t>
  </si>
  <si>
    <t>Semestralmente</t>
  </si>
  <si>
    <t>1. Inadecuada planeación de las actividades en el territorio y con la comunidad. 
2. Dificultades en la articulación con otras entidades para el desarrollo de actividades en los territorios o con las comunidades. 
3. Retrasos en la ejecución del plan contractual a cargo del proceso. 
4. Información incompleta, tardía o errónea por parte de las fuentes de datos oficiales sobre la ocurrencia de delitos en la ciudad.</t>
  </si>
  <si>
    <t>1. Errores en la ejecución de los procedimientos. 
2. Falta de supervisión al trabajo que se adelanta en los territorios o con las comunidades.</t>
  </si>
  <si>
    <t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t>
  </si>
  <si>
    <t>Interrupción o retraso en la prestación de los servicios de recepción, información y orientación de los ciudadanos en las casas de justicia de Bogotá</t>
  </si>
  <si>
    <t>Publicar extemporáneamente los Informes de PQRS en la página web de la entidad.</t>
  </si>
  <si>
    <t>Procesos disciplinarios desarrollados  y fallados sin cumplir con los parámetros de ley.</t>
  </si>
  <si>
    <t xml:space="preserve">Incumplimiento normativo ambiental por parte de la Secretaria Distrital de Seguridad, Convivencia y Justicia </t>
  </si>
  <si>
    <t>Uso de información confidencial o de uso interno por personal no autorizado.</t>
  </si>
  <si>
    <t>Interrupción de los servicios  TIC</t>
  </si>
  <si>
    <t>Se identifica, clasifica y se registra información contable en rubros y cuantías que no correspondan</t>
  </si>
  <si>
    <t>Liquidación extemporánea de los contratos fuera de los plazos acordados en el contrato o los establecidos por la ley</t>
  </si>
  <si>
    <t>Inoportunidad en la presentación de informes de ley</t>
  </si>
  <si>
    <t>Presentar informes de Auditoria o seguimiento con resultados  sesgados,  erróneos, poco fiable o inconcluyentes.</t>
  </si>
  <si>
    <t>Incumplimiento en la prestación del servicio</t>
  </si>
  <si>
    <t>Publicación de contenidos digitales (PD-GC-9)
Comunicación Externa (PD- GC-10)</t>
  </si>
  <si>
    <t>Continuidad  del servicio  PD-GE-3
Operación de la S.U.R. PD-GE-1
Seguimiento de incidentes de alto impacto PD-GE-2</t>
  </si>
  <si>
    <t>Cadena de custodia o elemento de material probatorio  PD-GE-4</t>
  </si>
  <si>
    <t>Procedimiento Atención de servicios de tecnología PD-GT-1 
Procedimiento Gestión de incidentes de TIC PD-GT-6
Procedimiento Gestión de cambios de TIC PD-GT-2</t>
  </si>
  <si>
    <t>Ejecución de Proyectos de Tecnología TIC PD-GT-14 (en construcción)
Ciclo de vida de desarrollo de software PD-GT-15 (en construcción)</t>
  </si>
  <si>
    <t xml:space="preserve">Procedimiento Intervención a entornos priorizados PD-GS-1; Procedimiento P. Convivencia, A, MS y A PD-GS-2;Procedimiento Implementación Programa F. a EntSeg PD-GS-3; Procedimiento Participación Ciudadana PD-GS-4; Procedimiento Población en Alto Riesgo PD-GS-5; </t>
  </si>
  <si>
    <t xml:space="preserve">Procedimiento Implementación Programa F. a EntSeg PD-GS-3; Procedimiento Participación Ciudadana PD-GS-4; Procedimiento Población en Alto Riesgo PD-GS-5; </t>
  </si>
  <si>
    <t xml:space="preserve"> Etapa Precontractual para la Adquisición de Bienes y/o Servicios para los Organismos de SDJ PD-FC-7</t>
  </si>
  <si>
    <t>Etapa Precontractual para la Adquisición de Bienes y/o Servicios para los Organismos de SDJ PD-FC-7
 Etapa Precontractual para el Arrendamiento de Bienes Inmuebles, Gestionado por la Subsecretaria de Inversiones y FCO PD-FC-8.</t>
  </si>
  <si>
    <t>Junta de Evaluación de Trabajo Estudio y Enseñanza PD-AIB-2</t>
  </si>
  <si>
    <t>1. Falta de capacitación del equipo de CRI.
2. Falta de claridad de las rutas de acceso a la justicia.</t>
  </si>
  <si>
    <t>*Limitación en la obtención del acervo probatorio y debilidad en la argumentación de las decisiones en desarrollo del proceso disciplinario en primera instancia
*Falta de capacitación en levantamiento de pruebas en los servidores públicos designados en los procesos
*Mala notificación al indagado</t>
  </si>
  <si>
    <t xml:space="preserve">Actualización en la matriz normativa debido a que las diferentes entidades ambientales (Ministerio de Ambiente, Secretaria Distrital de Ambiente o Corporación Autónoma Regional), expidan o modifiquen el marco legal a nivel nacional o distrital. </t>
  </si>
  <si>
    <t>Entrega inoportuna de la información y los insumos requeridos para comunicar  por  parte  de las subsecretarias  y /o las Oficinas técnicas de la SSCJ                                                                                                   Falta de aplicación de los procedimientos y formatos de la OAC para la ejecución de los productos de comunicación</t>
  </si>
  <si>
    <t xml:space="preserve">* Error humano en la recepción de documento por desconocimiento o incumplimiento del procedimiento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t>
  </si>
  <si>
    <t>Error en el reporte de información de las áreas de gestión</t>
  </si>
  <si>
    <t>Deficiencia en la verificación de documentos que componen los contratos de prestación de servicios</t>
  </si>
  <si>
    <t>* La no oportunidad en la entrega de las novedades en las fechas establecidas</t>
  </si>
  <si>
    <t>1. Desconocimiento técnico que impide la elaboración del documento y la adecuada verificación previa para el cumplimiento de los requisitos legales exigidos.</t>
  </si>
  <si>
    <t>1. Desconocimiento de las patologías asociadas a riesgo psicosocial
2. No realizar seguimiento oportuno a las patologías que están identificadas</t>
  </si>
  <si>
    <t>Deficiencias en el canal de datos de ETB
Deficiencias en el suministro eléctrico que brinda CODENSA
Falta de mantenimiento preventivo y/o correctivo al punto de videovigilancia.</t>
  </si>
  <si>
    <t xml:space="preserve">Desinformación para los públicos de interés de la Secretaría de Seguridad, Convivencia y Justicia  
Afectación de la imagen de la Secretaría de Seguridad Convivencia y Justicia 
Que los medios de comunicación publiquen información inexacta y /o incompleta  
Perdida de oportunidad mediática para fortalecer la imagen de la SSCJ </t>
  </si>
  <si>
    <t>* Acciones jurídicas o demandas laborales en contra de la SCJ, que podrían generar indemnizaciones laborales, reintegros, salarios, liquidación de prestaciones sociales</t>
  </si>
  <si>
    <t>* No se de la cobertura a las necesidades reales de la entidad.
* Las personas que se inscriban, no son realmente las que necesitan fortalecer las competencias.</t>
  </si>
  <si>
    <t>insatisfacción de las necesidades de seguridad, convivencia y justicia identificadas
Constitución de reservas presupuestales.</t>
  </si>
  <si>
    <t>insatisfacción de las necesidades de seguridad, convivencia y justicia identificadas, detrimento patrimonial, castigos presupuestales.
Constitución de reservas presupuestales.
Constitución de pasivos Exigibles.</t>
  </si>
  <si>
    <t>Comunicaciones de los profesionales especializados de Casas de Justicia a la Dirección de Acceso a la Justicia. Archivo de Acceso a la Justicia.</t>
  </si>
  <si>
    <t>Con la verificación (Barrido Expedientes) como control establecido a través de mesas de trabajo mensuales, en las que se lleva a cabo el seguimiento y estado de los expedientes, se reduce drásticamente el riesgo - 2 nulidades en 3 años</t>
  </si>
  <si>
    <t>Posible sellamiento de sedes.
Multas Ambientales
Requerimientos técnicos y ambientales.</t>
  </si>
  <si>
    <t xml:space="preserve">Actividades de construcción y/o adecuación de instalaciones, manejo de residuos especiales, peligrosos y aprovechables </t>
  </si>
  <si>
    <t>La probabilidad de ocurrencia es baja dado que ya existe un punto de control l que ha sido efectivo a la fecha.</t>
  </si>
  <si>
    <t>El impacto sin controles sería alto, dado que tiene  consecuencias disciplinarias y penales.</t>
  </si>
  <si>
    <t>Existe la posibilidad de emitir información sin visto bueno del jefe de la oficina, ya sea por que él no se encuentre o porque los sistemas de información no fluyan como debe ser.</t>
  </si>
  <si>
    <t>La materialización del riesgo implicaría afectación de la imagen institucional por la pérdida de oportunidad de informar a la ciudadanía sobre los servicios y los avances en la política de Seguridad, Convivencia y Justicia lo cual se ha presentado al menos una vez en los últimos 2 años</t>
  </si>
  <si>
    <t>Dadas las eventualidades técnicas o errores humanos que los contenidos generados a través de la web o las RRSS salgan con algún error que afecta la imagen de la institución lo cual se ha presentado al menos una vez en el ultimo año.</t>
  </si>
  <si>
    <t>Informes de gestión periódicos por el operador tecnológico y los supervisores de la SUR</t>
  </si>
  <si>
    <t>Seguimiento a los operadores y personal que ingrese al C4 con dispositivos como cámaras y grabadoras sin la debida autorización</t>
  </si>
  <si>
    <t>Daños en la imagen del C4 y la SDSCJ, quejas de los usuarios al no tener su información controlada</t>
  </si>
  <si>
    <t>Se registra en el sistema de información CAD con la clasificación o tipificación correspondiente</t>
  </si>
  <si>
    <t>Recursos y quejas realizados por los ciudadanos afectados por una mala atención</t>
  </si>
  <si>
    <t>Herramienta tecnológica de Mesa de Servicio</t>
  </si>
  <si>
    <t>Encuesta de Satisfacción 
Matriz de seguimiento Gestión de Cambios - Bitácora</t>
  </si>
  <si>
    <t>Un porcentaje por debajo del indicador óptimo, puede llegar a repercutir en el presupuesto asignado para la siguiente vigencia</t>
  </si>
  <si>
    <t>La probabilidad que ocurra fue calificada con 1, toda vez que para la elaboración de un contrato de prestación de servicios, los documentos soportes están contemplados en una lista de chequeo que es revisada por el Área solicitante, por el abogado encargado de adelantar la contratación y por la líder del proceso.</t>
  </si>
  <si>
    <t xml:space="preserve">El impacto que se genera si se materializan los riesgos, tienen consecuencias muy delicadas para los intervinientes, que pueden generar en destitución y pena privativa de libertad así como sanciones pecuniarias </t>
  </si>
  <si>
    <t>La probabilidad que ocurra fue calificada con 1, pues los controles de solicitud de los documentos de legalización del contrato, se encuentran establecidos en los procedimientos y en los mismos formatos, pues no se puede aprobar una póliza si no ha sido expedido el registro presupuestal y esta afiliado a ARL.</t>
  </si>
  <si>
    <t>La Dirección jurídica y Contractual, ha enviado circulares, memorandos, solicitando la liquidación de los contratos, de acuerdo con la información que reposa en nuestra base de datos</t>
  </si>
  <si>
    <t>El impacto que se genera si se materializan los riesgos, tienen consecuencias muy delicadas para los intervinientes, que pueden generar en destitución y pena privativa de libertad así como sanciones pecuniarias, así como procesos fiscales.</t>
  </si>
  <si>
    <t>En el año 2015 se vieron afectadas negativamente las relaciones entre la Policía y la Administración Distrital, lo cual generó interrupciones en el suministro de la información</t>
  </si>
  <si>
    <t>No se han presentado, investigaciones, acciones legales o sanciones a causa de incumplimientos en la presentación de informes de ley generados desde el proceso.</t>
  </si>
  <si>
    <t>A la fecha no se han generado situaciones de informes con resultados sesgados o poco fiables desde el proceso, que hayan generado perdida de credibilidad a la alta dirección.</t>
  </si>
  <si>
    <t>El impacto podría verse reflejado en las sanciones por parte de entes de control, debido a  la emisión de reportes o informes  por parte de la alta dirección que sean investigados o cuestionados frente a la calidad y veracidad de la información.</t>
  </si>
  <si>
    <t>No se ha presentado ningún evento asociado en la entidad</t>
  </si>
  <si>
    <t>No hay interrupción de las operaciones de la entidad.
- No se generan sanciones económicas o administrativas.
- No se afecta la imagen institucional de forma significativa.
No se ha presentado ningún evento asociado en la entidad, por consiguiente seguimos lo establecido por el DAFP  en su guía para la administración de Riesgos de Gestión (Tabla 3. Criterios para calificar el impacto – riesgos de gestión pag.40,41)</t>
  </si>
  <si>
    <t>Interrupción de las operaciones de la entidad
por algunas horas.
- Reclamaciones o quejas de los usuarios, que
implican investigaciones internas disciplinarias.
- Imagen institucional afectada localmente por
retrasos en la prestación del servicio a los
usuarios o ciudadanos.
No se ha presentado ningún evento asociado en la entidad, por consiguiente seguimos lo establecido por el DAFP  en su guía para la administración de Riesgos de Gestión (Tabla 3. Criterios para calificar el impacto – riesgos de gestión pag.40,41)</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</si>
  <si>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ningún evento asociado en la entidad, por consiguiente seguimos lo establecido por el DAFP  en su guía para la administración de Riesgos de Gestión (Tabla 3. Criterios para calificar el impacto – riesgos de gestión pag.40,41)</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</si>
  <si>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ningún evento asociado en la entidad, por consiguiente seguimos lo establecido por el DAFP  en su guía para la administración de Riesgos de Gestión (Tabla 3. Criterios para calificar el impacto – riesgos de gestión pag.40,41)</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</si>
  <si>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ningún evento asociado en la entidad, por consiguiente seguimos lo establecido por el DAFP  en su guía para la administración de Riesgos de Gestión (Tabla 3. Criterios para calificar el impacto – riesgos de gestión pag.40,41)</t>
  </si>
  <si>
    <t>Nivel de cumplimiento de los indicadores monitoreados en el POA y en el Plan de Acción de la Secretaría</t>
  </si>
  <si>
    <t>No han ocurrido eventos críticos que puedan dar una línea base del impacto</t>
  </si>
  <si>
    <t>No han ocurrido eventos críticos que puedan dar una línea base de la probabilidad</t>
  </si>
  <si>
    <t>La probabilidad de uso de los bienes entregados en comodato a las agencias , con un fin diferente a lo establecido en el contrato de comodato se podrá evidenciar en la carpeta contractual.</t>
  </si>
  <si>
    <t>Se podrá evidenciar en la carpeta contractual del contrato de seguros y del corredor de seguros.</t>
  </si>
  <si>
    <t>Se podrá evidenciar en la carpeta contractual del contrato de mantenimiento de videovigilancia y de su respectiva interventoría, contrato de suministro eléctrico y en el contrato de conectividad.</t>
  </si>
  <si>
    <t>Sanción Disciplinarias</t>
  </si>
  <si>
    <t>Sanción Disciplinarias y Penal</t>
  </si>
  <si>
    <t>Evidenciado en la Minuta de radicación de expedientes y actas del Consejo de Disciplina</t>
  </si>
  <si>
    <r>
      <t xml:space="preserve">La Dirección de Acceso a la Justicia capacita a los profesionales y auxiliares del Centro de Recepción e Información (CRI) en rutas de acceso a la justicia y procedimientos establecidos por el ordenamiento jurídico, como mínimo una vez al año en jornadas de capacitación presencial. Para los casos en los que se identifiquen temas que no estaban previstos en la capacitación, se identifican y se abordan en una capacitación especifica o se incluyen dentro de los temas de la siguiente capacitación.
Como soporte de las capacitaciones se tienen las listas de asistencia a capacitaciones que reposan en el archivo de la Dirección de Acceso a la Justicia. </t>
    </r>
    <r>
      <rPr>
        <b/>
        <u/>
        <sz val="10"/>
        <rFont val="Arial"/>
        <family val="2"/>
      </rPr>
      <t>El cargue de las evidencias se hará trimestralmente.</t>
    </r>
  </si>
  <si>
    <t>Falta de claridad de las rutas de acceso a la justicia.</t>
  </si>
  <si>
    <r>
      <t xml:space="preserve">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términos establecidos se iniciara proceso disciplinario o de incumplimiento contractual al funcionario responsable de emitir la respuesta. Como evidencia de las respuestas a los ciudadanos está el Sistema de Gestión Documental de la SDSCJ. </t>
    </r>
    <r>
      <rPr>
        <b/>
        <u/>
        <sz val="10"/>
        <rFont val="Arial"/>
        <family val="2"/>
      </rPr>
      <t>El cargue de las evidencias se hará trimestralmente.</t>
    </r>
  </si>
  <si>
    <r>
      <t xml:space="preserve">La Dirección de Acceso a la Justicia atiende mensualmente la posible afectación emocional del personal que labora en el Centro de Traslado por Protección CTP mediante la realización de acciones orientadas al manejo de estrés y pausas activas. Para los casos en los cuales no se pueda cumplir el cronograma se procede con la reprogramación. Las actas de estas acciones preventivas reposan en el archivo de la Dirección de Acceso a la Justicia. </t>
    </r>
    <r>
      <rPr>
        <b/>
        <u/>
        <sz val="10"/>
        <rFont val="Arial"/>
        <family val="2"/>
      </rPr>
      <t>El cargue de las evidencias se hará trimestralmente.</t>
    </r>
  </si>
  <si>
    <r>
      <t xml:space="preserve">La Dirección de Acceso a la Justicia identifica la posible afectación emocional del personal que labora en el Centro de Traslado por Protección CTP. En caso de presentarse alguna afectación emocional o de enfermedad se remite el caso la dirección de Gestión Humana para que remita al funcionario a las entidades prestadoras de salud a las cuales está afiliado el empleado para su correspondiente tratamiento. Durante la atención Psicología del funcionario se realizara una reasignación de personal para cubrir la prestación del servicio. La evidencia de estas remisiones reposa en los archivos de la Dirección de Gestión Humana de la SDSCJ. </t>
    </r>
    <r>
      <rPr>
        <b/>
        <u/>
        <sz val="10"/>
        <rFont val="Arial"/>
        <family val="2"/>
      </rPr>
      <t>El cargue de las evidencias se hará trimestralmente.</t>
    </r>
  </si>
  <si>
    <r>
      <t>El líder del grupo de atención y servicio al ciudadano realiza el seguimiento semanal a los cierres de los PQRS de la entidad a través de la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F-AS-424 “Matriz de seguimiento y control a las respuestas de PQRS ciudadanos o entres de control”. </t>
    </r>
    <r>
      <rPr>
        <b/>
        <u/>
        <sz val="10"/>
        <rFont val="Arial"/>
        <family val="2"/>
      </rPr>
      <t>El cargue de las evidencias se hará trimestralmente.</t>
    </r>
  </si>
  <si>
    <t>1*Limitación en la obtención del acervo probatorio y debilidad en la argumentación de las decisiones en desarrollo del proceso disciplinario en primera instancia
2*Falta de capacitación en levantamiento de pruebas en los servidores públicos designados en los procesos</t>
  </si>
  <si>
    <r>
      <t xml:space="preserve">El Gestor Ambiental y el grupo de trabajo (OAP), deberán verificar la generación de residuos aprovechables, peligrosos y especiales de la entidad mensualmente, momento en que se debe validar ante la SDA  y la UAESP, revisando la gestión en cuanto la disposición final de los residuos generados. Sin embargo, al momento de presentarse una mala segregación y/o disposición de estos, se debe realizar la respectiva gestión y dar cumplimiento a los estipulado en la normatividad ambiental aplicable y los diferentes planes de gestión de residuos de la entidad. Los soportes de disposición serán entregados por parte del gestor de los mismos. </t>
    </r>
    <r>
      <rPr>
        <b/>
        <u/>
        <sz val="10"/>
        <rFont val="Arial"/>
        <family val="2"/>
      </rPr>
      <t>El cargue de las evidencias se hará trimestralmente.</t>
    </r>
  </si>
  <si>
    <r>
      <t xml:space="preserve">El analista encargado del proyecto de inversión respectivo revisara cada vez que se reciba un estudio previo que este cumpla con: 
• Número del estudio previo en SISCO
• Proyecto de inversión
• Objeto
• Valor
• Meta plan de desarrollo y meta proyecto de inversión
Si cumple con lo anteriormente descrito el Jefe de planeación mediante su firma dará aprobación para la expedición de la viabilidad quedando registro en el documento físico.
Para los estudios previos que no cumplan con estos ítems se procederá con el registro de la novedad  en el formato "Control de Validación" F-DS-79 y se informara al área remitente las razones por las cuales se devuelven los estudios previos. Como soporte queda el formato diligenciado. </t>
    </r>
    <r>
      <rPr>
        <b/>
        <u/>
        <sz val="10"/>
        <rFont val="Arial"/>
        <family val="2"/>
      </rPr>
      <t>El cargue de las evidencias se hará trimestralmente.</t>
    </r>
  </si>
  <si>
    <r>
      <t xml:space="preserve">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 Como evidencia de la revisión y autorización de los documentos a publicar se encuentra en los correos electrónicos, de forma física en papel de información y en las conversaciones del grupo de WhatsApp de la Oficina de Comunicaciones del a SSCJ. </t>
    </r>
    <r>
      <rPr>
        <b/>
        <u/>
        <sz val="10"/>
        <rFont val="Arial"/>
        <family val="2"/>
      </rPr>
      <t>El cargue de las evidencias se hará trimestralmente.</t>
    </r>
  </si>
  <si>
    <r>
      <t xml:space="preserve">Los periodistas recibirán la información para realizar las piezas de comunicación de parte de las dependencias de la SSCJ quienes deberán entregar el Formato de solicitud y evaluación de productos de comunicación F-GC-571 oportunamente con la información y los insumos requeridos cada vez que se deban comunicar y divulgar los servicios de la política en Seguridad, Convivencia y Justicia. Se procederá con el desarrollo de la preproducción o investigación de acuerdo a lo establecido en los procedimientos de gestión de comunicación interna PD-GC-6 y gestión de comunicación externa PD-GC-10. Para los casos en los que el Formato de solicitud y evaluación de productos de comunicación F-GC-571 no sea consistente, no se procederá con la Preproducción o investigación y se devuelve para que se realicen los ajustes necesarios. Para los casos en los que se la información publicada se encuentre errada se enviara un correo electrónico al jefe de la subsecretaría o dependencia correspondiente para que tome las medidas del caso que pueden ser desde una llamada de atención verbal, un informe dirigido a la OCID para investigar los hechos, o un proceso por incumplimiento contractual.  Como evidencia quedan los correos o mensajes de las subsecretarías  y de las oficinas técnicas  de la SSCJ con los que los periodistas de la OAC solicitan la información a las dependencias. </t>
    </r>
    <r>
      <rPr>
        <b/>
        <u/>
        <sz val="10"/>
        <rFont val="Arial"/>
        <family val="2"/>
      </rPr>
      <t>El cargue de las evidencias se hará trimestralmente.</t>
    </r>
  </si>
  <si>
    <r>
      <t xml:space="preserve">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y Cronograma de Trabajo Archivístico. </t>
    </r>
    <r>
      <rPr>
        <b/>
        <u/>
        <sz val="10"/>
        <rFont val="Arial"/>
        <family val="2"/>
      </rPr>
      <t>El cargue de las evidencias se hará trimestralmente.</t>
    </r>
  </si>
  <si>
    <r>
      <t xml:space="preserve">El líder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 </t>
    </r>
    <r>
      <rPr>
        <b/>
        <u/>
        <sz val="10"/>
        <rFont val="Arial"/>
        <family val="2"/>
      </rPr>
      <t>El cargue de las evidencias se hará trimestralmente.</t>
    </r>
  </si>
  <si>
    <r>
      <t xml:space="preserve">El líder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t>
    </r>
    <r>
      <rPr>
        <b/>
        <u/>
        <sz val="10"/>
        <rFont val="Arial"/>
        <family val="2"/>
      </rPr>
      <t>El cargue de las evidencias se hará trimestralmente.</t>
    </r>
  </si>
  <si>
    <r>
      <t xml:space="preserve">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 </t>
    </r>
    <r>
      <rPr>
        <b/>
        <u/>
        <sz val="10"/>
        <rFont val="Arial"/>
        <family val="2"/>
      </rPr>
      <t>El cargue de las evidencias se hará trimestralmente.</t>
    </r>
  </si>
  <si>
    <r>
      <t>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t>
    </r>
    <r>
      <rPr>
        <b/>
        <u/>
        <sz val="10"/>
        <rFont val="Arial"/>
        <family val="2"/>
      </rPr>
      <t xml:space="preserve"> El cargue de las evidencias se hará trimestralmente.</t>
    </r>
  </si>
  <si>
    <r>
      <t xml:space="preserve">El almacenista general verifica anualmente la realización del proceso de Toma de inventario físico, en caso de no realizarse debe justificarse mediante memorando la no implementación del mismo, como evidencia se presentan formatos dispuestos para toma física y cronograma de toma física. </t>
    </r>
    <r>
      <rPr>
        <b/>
        <u/>
        <sz val="10"/>
        <rFont val="Arial"/>
        <family val="2"/>
      </rPr>
      <t>El cargue de las evidencias se hará trimestralmente.</t>
    </r>
  </si>
  <si>
    <t>Método inadecuado de realizar las actividades en la Gestión de servicios TIC</t>
  </si>
  <si>
    <r>
      <t xml:space="preserve">El Gestor de Cambios de la Dirección de Tecnologías y Sistemas de Información, mensualmente diligenciará la bitácora de cambios, indicando si los cambios a los sistemas de información en producción aprobados por el comité, afectan o no la prestación del servicio.  En caso de no realizar el registro, se justificará en el acta de comité. Como evidencia de los cambios se deja la bitácora de Gestión de cambios y las actas. </t>
    </r>
    <r>
      <rPr>
        <b/>
        <u/>
        <sz val="10"/>
        <rFont val="Arial"/>
        <family val="2"/>
      </rPr>
      <t>El cargue de las evidencias se hará trimestralmente.</t>
    </r>
  </si>
  <si>
    <r>
      <t xml:space="preserve">El proveedor de  servicios en la nube realizará trimestralmente el  mantenimiento preventivo  reactivo o correctivo a la infraestructura tecnológica de la entidad. En caso de evidenciar que no se realizó mantenimiento a la infraestructura, se enviará correo electrónico al proveedor solicitando la justificación de la no ejecución del mantenimiento.  Como evidencia de los mantenimientos se dejará los correos informativos de ventanas de mantenimiento emitidas por el proveedor cuando realiza estas actividades. </t>
    </r>
    <r>
      <rPr>
        <b/>
        <u/>
        <sz val="10"/>
        <rFont val="Arial"/>
        <family val="2"/>
      </rPr>
      <t>El cargue de las evidencias se hará trimestralmente.</t>
    </r>
  </si>
  <si>
    <t>*Falta de claridad en las especificaciones Técnicas para la adquisición de bienes y servicios de TI</t>
  </si>
  <si>
    <t>Los profesionales del equipo interno de TIC en Contratación encargados del proceso de la estructuración de los documentos de la etapa previa para la adquisición de bienes y servicios de TI previa identificación de la necesidad de acuerdo al Plan Anual de Adquisiciones, definirán las especificaciones técnicas requeridas y elaboraran los documentos para la suscripción de contratos, para los casos en los cuales no se cumpla con el tramite establecido no se continuara con proceso el contractual y será devuelto. Como evidencia de la gestión quedara el plan de adquisiciones y el estudio previo junto con los anexos. El cargue de las evidencias se realizara trimestralmente.</t>
  </si>
  <si>
    <r>
      <t xml:space="preserve">El Gerente de cada proyecto realizará seguimiento mensual a los entregables de los requerimientos para verificar que el avance del proyecto esté acorde a lo programado.  En caso que el avance no sea el esperado se reprogramará el calendario de actividades con la aceptación del líder funcional, el área de sistemas e información y la gerencia de proyectos.  Como evidencia de los seguimiento quedarán las actas de seguimiento de los proyectos. </t>
    </r>
    <r>
      <rPr>
        <b/>
        <u/>
        <sz val="10"/>
        <rFont val="Arial"/>
        <family val="2"/>
      </rPr>
      <t>El cargue de las evidencias se hará trimestralmente.</t>
    </r>
  </si>
  <si>
    <r>
      <t xml:space="preserve">La Dirección Financiera en cabeza del responsable del manejo de PAC (profesional universitario/contratista encargado), de manera semanal verifica y hace seguimiento a la programación de cada una de las áreas sobre sus obligaciones a tramitar (pagar) para el mes; para proceder así a su verificación de PAC y paso a pagos. Para los casos que no presenten el pago programado  de la obligación en PAC para el periodo o porque no cumplen con los requisitos para pago establecidos en la minuta del contrato y/o los parámetros establecidos en el instructivo de pagos (I-GF-1) serán devueltos. Como evidencia de los seguimientos están las mesas de trabajo realizadas, así mismo la carpeta virtual mes a mes. </t>
    </r>
    <r>
      <rPr>
        <b/>
        <u/>
        <sz val="10"/>
        <rFont val="Arial"/>
        <family val="2"/>
      </rPr>
      <t>El cargue de las evidencias se hará trimestralmente.</t>
    </r>
  </si>
  <si>
    <t>Error en el reporte de información de las áreas de gestión.</t>
  </si>
  <si>
    <r>
      <t xml:space="preserve">El responsable del área contable de la Dirección Financiera (profesional universitario / Contratista) recauda, verifica y consolida de manera mensual la información que remiten las áreas, permitiendo así realizar la conciliación por parte de los profesionales del grupo de contabilidad de esta Dirección. Para los casos en los cuales se evidencien diferencias en la conciliación, se elaborará un comprobante de contabilidad de ajuste. De esta manera queda como evidencia las conciliaciones hechas, los comprobante de contabilidad de ajuste, los correos, archivos en Excel, PDF´s, correos electrónicos y la carpeta virtual, en la que se encuentra, la trazabilidad de esta actividad. </t>
    </r>
    <r>
      <rPr>
        <b/>
        <u/>
        <sz val="10"/>
        <rFont val="Arial"/>
        <family val="2"/>
      </rPr>
      <t>El cargue de las evidencias se hará trimestralmente.</t>
    </r>
  </si>
  <si>
    <r>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t>
    </r>
    <r>
      <rPr>
        <b/>
        <u/>
        <sz val="10"/>
        <rFont val="Arial"/>
        <family val="2"/>
      </rPr>
      <t xml:space="preserve"> El cargue de las evidencias se hará trimestralmente.</t>
    </r>
  </si>
  <si>
    <r>
      <t xml:space="preserve">El Jefe de la Oficina de Control Interno, Realizara, un Comité primario entre los primeros 5 días hábiles de cada mes, a fin de detectar posibles fallas o desviaciones en el contenido o  la planeación  de los  informes de ley, para que estos sean corregidos previo a su publicación, las evidencias de dichos comités serán registradas en las respectivas actas de reunión. </t>
    </r>
    <r>
      <rPr>
        <b/>
        <u/>
        <sz val="10"/>
        <rFont val="Arial"/>
        <family val="2"/>
      </rPr>
      <t>El cargue de las evidencias se hará trimestralmente.</t>
    </r>
  </si>
  <si>
    <t>Falta de experticia en la utilización de los medios y herramientas destinados a la operación del proceso.
Selección de perfiles profesionales inadecuados para el desarrollo del ejercicio auditor.</t>
  </si>
  <si>
    <t>La no oportunidad en la entrega de las novedades en las fechas establecidas</t>
  </si>
  <si>
    <t>* La afectación del pago de la nomina al servidor._x000D_
* No aprobación de la libranza para el servidor._x000D_
* Sanciones disciplinarias para la entidad, para el servidor que ingresa las novedades y el jefe del área</t>
  </si>
  <si>
    <t>Acciones jurídicas o demandas laborales en contra de la SCJ, que podrían generar indemnizaciones laborales, reintegros, salarios, liquidación de prestaciones sociales</t>
  </si>
  <si>
    <r>
      <t xml:space="preserve">El equipo de profesionales responsable de los temas de bienestar, ejecuta el cronograma de actividades establecido en le programa de Bienestar. Para los casos en los cuales no se logre dar cumplimiento al cronograma se procederá con la reprogramación de las actividades garantizando que se ejecuten. Evidencia de esto queda en las listas de asistencia a las actividades y en la ejecución de las actividades del cronograma. </t>
    </r>
    <r>
      <rPr>
        <b/>
        <u/>
        <sz val="10"/>
        <rFont val="Arial"/>
        <family val="2"/>
      </rPr>
      <t>El cargue de las evidencias se hará trimestralmente.</t>
    </r>
  </si>
  <si>
    <t>* No se de la cobertura a las necesidades reales de la entidad._x000D_
* Las personas que se inscriban, no son realmente las que necesitan fortalecer las competencias.</t>
  </si>
  <si>
    <r>
      <t xml:space="preserve">El líder del proceso programara semestralmente los procesos de capacitación para los colaboradores en temas de archivo, supervisión y gestión administrativa, para los eventos en los cuales no se logre dar cumplimiento a las capacitaciones deberán reprogramarse, como evidencia de las capacitaciones quedan los reportes en los listados de asistencia de las actividades programadas. </t>
    </r>
    <r>
      <rPr>
        <b/>
        <u/>
        <sz val="10"/>
        <rFont val="Arial"/>
        <family val="2"/>
      </rPr>
      <t>El cargue de las evidencias se hará trimestralmente.</t>
    </r>
  </si>
  <si>
    <r>
      <t xml:space="preserve">Los directores de las Direcciones de Prevención y de Seguridad adelantaran la ejecución del monitoreo mensual del cumplimiento de los cronogramas de trabajo y las evidencias para revisar la calidad de las tareas adelantadas,  para los casos en los cuales no se logre adelantar la ejecución del monitoreo mensual se procederá con la reprogramación de la actividad, los ajustes derivados se registran en progressus. </t>
    </r>
    <r>
      <rPr>
        <b/>
        <u/>
        <sz val="10"/>
        <rFont val="Arial"/>
        <family val="2"/>
      </rPr>
      <t>El cargue de las evidencias se hará trimestralmente.</t>
    </r>
  </si>
  <si>
    <r>
      <t xml:space="preserve">Los directores de las Direcciones de Prevención y de Seguridad programaran semestralmente espacios de sensibilización y entrenamiento para la implementación adecuada de los procesos, procedimientos y guías, para los casos en los cuales no se logre cumplir con los espacios en las fechas establecidas se procederá con la reprogramación de las actividades, los avances y ejecución de las actividades se reporta en listados de asistencia. </t>
    </r>
    <r>
      <rPr>
        <b/>
        <u/>
        <sz val="10"/>
        <rFont val="Arial"/>
        <family val="2"/>
      </rPr>
      <t>El cargue de las evidencias se hará trimestralmente.</t>
    </r>
  </si>
  <si>
    <r>
      <t xml:space="preserve">El/la director/a de la Dirección de Seguridad adelantara anualmente una revisión de las guías de acompañamientos y socializa las mismas a los colaboradores, las revisiones que no se logren realizar deberán reprogramarse, la ejecución se reportara en listados de asistencia. </t>
    </r>
    <r>
      <rPr>
        <b/>
        <u/>
        <sz val="10"/>
        <rFont val="Arial"/>
        <family val="2"/>
      </rPr>
      <t>El cargue de las evidencias se hará trimestralmente.</t>
    </r>
  </si>
  <si>
    <r>
      <t xml:space="preserve">El Supervisor designado del Comodato realiza controles mensuales a los inmuebles o bienes entregados en comodato a los organismos de Seguridad, donde hará revisión minuciosa de los mismos, en caso de encontrar malos manejos o que todo este bien, debe diligenciar el Formato F-FC-349 Seguimiento a Bienes, F-FC-352 Calificación de visitas de inspección y F-FC-353 Control de Visitas para Bienes Inmuebles según sea el caso, deben quedar observaciones a tener en cuenta por parte del Comodatario, para que se hagan los ajustes pertinentes y que en una nueva visita se pueda revisar, los mismos deben reposar en las respectivos expedientes. </t>
    </r>
    <r>
      <rPr>
        <b/>
        <u/>
        <sz val="10"/>
        <rFont val="Arial"/>
        <family val="2"/>
      </rPr>
      <t>El cargue de las evidencias se hará trimestralmente.</t>
    </r>
  </si>
  <si>
    <r>
      <t xml:space="preserve">El interventor o el supervisor designado realizará visitas cada tres meses a los puntos de video vigilancia que se encuentre instaladas en la ciudad, se debe tener en cuenta el Procedimiento PD-FC-5 "Adquisición, instalación y puesta en funcionamiento del Sistema de Videovigilancia", se presentaran casos que requieran visitas no programadas, si existen falencias se hace un informe del mismo y se le avisa al Contratista que  debe hacer los arreglos pertinentes, como también quedan actas de las visitas hechas a los puntos, esta información debe reposar en el expediente con sus respectivo anexos. </t>
    </r>
    <r>
      <rPr>
        <b/>
        <u/>
        <sz val="10"/>
        <rFont val="Arial"/>
        <family val="2"/>
      </rPr>
      <t>El cargue de las evidencias se hará trimestralmente.</t>
    </r>
  </si>
  <si>
    <r>
      <t xml:space="preserve">La Subsecretaría de Inversiones y Fortalecimiento de Capacidades Operativas, La Dirección Técnica, Dirección de Operaciones y Dirección de Bienes realizarán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t>
    </r>
    <r>
      <rPr>
        <b/>
        <u/>
        <sz val="10"/>
        <rFont val="Arial"/>
        <family val="2"/>
      </rPr>
      <t>El cargue de las evidencias se hará trimestralmente.</t>
    </r>
  </si>
  <si>
    <r>
      <t xml:space="preserve">La Subsecretaría de Inversiones y Fortalecimiento de Capacidades Operativas solicitará al cliente externo en el anteproyecto el diligenciamiento del formato F-DS-226 "Consolidación Requerimientos Grupo de Interés" anualmente. Se podrá evidenciar en la carpeta de anteproyecto que reposa en la subsecretaria de inversiones. Para los casos que no se cuente con el Formato F-DS-226 no se incluirá en el anteproyecto de presupuesto. </t>
    </r>
    <r>
      <rPr>
        <b/>
        <u/>
        <sz val="10"/>
        <rFont val="Arial"/>
        <family val="2"/>
      </rPr>
      <t>El cargue de las evidencias se hará trimestralmente.</t>
    </r>
  </si>
  <si>
    <r>
      <t xml:space="preserve">El profesional asignado a la JETEE programa cada vez que sea necesario actividades en sustitución a las actividades de redención de pena que no se pueden llevar a cabo lo cual queda registrado en Memorando por ORFEO aprobado por la Dirección de la Cárcel. Para los casos en los cuales no se cuente con la aprobación de la Dirección de la Cárcel se buscarán otras actividades para sustituir las programadas. Las actividades de sustitución no conceden redención de pena. El registro queda en ORFEO. </t>
    </r>
    <r>
      <rPr>
        <b/>
        <u/>
        <sz val="10"/>
        <rFont val="Arial"/>
        <family val="2"/>
      </rPr>
      <t>El cargue de las evidencias se hará trimestralmente.</t>
    </r>
  </si>
  <si>
    <r>
      <t xml:space="preserve">Los auxiliares de jurídica permitirán el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t>
    </r>
    <r>
      <rPr>
        <b/>
        <u/>
        <sz val="10"/>
        <rFont val="Arial"/>
        <family val="2"/>
      </rPr>
      <t>El cargue de las evidencias se hará trimestralmente.</t>
    </r>
  </si>
  <si>
    <r>
      <t xml:space="preserve">El profesional universitario Referente de Salud confirma vía telefónica cada vez que sea necesario las diferentes citas médicas tramitadas por los familiares de las PPL lo cual se registra en los soportes de las Citas programadas. Para los casos en los cuales no se logra obtener confirmación no se materializa la remisión. Las evidencias quedan en las hojas de vida de los PPL. </t>
    </r>
    <r>
      <rPr>
        <b/>
        <u/>
        <sz val="10"/>
        <rFont val="Arial"/>
        <family val="2"/>
      </rPr>
      <t>El cargue de las evidencias se hará trimestralmente.</t>
    </r>
  </si>
  <si>
    <r>
      <t xml:space="preserve">El Comandante de Compañía programara mensualmente requisas a los PPL con el fin de incautar elementos prohibidos lo cual queda registrado en la Minuta de radicación de actividades que se llevan a cabo en cumplimiento del plan de gestión. Para los casos en los cuales no se logre cumplir con la programación se procederá con la reprogramación de las requisas. El registro queda en la Minuta de radicación de actividades que se llevan a cabo en cumplimiento del plan de gestión. </t>
    </r>
    <r>
      <rPr>
        <b/>
        <u/>
        <sz val="10"/>
        <rFont val="Arial"/>
        <family val="2"/>
      </rPr>
      <t>El cargue de las evidencias se hará trimestralmente.</t>
    </r>
  </si>
  <si>
    <r>
      <t xml:space="preserve">El Comandante de Compañía ante la información que se tenga de una PPL de alto riesgo (intento de fuga o agresiones en audiencias),se ordenará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t>
    </r>
    <r>
      <rPr>
        <b/>
        <u/>
        <sz val="10"/>
        <rFont val="Arial"/>
        <family val="2"/>
      </rPr>
      <t>El cargue de las evidencias se hará trimestralmente.</t>
    </r>
  </si>
  <si>
    <r>
      <t xml:space="preserve">El Profesional Especializado de trámite jurídico encargado de la asignación de radicados ,diariamente direcciona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t>
    </r>
    <r>
      <rPr>
        <b/>
        <u/>
        <sz val="10"/>
        <rFont val="Arial"/>
        <family val="2"/>
      </rPr>
      <t>El cargue de las evidencias se hará trimestralmente.</t>
    </r>
  </si>
  <si>
    <r>
      <t xml:space="preserve">El Profesional Universitario cada vez que sea necesario, notifica a la Persona Privada de la Libertad del auto de apertura de investigación disciplinaria, actividad que se realizará cuando sea procedente iniciar la investigación disciplinaria dejando firma y huella del notificado en el formato Auto Apertura Investigación Disciplinaria F-TJ-555. Para los casos en los cuales la PPL fue trasladada y no se reciba respuesta del oficio comisorio de parte del establecimiento carcelario o penitenciario, se procede con la reiteración de la solicitud. Documentos que se anexarán al expediente disciplinario el cual una vez termine reposará en hojas de vida. </t>
    </r>
    <r>
      <rPr>
        <b/>
        <u/>
        <sz val="10"/>
        <rFont val="Arial"/>
        <family val="2"/>
      </rPr>
      <t>El cargue de las evidencias se hará trimestralmente.</t>
    </r>
  </si>
  <si>
    <r>
      <t xml:space="preserve">El Profesional Especializado encargado de la asignación de libertades Penales diariamente direcciona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t>
    </r>
    <r>
      <rPr>
        <b/>
        <u/>
        <sz val="10"/>
        <rFont val="Arial"/>
        <family val="2"/>
      </rPr>
      <t>El cargue de las evidencias se hará trimestralmente.</t>
    </r>
  </si>
  <si>
    <r>
      <t xml:space="preserve">El Profesional Universitario encargado de la oficina de ingresos y egresos llevará el control de las medidas de protección emitidas por la autoridad competente diariamente en el cuadro control medidas de protección, registrando la fecha de ingreso al establecimiento, nombres y apellidos, documento de identidad, fecha y hora de captura, días de arresto y la fecha y hora de salida.
Para los casos en los cuales el Profesional Universitario no registre la información en el cuadro de control, deberá remitirse al expediente de la PPL. La evidencia queda en el cuadro de control o en los expedientes de la PPL. </t>
    </r>
    <r>
      <rPr>
        <b/>
        <u/>
        <sz val="10"/>
        <rFont val="Arial"/>
        <family val="2"/>
      </rPr>
      <t>El cargue de las evidencias se hará trimestralmente.</t>
    </r>
  </si>
  <si>
    <r>
      <t xml:space="preserve">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t>
    </r>
    <r>
      <rPr>
        <b/>
        <u/>
        <sz val="10"/>
        <rFont val="Arial"/>
        <family val="2"/>
      </rPr>
      <t>El cargue de las evidencias se hará trimestralmente.</t>
    </r>
  </si>
  <si>
    <t>CD-Custodia y vigilancia para la seguridad</t>
  </si>
  <si>
    <t>CD-Tramite Jurídico para PPL</t>
  </si>
  <si>
    <t xml:space="preserve">Desconocimiento de la normatividad 
</t>
  </si>
  <si>
    <t>Desconocimiento de la normatividad _x000D_</t>
  </si>
  <si>
    <r>
      <t xml:space="preserve">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t>
    </r>
    <r>
      <rPr>
        <b/>
        <u/>
        <sz val="10"/>
        <rFont val="Arial"/>
        <family val="2"/>
      </rPr>
      <t>El cargue de las evidencias se hará trimestralmente.</t>
    </r>
  </si>
  <si>
    <r>
      <t xml:space="preserve">El Funcionario y/o contratista responsable del trámite de la reclamación del siniestro, remitirá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t>
    </r>
    <r>
      <rPr>
        <b/>
        <u/>
        <sz val="10"/>
        <rFont val="Arial"/>
        <family val="2"/>
      </rPr>
      <t>El cargue de las evidencias se hará trimestralmente</t>
    </r>
  </si>
  <si>
    <r>
      <t xml:space="preserve">El Gestor Ambiental y el grupo de trabajo PIGA (OAP), deberán verificar el cumplimiento de los programas ambientales y su normatividad en la página de la SDA trimestralmente.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t>
    </r>
    <r>
      <rPr>
        <b/>
        <u/>
        <sz val="10"/>
        <rFont val="Arial"/>
        <family val="2"/>
      </rPr>
      <t>El cargue de las evidencias se hará trimestralmente.</t>
    </r>
  </si>
  <si>
    <r>
      <t xml:space="preserve">El Gestor Ambiental y el grupo de trabajo PIGA (OAP), deberán verificar el cumplimiento de programas ambientales y su normatividad en la página de la SDA trimestralmente, para identificar los posibles impactos y aspectos ambientales que se puedan presentar durante la ejecución de las actividades en la SDSCJ.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t>
    </r>
    <r>
      <rPr>
        <b/>
        <u/>
        <sz val="10"/>
        <rFont val="Arial"/>
        <family val="2"/>
      </rPr>
      <t>El cargue de las evidencias se hará trimestralmente.</t>
    </r>
  </si>
  <si>
    <t xml:space="preserve">Incompleta identificación de aspectos e impactos ambientales </t>
  </si>
  <si>
    <t>Deficiencia en la identificación de los aspectos e impactos ambientales.</t>
  </si>
  <si>
    <r>
      <t xml:space="preserve">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y sello. En caso de presentarse un error o que falten documentos o requisitos legales, se informa al comandante de policía para su respectiva corrección. Como soporte de la ejecución queda la orden escrita de la autoridad judicial competente con la cual se da apertura a la Hoja de Vida de la Persona Privada de la Libertad, se aclara que dicha información es confidencial y únicamente el personal autorizado podrá tener acceso. </t>
    </r>
    <r>
      <rPr>
        <b/>
        <sz val="10"/>
        <rFont val="Arial"/>
        <family val="2"/>
      </rPr>
      <t>El cargue de las evidencias se hará trimestralmente.</t>
    </r>
  </si>
  <si>
    <t>Probabilidad de exposición a riesgos por  desconocimiento de la normatividad vigente para el proceso de gestión humana</t>
  </si>
  <si>
    <t>Emitir pronunciamientos y respuestas relacionados con el proceso de gestión humana, no ajustados a la ley.</t>
  </si>
  <si>
    <t>* Exposición a riesgos asociados al proceso de gestión humana</t>
  </si>
  <si>
    <t>* La afectación del pago de la nomina al servidor.
* Sanciones disciplinarias para la entidad, para los servidores que ingresan y validan las novedades y el Director de la dependencia</t>
  </si>
  <si>
    <r>
      <t xml:space="preserve">El servidor de Gestión Humana responsable del proceso de nombramientos (ordinarios, en periodo de prueba, encargo o provisionalidad) verifica los requisitos establecidos en el Manual de Funciones y utiliza el instructivo y formatos establecidos para ello cada vez que se requiera. En caso de presentarse inconsistencias, se debe revisar nuevamente la documentación allegada por los servidores y ciudadanos que participan en los procesos. Como evidencia de este proceso queda la documentación que soporta el trámite. </t>
    </r>
    <r>
      <rPr>
        <b/>
        <u/>
        <sz val="10"/>
        <rFont val="Arial"/>
        <family val="2"/>
      </rPr>
      <t>El cargue y reporte de las evidencias se realizará trimestralmente.</t>
    </r>
  </si>
  <si>
    <r>
      <t xml:space="preserve">El responsable de la custodia del archivo que contiene las historias laborales, asignado por la Dirección,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los cuales se escanean de manera trimestral. </t>
    </r>
    <r>
      <rPr>
        <b/>
        <u/>
        <sz val="10"/>
        <rFont val="Arial"/>
        <family val="2"/>
      </rPr>
      <t>El cargue de las evidencias se hará trimestralmente.</t>
    </r>
  </si>
  <si>
    <t>FECHA VIGENCIA
14/08/2020</t>
  </si>
  <si>
    <t>HOJA RESUMEN</t>
  </si>
  <si>
    <t>VALORACION CON CONTROLES</t>
  </si>
  <si>
    <t>TRATAMIENTO DEL RIESGO RESIDUAL</t>
  </si>
  <si>
    <r>
      <t xml:space="preserve">La Dirección de Acceso a la Justicia verifica de manera semestral, que el equipo humano disponible para atención a los ciudadanos en Casas de Justicia (CRI y Recepción) sea suficiente mediante un (1)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t>
    </r>
    <r>
      <rPr>
        <b/>
        <u/>
        <sz val="10"/>
        <rFont val="Arial"/>
        <family val="2"/>
      </rPr>
      <t>El cargue de las evidencias se hará trimestralmente</t>
    </r>
  </si>
  <si>
    <r>
      <t xml:space="preserve">El profesional responsable del seguimiento a los convenios verifica semestralmente con cada entidad operadora el cumplimiento de las obligaciones establecidas en los convenios interadministrativos, a través de los Comités Técnicos de Supervisión. Las dificultades que se presentan en el seguimiento se identifican y se solucionan con la participación de las instancias del nivel directivo. Como evidencia quedan Las actas de reunión de seguimiento a la ejecución de los convenios que reposan en el archivo de la Dirección de Acceso a la Justicia. </t>
    </r>
    <r>
      <rPr>
        <b/>
        <u/>
        <sz val="10"/>
        <rFont val="Arial"/>
        <family val="2"/>
      </rPr>
      <t>El cargue de las evidencias se realizara trimestralmente.</t>
    </r>
  </si>
  <si>
    <r>
      <t xml:space="preserve">El profesional responsable de la Dirección de Acceso a la Justicia verifica mensualmente la implementación del medio "Traslado por Protección" y en caso de hallar alguna anomalía en el procedimiento se informa a la instancia competente y se solicita la intervención (POLICIA-PERSONERIA). Se deja constancia de las anomalías, las cuales reposan en el archivo del Centro de Traslado por Protección. </t>
    </r>
    <r>
      <rPr>
        <b/>
        <u/>
        <sz val="10"/>
        <rFont val="Arial"/>
        <family val="2"/>
      </rPr>
      <t>El cargue de las evidencias se hará trimestralmente.</t>
    </r>
  </si>
  <si>
    <r>
      <t xml:space="preserve">El jefe de la oficina de Control Interno Disciplinario dirigirá la actividad de barra de abogados por lo menos una vez trimestralmente,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t>
    </r>
    <r>
      <rPr>
        <b/>
        <u/>
        <sz val="10"/>
        <rFont val="Arial"/>
        <family val="2"/>
      </rPr>
      <t>El cargue de las evidencias se hará trimestralmente.</t>
    </r>
  </si>
  <si>
    <t>Débil identificación de las necesidades y expectativas de las partes interesadas
Deficiencia en el seguimiento de las herramientas de control
Deficiencia de los productos/servicios, cambios normativos y/o regulaciones en la gestión pública</t>
  </si>
  <si>
    <t>Inadecuado seguimiento a las herramientas de control, Productos y/o servicios dentro del SIG que permitan la insatisfacción de los usuarios y partes interesadas en los procesos misionales de la entidad</t>
  </si>
  <si>
    <r>
      <t xml:space="preserve">El jefe del C4 para prevenir y atender las fallas en la plataforma tecnológica debe delegar en el operador tecnológico la implementación y uso de soluciones integrales redundantes y de alta disponibilidad, dirigidos a los datacenter principales y alternos. Estas actividades se registran en los informes de gestión del operador tecnológico los cuales son recibidos de manera mensual evidenciando la operación de la plataforma tecnológica, la cual está controlada por ANS, que en caso de estar por debajo del umbral definido se penaliza económicamente. La documentación que queda en el repositorio y en el archivo contractual. Como evidencia queda el Informe del Operador tecnológico. </t>
    </r>
    <r>
      <rPr>
        <b/>
        <u/>
        <sz val="10"/>
        <rFont val="Arial"/>
        <family val="2"/>
      </rPr>
      <t>El cargue de las evidencias se hará trimestralmente.</t>
    </r>
  </si>
  <si>
    <r>
      <t xml:space="preserve">El jefe del C4 debe realizar seguimiento cuatrimestral a las soluciones de alta disponibilidad en UPS, plantas eléctricas en la SUR y el CAD, verificando que se cuenta con el espacio disponible para ubicar de personal cubriendo las necesidades esporádicas de operación, para ello los responsables del seguimiento a UPS y Plantas eléctricas deberán notificar al Jefe del C4 las novedades cuatrimestralmente. Como evidencia quedaran los correos de notificación de los responsables o el correo del jefe del C4 indicando las medidas tomadas. </t>
    </r>
    <r>
      <rPr>
        <b/>
        <u/>
        <sz val="10"/>
        <rFont val="Arial"/>
        <family val="2"/>
      </rPr>
      <t xml:space="preserve">El cargue de las evidencias se realizara cuatrimestralmente. </t>
    </r>
  </si>
  <si>
    <t>Correos de Notifiación</t>
  </si>
  <si>
    <r>
      <t xml:space="preserve">El jefe del C4 con apoyo del personal contratista de seguridad y vigilancia, realiza seguimiento al uso indebido de elementos o dispositivos electrónicos a la SUR, actividad que se realiza de manera diaria y en caso de eventos o incidentes quedan registrados en el libro de seguridad, adicionalmente quedaran los registros en las cámaras del sistema de video vigilancia del edificio por un periodo de 90 días para consulta antes que se reescriban los videos, como evidencia quedan los registros del libro de seguridad ubicados en la Oficina de medios tecnológicos del C4 o el correo de parte del Jefe del C4 indicando que no se evidencio ningún ingreso de elementos o dispositivos electrónicos indebidos. </t>
    </r>
    <r>
      <rPr>
        <b/>
        <u/>
        <sz val="10"/>
        <rFont val="Arial"/>
        <family val="2"/>
      </rPr>
      <t>El cargue de las evidencias se hará trimestralmente.</t>
    </r>
  </si>
  <si>
    <r>
      <t>El jefe del C4 y el operador tecnológico, deben realizar pruebas de vulnerabilidad a la infraestructura y plataformas tecnológicas del C4, las cuales se realizarán como mínimo dos veces en el año. Como insumo se tendrán los informes mensuales que elabora el operador tecnológico. Como evidencia de la implementación se tienen los Informes mensuales del operador tecnológico y el correo de parte del jefe del C4 en el cual indiquen las fechas tentativas de la ejecución de las pruebas de vulnerabilidad. </t>
    </r>
    <r>
      <rPr>
        <b/>
        <u/>
        <sz val="10"/>
        <rFont val="Arial"/>
        <family val="2"/>
      </rPr>
      <t>El cargue de las evidencias se hará trimestralmente.</t>
    </r>
  </si>
  <si>
    <r>
      <t xml:space="preserve">El Jefe del C4 con el apoyo del personal de capacitación incluirá y desarrollara la capacitación al personal del C4 acorde al Instructivo de Formación para el Sistema NUSE Operadores de la S.U.R. y operadores de agencias del despacho I-GE-1, de acuerdo al cronograma estipulado que puede ser sujeto a modificación dependiendo de la dinámica de funcionamiento. Para los casos en los cuales los funcionarios tengan una falta de asistencia a la capacitación, se reprogramara la asistencia a las capacitaciones periódicas que reforzaran y reentrenaran el personal del C4. Como evidencia quedan las listas de asistencia de Capacitación. </t>
    </r>
    <r>
      <rPr>
        <b/>
        <u/>
        <sz val="10"/>
        <rFont val="Arial"/>
        <family val="2"/>
      </rPr>
      <t>El cargue de las evidencias se hará trimestralmente.</t>
    </r>
  </si>
  <si>
    <r>
      <t xml:space="preserve">El responsable de capacitación del C4 debe coordinar y ejecutar la capacitación y reentrenamiento de los operadores de la sala unificada de recepción SUR y el despacho, de manera mensual; para los casos en los cuales las faltas en los criterios de evaluación persistan, se procede con la recapacitación a los operadores que incumplan los procedimientos de la SUR. Como evidencia de la implementación quedan los registros en la matriz control y los listados de asistencia. </t>
    </r>
    <r>
      <rPr>
        <b/>
        <u/>
        <sz val="10"/>
        <rFont val="Arial"/>
        <family val="2"/>
      </rPr>
      <t>El cargue de las evidencias se hará trimestralmente.</t>
    </r>
  </si>
  <si>
    <r>
      <t xml:space="preserve">El(la) jefe(a) de la OAIEE gestiona oportunamente con entidades externas a través de diferentes solicitudes la entrega de información, y hace seguimiento a las respuestas recibidas con el fin de contar con los datos necesarios que son el insumo para el cargue de información estadística y geográfica, para los casos en los cuales sea inconsistente se realizara la solicitud nuevamente a la entidad fuente, por parte del responsable de validar la estructura de los archivos recibidos. Para los casos en los que no se reciba respuesta se procederá a escalar jerárquicamente, con el fin de dar solución a la entrega de información por parte de la entidad fuente. Como soporte quedan los oficios y/o correos enviados junto al formato Control Entrada y Salida de Requerimientos de Información F-GI-581. </t>
    </r>
    <r>
      <rPr>
        <b/>
        <u/>
        <sz val="10"/>
        <rFont val="Arial"/>
        <family val="2"/>
      </rPr>
      <t>El cargue de las evidencias se hará trimestralmente.</t>
    </r>
  </si>
  <si>
    <r>
      <t xml:space="preserve">Los responsables asignados una vez es formulado el problema deben verificar la disponibilidad de la información en diferentes fuentes de datos para realizar el estudio, cada vez que se requiera. Para los casos en los cuales la fuente de información no suministre los datos, se procederá con al escalamiento jerárquico necesario. Como evidencia quedará la formulación del problema que será almacenada en el SharePoint de la Oficina, los oficios y/o correos de solicitud enviados, junto con el formato Control Entrada y Salida de Requerimientos de Información F-GI-581. </t>
    </r>
    <r>
      <rPr>
        <b/>
        <u/>
        <sz val="10"/>
        <rFont val="Arial"/>
        <family val="2"/>
      </rPr>
      <t>El cargue de las evidencias se hará trimestralmente</t>
    </r>
  </si>
  <si>
    <r>
      <t xml:space="preserve">El Guardián asignado a reseña tomará la impresión dactilar sobre la orden escrita y cotejará con las huellas registradas en el acta de derechos del capturado y la foto cédula, actividad que se realizará cada vez que ingresa un capturado al establecimiento carcelario, de lo cual registrará visto bueno sobre las huellas en la boleta de encarcelación. En caso que las huellas no coincidan se informará a la autoridad judicial competente y no se permitirá el ingreso del capturado, dejando evidencia en la boleta de encarcelación para lo cual la oficina jurídica informará la novedad a la autoridad judicial competente mediante oficio. Como evidencia se estructurará un correo electrónico de parte del responsable del proceso jurídico al Director de la Cárcel indicando la ejecución de la actividad y las novedades presentadas, se aclara que dicha información es confidencial y únicamente el personal autorizado podrá tener acceso. </t>
    </r>
    <r>
      <rPr>
        <b/>
        <u/>
        <sz val="10"/>
        <rFont val="Arial"/>
        <family val="2"/>
      </rPr>
      <t>El cargue de las evidencias se hará trimestralmente.</t>
    </r>
  </si>
  <si>
    <r>
      <t xml:space="preserve">El Profesional responsable a través de memorando notificara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o los listados de asistencia acompañados por el Acta de Reunión de acuerdo con la situación. </t>
    </r>
    <r>
      <rPr>
        <b/>
        <u/>
        <sz val="10"/>
        <rFont val="Arial"/>
        <family val="2"/>
      </rPr>
      <t>El cargue de las evidencias se hará trimestralmente.</t>
    </r>
  </si>
  <si>
    <r>
      <t xml:space="preserve">El Profesional encargado del SIG realizara el informe consolidado de productos, servicios y/o salidas intermedias no conformes anualmente previo a la auditoria interna de Calidad,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t>
    </r>
    <r>
      <rPr>
        <b/>
        <u/>
        <sz val="10"/>
        <rFont val="Arial"/>
        <family val="2"/>
      </rPr>
      <t>El cargue de las evidencias se hará trimestralmente.</t>
    </r>
  </si>
  <si>
    <r>
      <t xml:space="preserve">El auxiliar administrativo encargado de la actualización del normograma recibe la solicitud de los grupos de la Direccion de Gestión Humana para actualizar el normograma existente cada vez que se requiera, con el fin de mantenerlo actualizado y evitar situaciones de desconocimiento de la normatividad. Para los meses en los cuales no se reciba solicitud de actualización el Auxiliar realizará la confirmación de la normatividad vigente en las paginas oficiales. Como evidencia queda la actualización del normograma de la Dirección de Gestión Humana, la cual se hace de acuerdo con el instructivo I-GH-13 Actualización y Control del Normograma de Gestión Humana. </t>
    </r>
    <r>
      <rPr>
        <b/>
        <u/>
        <sz val="10"/>
        <rFont val="Arial"/>
        <family val="2"/>
      </rPr>
      <t>El cargue de las evidencias se hará trimestralmente.</t>
    </r>
  </si>
  <si>
    <r>
      <t xml:space="preserve">Los abogados del grupo jurídico de la Dirección de Gestión Humana, emiten los pronunciamientos y respuesta a temas relacionados con el proceso de gestión humana, cada vez que se requiera. Para esto, verifican la normatividad existente a través del normograma de la Dirección de Gestión Humana (I-GH-13) y tomando en cuenta el procedimiento de situaciones administrativas (PD-GH-4). En caso de ser necesario se elevara la consulta a la Dirección Jurídica directamente, sin embargo para casos de competencia superior se requerirá al ente o entes competentes. Como evidencia de esto, y dependiendo del tipo de actuación  algunos pueden quedar soportados en correo electrónico, matriz de seguimiento de actos administrativos o en medio físico. </t>
    </r>
    <r>
      <rPr>
        <b/>
        <u/>
        <sz val="10"/>
        <rFont val="Arial"/>
        <family val="2"/>
      </rPr>
      <t>El cargue de las evidencias se hará trimestralmente.</t>
    </r>
  </si>
  <si>
    <r>
      <t xml:space="preserve">El abogado de Gestión Humana encargado de los temas contractuales, cada vez que se vaya a realizar un proceso de compra o prestación de servicios, revisa los lineamientos en el Manual de Contratación, en los procedimientos de la Dirección Jurídica y Contractual, en los procedimientos de solicitud de viabilidad presupuestal  y en los criterios dados por Colombia Compra Eficiente, de manera que haya claridad en las necesidades de la entidad, el objeto, las especificaciones técnicas, correctos estudios previos y adecuado estudio del mercado. En caso de que la etapa precontractual no se lleve de acuerdo con lo establecido, el contrato no se firma. Como evidencia de estos procesos, queda la información registrada en el Secop (Sistema Electrónico de Contratación Pública). </t>
    </r>
    <r>
      <rPr>
        <b/>
        <u/>
        <sz val="10"/>
        <rFont val="Arial"/>
        <family val="2"/>
      </rPr>
      <t>El cargue de las evidencias se hará trimestralmente.</t>
    </r>
  </si>
  <si>
    <r>
      <t xml:space="preserve">El Responsable del SGSST junto con todo el equipo, realizan actividades de fortalecimiento en las medidas preventivas, a través de capacitaciones y sensibilizaciones, así como en la inducción y la reinducción, sobre la normatividad relacionada con accidentes y enfermedades laborales de acuerdo al Plan de Seguridad y Salud en el Trabajo. En caso de incumplir el Plan de Seguridad y Salud en el Trabajo se procederá con la reprogramación de las fechas. Adicionalmente se realiza socialización de la accidentalidad presentada en la Entidad de manera semestral. Evidencia de esto son las listas de asistencia a dichas actividades y memorias de los temas dados, que pudieran tenerse en determinado momento. </t>
    </r>
    <r>
      <rPr>
        <b/>
        <u/>
        <sz val="10"/>
        <rFont val="Arial"/>
        <family val="2"/>
      </rPr>
      <t>El cargue de las evidencias se hará trimestralmente.</t>
    </r>
  </si>
  <si>
    <r>
      <t xml:space="preserve">El responsable del SGSST junto con el equipo psicosocial, realizan intervenciones a través del Sistema de Vigilancia Epidemiológica de Riesgo Psicosocial, haciendo revisión y seguimiento al nivel de riesgo y de estrés, resultado de la aplicación del instrumento Batería Riesgo Psicosocial, enmarcado en el Plan de trabajo del Sistema de Gestión de la Seguridad y Salud en el Trabajo. En caso de incumplir el Plan de Seguridad y Salud en el Trabajo se procederá con la reprogramación de las fechas. Evidencia de esto son las listas de asistencia a las actividades y registros de las intervenciones grupales. </t>
    </r>
    <r>
      <rPr>
        <b/>
        <u/>
        <sz val="10"/>
        <rFont val="Arial"/>
        <family val="2"/>
      </rPr>
      <t>El cargue de las evidencias se hará trimestralmente.</t>
    </r>
  </si>
  <si>
    <r>
      <t xml:space="preserve">El equipo responsable de capacitación anualmente utiliza diferentes mecanismos metodológicos para el diagnóstico de las necesidades de capacitación, que incluya tanto a funcionarios como a los líderes de cada área, los cuales se describen el Plan Institucional de Capacitación de cada vigencia. De esta manera el diagnóstico queda realmente ajustado a las necesidades de la SCJ. Evidencia de esto es el PIC de cada vigencia y sus respectivos anexos. Adicionalmente se diligencia y actualiza permanentemente la matriz de capacitación que incluye información relacionada con la población y temas a ejecutar en la vigencia, se remite la convocatoria a los grupos definidos en ella y se cuenta con listas de asistencia a los eventos de capacitación. </t>
    </r>
    <r>
      <rPr>
        <b/>
        <u/>
        <sz val="10"/>
        <rFont val="Arial"/>
        <family val="2"/>
      </rPr>
      <t>El cargue de las evidencias se hará trimestralmente.</t>
    </r>
  </si>
  <si>
    <t>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</si>
</sst>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name val="Arial"/>
      <family val="2"/>
    </font>
    <font>
      <b/>
      <sz val="9"/>
      <color rgb="FF000000"/>
      <name val="Tahoma"/>
      <family val="2"/>
    </font>
    <font>
      <b/>
      <sz val="10"/>
      <color indexed="8"/>
      <name val="Tahoma"/>
      <family val="2"/>
    </font>
    <font>
      <sz val="10"/>
      <color indexed="8"/>
      <name val="Tahoma"/>
      <family val="2"/>
    </font>
    <font>
      <b/>
      <sz val="10"/>
      <name val="Arial"/>
      <family val="2"/>
    </font>
    <font>
      <sz val="9"/>
      <color indexed="81"/>
      <name val="Tahoma"/>
      <family val="2"/>
    </font>
    <font>
      <sz val="10"/>
      <color theme="0"/>
      <name val="Arial"/>
      <family val="2"/>
    </font>
    <font>
      <b/>
      <u/>
      <sz val="10"/>
      <name val="Arial"/>
      <family val="2"/>
    </font>
    <font>
      <b/>
      <sz val="10"/>
      <color rgb="FF000000"/>
      <name val="Arial"/>
      <family val="2"/>
    </font>
  </fonts>
  <fills count="13">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rgb="FF1EDE14"/>
        <bgColor indexed="64"/>
      </patternFill>
    </fill>
    <fill>
      <patternFill patternType="solid">
        <fgColor theme="4" tint="-0.249977111117893"/>
        <bgColor indexed="64"/>
      </patternFill>
    </fill>
    <fill>
      <patternFill patternType="solid">
        <fgColor theme="0"/>
        <bgColor rgb="FF000000"/>
      </patternFill>
    </fill>
    <fill>
      <patternFill patternType="solid">
        <fgColor theme="5" tint="0.79998168889431442"/>
        <bgColor indexed="64"/>
      </patternFill>
    </fill>
    <fill>
      <patternFill patternType="solid">
        <fgColor theme="7" tint="0.59999389629810485"/>
        <bgColor indexed="64"/>
      </patternFill>
    </fill>
    <fill>
      <patternFill patternType="solid">
        <fgColor rgb="FF0070C0"/>
        <bgColor indexed="64"/>
      </patternFill>
    </fill>
    <fill>
      <patternFill patternType="solid">
        <fgColor theme="4" tint="0.39997558519241921"/>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ck">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65">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7" borderId="1"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protection hidden="1"/>
    </xf>
    <xf numFmtId="0" fontId="1" fillId="7"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0" fillId="5" borderId="13" xfId="0" applyFill="1" applyBorder="1" applyAlignment="1" applyProtection="1">
      <alignment horizontal="center" vertical="center"/>
      <protection hidden="1"/>
    </xf>
    <xf numFmtId="0" fontId="0" fillId="6"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0" fillId="7" borderId="1"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6"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6" borderId="0" xfId="0" applyFill="1" applyAlignment="1" applyProtection="1">
      <alignment horizontal="center" vertical="center"/>
      <protection hidden="1"/>
    </xf>
    <xf numFmtId="0" fontId="0" fillId="6" borderId="10" xfId="0" applyFill="1" applyBorder="1" applyAlignment="1" applyProtection="1">
      <alignment horizontal="center" vertical="center"/>
      <protection hidden="1"/>
    </xf>
    <xf numFmtId="0" fontId="0" fillId="6"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7" borderId="4" xfId="0" applyFont="1" applyFill="1" applyBorder="1" applyAlignment="1" applyProtection="1">
      <alignment horizontal="center" vertical="center"/>
      <protection hidden="1"/>
    </xf>
    <xf numFmtId="0" fontId="1" fillId="7"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7" borderId="17" xfId="0" applyFill="1" applyBorder="1" applyAlignment="1" applyProtection="1">
      <alignment horizontal="center" vertical="center"/>
      <protection hidden="1"/>
    </xf>
    <xf numFmtId="16" fontId="0" fillId="7"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10" fillId="0" borderId="23"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7" fillId="5" borderId="29" xfId="0" applyFont="1" applyFill="1" applyBorder="1" applyAlignment="1" applyProtection="1">
      <alignment horizontal="center" vertical="center" wrapText="1"/>
    </xf>
    <xf numFmtId="0" fontId="7" fillId="5" borderId="27" xfId="0" applyFont="1" applyFill="1" applyBorder="1" applyAlignment="1" applyProtection="1">
      <alignment horizontal="center" vertical="center"/>
    </xf>
    <xf numFmtId="0" fontId="7" fillId="5" borderId="24" xfId="0"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wrapText="1"/>
    </xf>
    <xf numFmtId="0" fontId="10" fillId="5" borderId="23" xfId="0" applyFont="1" applyFill="1" applyBorder="1" applyAlignment="1" applyProtection="1">
      <alignment horizontal="center" vertical="center" wrapText="1"/>
    </xf>
    <xf numFmtId="49" fontId="7" fillId="0" borderId="23" xfId="0" applyNumberFormat="1" applyFont="1" applyBorder="1" applyAlignment="1" applyProtection="1">
      <alignment horizontal="center" vertical="center" wrapText="1"/>
    </xf>
    <xf numFmtId="0" fontId="7" fillId="5" borderId="0" xfId="0" applyFont="1" applyFill="1" applyAlignment="1" applyProtection="1">
      <alignment horizontal="center" vertical="center"/>
    </xf>
    <xf numFmtId="0" fontId="7" fillId="5" borderId="1" xfId="0" applyFont="1" applyFill="1" applyBorder="1" applyAlignment="1" applyProtection="1">
      <alignment horizontal="center" vertical="center"/>
    </xf>
    <xf numFmtId="0" fontId="7" fillId="0" borderId="0" xfId="0" applyFont="1" applyAlignment="1" applyProtection="1">
      <alignment horizontal="center" vertical="center"/>
    </xf>
    <xf numFmtId="0" fontId="7" fillId="5" borderId="3" xfId="0" applyFont="1" applyFill="1" applyBorder="1" applyAlignment="1" applyProtection="1">
      <alignment horizontal="center" vertical="center"/>
    </xf>
    <xf numFmtId="14" fontId="7" fillId="5" borderId="2" xfId="0" applyNumberFormat="1" applyFont="1" applyFill="1" applyBorder="1" applyAlignment="1" applyProtection="1">
      <alignment horizontal="center" vertical="center"/>
    </xf>
    <xf numFmtId="0" fontId="7" fillId="5" borderId="0" xfId="0" applyFont="1" applyFill="1" applyAlignment="1" applyProtection="1">
      <alignment horizontal="center" vertical="center" wrapText="1"/>
    </xf>
    <xf numFmtId="0" fontId="7" fillId="5" borderId="0" xfId="0" applyFont="1" applyFill="1" applyAlignment="1" applyProtection="1">
      <alignment wrapText="1"/>
    </xf>
    <xf numFmtId="0" fontId="7" fillId="0" borderId="0" xfId="0" applyFont="1" applyProtection="1"/>
    <xf numFmtId="0" fontId="7" fillId="5" borderId="30" xfId="0" applyFont="1" applyFill="1" applyBorder="1" applyAlignment="1" applyProtection="1">
      <alignment horizontal="center" vertical="center"/>
    </xf>
    <xf numFmtId="0" fontId="7" fillId="5" borderId="0" xfId="0" applyFont="1" applyFill="1" applyProtection="1"/>
    <xf numFmtId="0" fontId="7" fillId="0" borderId="0" xfId="0" applyFont="1" applyAlignment="1" applyProtection="1">
      <alignment wrapText="1"/>
    </xf>
    <xf numFmtId="0" fontId="7" fillId="0" borderId="0" xfId="0" applyFont="1" applyBorder="1" applyProtection="1"/>
    <xf numFmtId="0" fontId="7" fillId="5" borderId="12" xfId="0" applyFont="1" applyFill="1" applyBorder="1" applyAlignment="1" applyProtection="1">
      <alignment wrapText="1"/>
    </xf>
    <xf numFmtId="0" fontId="7" fillId="5" borderId="28" xfId="0" applyFont="1" applyFill="1" applyBorder="1" applyAlignment="1" applyProtection="1">
      <alignment horizontal="center" vertical="center" wrapText="1"/>
    </xf>
    <xf numFmtId="0" fontId="0" fillId="0" borderId="23" xfId="0" applyFill="1" applyBorder="1" applyAlignment="1" applyProtection="1">
      <alignment horizontal="center" vertical="center" wrapText="1"/>
    </xf>
    <xf numFmtId="0" fontId="10" fillId="0" borderId="0" xfId="0" applyFont="1" applyAlignment="1" applyProtection="1">
      <alignment horizontal="center" vertical="center" wrapText="1"/>
    </xf>
    <xf numFmtId="49" fontId="10" fillId="0" borderId="0" xfId="0" applyNumberFormat="1" applyFont="1" applyAlignment="1" applyProtection="1">
      <alignment horizontal="center" vertical="center" wrapText="1"/>
    </xf>
    <xf numFmtId="14" fontId="7" fillId="5" borderId="23" xfId="0" applyNumberFormat="1"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xf>
    <xf numFmtId="0" fontId="7" fillId="0" borderId="23"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9" fillId="9" borderId="1" xfId="0" applyFont="1" applyFill="1" applyBorder="1" applyAlignment="1" applyProtection="1">
      <alignment horizontal="center" vertical="center" wrapText="1"/>
    </xf>
    <xf numFmtId="49" fontId="9" fillId="9" borderId="1" xfId="0" applyNumberFormat="1" applyFont="1" applyFill="1" applyBorder="1" applyAlignment="1" applyProtection="1">
      <alignment horizontal="center" vertical="center" wrapText="1"/>
    </xf>
    <xf numFmtId="0" fontId="10" fillId="0" borderId="28" xfId="0" applyFont="1" applyFill="1" applyBorder="1" applyAlignment="1" applyProtection="1">
      <alignment horizontal="center" vertical="center" wrapText="1"/>
    </xf>
    <xf numFmtId="0" fontId="10" fillId="0" borderId="0" xfId="0" applyFont="1" applyFill="1" applyAlignment="1" applyProtection="1">
      <alignment horizontal="center" vertical="center" wrapText="1"/>
    </xf>
    <xf numFmtId="0" fontId="7" fillId="0" borderId="0" xfId="0" applyFont="1" applyFill="1" applyAlignment="1" applyProtection="1">
      <alignment horizontal="center" vertical="center" wrapText="1"/>
    </xf>
    <xf numFmtId="49" fontId="10" fillId="0" borderId="23" xfId="0" applyNumberFormat="1" applyFont="1" applyFill="1" applyBorder="1" applyAlignment="1" applyProtection="1">
      <alignment horizontal="center" vertical="center" wrapText="1"/>
    </xf>
    <xf numFmtId="49" fontId="10" fillId="0" borderId="23" xfId="0" applyNumberFormat="1" applyFont="1" applyFill="1" applyBorder="1" applyAlignment="1" applyProtection="1">
      <alignment vertical="center" wrapText="1"/>
    </xf>
    <xf numFmtId="0" fontId="10" fillId="0" borderId="23" xfId="0" applyFont="1" applyFill="1" applyBorder="1" applyAlignment="1" applyProtection="1">
      <alignment vertical="center" wrapText="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7" fillId="0" borderId="23" xfId="0" applyFont="1" applyBorder="1" applyAlignment="1" applyProtection="1">
      <alignment horizontal="center" vertical="center" wrapText="1"/>
    </xf>
    <xf numFmtId="0" fontId="7" fillId="10" borderId="23" xfId="0" applyFont="1" applyFill="1" applyBorder="1" applyAlignment="1" applyProtection="1">
      <alignment horizontal="center" vertical="center" wrapText="1"/>
    </xf>
    <xf numFmtId="0" fontId="6" fillId="7" borderId="2" xfId="0" applyFont="1" applyFill="1" applyBorder="1" applyAlignment="1" applyProtection="1">
      <alignment horizontal="center" vertical="center"/>
      <protection hidden="1"/>
    </xf>
    <xf numFmtId="0" fontId="5" fillId="0" borderId="23" xfId="0" applyFont="1" applyFill="1" applyBorder="1" applyAlignment="1" applyProtection="1">
      <alignment horizontal="center" vertical="center"/>
      <protection hidden="1"/>
    </xf>
    <xf numFmtId="0" fontId="5" fillId="0" borderId="23" xfId="0" applyFont="1" applyFill="1" applyBorder="1" applyAlignment="1" applyProtection="1">
      <alignment horizontal="center" vertical="center" wrapText="1"/>
      <protection hidden="1"/>
    </xf>
    <xf numFmtId="0" fontId="7" fillId="0" borderId="23"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8" borderId="23" xfId="0" applyFont="1" applyFill="1" applyBorder="1" applyAlignment="1" applyProtection="1">
      <alignment horizontal="center" vertical="center" wrapText="1"/>
    </xf>
    <xf numFmtId="0" fontId="9" fillId="5" borderId="23" xfId="0" applyFont="1" applyFill="1" applyBorder="1" applyAlignment="1" applyProtection="1">
      <alignment horizontal="center" vertical="center" wrapText="1"/>
    </xf>
    <xf numFmtId="0" fontId="14" fillId="5" borderId="23" xfId="0" applyFont="1" applyFill="1" applyBorder="1" applyAlignment="1" applyProtection="1">
      <alignment horizontal="center" vertical="center" wrapText="1"/>
    </xf>
    <xf numFmtId="0" fontId="18" fillId="5" borderId="23" xfId="0" applyFont="1" applyFill="1" applyBorder="1" applyAlignment="1" applyProtection="1">
      <alignment horizontal="center" vertical="center" wrapText="1"/>
    </xf>
    <xf numFmtId="0" fontId="9" fillId="5" borderId="24" xfId="0" applyFont="1" applyFill="1" applyBorder="1" applyAlignment="1" applyProtection="1">
      <alignment horizontal="center" vertical="center" wrapText="1"/>
    </xf>
    <xf numFmtId="0" fontId="9" fillId="0" borderId="23" xfId="0" applyFont="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0" fontId="14" fillId="0" borderId="28" xfId="0" applyFont="1" applyFill="1" applyBorder="1" applyAlignment="1" applyProtection="1">
      <alignment horizontal="center" vertical="center" wrapText="1"/>
    </xf>
    <xf numFmtId="0" fontId="7" fillId="0" borderId="47"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47" xfId="0" applyFont="1" applyFill="1" applyBorder="1" applyAlignment="1" applyProtection="1">
      <alignment horizontal="center" vertical="center" wrapText="1"/>
    </xf>
    <xf numFmtId="0" fontId="8" fillId="11" borderId="4" xfId="0" applyFont="1" applyFill="1" applyBorder="1" applyAlignment="1" applyProtection="1">
      <alignment horizontal="center" vertical="center"/>
    </xf>
    <xf numFmtId="0" fontId="8" fillId="11" borderId="6" xfId="0" applyFont="1" applyFill="1" applyBorder="1" applyAlignment="1" applyProtection="1">
      <alignment horizontal="center" vertical="center"/>
    </xf>
    <xf numFmtId="0" fontId="8" fillId="11" borderId="1" xfId="0" applyFont="1" applyFill="1" applyBorder="1" applyAlignment="1" applyProtection="1">
      <alignment horizontal="center" vertical="center"/>
    </xf>
    <xf numFmtId="0" fontId="8" fillId="11" borderId="15" xfId="0" applyFont="1" applyFill="1" applyBorder="1" applyAlignment="1" applyProtection="1">
      <alignment horizontal="center" vertical="center" wrapText="1"/>
    </xf>
    <xf numFmtId="0" fontId="8" fillId="11" borderId="23" xfId="0" applyFont="1" applyFill="1" applyBorder="1" applyAlignment="1" applyProtection="1">
      <alignment horizontal="center" vertical="center" wrapText="1"/>
    </xf>
    <xf numFmtId="0" fontId="16" fillId="11" borderId="23" xfId="0" applyFont="1" applyFill="1" applyBorder="1" applyAlignment="1" applyProtection="1">
      <alignment horizontal="center" vertical="center" wrapText="1"/>
    </xf>
    <xf numFmtId="0" fontId="8" fillId="11" borderId="5" xfId="0" applyFont="1" applyFill="1" applyBorder="1" applyAlignment="1" applyProtection="1">
      <alignment horizontal="center" vertical="center" wrapText="1"/>
    </xf>
    <xf numFmtId="0" fontId="8" fillId="11" borderId="5" xfId="0" applyFont="1" applyFill="1" applyBorder="1" applyAlignment="1" applyProtection="1">
      <alignment horizontal="center" vertical="center"/>
    </xf>
    <xf numFmtId="0" fontId="8" fillId="11" borderId="28" xfId="0" applyFont="1" applyFill="1" applyBorder="1" applyAlignment="1" applyProtection="1">
      <alignment horizontal="center" vertical="center" wrapText="1"/>
    </xf>
    <xf numFmtId="0" fontId="8" fillId="11" borderId="1" xfId="0" applyFont="1" applyFill="1" applyBorder="1" applyAlignment="1" applyProtection="1">
      <alignment horizontal="center" vertical="center" wrapText="1"/>
    </xf>
    <xf numFmtId="49" fontId="8" fillId="11" borderId="1" xfId="0" applyNumberFormat="1" applyFont="1" applyFill="1" applyBorder="1" applyAlignment="1" applyProtection="1">
      <alignment horizontal="center" vertical="center" wrapText="1"/>
    </xf>
    <xf numFmtId="49" fontId="8" fillId="11" borderId="4" xfId="0" applyNumberFormat="1" applyFont="1" applyFill="1" applyBorder="1" applyAlignment="1" applyProtection="1">
      <alignment horizontal="center" vertical="center" wrapText="1"/>
    </xf>
    <xf numFmtId="0" fontId="8" fillId="11" borderId="4" xfId="0" applyFont="1" applyFill="1" applyBorder="1" applyAlignment="1" applyProtection="1">
      <alignment horizontal="left" vertical="center" wrapText="1"/>
    </xf>
    <xf numFmtId="0" fontId="14" fillId="12" borderId="40" xfId="0" applyFont="1" applyFill="1" applyBorder="1" applyAlignment="1" applyProtection="1">
      <alignment horizontal="center" vertical="center"/>
    </xf>
    <xf numFmtId="0" fontId="14" fillId="12" borderId="1" xfId="0" applyFont="1" applyFill="1" applyBorder="1" applyAlignment="1" applyProtection="1">
      <alignment horizontal="center" vertical="center" wrapText="1"/>
    </xf>
    <xf numFmtId="0" fontId="8" fillId="11" borderId="2" xfId="0" applyFont="1" applyFill="1" applyBorder="1" applyAlignment="1" applyProtection="1">
      <alignment horizontal="center" vertical="center"/>
    </xf>
    <xf numFmtId="0" fontId="8" fillId="11" borderId="3" xfId="0" applyFont="1" applyFill="1" applyBorder="1" applyAlignment="1" applyProtection="1">
      <alignment horizontal="center" vertical="center"/>
    </xf>
    <xf numFmtId="0" fontId="7" fillId="5" borderId="2" xfId="0" applyFont="1" applyFill="1" applyBorder="1" applyAlignment="1" applyProtection="1">
      <alignment horizontal="center" vertical="center" wrapText="1"/>
    </xf>
    <xf numFmtId="0" fontId="7" fillId="5" borderId="15" xfId="0" applyFont="1" applyFill="1" applyBorder="1" applyAlignment="1" applyProtection="1">
      <alignment horizontal="center" vertical="center" wrapText="1"/>
    </xf>
    <xf numFmtId="0" fontId="8" fillId="11" borderId="2" xfId="0" applyFont="1" applyFill="1" applyBorder="1" applyAlignment="1" applyProtection="1">
      <alignment horizontal="center" vertical="center" wrapText="1"/>
    </xf>
    <xf numFmtId="0" fontId="8" fillId="11" borderId="3"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8" fillId="11" borderId="15" xfId="0" applyFont="1" applyFill="1" applyBorder="1" applyAlignment="1" applyProtection="1">
      <alignment horizontal="center" vertical="center" wrapText="1"/>
    </xf>
    <xf numFmtId="0" fontId="7" fillId="5" borderId="37" xfId="0" applyFont="1" applyFill="1" applyBorder="1" applyAlignment="1" applyProtection="1">
      <alignment horizontal="left" vertical="center" wrapText="1" readingOrder="1"/>
    </xf>
    <xf numFmtId="0" fontId="7" fillId="5" borderId="42" xfId="0" applyFont="1" applyFill="1" applyBorder="1" applyAlignment="1" applyProtection="1">
      <alignment horizontal="left" vertical="center" wrapText="1" readingOrder="1"/>
    </xf>
    <xf numFmtId="0" fontId="7" fillId="5" borderId="38" xfId="0" applyFont="1" applyFill="1" applyBorder="1" applyAlignment="1" applyProtection="1">
      <alignment horizontal="left" vertical="center" wrapText="1" readingOrder="1"/>
    </xf>
    <xf numFmtId="0" fontId="8" fillId="11" borderId="33" xfId="0" applyFont="1" applyFill="1" applyBorder="1" applyAlignment="1" applyProtection="1">
      <alignment horizontal="center" vertical="center"/>
    </xf>
    <xf numFmtId="0" fontId="8" fillId="11" borderId="32" xfId="0" applyFont="1" applyFill="1" applyBorder="1" applyAlignment="1" applyProtection="1">
      <alignment horizontal="center" vertical="center"/>
    </xf>
    <xf numFmtId="0" fontId="8" fillId="11" borderId="34" xfId="0" applyFont="1" applyFill="1" applyBorder="1" applyAlignment="1" applyProtection="1">
      <alignment horizontal="center" vertical="center"/>
    </xf>
    <xf numFmtId="0" fontId="7" fillId="0" borderId="35"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36"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31"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32"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7" fillId="0" borderId="47" xfId="0" applyFont="1" applyBorder="1" applyAlignment="1" applyProtection="1">
      <alignment horizontal="center" vertical="center" wrapText="1"/>
    </xf>
    <xf numFmtId="0" fontId="7" fillId="0" borderId="48"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0" fontId="9" fillId="0" borderId="47" xfId="0" applyFont="1" applyFill="1" applyBorder="1" applyAlignment="1" applyProtection="1">
      <alignment horizontal="center" vertical="center" wrapText="1"/>
    </xf>
    <xf numFmtId="0" fontId="9" fillId="0" borderId="48"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8" fillId="11" borderId="16" xfId="0" applyFont="1" applyFill="1" applyBorder="1" applyAlignment="1" applyProtection="1">
      <alignment horizontal="center" vertical="center" wrapText="1"/>
    </xf>
    <xf numFmtId="0" fontId="8" fillId="11" borderId="18" xfId="0" applyFont="1" applyFill="1" applyBorder="1" applyAlignment="1" applyProtection="1">
      <alignment horizontal="center" vertical="center" wrapText="1"/>
    </xf>
    <xf numFmtId="0" fontId="8" fillId="11" borderId="10" xfId="0" applyFont="1" applyFill="1" applyBorder="1" applyAlignment="1" applyProtection="1">
      <alignment horizontal="center" vertical="center" wrapText="1"/>
    </xf>
    <xf numFmtId="0" fontId="8" fillId="11" borderId="14" xfId="0" applyFont="1" applyFill="1" applyBorder="1" applyAlignment="1" applyProtection="1">
      <alignment horizontal="center" vertical="center" wrapText="1"/>
    </xf>
    <xf numFmtId="0" fontId="8" fillId="11" borderId="4" xfId="0" applyFont="1" applyFill="1" applyBorder="1" applyAlignment="1" applyProtection="1">
      <alignment horizontal="center" vertical="center" wrapText="1"/>
    </xf>
    <xf numFmtId="0" fontId="8" fillId="11" borderId="6" xfId="0" applyFont="1" applyFill="1" applyBorder="1" applyAlignment="1" applyProtection="1">
      <alignment horizontal="center" vertical="center" wrapText="1"/>
    </xf>
    <xf numFmtId="0" fontId="9" fillId="5" borderId="16" xfId="0" applyFont="1" applyFill="1" applyBorder="1" applyAlignment="1" applyProtection="1">
      <alignment horizontal="center" vertical="center" wrapText="1"/>
    </xf>
    <xf numFmtId="0" fontId="9" fillId="5" borderId="17" xfId="0" applyFont="1" applyFill="1" applyBorder="1" applyAlignment="1" applyProtection="1">
      <alignment horizontal="center" vertical="center" wrapText="1"/>
    </xf>
    <xf numFmtId="0" fontId="9" fillId="5" borderId="18"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0" fontId="9" fillId="5" borderId="0" xfId="0" applyFont="1" applyFill="1" applyAlignment="1" applyProtection="1">
      <alignment horizontal="center" vertical="center" wrapText="1"/>
    </xf>
    <xf numFmtId="0" fontId="9" fillId="5" borderId="13" xfId="0" applyFont="1" applyFill="1" applyBorder="1" applyAlignment="1" applyProtection="1">
      <alignment horizontal="center" vertical="center" wrapText="1"/>
    </xf>
    <xf numFmtId="0" fontId="7" fillId="5" borderId="16" xfId="0" applyFont="1" applyFill="1" applyBorder="1" applyAlignment="1" applyProtection="1">
      <alignment horizontal="center" vertical="center" wrapText="1"/>
    </xf>
    <xf numFmtId="0" fontId="7" fillId="5" borderId="18"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wrapText="1"/>
    </xf>
    <xf numFmtId="0" fontId="8" fillId="11" borderId="4" xfId="0" applyFont="1" applyFill="1" applyBorder="1" applyAlignment="1" applyProtection="1">
      <alignment horizontal="center" vertical="center"/>
    </xf>
    <xf numFmtId="0" fontId="8" fillId="11" borderId="6" xfId="0" applyFont="1" applyFill="1" applyBorder="1" applyAlignment="1" applyProtection="1">
      <alignment horizontal="center" vertical="center"/>
    </xf>
    <xf numFmtId="0" fontId="8" fillId="11" borderId="16" xfId="0" applyFont="1" applyFill="1" applyBorder="1" applyAlignment="1" applyProtection="1">
      <alignment horizontal="center" vertical="center"/>
    </xf>
    <xf numFmtId="0" fontId="8" fillId="11" borderId="17" xfId="0" applyFont="1" applyFill="1" applyBorder="1" applyAlignment="1" applyProtection="1">
      <alignment horizontal="center" vertical="center"/>
    </xf>
    <xf numFmtId="0" fontId="8" fillId="11" borderId="18" xfId="0" applyFont="1" applyFill="1" applyBorder="1" applyAlignment="1" applyProtection="1">
      <alignment horizontal="center" vertical="center"/>
    </xf>
    <xf numFmtId="0" fontId="8" fillId="11" borderId="10" xfId="0" applyFont="1" applyFill="1" applyBorder="1" applyAlignment="1" applyProtection="1">
      <alignment horizontal="center" vertical="center"/>
    </xf>
    <xf numFmtId="0" fontId="8" fillId="11" borderId="11" xfId="0" applyFont="1" applyFill="1" applyBorder="1" applyAlignment="1" applyProtection="1">
      <alignment horizontal="center" vertical="center"/>
    </xf>
    <xf numFmtId="0" fontId="8" fillId="11" borderId="14" xfId="0" applyFont="1" applyFill="1" applyBorder="1" applyAlignment="1" applyProtection="1">
      <alignment horizontal="center" vertical="center"/>
    </xf>
    <xf numFmtId="0" fontId="7" fillId="5" borderId="17"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8" fillId="11" borderId="12" xfId="0" applyFont="1" applyFill="1" applyBorder="1" applyAlignment="1" applyProtection="1">
      <alignment horizontal="center" vertical="center" wrapText="1"/>
    </xf>
    <xf numFmtId="0" fontId="8" fillId="11" borderId="0" xfId="0" applyFont="1" applyFill="1" applyBorder="1" applyAlignment="1" applyProtection="1">
      <alignment horizontal="center" vertical="center" wrapText="1"/>
    </xf>
    <xf numFmtId="0" fontId="8" fillId="11" borderId="13" xfId="0" applyFont="1" applyFill="1" applyBorder="1" applyAlignment="1" applyProtection="1">
      <alignment horizontal="center" vertical="center" wrapText="1"/>
    </xf>
    <xf numFmtId="0" fontId="8" fillId="11" borderId="11"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14" fillId="5" borderId="4" xfId="0" applyFont="1" applyFill="1" applyBorder="1" applyAlignment="1" applyProtection="1">
      <alignment horizontal="center" vertical="center"/>
    </xf>
    <xf numFmtId="0" fontId="14" fillId="5" borderId="5" xfId="0" applyFont="1" applyFill="1" applyBorder="1" applyAlignment="1" applyProtection="1">
      <alignment horizontal="center" vertical="center"/>
    </xf>
    <xf numFmtId="0" fontId="14" fillId="5" borderId="6" xfId="0" applyFont="1" applyFill="1" applyBorder="1" applyAlignment="1" applyProtection="1">
      <alignment horizontal="center" vertical="center"/>
    </xf>
    <xf numFmtId="0" fontId="10" fillId="0" borderId="17" xfId="0" applyFont="1" applyFill="1" applyBorder="1" applyAlignment="1" applyProtection="1">
      <alignment horizontal="center" vertical="center" wrapText="1"/>
    </xf>
    <xf numFmtId="0" fontId="10" fillId="0" borderId="18"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4" fillId="5" borderId="16" xfId="0" applyFont="1" applyFill="1" applyBorder="1" applyAlignment="1" applyProtection="1">
      <alignment horizontal="center" vertical="center" wrapText="1"/>
    </xf>
    <xf numFmtId="0" fontId="14" fillId="5" borderId="17" xfId="0" applyFont="1" applyFill="1" applyBorder="1" applyAlignment="1" applyProtection="1">
      <alignment horizontal="center" vertical="center" wrapText="1"/>
    </xf>
    <xf numFmtId="0" fontId="14" fillId="5" borderId="18" xfId="0" applyFont="1" applyFill="1" applyBorder="1" applyAlignment="1" applyProtection="1">
      <alignment horizontal="center" vertical="center" wrapText="1"/>
    </xf>
    <xf numFmtId="0" fontId="14" fillId="5" borderId="12" xfId="0" applyFont="1" applyFill="1" applyBorder="1" applyAlignment="1" applyProtection="1">
      <alignment horizontal="center" vertical="center" wrapText="1"/>
    </xf>
    <xf numFmtId="0" fontId="14" fillId="5" borderId="0" xfId="0" applyFont="1" applyFill="1" applyBorder="1" applyAlignment="1" applyProtection="1">
      <alignment horizontal="center" vertical="center" wrapText="1"/>
    </xf>
    <xf numFmtId="0" fontId="14" fillId="5" borderId="13" xfId="0" applyFont="1" applyFill="1" applyBorder="1" applyAlignment="1" applyProtection="1">
      <alignment horizontal="center" vertical="center" wrapText="1"/>
    </xf>
    <xf numFmtId="0" fontId="14" fillId="5" borderId="10" xfId="0" applyFont="1" applyFill="1" applyBorder="1" applyAlignment="1" applyProtection="1">
      <alignment horizontal="center" vertical="center" wrapText="1"/>
    </xf>
    <xf numFmtId="0" fontId="14" fillId="5" borderId="11" xfId="0" applyFont="1" applyFill="1" applyBorder="1" applyAlignment="1" applyProtection="1">
      <alignment horizontal="center" vertical="center" wrapText="1"/>
    </xf>
    <xf numFmtId="0" fontId="14" fillId="5" borderId="14" xfId="0" applyFont="1" applyFill="1" applyBorder="1" applyAlignment="1" applyProtection="1">
      <alignment horizontal="center" vertical="center" wrapText="1"/>
    </xf>
    <xf numFmtId="0" fontId="8" fillId="11" borderId="17"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8" fillId="11" borderId="45" xfId="0" applyFont="1" applyFill="1" applyBorder="1" applyAlignment="1" applyProtection="1">
      <alignment horizontal="center" vertical="center" wrapText="1"/>
    </xf>
    <xf numFmtId="0" fontId="8" fillId="11" borderId="43" xfId="0" applyFont="1" applyFill="1" applyBorder="1" applyAlignment="1" applyProtection="1">
      <alignment horizontal="center" vertical="center" wrapText="1"/>
    </xf>
    <xf numFmtId="0" fontId="8" fillId="11" borderId="46" xfId="0" applyFont="1" applyFill="1" applyBorder="1" applyAlignment="1" applyProtection="1">
      <alignment horizontal="center" vertical="center" wrapText="1"/>
    </xf>
    <xf numFmtId="0" fontId="14" fillId="4" borderId="16" xfId="0" applyFont="1" applyFill="1" applyBorder="1" applyAlignment="1" applyProtection="1">
      <alignment horizontal="center" vertical="center" wrapText="1"/>
    </xf>
    <xf numFmtId="0" fontId="14" fillId="4" borderId="17" xfId="0" applyFont="1" applyFill="1" applyBorder="1" applyAlignment="1" applyProtection="1">
      <alignment horizontal="center" vertical="center" wrapText="1"/>
    </xf>
    <xf numFmtId="0" fontId="14" fillId="4" borderId="18"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8" fillId="11" borderId="27" xfId="0" applyFont="1" applyFill="1" applyBorder="1" applyAlignment="1" applyProtection="1">
      <alignment horizontal="center" vertical="center" wrapText="1"/>
    </xf>
    <xf numFmtId="0" fontId="8" fillId="11" borderId="40" xfId="0" applyFont="1" applyFill="1" applyBorder="1" applyAlignment="1" applyProtection="1">
      <alignment horizontal="center" vertical="center" wrapText="1"/>
    </xf>
    <xf numFmtId="0" fontId="8" fillId="11" borderId="25" xfId="0" applyFont="1" applyFill="1" applyBorder="1" applyAlignment="1" applyProtection="1">
      <alignment horizontal="center" vertical="center" wrapText="1"/>
    </xf>
    <xf numFmtId="0" fontId="8" fillId="11" borderId="41" xfId="0" applyFont="1" applyFill="1" applyBorder="1" applyAlignment="1" applyProtection="1">
      <alignment horizontal="center" vertical="center" wrapText="1"/>
    </xf>
    <xf numFmtId="0" fontId="8" fillId="11" borderId="26" xfId="0" applyFont="1" applyFill="1" applyBorder="1" applyAlignment="1" applyProtection="1">
      <alignment horizontal="center" vertical="center"/>
    </xf>
    <xf numFmtId="0" fontId="8" fillId="11" borderId="39" xfId="0" applyFont="1" applyFill="1" applyBorder="1" applyAlignment="1" applyProtection="1">
      <alignment horizontal="center" vertical="center"/>
    </xf>
    <xf numFmtId="0" fontId="8" fillId="11" borderId="27" xfId="0" applyFont="1" applyFill="1" applyBorder="1" applyAlignment="1" applyProtection="1">
      <alignment horizontal="center" vertical="center"/>
    </xf>
    <xf numFmtId="0" fontId="8" fillId="11" borderId="43" xfId="0" applyFont="1" applyFill="1" applyBorder="1" applyAlignment="1" applyProtection="1">
      <alignment horizontal="center" vertical="center"/>
    </xf>
    <xf numFmtId="0" fontId="8" fillId="11" borderId="44" xfId="0" applyFont="1" applyFill="1" applyBorder="1" applyAlignment="1" applyProtection="1">
      <alignment horizontal="center" vertical="center"/>
    </xf>
    <xf numFmtId="0" fontId="8" fillId="11" borderId="44" xfId="0" applyFont="1" applyFill="1" applyBorder="1" applyAlignment="1" applyProtection="1">
      <alignment horizontal="center" vertical="center" wrapText="1"/>
    </xf>
    <xf numFmtId="0" fontId="9" fillId="5" borderId="35" xfId="0" applyFont="1" applyFill="1" applyBorder="1" applyAlignment="1" applyProtection="1">
      <alignment horizontal="center" vertical="center"/>
    </xf>
    <xf numFmtId="0" fontId="9" fillId="5" borderId="17" xfId="0" applyFont="1" applyFill="1" applyBorder="1" applyAlignment="1" applyProtection="1">
      <alignment horizontal="center" vertical="center"/>
    </xf>
    <xf numFmtId="0" fontId="9" fillId="5" borderId="31" xfId="0" applyFont="1" applyFill="1" applyBorder="1" applyAlignment="1" applyProtection="1">
      <alignment horizontal="center" vertical="center"/>
    </xf>
    <xf numFmtId="0" fontId="9" fillId="5" borderId="36" xfId="0" applyFont="1" applyFill="1" applyBorder="1" applyAlignment="1" applyProtection="1">
      <alignment horizontal="center" vertical="center"/>
    </xf>
    <xf numFmtId="0" fontId="9" fillId="5" borderId="11" xfId="0" applyFont="1" applyFill="1" applyBorder="1" applyAlignment="1" applyProtection="1">
      <alignment horizontal="center" vertical="center"/>
    </xf>
    <xf numFmtId="0" fontId="9" fillId="5" borderId="32" xfId="0" applyFont="1" applyFill="1" applyBorder="1" applyAlignment="1" applyProtection="1">
      <alignment horizontal="center" vertical="center"/>
    </xf>
    <xf numFmtId="0" fontId="9" fillId="5" borderId="0"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14" xfId="0" applyFont="1" applyFill="1" applyBorder="1" applyAlignment="1" applyProtection="1">
      <alignment horizontal="center" vertical="center" wrapText="1"/>
    </xf>
    <xf numFmtId="0" fontId="7" fillId="0" borderId="4" xfId="0" applyFont="1" applyBorder="1" applyAlignment="1" applyProtection="1">
      <alignment horizontal="center"/>
    </xf>
    <xf numFmtId="0" fontId="7" fillId="0" borderId="5" xfId="0" applyFont="1" applyBorder="1" applyAlignment="1" applyProtection="1">
      <alignment horizontal="center"/>
    </xf>
    <xf numFmtId="0" fontId="7" fillId="0" borderId="6" xfId="0" applyFont="1" applyBorder="1" applyAlignment="1" applyProtection="1">
      <alignment horizontal="center"/>
    </xf>
    <xf numFmtId="49" fontId="8" fillId="11" borderId="4" xfId="0" applyNumberFormat="1" applyFont="1" applyFill="1" applyBorder="1" applyAlignment="1" applyProtection="1">
      <alignment horizontal="center" vertical="center" wrapText="1"/>
    </xf>
    <xf numFmtId="49" fontId="8" fillId="11" borderId="5" xfId="0" applyNumberFormat="1" applyFont="1" applyFill="1" applyBorder="1" applyAlignment="1" applyProtection="1">
      <alignment horizontal="center" vertical="center" wrapText="1"/>
    </xf>
    <xf numFmtId="49" fontId="8" fillId="11" borderId="6" xfId="0" applyNumberFormat="1" applyFont="1" applyFill="1" applyBorder="1" applyAlignment="1" applyProtection="1">
      <alignment horizontal="center" vertical="center" wrapText="1"/>
    </xf>
    <xf numFmtId="0" fontId="7" fillId="0" borderId="28" xfId="0" applyFont="1" applyBorder="1" applyAlignment="1" applyProtection="1">
      <alignment horizontal="center"/>
    </xf>
    <xf numFmtId="0" fontId="17" fillId="12" borderId="4" xfId="0" applyFont="1" applyFill="1" applyBorder="1" applyAlignment="1" applyProtection="1">
      <alignment horizontal="center"/>
    </xf>
    <xf numFmtId="0" fontId="17" fillId="12" borderId="6" xfId="0" applyFont="1" applyFill="1" applyBorder="1" applyAlignment="1" applyProtection="1">
      <alignment horizontal="center"/>
    </xf>
    <xf numFmtId="0" fontId="8" fillId="11" borderId="5" xfId="0" applyFont="1" applyFill="1" applyBorder="1" applyAlignment="1" applyProtection="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6" xfId="0" applyFont="1" applyFill="1" applyBorder="1" applyAlignment="1" applyProtection="1">
      <alignment horizontal="center" vertical="center"/>
      <protection hidden="1"/>
    </xf>
  </cellXfs>
  <cellStyles count="1">
    <cellStyle name="Normal" xfId="0" builtinId="0"/>
  </cellStyles>
  <dxfs count="80">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0070C0"/>
      <color rgb="FF00705C"/>
      <color rgb="FFFFCBDA"/>
      <color rgb="FFFF3399"/>
      <color rgb="FFE60A61"/>
      <color rgb="FFBE0754"/>
      <color rgb="FFD60C62"/>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1000125</xdr:colOff>
      <xdr:row>0</xdr:row>
      <xdr:rowOff>23812</xdr:rowOff>
    </xdr:from>
    <xdr:to>
      <xdr:col>0</xdr:col>
      <xdr:colOff>2357437</xdr:colOff>
      <xdr:row>4</xdr:row>
      <xdr:rowOff>326994</xdr:rowOff>
    </xdr:to>
    <xdr:pic>
      <xdr:nvPicPr>
        <xdr:cNvPr id="3" name="Imagen 2">
          <a:extLst>
            <a:ext uri="{FF2B5EF4-FFF2-40B4-BE49-F238E27FC236}">
              <a16:creationId xmlns:a16="http://schemas.microsoft.com/office/drawing/2014/main" id="{A74BE043-8595-48D9-9A8E-D44268B63F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0125" y="23812"/>
          <a:ext cx="1357312" cy="1636682"/>
        </a:xfrm>
        <a:prstGeom prst="rect">
          <a:avLst/>
        </a:prstGeom>
      </xdr:spPr>
    </xdr:pic>
    <xdr:clientData/>
  </xdr:twoCellAnchor>
  <xdr:twoCellAnchor editAs="oneCell">
    <xdr:from>
      <xdr:col>1</xdr:col>
      <xdr:colOff>3107530</xdr:colOff>
      <xdr:row>10</xdr:row>
      <xdr:rowOff>71791</xdr:rowOff>
    </xdr:from>
    <xdr:to>
      <xdr:col>2</xdr:col>
      <xdr:colOff>1166812</xdr:colOff>
      <xdr:row>14</xdr:row>
      <xdr:rowOff>95249</xdr:rowOff>
    </xdr:to>
    <xdr:pic>
      <xdr:nvPicPr>
        <xdr:cNvPr id="5" name="Imagen 4">
          <a:extLst>
            <a:ext uri="{FF2B5EF4-FFF2-40B4-BE49-F238E27FC236}">
              <a16:creationId xmlns:a16="http://schemas.microsoft.com/office/drawing/2014/main" id="{4CFA89DE-45AD-459D-8E22-7DA5E58B77D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12718" y="5143854"/>
          <a:ext cx="1881188" cy="690208"/>
        </a:xfrm>
        <a:prstGeom prst="rect">
          <a:avLst/>
        </a:prstGeom>
      </xdr:spPr>
    </xdr:pic>
    <xdr:clientData/>
  </xdr:twoCellAnchor>
  <xdr:twoCellAnchor editAs="oneCell">
    <xdr:from>
      <xdr:col>3</xdr:col>
      <xdr:colOff>988217</xdr:colOff>
      <xdr:row>10</xdr:row>
      <xdr:rowOff>59531</xdr:rowOff>
    </xdr:from>
    <xdr:to>
      <xdr:col>4</xdr:col>
      <xdr:colOff>744801</xdr:colOff>
      <xdr:row>14</xdr:row>
      <xdr:rowOff>109313</xdr:rowOff>
    </xdr:to>
    <xdr:pic>
      <xdr:nvPicPr>
        <xdr:cNvPr id="6" name="Imagen 5">
          <a:extLst>
            <a:ext uri="{FF2B5EF4-FFF2-40B4-BE49-F238E27FC236}">
              <a16:creationId xmlns:a16="http://schemas.microsoft.com/office/drawing/2014/main" id="{72ADFD00-A25B-468D-959B-ECD69F373E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049123" y="5131594"/>
          <a:ext cx="1209147" cy="7165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515470</xdr:colOff>
      <xdr:row>0</xdr:row>
      <xdr:rowOff>22411</xdr:rowOff>
    </xdr:from>
    <xdr:to>
      <xdr:col>1</xdr:col>
      <xdr:colOff>616323</xdr:colOff>
      <xdr:row>4</xdr:row>
      <xdr:rowOff>152553</xdr:rowOff>
    </xdr:to>
    <xdr:pic>
      <xdr:nvPicPr>
        <xdr:cNvPr id="4" name="Imagen 3">
          <a:extLst>
            <a:ext uri="{FF2B5EF4-FFF2-40B4-BE49-F238E27FC236}">
              <a16:creationId xmlns:a16="http://schemas.microsoft.com/office/drawing/2014/main" id="{5CC6A55B-ED2D-42DF-B2C0-5A4330A51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470" y="22411"/>
          <a:ext cx="795618" cy="959377"/>
        </a:xfrm>
        <a:prstGeom prst="rect">
          <a:avLst/>
        </a:prstGeom>
      </xdr:spPr>
    </xdr:pic>
    <xdr:clientData/>
  </xdr:twoCellAnchor>
  <xdr:twoCellAnchor editAs="oneCell">
    <xdr:from>
      <xdr:col>6</xdr:col>
      <xdr:colOff>135590</xdr:colOff>
      <xdr:row>105</xdr:row>
      <xdr:rowOff>36211</xdr:rowOff>
    </xdr:from>
    <xdr:to>
      <xdr:col>7</xdr:col>
      <xdr:colOff>1857005</xdr:colOff>
      <xdr:row>110</xdr:row>
      <xdr:rowOff>58526</xdr:rowOff>
    </xdr:to>
    <xdr:pic>
      <xdr:nvPicPr>
        <xdr:cNvPr id="5" name="Imagen 4">
          <a:extLst>
            <a:ext uri="{FF2B5EF4-FFF2-40B4-BE49-F238E27FC236}">
              <a16:creationId xmlns:a16="http://schemas.microsoft.com/office/drawing/2014/main" id="{0F452989-071B-4FED-8454-FABCFA97ED7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17840" y="136586611"/>
          <a:ext cx="2807265" cy="879565"/>
        </a:xfrm>
        <a:prstGeom prst="rect">
          <a:avLst/>
        </a:prstGeom>
      </xdr:spPr>
    </xdr:pic>
    <xdr:clientData/>
  </xdr:twoCellAnchor>
  <xdr:twoCellAnchor editAs="oneCell">
    <xdr:from>
      <xdr:col>11</xdr:col>
      <xdr:colOff>1401294</xdr:colOff>
      <xdr:row>104</xdr:row>
      <xdr:rowOff>73958</xdr:rowOff>
    </xdr:from>
    <xdr:to>
      <xdr:col>13</xdr:col>
      <xdr:colOff>609600</xdr:colOff>
      <xdr:row>111</xdr:row>
      <xdr:rowOff>46833</xdr:rowOff>
    </xdr:to>
    <xdr:pic>
      <xdr:nvPicPr>
        <xdr:cNvPr id="6" name="Imagen 5">
          <a:extLst>
            <a:ext uri="{FF2B5EF4-FFF2-40B4-BE49-F238E27FC236}">
              <a16:creationId xmlns:a16="http://schemas.microsoft.com/office/drawing/2014/main" id="{6DC1AE3C-4496-44BF-9133-BFEEB47F511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051494" y="136452908"/>
          <a:ext cx="1799106" cy="1173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314740</xdr:colOff>
      <xdr:row>0</xdr:row>
      <xdr:rowOff>0</xdr:rowOff>
    </xdr:from>
    <xdr:to>
      <xdr:col>0</xdr:col>
      <xdr:colOff>1118153</xdr:colOff>
      <xdr:row>4</xdr:row>
      <xdr:rowOff>231624</xdr:rowOff>
    </xdr:to>
    <xdr:pic>
      <xdr:nvPicPr>
        <xdr:cNvPr id="3" name="Imagen 2">
          <a:extLst>
            <a:ext uri="{FF2B5EF4-FFF2-40B4-BE49-F238E27FC236}">
              <a16:creationId xmlns:a16="http://schemas.microsoft.com/office/drawing/2014/main" id="{DBD23F50-D931-44AE-A834-05A0A0CBF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740" y="0"/>
          <a:ext cx="803413" cy="968776"/>
        </a:xfrm>
        <a:prstGeom prst="rect">
          <a:avLst/>
        </a:prstGeom>
      </xdr:spPr>
    </xdr:pic>
    <xdr:clientData/>
  </xdr:twoCellAnchor>
  <xdr:twoCellAnchor editAs="oneCell">
    <xdr:from>
      <xdr:col>3</xdr:col>
      <xdr:colOff>556314</xdr:colOff>
      <xdr:row>73</xdr:row>
      <xdr:rowOff>132186</xdr:rowOff>
    </xdr:from>
    <xdr:to>
      <xdr:col>3</xdr:col>
      <xdr:colOff>2444749</xdr:colOff>
      <xdr:row>78</xdr:row>
      <xdr:rowOff>163284</xdr:rowOff>
    </xdr:to>
    <xdr:pic>
      <xdr:nvPicPr>
        <xdr:cNvPr id="5" name="Imagen 4">
          <a:extLst>
            <a:ext uri="{FF2B5EF4-FFF2-40B4-BE49-F238E27FC236}">
              <a16:creationId xmlns:a16="http://schemas.microsoft.com/office/drawing/2014/main" id="{4C3DE912-0CAB-48A0-A6E9-216C8E82CC7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689" y="54170686"/>
          <a:ext cx="1888435" cy="820314"/>
        </a:xfrm>
        <a:prstGeom prst="rect">
          <a:avLst/>
        </a:prstGeom>
      </xdr:spPr>
    </xdr:pic>
    <xdr:clientData/>
  </xdr:twoCellAnchor>
  <xdr:twoCellAnchor editAs="oneCell">
    <xdr:from>
      <xdr:col>5</xdr:col>
      <xdr:colOff>552174</xdr:colOff>
      <xdr:row>73</xdr:row>
      <xdr:rowOff>84207</xdr:rowOff>
    </xdr:from>
    <xdr:to>
      <xdr:col>5</xdr:col>
      <xdr:colOff>1938906</xdr:colOff>
      <xdr:row>78</xdr:row>
      <xdr:rowOff>92493</xdr:rowOff>
    </xdr:to>
    <xdr:pic>
      <xdr:nvPicPr>
        <xdr:cNvPr id="6" name="Imagen 5">
          <a:extLst>
            <a:ext uri="{FF2B5EF4-FFF2-40B4-BE49-F238E27FC236}">
              <a16:creationId xmlns:a16="http://schemas.microsoft.com/office/drawing/2014/main" id="{820DD48D-3165-4367-8DCD-25FFA7F5E1F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01174" y="54122707"/>
          <a:ext cx="1386732" cy="8020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127003</xdr:rowOff>
    </xdr:from>
    <xdr:to>
      <xdr:col>0</xdr:col>
      <xdr:colOff>685799</xdr:colOff>
      <xdr:row>3</xdr:row>
      <xdr:rowOff>223707</xdr:rowOff>
    </xdr:to>
    <xdr:pic>
      <xdr:nvPicPr>
        <xdr:cNvPr id="3" name="Imagen 2">
          <a:extLst>
            <a:ext uri="{FF2B5EF4-FFF2-40B4-BE49-F238E27FC236}">
              <a16:creationId xmlns:a16="http://schemas.microsoft.com/office/drawing/2014/main" id="{85BD4695-2977-4DFB-9ABD-5DD0CAEB4B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7003"/>
          <a:ext cx="685799" cy="826954"/>
        </a:xfrm>
        <a:prstGeom prst="rect">
          <a:avLst/>
        </a:prstGeom>
      </xdr:spPr>
    </xdr:pic>
    <xdr:clientData/>
  </xdr:twoCellAnchor>
  <xdr:twoCellAnchor editAs="oneCell">
    <xdr:from>
      <xdr:col>4</xdr:col>
      <xdr:colOff>1412875</xdr:colOff>
      <xdr:row>75</xdr:row>
      <xdr:rowOff>127354</xdr:rowOff>
    </xdr:from>
    <xdr:to>
      <xdr:col>4</xdr:col>
      <xdr:colOff>3254375</xdr:colOff>
      <xdr:row>77</xdr:row>
      <xdr:rowOff>222250</xdr:rowOff>
    </xdr:to>
    <xdr:pic>
      <xdr:nvPicPr>
        <xdr:cNvPr id="5" name="Imagen 4">
          <a:extLst>
            <a:ext uri="{FF2B5EF4-FFF2-40B4-BE49-F238E27FC236}">
              <a16:creationId xmlns:a16="http://schemas.microsoft.com/office/drawing/2014/main" id="{F5CECD5B-C9E9-4F53-AC79-CE93866A2D4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67875" y="107791604"/>
          <a:ext cx="1841500" cy="729896"/>
        </a:xfrm>
        <a:prstGeom prst="rect">
          <a:avLst/>
        </a:prstGeom>
      </xdr:spPr>
    </xdr:pic>
    <xdr:clientData/>
  </xdr:twoCellAnchor>
  <xdr:twoCellAnchor editAs="oneCell">
    <xdr:from>
      <xdr:col>9</xdr:col>
      <xdr:colOff>248708</xdr:colOff>
      <xdr:row>75</xdr:row>
      <xdr:rowOff>95250</xdr:rowOff>
    </xdr:from>
    <xdr:to>
      <xdr:col>9</xdr:col>
      <xdr:colOff>1475653</xdr:colOff>
      <xdr:row>77</xdr:row>
      <xdr:rowOff>174090</xdr:rowOff>
    </xdr:to>
    <xdr:pic>
      <xdr:nvPicPr>
        <xdr:cNvPr id="6" name="Imagen 5">
          <a:extLst>
            <a:ext uri="{FF2B5EF4-FFF2-40B4-BE49-F238E27FC236}">
              <a16:creationId xmlns:a16="http://schemas.microsoft.com/office/drawing/2014/main" id="{9823A56A-D2DC-4829-85E3-972BC9ADAC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409458" y="107759500"/>
          <a:ext cx="1226945" cy="7138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68036</xdr:rowOff>
    </xdr:from>
    <xdr:to>
      <xdr:col>0</xdr:col>
      <xdr:colOff>835053</xdr:colOff>
      <xdr:row>6</xdr:row>
      <xdr:rowOff>40821</xdr:rowOff>
    </xdr:to>
    <xdr:pic>
      <xdr:nvPicPr>
        <xdr:cNvPr id="4" name="Imagen 3">
          <a:extLst>
            <a:ext uri="{FF2B5EF4-FFF2-40B4-BE49-F238E27FC236}">
              <a16:creationId xmlns:a16="http://schemas.microsoft.com/office/drawing/2014/main" id="{171090BC-CFEF-4B65-B05B-AB1AA23B60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8036"/>
          <a:ext cx="835053" cy="1006928"/>
        </a:xfrm>
        <a:prstGeom prst="rect">
          <a:avLst/>
        </a:prstGeom>
      </xdr:spPr>
    </xdr:pic>
    <xdr:clientData/>
  </xdr:twoCellAnchor>
  <xdr:twoCellAnchor editAs="oneCell">
    <xdr:from>
      <xdr:col>12</xdr:col>
      <xdr:colOff>971550</xdr:colOff>
      <xdr:row>106</xdr:row>
      <xdr:rowOff>354</xdr:rowOff>
    </xdr:from>
    <xdr:to>
      <xdr:col>15</xdr:col>
      <xdr:colOff>664004</xdr:colOff>
      <xdr:row>111</xdr:row>
      <xdr:rowOff>157458</xdr:rowOff>
    </xdr:to>
    <xdr:pic>
      <xdr:nvPicPr>
        <xdr:cNvPr id="5" name="Imagen 4">
          <a:extLst>
            <a:ext uri="{FF2B5EF4-FFF2-40B4-BE49-F238E27FC236}">
              <a16:creationId xmlns:a16="http://schemas.microsoft.com/office/drawing/2014/main" id="{51FD3BED-9064-4DDF-AFBF-FE3F52B7DF7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49700" y="236258454"/>
          <a:ext cx="3744661" cy="1014355"/>
        </a:xfrm>
        <a:prstGeom prst="rect">
          <a:avLst/>
        </a:prstGeom>
      </xdr:spPr>
    </xdr:pic>
    <xdr:clientData/>
  </xdr:twoCellAnchor>
  <xdr:twoCellAnchor editAs="oneCell">
    <xdr:from>
      <xdr:col>22</xdr:col>
      <xdr:colOff>55790</xdr:colOff>
      <xdr:row>104</xdr:row>
      <xdr:rowOff>95250</xdr:rowOff>
    </xdr:from>
    <xdr:to>
      <xdr:col>23</xdr:col>
      <xdr:colOff>933449</xdr:colOff>
      <xdr:row>113</xdr:row>
      <xdr:rowOff>40722</xdr:rowOff>
    </xdr:to>
    <xdr:pic>
      <xdr:nvPicPr>
        <xdr:cNvPr id="6" name="Imagen 5">
          <a:extLst>
            <a:ext uri="{FF2B5EF4-FFF2-40B4-BE49-F238E27FC236}">
              <a16:creationId xmlns:a16="http://schemas.microsoft.com/office/drawing/2014/main" id="{B11661BB-374C-4136-8284-22EB00E63A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144890" y="236010450"/>
          <a:ext cx="2396217" cy="14885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0</xdr:col>
      <xdr:colOff>1260843</xdr:colOff>
      <xdr:row>5</xdr:row>
      <xdr:rowOff>104775</xdr:rowOff>
    </xdr:to>
    <xdr:pic>
      <xdr:nvPicPr>
        <xdr:cNvPr id="4" name="Imagen 3">
          <a:extLst>
            <a:ext uri="{FF2B5EF4-FFF2-40B4-BE49-F238E27FC236}">
              <a16:creationId xmlns:a16="http://schemas.microsoft.com/office/drawing/2014/main" id="{49BB377B-F34C-4DBE-AB8F-5A0455A9B2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47625"/>
          <a:ext cx="1232268" cy="1485900"/>
        </a:xfrm>
        <a:prstGeom prst="rect">
          <a:avLst/>
        </a:prstGeom>
      </xdr:spPr>
    </xdr:pic>
    <xdr:clientData/>
  </xdr:twoCellAnchor>
  <xdr:twoCellAnchor editAs="oneCell">
    <xdr:from>
      <xdr:col>5</xdr:col>
      <xdr:colOff>1047749</xdr:colOff>
      <xdr:row>76</xdr:row>
      <xdr:rowOff>86078</xdr:rowOff>
    </xdr:from>
    <xdr:to>
      <xdr:col>7</xdr:col>
      <xdr:colOff>971548</xdr:colOff>
      <xdr:row>80</xdr:row>
      <xdr:rowOff>152399</xdr:rowOff>
    </xdr:to>
    <xdr:pic>
      <xdr:nvPicPr>
        <xdr:cNvPr id="5" name="Imagen 4">
          <a:extLst>
            <a:ext uri="{FF2B5EF4-FFF2-40B4-BE49-F238E27FC236}">
              <a16:creationId xmlns:a16="http://schemas.microsoft.com/office/drawing/2014/main" id="{294A03D9-A759-4AD5-8FE8-EE188738239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8124" y="40862603"/>
          <a:ext cx="2657475" cy="714021"/>
        </a:xfrm>
        <a:prstGeom prst="rect">
          <a:avLst/>
        </a:prstGeom>
      </xdr:spPr>
    </xdr:pic>
    <xdr:clientData/>
  </xdr:twoCellAnchor>
  <xdr:twoCellAnchor editAs="oneCell">
    <xdr:from>
      <xdr:col>8</xdr:col>
      <xdr:colOff>1695449</xdr:colOff>
      <xdr:row>75</xdr:row>
      <xdr:rowOff>57150</xdr:rowOff>
    </xdr:from>
    <xdr:to>
      <xdr:col>10</xdr:col>
      <xdr:colOff>9939</xdr:colOff>
      <xdr:row>81</xdr:row>
      <xdr:rowOff>97816</xdr:rowOff>
    </xdr:to>
    <xdr:pic>
      <xdr:nvPicPr>
        <xdr:cNvPr id="6" name="Imagen 5">
          <a:extLst>
            <a:ext uri="{FF2B5EF4-FFF2-40B4-BE49-F238E27FC236}">
              <a16:creationId xmlns:a16="http://schemas.microsoft.com/office/drawing/2014/main" id="{2A10E51E-108B-4622-93C9-4B8E979E2C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925424" y="40671750"/>
          <a:ext cx="1708112" cy="1012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180975</xdr:rowOff>
    </xdr:from>
    <xdr:to>
      <xdr:col>0</xdr:col>
      <xdr:colOff>1147693</xdr:colOff>
      <xdr:row>5</xdr:row>
      <xdr:rowOff>142875</xdr:rowOff>
    </xdr:to>
    <xdr:pic>
      <xdr:nvPicPr>
        <xdr:cNvPr id="3" name="Imagen 2">
          <a:extLst>
            <a:ext uri="{FF2B5EF4-FFF2-40B4-BE49-F238E27FC236}">
              <a16:creationId xmlns:a16="http://schemas.microsoft.com/office/drawing/2014/main" id="{EB3F4F97-D7D8-4EF4-A835-E5611A814D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80975"/>
          <a:ext cx="995293" cy="1200150"/>
        </a:xfrm>
        <a:prstGeom prst="rect">
          <a:avLst/>
        </a:prstGeom>
      </xdr:spPr>
    </xdr:pic>
    <xdr:clientData/>
  </xdr:twoCellAnchor>
  <xdr:twoCellAnchor editAs="oneCell">
    <xdr:from>
      <xdr:col>5</xdr:col>
      <xdr:colOff>28575</xdr:colOff>
      <xdr:row>75</xdr:row>
      <xdr:rowOff>76554</xdr:rowOff>
    </xdr:from>
    <xdr:to>
      <xdr:col>6</xdr:col>
      <xdr:colOff>78104</xdr:colOff>
      <xdr:row>79</xdr:row>
      <xdr:rowOff>22897</xdr:rowOff>
    </xdr:to>
    <xdr:pic>
      <xdr:nvPicPr>
        <xdr:cNvPr id="4" name="Imagen 3">
          <a:extLst>
            <a:ext uri="{FF2B5EF4-FFF2-40B4-BE49-F238E27FC236}">
              <a16:creationId xmlns:a16="http://schemas.microsoft.com/office/drawing/2014/main" id="{BEE0B81F-3474-44F8-8F12-28940872755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64503654"/>
          <a:ext cx="1525904" cy="594042"/>
        </a:xfrm>
        <a:prstGeom prst="rect">
          <a:avLst/>
        </a:prstGeom>
      </xdr:spPr>
    </xdr:pic>
    <xdr:clientData/>
  </xdr:twoCellAnchor>
  <xdr:twoCellAnchor editAs="oneCell">
    <xdr:from>
      <xdr:col>7</xdr:col>
      <xdr:colOff>1238250</xdr:colOff>
      <xdr:row>75</xdr:row>
      <xdr:rowOff>114300</xdr:rowOff>
    </xdr:from>
    <xdr:to>
      <xdr:col>8</xdr:col>
      <xdr:colOff>514061</xdr:colOff>
      <xdr:row>79</xdr:row>
      <xdr:rowOff>47808</xdr:rowOff>
    </xdr:to>
    <xdr:pic>
      <xdr:nvPicPr>
        <xdr:cNvPr id="5" name="Imagen 4">
          <a:extLst>
            <a:ext uri="{FF2B5EF4-FFF2-40B4-BE49-F238E27FC236}">
              <a16:creationId xmlns:a16="http://schemas.microsoft.com/office/drawing/2014/main" id="{54B8DEEA-50C2-4212-90EB-E8F523CFA8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477875" y="64541400"/>
          <a:ext cx="980786" cy="5812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463826</xdr:colOff>
      <xdr:row>0</xdr:row>
      <xdr:rowOff>16565</xdr:rowOff>
    </xdr:from>
    <xdr:to>
      <xdr:col>0</xdr:col>
      <xdr:colOff>1242391</xdr:colOff>
      <xdr:row>4</xdr:row>
      <xdr:rowOff>218227</xdr:rowOff>
    </xdr:to>
    <xdr:pic>
      <xdr:nvPicPr>
        <xdr:cNvPr id="4" name="Imagen 3">
          <a:extLst>
            <a:ext uri="{FF2B5EF4-FFF2-40B4-BE49-F238E27FC236}">
              <a16:creationId xmlns:a16="http://schemas.microsoft.com/office/drawing/2014/main" id="{40507C57-E6A2-419B-B73A-580C19AFA6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826" y="16565"/>
          <a:ext cx="778565" cy="938814"/>
        </a:xfrm>
        <a:prstGeom prst="rect">
          <a:avLst/>
        </a:prstGeom>
      </xdr:spPr>
    </xdr:pic>
    <xdr:clientData/>
  </xdr:twoCellAnchor>
  <xdr:twoCellAnchor editAs="oneCell">
    <xdr:from>
      <xdr:col>2</xdr:col>
      <xdr:colOff>679174</xdr:colOff>
      <xdr:row>21</xdr:row>
      <xdr:rowOff>124593</xdr:rowOff>
    </xdr:from>
    <xdr:to>
      <xdr:col>3</xdr:col>
      <xdr:colOff>490578</xdr:colOff>
      <xdr:row>25</xdr:row>
      <xdr:rowOff>56026</xdr:rowOff>
    </xdr:to>
    <xdr:pic>
      <xdr:nvPicPr>
        <xdr:cNvPr id="5" name="Imagen 4">
          <a:extLst>
            <a:ext uri="{FF2B5EF4-FFF2-40B4-BE49-F238E27FC236}">
              <a16:creationId xmlns:a16="http://schemas.microsoft.com/office/drawing/2014/main" id="{739617EC-8EF6-4555-8254-45F6954F87C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08174" y="13351919"/>
          <a:ext cx="1525904" cy="594042"/>
        </a:xfrm>
        <a:prstGeom prst="rect">
          <a:avLst/>
        </a:prstGeom>
      </xdr:spPr>
    </xdr:pic>
    <xdr:clientData/>
  </xdr:twoCellAnchor>
  <xdr:twoCellAnchor editAs="oneCell">
    <xdr:from>
      <xdr:col>4</xdr:col>
      <xdr:colOff>1488799</xdr:colOff>
      <xdr:row>21</xdr:row>
      <xdr:rowOff>124239</xdr:rowOff>
    </xdr:from>
    <xdr:to>
      <xdr:col>5</xdr:col>
      <xdr:colOff>755085</xdr:colOff>
      <xdr:row>25</xdr:row>
      <xdr:rowOff>42837</xdr:rowOff>
    </xdr:to>
    <xdr:pic>
      <xdr:nvPicPr>
        <xdr:cNvPr id="6" name="Imagen 5">
          <a:extLst>
            <a:ext uri="{FF2B5EF4-FFF2-40B4-BE49-F238E27FC236}">
              <a16:creationId xmlns:a16="http://schemas.microsoft.com/office/drawing/2014/main" id="{63FECB5A-DEC3-47BC-9A15-1EF2452D6B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46799" y="13351565"/>
          <a:ext cx="980786" cy="5812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728869</xdr:colOff>
      <xdr:row>0</xdr:row>
      <xdr:rowOff>24848</xdr:rowOff>
    </xdr:from>
    <xdr:to>
      <xdr:col>0</xdr:col>
      <xdr:colOff>1474304</xdr:colOff>
      <xdr:row>4</xdr:row>
      <xdr:rowOff>186561</xdr:rowOff>
    </xdr:to>
    <xdr:pic>
      <xdr:nvPicPr>
        <xdr:cNvPr id="4" name="Imagen 3">
          <a:extLst>
            <a:ext uri="{FF2B5EF4-FFF2-40B4-BE49-F238E27FC236}">
              <a16:creationId xmlns:a16="http://schemas.microsoft.com/office/drawing/2014/main" id="{6C3517C9-7BB7-4BB4-978E-2469776288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69" y="24848"/>
          <a:ext cx="745435" cy="898865"/>
        </a:xfrm>
        <a:prstGeom prst="rect">
          <a:avLst/>
        </a:prstGeom>
      </xdr:spPr>
    </xdr:pic>
    <xdr:clientData/>
  </xdr:twoCellAnchor>
  <xdr:twoCellAnchor editAs="oneCell">
    <xdr:from>
      <xdr:col>1</xdr:col>
      <xdr:colOff>2136913</xdr:colOff>
      <xdr:row>14</xdr:row>
      <xdr:rowOff>108029</xdr:rowOff>
    </xdr:from>
    <xdr:to>
      <xdr:col>1</xdr:col>
      <xdr:colOff>3662817</xdr:colOff>
      <xdr:row>18</xdr:row>
      <xdr:rowOff>39462</xdr:rowOff>
    </xdr:to>
    <xdr:pic>
      <xdr:nvPicPr>
        <xdr:cNvPr id="5" name="Imagen 4">
          <a:extLst>
            <a:ext uri="{FF2B5EF4-FFF2-40B4-BE49-F238E27FC236}">
              <a16:creationId xmlns:a16="http://schemas.microsoft.com/office/drawing/2014/main" id="{9809347D-43A5-421A-BF3F-D192376597E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73217" y="4183072"/>
          <a:ext cx="1525904" cy="594042"/>
        </a:xfrm>
        <a:prstGeom prst="rect">
          <a:avLst/>
        </a:prstGeom>
      </xdr:spPr>
    </xdr:pic>
    <xdr:clientData/>
  </xdr:twoCellAnchor>
  <xdr:twoCellAnchor editAs="oneCell">
    <xdr:from>
      <xdr:col>4</xdr:col>
      <xdr:colOff>204994</xdr:colOff>
      <xdr:row>14</xdr:row>
      <xdr:rowOff>107675</xdr:rowOff>
    </xdr:from>
    <xdr:to>
      <xdr:col>4</xdr:col>
      <xdr:colOff>1185780</xdr:colOff>
      <xdr:row>18</xdr:row>
      <xdr:rowOff>26273</xdr:rowOff>
    </xdr:to>
    <xdr:pic>
      <xdr:nvPicPr>
        <xdr:cNvPr id="6" name="Imagen 5">
          <a:extLst>
            <a:ext uri="{FF2B5EF4-FFF2-40B4-BE49-F238E27FC236}">
              <a16:creationId xmlns:a16="http://schemas.microsoft.com/office/drawing/2014/main" id="{C9534713-F06C-406E-AF04-47C8935F29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11842" y="4182718"/>
          <a:ext cx="980786" cy="58120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A54B85EC-AB74-4E7A-9A05-10D967E1CC25}"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8" dT="2019-03-07T21:45:58.17" personId="{A54B85EC-AB74-4E7A-9A05-10D967E1CC25}"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7" Type="http://schemas.openxmlformats.org/officeDocument/2006/relationships/comments" Target="../comments4.x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comments" Target="../comments5.x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6" Type="http://schemas.openxmlformats.org/officeDocument/2006/relationships/vmlDrawing" Target="../drawings/vmlDrawing5.vml"/><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1"/>
  <sheetViews>
    <sheetView tabSelected="1" view="pageBreakPreview" zoomScale="80" zoomScaleNormal="80" zoomScaleSheetLayoutView="80" workbookViewId="0"/>
  </sheetViews>
  <sheetFormatPr baseColWidth="10" defaultColWidth="11.42578125" defaultRowHeight="12.75" x14ac:dyDescent="0.25"/>
  <cols>
    <col min="1" max="1" width="51" style="72" customWidth="1"/>
    <col min="2" max="2" width="57.28515625" style="72" customWidth="1"/>
    <col min="3" max="3" width="57.42578125" style="72" customWidth="1"/>
    <col min="4" max="4" width="21.7109375" style="72" bestFit="1" customWidth="1"/>
    <col min="5" max="5" width="29.42578125" style="72" customWidth="1"/>
    <col min="6" max="16384" width="11.42578125" style="72"/>
  </cols>
  <sheetData>
    <row r="1" spans="1:5" ht="26.25" customHeight="1" thickBot="1" x14ac:dyDescent="0.3">
      <c r="A1" s="70"/>
      <c r="B1" s="141" t="s">
        <v>0</v>
      </c>
      <c r="C1" s="139" t="s">
        <v>1</v>
      </c>
      <c r="D1" s="124" t="s">
        <v>2</v>
      </c>
      <c r="E1" s="71" t="s">
        <v>3</v>
      </c>
    </row>
    <row r="2" spans="1:5" ht="26.25" customHeight="1" thickBot="1" x14ac:dyDescent="0.3">
      <c r="A2" s="70"/>
      <c r="B2" s="144"/>
      <c r="C2" s="140"/>
      <c r="D2" s="124" t="s">
        <v>4</v>
      </c>
      <c r="E2" s="73">
        <v>20</v>
      </c>
    </row>
    <row r="3" spans="1:5" ht="26.25" customHeight="1" thickBot="1" x14ac:dyDescent="0.3">
      <c r="A3" s="70"/>
      <c r="B3" s="144"/>
      <c r="C3" s="143"/>
      <c r="D3" s="125" t="s">
        <v>5</v>
      </c>
      <c r="E3" s="74">
        <v>42745</v>
      </c>
    </row>
    <row r="4" spans="1:5" ht="26.25" customHeight="1" x14ac:dyDescent="0.25">
      <c r="A4" s="70"/>
      <c r="B4" s="137" t="s">
        <v>6</v>
      </c>
      <c r="C4" s="139" t="s">
        <v>7</v>
      </c>
      <c r="D4" s="141" t="s">
        <v>893</v>
      </c>
      <c r="E4" s="139" t="s">
        <v>8</v>
      </c>
    </row>
    <row r="5" spans="1:5" ht="26.25" customHeight="1" thickBot="1" x14ac:dyDescent="0.3">
      <c r="A5" s="70"/>
      <c r="B5" s="138"/>
      <c r="C5" s="140"/>
      <c r="D5" s="142"/>
      <c r="E5" s="143"/>
    </row>
    <row r="6" spans="1:5" ht="14.25" thickTop="1" thickBot="1" x14ac:dyDescent="0.3">
      <c r="A6" s="148" t="s">
        <v>9</v>
      </c>
      <c r="B6" s="149"/>
      <c r="C6" s="148" t="s">
        <v>10</v>
      </c>
      <c r="D6" s="150"/>
      <c r="E6" s="150"/>
    </row>
    <row r="7" spans="1:5" ht="32.25" customHeight="1" x14ac:dyDescent="0.25">
      <c r="A7" s="151" t="s">
        <v>11</v>
      </c>
      <c r="B7" s="152"/>
      <c r="C7" s="155" t="s">
        <v>12</v>
      </c>
      <c r="D7" s="156"/>
      <c r="E7" s="157"/>
    </row>
    <row r="8" spans="1:5" ht="39" customHeight="1" thickBot="1" x14ac:dyDescent="0.3">
      <c r="A8" s="153"/>
      <c r="B8" s="154"/>
      <c r="C8" s="158"/>
      <c r="D8" s="159"/>
      <c r="E8" s="160"/>
    </row>
    <row r="9" spans="1:5" ht="30.75" customHeight="1" thickTop="1" thickBot="1" x14ac:dyDescent="0.3">
      <c r="A9" s="148" t="s">
        <v>13</v>
      </c>
      <c r="B9" s="150"/>
      <c r="C9" s="150"/>
      <c r="D9" s="150"/>
      <c r="E9" s="150"/>
    </row>
    <row r="10" spans="1:5" ht="152.25" customHeight="1" thickBot="1" x14ac:dyDescent="0.3">
      <c r="A10" s="145" t="s">
        <v>14</v>
      </c>
      <c r="B10" s="146"/>
      <c r="C10" s="146"/>
      <c r="D10" s="146"/>
      <c r="E10" s="147"/>
    </row>
    <row r="11" spans="1:5" ht="13.5" thickTop="1" x14ac:dyDescent="0.25"/>
  </sheetData>
  <mergeCells count="12">
    <mergeCell ref="A10:E10"/>
    <mergeCell ref="A6:B6"/>
    <mergeCell ref="C6:E6"/>
    <mergeCell ref="A7:B8"/>
    <mergeCell ref="C7:E8"/>
    <mergeCell ref="A9:E9"/>
    <mergeCell ref="B4:B5"/>
    <mergeCell ref="C4:C5"/>
    <mergeCell ref="D4:D5"/>
    <mergeCell ref="E4:E5"/>
    <mergeCell ref="B1:B3"/>
    <mergeCell ref="C1:C3"/>
  </mergeCells>
  <pageMargins left="0.7" right="0.7" top="0.75" bottom="0.75" header="0.3" footer="0.3"/>
  <pageSetup scale="41" orientation="portrait" horizont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dimension ref="A1:BJ232"/>
  <sheetViews>
    <sheetView topLeftCell="L54" zoomScale="57" zoomScaleNormal="57" zoomScaleSheetLayoutView="30" workbookViewId="0">
      <selection activeCell="Q80" sqref="Q80"/>
    </sheetView>
  </sheetViews>
  <sheetFormatPr baseColWidth="10" defaultColWidth="11.42578125" defaultRowHeight="15" x14ac:dyDescent="0.25"/>
  <cols>
    <col min="1" max="1" width="11.42578125" style="2"/>
    <col min="2" max="2" width="20.85546875" style="2" bestFit="1" customWidth="1"/>
    <col min="3" max="3" width="36.140625" style="2" customWidth="1"/>
    <col min="4" max="4" width="11.42578125" style="2"/>
    <col min="5" max="5" width="35.140625" style="2" bestFit="1" customWidth="1"/>
    <col min="6" max="6" width="24.42578125" style="2" customWidth="1"/>
    <col min="7" max="7" width="11.42578125" style="2"/>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261" t="s">
        <v>631</v>
      </c>
      <c r="L2" s="262"/>
      <c r="M2" s="1"/>
      <c r="N2" s="3"/>
      <c r="O2" s="4" t="s">
        <v>632</v>
      </c>
      <c r="P2" s="1"/>
      <c r="Q2" s="261" t="s">
        <v>633</v>
      </c>
      <c r="R2" s="262"/>
      <c r="S2" s="1"/>
      <c r="T2" s="259" t="s">
        <v>634</v>
      </c>
      <c r="U2" s="260"/>
      <c r="V2" s="1"/>
      <c r="W2" s="5" t="s">
        <v>635</v>
      </c>
      <c r="X2" s="1"/>
      <c r="Y2" s="5" t="s">
        <v>635</v>
      </c>
      <c r="Z2" s="1"/>
      <c r="AA2" s="5" t="s">
        <v>635</v>
      </c>
      <c r="AB2" s="1"/>
      <c r="AC2" s="5" t="s">
        <v>635</v>
      </c>
      <c r="AD2" s="1"/>
      <c r="AE2" s="5" t="s">
        <v>635</v>
      </c>
      <c r="AF2" s="1"/>
      <c r="AG2" s="5" t="s">
        <v>635</v>
      </c>
      <c r="AH2" s="1"/>
      <c r="AI2" s="5" t="s">
        <v>635</v>
      </c>
      <c r="AJ2" s="1"/>
      <c r="AK2" s="5" t="s">
        <v>635</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263" t="s">
        <v>636</v>
      </c>
      <c r="C3" s="264"/>
      <c r="D3" s="1"/>
      <c r="E3" s="261" t="s">
        <v>637</v>
      </c>
      <c r="F3" s="262"/>
      <c r="G3" s="1"/>
      <c r="H3" s="259" t="s">
        <v>638</v>
      </c>
      <c r="I3" s="260"/>
      <c r="J3" s="1"/>
      <c r="K3" s="1"/>
      <c r="L3" s="1"/>
      <c r="M3" s="1"/>
      <c r="N3" s="6"/>
      <c r="O3" s="7" t="s">
        <v>639</v>
      </c>
      <c r="P3" s="8"/>
      <c r="Q3" s="9" t="s">
        <v>640</v>
      </c>
      <c r="R3" s="10" t="s">
        <v>641</v>
      </c>
      <c r="S3" s="1"/>
      <c r="T3" s="10" t="s">
        <v>642</v>
      </c>
      <c r="U3" s="10" t="s">
        <v>641</v>
      </c>
      <c r="V3" s="1"/>
      <c r="W3" s="9" t="s">
        <v>643</v>
      </c>
      <c r="X3" s="1"/>
      <c r="Y3" s="9" t="s">
        <v>644</v>
      </c>
      <c r="Z3" s="1"/>
      <c r="AA3" s="9" t="s">
        <v>645</v>
      </c>
      <c r="AB3" s="1"/>
      <c r="AC3" s="9" t="s">
        <v>646</v>
      </c>
      <c r="AD3" s="1"/>
      <c r="AE3" s="9" t="s">
        <v>647</v>
      </c>
      <c r="AF3" s="1"/>
      <c r="AG3" s="9" t="s">
        <v>648</v>
      </c>
      <c r="AH3" s="1"/>
      <c r="AI3" s="9" t="s">
        <v>649</v>
      </c>
      <c r="AJ3" s="1"/>
      <c r="AK3" s="9" t="s">
        <v>649</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104" t="s">
        <v>650</v>
      </c>
      <c r="C4" s="104" t="s">
        <v>641</v>
      </c>
      <c r="D4" s="1"/>
      <c r="E4" s="9" t="s">
        <v>651</v>
      </c>
      <c r="F4" s="11" t="s">
        <v>641</v>
      </c>
      <c r="G4" s="1"/>
      <c r="H4" s="9" t="s">
        <v>652</v>
      </c>
      <c r="I4" s="11" t="s">
        <v>641</v>
      </c>
      <c r="J4" s="1"/>
      <c r="K4" s="1"/>
      <c r="L4" s="1"/>
      <c r="M4" s="1"/>
      <c r="N4" s="12"/>
      <c r="O4" s="7" t="s">
        <v>653</v>
      </c>
      <c r="P4" s="1"/>
      <c r="Q4" s="13" t="s">
        <v>654</v>
      </c>
      <c r="R4" s="14" t="s">
        <v>655</v>
      </c>
      <c r="S4" s="1"/>
      <c r="T4" s="16" t="s">
        <v>454</v>
      </c>
      <c r="U4" s="51" t="s">
        <v>656</v>
      </c>
      <c r="V4" s="1"/>
      <c r="W4" s="16" t="s">
        <v>456</v>
      </c>
      <c r="X4" s="1"/>
      <c r="Y4" s="16" t="s">
        <v>457</v>
      </c>
      <c r="Z4" s="1"/>
      <c r="AA4" s="51" t="s">
        <v>459</v>
      </c>
      <c r="AB4" s="1"/>
      <c r="AC4" s="51" t="s">
        <v>458</v>
      </c>
      <c r="AD4" s="1"/>
      <c r="AE4" s="16" t="s">
        <v>457</v>
      </c>
      <c r="AF4" s="1"/>
      <c r="AG4" s="16" t="s">
        <v>460</v>
      </c>
      <c r="AH4" s="1"/>
      <c r="AI4" s="16" t="s">
        <v>550</v>
      </c>
      <c r="AJ4" s="1"/>
      <c r="AK4" s="16" t="s">
        <v>550</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105" t="s">
        <v>300</v>
      </c>
      <c r="C5" s="106" t="s">
        <v>657</v>
      </c>
      <c r="D5" s="1"/>
      <c r="E5" s="15">
        <v>5</v>
      </c>
      <c r="F5" s="17" t="s">
        <v>658</v>
      </c>
      <c r="G5" s="1"/>
      <c r="H5" s="15">
        <v>5</v>
      </c>
      <c r="I5" s="17" t="s">
        <v>659</v>
      </c>
      <c r="J5" s="1"/>
      <c r="K5" s="1"/>
      <c r="L5" s="1"/>
      <c r="M5" s="1"/>
      <c r="N5" s="18"/>
      <c r="O5" s="19" t="s">
        <v>660</v>
      </c>
      <c r="P5" s="1"/>
      <c r="Q5" s="54" t="s">
        <v>661</v>
      </c>
      <c r="R5" s="53" t="s">
        <v>662</v>
      </c>
      <c r="S5" s="1"/>
      <c r="T5" s="13" t="s">
        <v>462</v>
      </c>
      <c r="U5" s="20" t="s">
        <v>663</v>
      </c>
      <c r="V5" s="1"/>
      <c r="W5" s="54" t="s">
        <v>664</v>
      </c>
      <c r="X5" s="1"/>
      <c r="Y5" s="54" t="s">
        <v>665</v>
      </c>
      <c r="Z5" s="1"/>
      <c r="AA5" s="52" t="s">
        <v>666</v>
      </c>
      <c r="AB5" s="1"/>
      <c r="AC5" s="60" t="s">
        <v>667</v>
      </c>
      <c r="AD5" s="1"/>
      <c r="AE5" s="54" t="s">
        <v>665</v>
      </c>
      <c r="AF5" s="1"/>
      <c r="AG5" s="15" t="s">
        <v>668</v>
      </c>
      <c r="AH5" s="1"/>
      <c r="AI5" s="54" t="s">
        <v>669</v>
      </c>
      <c r="AJ5" s="1"/>
      <c r="AK5" s="15" t="s">
        <v>670</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105" t="s">
        <v>733</v>
      </c>
      <c r="C6" s="106" t="s">
        <v>671</v>
      </c>
      <c r="D6" s="1"/>
      <c r="E6" s="15">
        <v>4</v>
      </c>
      <c r="F6" s="17" t="s">
        <v>672</v>
      </c>
      <c r="G6" s="1"/>
      <c r="H6" s="15">
        <v>4</v>
      </c>
      <c r="I6" s="17" t="s">
        <v>673</v>
      </c>
      <c r="J6" s="1"/>
      <c r="K6" s="21" t="s">
        <v>674</v>
      </c>
      <c r="L6" s="1"/>
      <c r="M6" s="1"/>
      <c r="N6" s="1"/>
      <c r="O6" s="1"/>
      <c r="P6" s="1"/>
      <c r="Q6" s="1"/>
      <c r="R6" s="1"/>
      <c r="S6" s="1"/>
      <c r="T6" s="13" t="s">
        <v>455</v>
      </c>
      <c r="U6" s="101"/>
      <c r="V6" s="1"/>
      <c r="W6" s="1"/>
      <c r="X6" s="1"/>
      <c r="Y6" s="1"/>
      <c r="Z6" s="1"/>
      <c r="AA6" s="1"/>
      <c r="AB6" s="1"/>
      <c r="AC6" s="54" t="s">
        <v>675</v>
      </c>
      <c r="AD6" s="1"/>
      <c r="AE6" s="1"/>
      <c r="AF6" s="1"/>
      <c r="AG6" s="54" t="s">
        <v>676</v>
      </c>
      <c r="AH6" s="1"/>
      <c r="AI6" s="1"/>
      <c r="AJ6" s="1"/>
      <c r="AK6" s="54" t="s">
        <v>669</v>
      </c>
      <c r="AL6" s="1"/>
      <c r="AM6" s="1"/>
      <c r="AN6" s="1"/>
      <c r="AO6" s="1"/>
      <c r="AP6" s="1"/>
      <c r="AQ6" s="1"/>
      <c r="AR6" s="1"/>
      <c r="AS6" s="1"/>
      <c r="AT6" s="1"/>
      <c r="AU6" s="1"/>
      <c r="AV6" s="1"/>
      <c r="AW6" s="1"/>
      <c r="AX6" s="1"/>
      <c r="AY6" s="1"/>
      <c r="AZ6" s="1"/>
      <c r="BA6" s="1"/>
      <c r="BB6" s="1"/>
      <c r="BC6" s="1"/>
      <c r="BD6" s="1"/>
      <c r="BE6" s="1"/>
      <c r="BF6" s="1"/>
      <c r="BG6" s="1"/>
      <c r="BH6" s="1"/>
      <c r="BI6" s="1"/>
      <c r="BJ6" s="1"/>
    </row>
    <row r="7" spans="1:62" ht="114" x14ac:dyDescent="0.25">
      <c r="A7" s="1"/>
      <c r="B7" s="105" t="s">
        <v>677</v>
      </c>
      <c r="C7" s="106" t="s">
        <v>678</v>
      </c>
      <c r="D7" s="1"/>
      <c r="E7" s="15">
        <v>3</v>
      </c>
      <c r="F7" s="17" t="s">
        <v>679</v>
      </c>
      <c r="G7" s="1"/>
      <c r="H7" s="15">
        <v>3</v>
      </c>
      <c r="I7" s="17" t="s">
        <v>680</v>
      </c>
      <c r="J7" s="1"/>
      <c r="K7" s="15" t="s">
        <v>452</v>
      </c>
      <c r="L7" s="1"/>
      <c r="M7" s="1"/>
      <c r="N7" s="16">
        <v>5</v>
      </c>
      <c r="O7" s="22">
        <f>$N$7*O12</f>
        <v>5</v>
      </c>
      <c r="P7" s="23">
        <f>$N$7*P12</f>
        <v>10</v>
      </c>
      <c r="Q7" s="24">
        <f>$N$7*Q12</f>
        <v>15</v>
      </c>
      <c r="R7" s="24">
        <f>$N$7*R12</f>
        <v>20</v>
      </c>
      <c r="S7" s="25">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72" thickBot="1" x14ac:dyDescent="0.3">
      <c r="A8" s="1"/>
      <c r="B8" s="105" t="s">
        <v>734</v>
      </c>
      <c r="C8" s="106" t="s">
        <v>737</v>
      </c>
      <c r="D8" s="1"/>
      <c r="E8" s="15">
        <v>2</v>
      </c>
      <c r="F8" s="17" t="s">
        <v>681</v>
      </c>
      <c r="G8" s="1"/>
      <c r="H8" s="15">
        <v>2</v>
      </c>
      <c r="I8" s="17" t="s">
        <v>682</v>
      </c>
      <c r="J8" s="1"/>
      <c r="K8" s="54" t="s">
        <v>453</v>
      </c>
      <c r="L8" s="1"/>
      <c r="M8" s="1"/>
      <c r="N8" s="15">
        <v>4</v>
      </c>
      <c r="O8" s="26">
        <f>$N$8*O12</f>
        <v>4</v>
      </c>
      <c r="P8" s="27">
        <f>$N$8*P12</f>
        <v>8</v>
      </c>
      <c r="Q8" s="27">
        <f>$N$8*Q12</f>
        <v>12</v>
      </c>
      <c r="R8" s="28">
        <f>$N$8*R12</f>
        <v>16</v>
      </c>
      <c r="S8" s="29">
        <f>$N$8*S12</f>
        <v>20</v>
      </c>
      <c r="T8" s="1"/>
      <c r="U8" s="1"/>
      <c r="X8" s="1"/>
      <c r="Y8" s="1"/>
      <c r="Z8" s="1"/>
      <c r="AA8" s="1"/>
      <c r="AB8" s="1"/>
      <c r="AC8" s="1"/>
      <c r="AD8" s="1"/>
      <c r="AE8" s="1"/>
      <c r="AF8" s="1"/>
      <c r="AG8" s="1" t="s">
        <v>683</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43.5" thickBot="1" x14ac:dyDescent="0.3">
      <c r="A9" s="1"/>
      <c r="B9" s="105" t="s">
        <v>287</v>
      </c>
      <c r="C9" s="106" t="s">
        <v>684</v>
      </c>
      <c r="D9" s="1"/>
      <c r="E9" s="54">
        <v>1</v>
      </c>
      <c r="F9" s="30" t="s">
        <v>685</v>
      </c>
      <c r="G9" s="1"/>
      <c r="H9" s="54">
        <v>1</v>
      </c>
      <c r="I9" s="30" t="s">
        <v>686</v>
      </c>
      <c r="J9" s="1"/>
      <c r="L9" s="1"/>
      <c r="M9" s="1"/>
      <c r="N9" s="15">
        <v>3</v>
      </c>
      <c r="O9" s="31">
        <f>$N$9*O12</f>
        <v>3</v>
      </c>
      <c r="P9" s="32">
        <f>$N$9*P12</f>
        <v>6</v>
      </c>
      <c r="Q9" s="27">
        <f>$N$9*Q12</f>
        <v>9</v>
      </c>
      <c r="R9" s="28">
        <f>$N$9*R12</f>
        <v>12</v>
      </c>
      <c r="S9" s="29">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57.75" thickBot="1" x14ac:dyDescent="0.3">
      <c r="A10" s="1"/>
      <c r="B10" s="105" t="s">
        <v>687</v>
      </c>
      <c r="C10" s="106" t="s">
        <v>738</v>
      </c>
      <c r="D10" s="1"/>
      <c r="E10" s="1"/>
      <c r="F10" s="1"/>
      <c r="G10" s="1"/>
      <c r="H10" s="1"/>
      <c r="I10" s="1"/>
      <c r="J10" s="1"/>
      <c r="K10" s="21" t="s">
        <v>688</v>
      </c>
      <c r="L10" s="1"/>
      <c r="M10" s="1"/>
      <c r="N10" s="15">
        <v>2</v>
      </c>
      <c r="O10" s="31">
        <f>$N$10*O12</f>
        <v>2</v>
      </c>
      <c r="P10" s="33">
        <f>$N$10*P12</f>
        <v>4</v>
      </c>
      <c r="Q10" s="32">
        <f>$N$10*Q12</f>
        <v>6</v>
      </c>
      <c r="R10" s="27">
        <f>$N$10*R12</f>
        <v>8</v>
      </c>
      <c r="S10" s="29">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15.75" thickBot="1" x14ac:dyDescent="0.3">
      <c r="A11" s="1"/>
      <c r="B11" s="105" t="s">
        <v>735</v>
      </c>
      <c r="C11" s="106" t="s">
        <v>736</v>
      </c>
      <c r="D11" s="1"/>
      <c r="G11" s="1"/>
      <c r="H11" s="1"/>
      <c r="I11" s="1"/>
      <c r="J11" s="1"/>
      <c r="K11" s="15">
        <v>1</v>
      </c>
      <c r="L11" s="1"/>
      <c r="M11" s="1"/>
      <c r="N11" s="54">
        <v>1</v>
      </c>
      <c r="O11" s="34">
        <f>$N$11*O12</f>
        <v>1</v>
      </c>
      <c r="P11" s="35">
        <f>$N$11*P12</f>
        <v>2</v>
      </c>
      <c r="Q11" s="36">
        <f>$N$11*Q12</f>
        <v>3</v>
      </c>
      <c r="R11" s="37">
        <f>$N$11*R12</f>
        <v>4</v>
      </c>
      <c r="S11" s="38">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86.25" thickBot="1" x14ac:dyDescent="0.3">
      <c r="A12" s="1"/>
      <c r="B12" s="105" t="s">
        <v>345</v>
      </c>
      <c r="C12" s="106" t="s">
        <v>689</v>
      </c>
      <c r="D12" s="1"/>
      <c r="E12" s="39" t="s">
        <v>691</v>
      </c>
      <c r="F12" s="11" t="s">
        <v>641</v>
      </c>
      <c r="G12" s="1"/>
      <c r="H12" s="10" t="s">
        <v>692</v>
      </c>
      <c r="I12" s="40" t="s">
        <v>693</v>
      </c>
      <c r="J12" s="1"/>
      <c r="K12" s="15">
        <v>2</v>
      </c>
      <c r="L12" s="1"/>
      <c r="M12" s="1"/>
      <c r="N12" s="1"/>
      <c r="O12" s="100">
        <v>1</v>
      </c>
      <c r="P12" s="41">
        <v>2</v>
      </c>
      <c r="Q12" s="41">
        <v>3</v>
      </c>
      <c r="R12" s="41">
        <v>4</v>
      </c>
      <c r="S12" s="101">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86.25" thickBot="1" x14ac:dyDescent="0.3">
      <c r="A13" s="1"/>
      <c r="B13" s="105" t="s">
        <v>739</v>
      </c>
      <c r="C13" s="106" t="s">
        <v>690</v>
      </c>
      <c r="D13" s="1"/>
      <c r="E13" s="16" t="s">
        <v>557</v>
      </c>
      <c r="F13" s="51" t="s">
        <v>695</v>
      </c>
      <c r="G13" s="1"/>
      <c r="H13" s="42" t="s">
        <v>172</v>
      </c>
      <c r="I13" s="61" t="s">
        <v>696</v>
      </c>
      <c r="J13" s="1"/>
      <c r="K13" s="15">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20.75" thickBot="1" x14ac:dyDescent="0.3">
      <c r="A14" s="1"/>
      <c r="B14" s="105" t="s">
        <v>327</v>
      </c>
      <c r="C14" s="106" t="s">
        <v>694</v>
      </c>
      <c r="D14" s="1"/>
      <c r="E14" s="15" t="s">
        <v>450</v>
      </c>
      <c r="F14" s="60" t="s">
        <v>698</v>
      </c>
      <c r="G14" s="1"/>
      <c r="H14" s="43" t="s">
        <v>182</v>
      </c>
      <c r="I14" s="58" t="s">
        <v>699</v>
      </c>
      <c r="J14" s="1"/>
      <c r="K14" s="15">
        <v>4</v>
      </c>
      <c r="L14" s="1"/>
      <c r="M14" s="21" t="s">
        <v>700</v>
      </c>
      <c r="N14" s="55" t="s">
        <v>701</v>
      </c>
      <c r="O14" s="55" t="s">
        <v>702</v>
      </c>
      <c r="P14" s="55" t="s">
        <v>703</v>
      </c>
      <c r="Q14" s="56" t="s">
        <v>704</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05.75" thickBot="1" x14ac:dyDescent="0.3">
      <c r="A15" s="1"/>
      <c r="B15" s="105" t="s">
        <v>318</v>
      </c>
      <c r="C15" s="106" t="s">
        <v>697</v>
      </c>
      <c r="D15" s="1"/>
      <c r="E15" s="15" t="s">
        <v>705</v>
      </c>
      <c r="F15" s="60" t="s">
        <v>706</v>
      </c>
      <c r="G15" s="1"/>
      <c r="H15" s="43" t="s">
        <v>185</v>
      </c>
      <c r="I15" s="58" t="s">
        <v>707</v>
      </c>
      <c r="J15" s="1"/>
      <c r="K15" s="15">
        <v>5</v>
      </c>
      <c r="L15" s="1"/>
      <c r="M15" s="48">
        <v>1</v>
      </c>
      <c r="N15" s="44">
        <f>IF(AND('VALORACIÓN CON CONTROLES'!H10=0,'VALORACIÓN CON CONTROLES'!I10=0),'ANALISIS DE RIESGOS'!I10,0)</f>
        <v>0</v>
      </c>
      <c r="O15" s="45">
        <f>IF(AND('VALORACIÓN CON CONTROLES'!H10=0,'VALORACIÓN CON CONTROLES'!I10&gt;0),IF(OR(AND('ANALISIS DE RIESGOS'!F10=1,'VALORACIÓN CON CONTROLES'!I10=1),AND('ANALISIS DE RIESGOS'!F10=2,'VALORACIÓN CON CONTROLES'!I10=1),AND('ANALISIS DE RIESGOS'!F10=3,'VALORACIÓN CON CONTROLES'!I10=1),AND('ANALISIS DE RIESGOS'!F10=1,'VALORACIÓN CON CONTROLES'!I10=2),AND('ANALISIS DE RIESGOS'!F10=2,'VALORACIÓN CON CONTROLES'!I10=2)),"ZONA RIESGO BAJA",IF(OR(AND('ANALISIS DE RIESGOS'!F10=4,'VALORACIÓN CON CONTROLES'!I10=1),AND('ANALISIS DE RIESGOS'!F10=3,'VALORACIÓN CON CONTROLES'!I10=2),AND('ANALISIS DE RIESGOS'!F10=2,'VALORACIÓN CON CONTROLES'!I10=3),AND('ANALISIS DE RIESGOS'!F10=1,'VALORACIÓN CON CONTROLES'!I10=3)),"ZONA RIESGO MODERADO",IF(OR(AND('ANALISIS DE RIESGOS'!F10=5,'VALORACIÓN CON CONTROLES'!I10=1),AND('ANALISIS DE RIESGOS'!F10=5,'VALORACIÓN CON CONTROLES'!I10=2),AND('ANALISIS DE RIESGOS'!F10=4,'VALORACIÓN CON CONTROLES'!I10=2),AND('ANALISIS DE RIESGOS'!F10=4,'VALORACIÓN CON CONTROLES'!I10=3),AND('ANALISIS DE RIESGOS'!F10=3,'VALORACIÓN CON CONTROLES'!I10=3),AND('ANALISIS DE RIESGOS'!F10=2,'VALORACIÓN CON CONTROLES'!I10=4),AND('ANALISIS DE RIESGOS'!F10=1,'VALORACIÓN CON CONTROLES'!I10=4),AND('ANALISIS DE RIESGOS'!F10=1,'VALORACIÓN CON CONTROLES'!I10=5)),"ZONA RIESGO ALTO",IF(OR(AND('ANALISIS DE RIESGOS'!F10=5,'VALORACIÓN CON CONTROLES'!I10=3),AND('ANALISIS DE RIESGOS'!F10=5,'VALORACIÓN CON CONTROLES'!I10=4),AND('ANALISIS DE RIESGOS'!F10=5,'VALORACIÓN CON CONTROLES'!I10=5),AND('ANALISIS DE RIESGOS'!F10=4,'VALORACIÓN CON CONTROLES'!I10=4),AND('ANALISIS DE RIESGOS'!F10=4,'VALORACIÓN CON CONTROLES'!I10=5),AND('ANALISIS DE RIESGOS'!F10=3,'VALORACIÓN CON CONTROLES'!I10=4),AND('ANALISIS DE RIESGOS'!F10=3,'VALORACIÓN CON CONTROLES'!I10=5),AND('ANALISIS DE RIESGOS'!F10=2,'VALORACIÓN CON CONTROLES'!I10=5)),"ZONA RIESGO EXTREMO")))),0)</f>
        <v>0</v>
      </c>
      <c r="P15" s="45">
        <f>IF(AND('VALORACIÓN CON CONTROLES'!H10&gt;0,'VALORACIÓN CON CONTROLES'!I10=0),IF(OR(AND('VALORACIÓN CON CONTROLES'!H10=1,'ANALISIS DE RIESGOS'!G10=1),AND('VALORACIÓN CON CONTROLES'!H10=2,'ANALISIS DE RIESGOS'!G10=1),AND('VALORACIÓN CON CONTROLES'!H10=3,'ANALISIS DE RIESGOS'!G10=1),AND('VALORACIÓN CON CONTROLES'!H10=1,'ANALISIS DE RIESGOS'!G10=2),AND('VALORACIÓN CON CONTROLES'!H10=2,'ANALISIS DE RIESGOS'!G10=2)),"ZONA RIESGO BAJA",IF(OR(AND('VALORACIÓN CON CONTROLES'!H10=4,'ANALISIS DE RIESGOS'!G10=1),AND('VALORACIÓN CON CONTROLES'!H10=3,'ANALISIS DE RIESGOS'!G10=2),AND('VALORACIÓN CON CONTROLES'!H10=2,'ANALISIS DE RIESGOS'!G10=3),AND('VALORACIÓN CON CONTROLES'!H10=1,'ANALISIS DE RIESGOS'!G10=3)),"ZONA RIESGO MODERADO",IF(OR(AND('VALORACIÓN CON CONTROLES'!H10=5,'ANALISIS DE RIESGOS'!G10=1),AND('VALORACIÓN CON CONTROLES'!H10=5,'ANALISIS DE RIESGOS'!G10=2),AND('VALORACIÓN CON CONTROLES'!H10=4,'ANALISIS DE RIESGOS'!G10=2),AND('VALORACIÓN CON CONTROLES'!H10=4,'ANALISIS DE RIESGOS'!G10=3),AND('VALORACIÓN CON CONTROLES'!H10=3,'ANALISIS DE RIESGOS'!G10=3),AND('VALORACIÓN CON CONTROLES'!H10=2,'ANALISIS DE RIESGOS'!G10=4),AND('VALORACIÓN CON CONTROLES'!H10=1,'ANALISIS DE RIESGOS'!G10=4),AND('VALORACIÓN CON CONTROLES'!H10=1,'ANALISIS DE RIESGOS'!G10=5)),"ZONA RIESGO ALTO",IF(OR(AND('VALORACIÓN CON CONTROLES'!H10=5,'ANALISIS DE RIESGOS'!G10=3),AND('VALORACIÓN CON CONTROLES'!H10=5,'ANALISIS DE RIESGOS'!G10=4),AND('VALORACIÓN CON CONTROLES'!H10=5,'ANALISIS DE RIESGOS'!G10=5),AND('VALORACIÓN CON CONTROLES'!H10=4,'ANALISIS DE RIESGOS'!G10=4),AND('VALORACIÓN CON CONTROLES'!H10=4,'ANALISIS DE RIESGOS'!G10=5),AND('VALORACIÓN CON CONTROLES'!H10=3,'ANALISIS DE RIESGOS'!G10=4),AND('VALORACIÓN CON CONTROLES'!H10=3,'ANALISIS DE RIESGOS'!G10=5),AND('VALORACIÓN CON CONTROLES'!H10=2,'ANALISIS DE RIESGOS'!G10=5)),"ZONA RIESGO EXTREMO")))),0)</f>
        <v>0</v>
      </c>
      <c r="Q15" s="46" t="str">
        <f>IF(AND('VALORACIÓN CON CONTROLES'!H10&gt;0,'VALORACIÓN CON CONTROLES'!I10&gt;0),IF(OR(AND('VALORACIÓN CON CONTROLES'!H10=1,'VALORACIÓN CON CONTROLES'!I10=1),AND('VALORACIÓN CON CONTROLES'!H10=2,'VALORACIÓN CON CONTROLES'!I10=1),AND('VALORACIÓN CON CONTROLES'!H10=3,'VALORACIÓN CON CONTROLES'!I10=1),AND('VALORACIÓN CON CONTROLES'!H10=1,'VALORACIÓN CON CONTROLES'!I10=2),AND('VALORACIÓN CON CONTROLES'!H10=2,'VALORACIÓN CON CONTROLES'!I10=2)),"ZONA RIESGO BAJA",IF(OR(AND('VALORACIÓN CON CONTROLES'!H10=4,'VALORACIÓN CON CONTROLES'!I10=1),AND('VALORACIÓN CON CONTROLES'!H10=3,'VALORACIÓN CON CONTROLES'!I10=2),AND('VALORACIÓN CON CONTROLES'!H10=2,'VALORACIÓN CON CONTROLES'!I10=3),AND('VALORACIÓN CON CONTROLES'!H10=1,'VALORACIÓN CON CONTROLES'!I10=3)),"ZONA RIESGO MODERADO",IF(OR(AND('VALORACIÓN CON CONTROLES'!H10=5,'VALORACIÓN CON CONTROLES'!I10=1),AND('VALORACIÓN CON CONTROLES'!H10=5,'VALORACIÓN CON CONTROLES'!I10=2),AND('VALORACIÓN CON CONTROLES'!H10=4,'VALORACIÓN CON CONTROLES'!I10=2),AND('VALORACIÓN CON CONTROLES'!H10=4,'VALORACIÓN CON CONTROLES'!I10=3),AND('VALORACIÓN CON CONTROLES'!H10=3,'VALORACIÓN CON CONTROLES'!I10=3),AND('VALORACIÓN CON CONTROLES'!H10=2,'VALORACIÓN CON CONTROLES'!I10=4),AND('VALORACIÓN CON CONTROLES'!H10=1,'VALORACIÓN CON CONTROLES'!I10=4),AND('VALORACIÓN CON CONTROLES'!H10=1,'VALORACIÓN CON CONTROLES'!I10=5)),"ZONA RIESGO ALTO",IF(OR(AND('VALORACIÓN CON CONTROLES'!H10=5,'VALORACIÓN CON CONTROLES'!I10=3),AND('VALORACIÓN CON CONTROLES'!H10=5,'VALORACIÓN CON CONTROLES'!I10=4),AND('VALORACIÓN CON CONTROLES'!H10=5,'VALORACIÓN CON CONTROLES'!I10=5),AND('VALORACIÓN CON CONTROLES'!H10=4,'VALORACIÓN CON CONTROLES'!I10=4),AND('VALORACIÓN CON CONTROLES'!H10=4,'VALORACIÓN CON CONTROLES'!I10=5),AND('VALORACIÓN CON CONTROLES'!H10=3,'VALORACIÓN CON CONTROLES'!I10=4),AND('VALORACIÓN CON CONTROLES'!H10=3,'VALORACIÓN CON CONTROLES'!I10=5),AND('VALORACIÓN CON CONTROLES'!H10=2,'VALORACIÓN CON CONTROLES'!I10=5)),"ZONA RIESGO EXTREMO")))),0)</f>
        <v>ZONA RIESGO BAJA</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90.75" thickBot="1" x14ac:dyDescent="0.3">
      <c r="A16" s="1"/>
      <c r="B16" s="1"/>
      <c r="C16" s="1"/>
      <c r="D16" s="1"/>
      <c r="E16" s="54" t="s">
        <v>708</v>
      </c>
      <c r="F16" s="52" t="s">
        <v>709</v>
      </c>
      <c r="G16" s="1"/>
      <c r="H16" s="43" t="s">
        <v>1</v>
      </c>
      <c r="I16" s="47" t="s">
        <v>710</v>
      </c>
      <c r="J16" s="1"/>
      <c r="K16" s="15">
        <v>6</v>
      </c>
      <c r="L16" s="1"/>
      <c r="M16" s="48">
        <v>2</v>
      </c>
      <c r="N16" s="48">
        <f>IF(AND('VALORACIÓN CON CONTROLES'!H11=0,'VALORACIÓN CON CONTROLES'!I11=0),'ANALISIS DE RIESGOS'!I11,0)</f>
        <v>0</v>
      </c>
      <c r="O16" s="1">
        <f>IF(AND('VALORACIÓN CON CONTROLES'!H11=0,'VALORACIÓN CON CONTROLES'!I11&gt;0),IF(OR(AND('ANALISIS DE RIESGOS'!F11=1,'VALORACIÓN CON CONTROLES'!I11=1),AND('ANALISIS DE RIESGOS'!F11=2,'VALORACIÓN CON CONTROLES'!I11=1),AND('ANALISIS DE RIESGOS'!F11=3,'VALORACIÓN CON CONTROLES'!I11=1),AND('ANALISIS DE RIESGOS'!F11=1,'VALORACIÓN CON CONTROLES'!I11=2),AND('ANALISIS DE RIESGOS'!F11=2,'VALORACIÓN CON CONTROLES'!I11=2)),"ZONA RIESGO BAJA",IF(OR(AND('ANALISIS DE RIESGOS'!F11=4,'VALORACIÓN CON CONTROLES'!I11=1),AND('ANALISIS DE RIESGOS'!F11=3,'VALORACIÓN CON CONTROLES'!I11=2),AND('ANALISIS DE RIESGOS'!F11=2,'VALORACIÓN CON CONTROLES'!I11=3),AND('ANALISIS DE RIESGOS'!F11=1,'VALORACIÓN CON CONTROLES'!I11=3)),"ZONA RIESGO MODERADO",IF(OR(AND('ANALISIS DE RIESGOS'!F11=5,'VALORACIÓN CON CONTROLES'!I11=1),AND('ANALISIS DE RIESGOS'!F11=5,'VALORACIÓN CON CONTROLES'!I11=2),AND('ANALISIS DE RIESGOS'!F11=4,'VALORACIÓN CON CONTROLES'!I11=2),AND('ANALISIS DE RIESGOS'!F11=4,'VALORACIÓN CON CONTROLES'!I11=3),AND('ANALISIS DE RIESGOS'!F11=3,'VALORACIÓN CON CONTROLES'!I11=3),AND('ANALISIS DE RIESGOS'!F11=2,'VALORACIÓN CON CONTROLES'!I11=4),AND('ANALISIS DE RIESGOS'!F11=1,'VALORACIÓN CON CONTROLES'!I11=4),AND('ANALISIS DE RIESGOS'!F11=1,'VALORACIÓN CON CONTROLES'!I11=5)),"ZONA RIESGO ALTO",IF(OR(AND('ANALISIS DE RIESGOS'!F11=5,'VALORACIÓN CON CONTROLES'!I11=3),AND('ANALISIS DE RIESGOS'!F11=5,'VALORACIÓN CON CONTROLES'!I11=4),AND('ANALISIS DE RIESGOS'!F11=5,'VALORACIÓN CON CONTROLES'!I11=5),AND('ANALISIS DE RIESGOS'!F11=4,'VALORACIÓN CON CONTROLES'!I11=4),AND('ANALISIS DE RIESGOS'!F11=4,'VALORACIÓN CON CONTROLES'!I11=5),AND('ANALISIS DE RIESGOS'!F11=3,'VALORACIÓN CON CONTROLES'!I11=4),AND('ANALISIS DE RIESGOS'!F11=3,'VALORACIÓN CON CONTROLES'!I11=5),AND('ANALISIS DE RIESGOS'!F11=2,'VALORACIÓN CON CONTROLES'!I11=5)),"ZONA RIESGO EXTREMO")))),0)</f>
        <v>0</v>
      </c>
      <c r="P16" s="1">
        <f>IF(AND('VALORACIÓN CON CONTROLES'!H11&gt;0,'VALORACIÓN CON CONTROLES'!I11=0),IF(OR(AND('VALORACIÓN CON CONTROLES'!H11=1,'ANALISIS DE RIESGOS'!G11=1),AND('VALORACIÓN CON CONTROLES'!H11=2,'ANALISIS DE RIESGOS'!G11=1),AND('VALORACIÓN CON CONTROLES'!H11=3,'ANALISIS DE RIESGOS'!G11=1),AND('VALORACIÓN CON CONTROLES'!H11=1,'ANALISIS DE RIESGOS'!G11=2),AND('VALORACIÓN CON CONTROLES'!H11=2,'ANALISIS DE RIESGOS'!G11=2)),"ZONA RIESGO BAJA",IF(OR(AND('VALORACIÓN CON CONTROLES'!H11=4,'ANALISIS DE RIESGOS'!G11=1),AND('VALORACIÓN CON CONTROLES'!H11=3,'ANALISIS DE RIESGOS'!G11=2),AND('VALORACIÓN CON CONTROLES'!H11=2,'ANALISIS DE RIESGOS'!G11=3),AND('VALORACIÓN CON CONTROLES'!H11=1,'ANALISIS DE RIESGOS'!G11=3)),"ZONA RIESGO MODERADO",IF(OR(AND('VALORACIÓN CON CONTROLES'!H11=5,'ANALISIS DE RIESGOS'!G11=1),AND('VALORACIÓN CON CONTROLES'!H11=5,'ANALISIS DE RIESGOS'!G11=2),AND('VALORACIÓN CON CONTROLES'!H11=4,'ANALISIS DE RIESGOS'!G11=2),AND('VALORACIÓN CON CONTROLES'!H11=4,'ANALISIS DE RIESGOS'!G11=3),AND('VALORACIÓN CON CONTROLES'!H11=3,'ANALISIS DE RIESGOS'!G11=3),AND('VALORACIÓN CON CONTROLES'!H11=2,'ANALISIS DE RIESGOS'!G11=4),AND('VALORACIÓN CON CONTROLES'!H11=1,'ANALISIS DE RIESGOS'!G11=4),AND('VALORACIÓN CON CONTROLES'!H11=1,'ANALISIS DE RIESGOS'!G11=5)),"ZONA RIESGO ALTO",IF(OR(AND('VALORACIÓN CON CONTROLES'!H11=5,'ANALISIS DE RIESGOS'!G11=3),AND('VALORACIÓN CON CONTROLES'!H11=5,'ANALISIS DE RIESGOS'!G11=4),AND('VALORACIÓN CON CONTROLES'!H11=5,'ANALISIS DE RIESGOS'!G11=5),AND('VALORACIÓN CON CONTROLES'!H11=4,'ANALISIS DE RIESGOS'!G11=4),AND('VALORACIÓN CON CONTROLES'!H11=4,'ANALISIS DE RIESGOS'!G11=5),AND('VALORACIÓN CON CONTROLES'!H11=3,'ANALISIS DE RIESGOS'!G11=4),AND('VALORACIÓN CON CONTROLES'!H11=3,'ANALISIS DE RIESGOS'!G11=5),AND('VALORACIÓN CON CONTROLES'!H11=2,'ANALISIS DE RIESGOS'!G11=5)),"ZONA RIESGO EXTREMO")))),0)</f>
        <v>0</v>
      </c>
      <c r="Q16" s="46" t="str">
        <f>IF(AND('VALORACIÓN CON CONTROLES'!H11&gt;0,'VALORACIÓN CON CONTROLES'!I11&gt;0),IF(OR(AND('VALORACIÓN CON CONTROLES'!H11=1,'VALORACIÓN CON CONTROLES'!I11=1),AND('VALORACIÓN CON CONTROLES'!H11=2,'VALORACIÓN CON CONTROLES'!I11=1),AND('VALORACIÓN CON CONTROLES'!H11=3,'VALORACIÓN CON CONTROLES'!I11=1),AND('VALORACIÓN CON CONTROLES'!H11=1,'VALORACIÓN CON CONTROLES'!I11=2),AND('VALORACIÓN CON CONTROLES'!H11=2,'VALORACIÓN CON CONTROLES'!I11=2)),"ZONA RIESGO BAJA",IF(OR(AND('VALORACIÓN CON CONTROLES'!H11=4,'VALORACIÓN CON CONTROLES'!I11=1),AND('VALORACIÓN CON CONTROLES'!H11=3,'VALORACIÓN CON CONTROLES'!I11=2),AND('VALORACIÓN CON CONTROLES'!H11=2,'VALORACIÓN CON CONTROLES'!I11=3),AND('VALORACIÓN CON CONTROLES'!H11=1,'VALORACIÓN CON CONTROLES'!I11=3)),"ZONA RIESGO MODERADO",IF(OR(AND('VALORACIÓN CON CONTROLES'!H11=5,'VALORACIÓN CON CONTROLES'!I11=1),AND('VALORACIÓN CON CONTROLES'!H11=5,'VALORACIÓN CON CONTROLES'!I11=2),AND('VALORACIÓN CON CONTROLES'!H11=4,'VALORACIÓN CON CONTROLES'!I11=2),AND('VALORACIÓN CON CONTROLES'!H11=4,'VALORACIÓN CON CONTROLES'!I11=3),AND('VALORACIÓN CON CONTROLES'!H11=3,'VALORACIÓN CON CONTROLES'!I11=3),AND('VALORACIÓN CON CONTROLES'!H11=2,'VALORACIÓN CON CONTROLES'!I11=4),AND('VALORACIÓN CON CONTROLES'!H11=1,'VALORACIÓN CON CONTROLES'!I11=4),AND('VALORACIÓN CON CONTROLES'!H11=1,'VALORACIÓN CON CONTROLES'!I11=5)),"ZONA RIESGO ALTO",IF(OR(AND('VALORACIÓN CON CONTROLES'!H11=5,'VALORACIÓN CON CONTROLES'!I11=3),AND('VALORACIÓN CON CONTROLES'!H11=5,'VALORACIÓN CON CONTROLES'!I11=4),AND('VALORACIÓN CON CONTROLES'!H11=5,'VALORACIÓN CON CONTROLES'!I11=5),AND('VALORACIÓN CON CONTROLES'!H11=4,'VALORACIÓN CON CONTROLES'!I11=4),AND('VALORACIÓN CON CONTROLES'!H11=4,'VALORACIÓN CON CONTROLES'!I11=5),AND('VALORACIÓN CON CONTROLES'!H11=3,'VALORACIÓN CON CONTROLES'!I11=4),AND('VALORACIÓN CON CONTROLES'!H11=3,'VALORACIÓN CON CONTROLES'!I11=5),AND('VALORACIÓN CON CONTROLES'!H11=2,'VALORACIÓN CON CONTROLES'!I11=5)),"ZONA RIESGO EXTREMO")))),0)</f>
        <v>ZONA RIESGO BAJA</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43" t="s">
        <v>247</v>
      </c>
      <c r="I17" s="58" t="s">
        <v>711</v>
      </c>
      <c r="J17" s="1"/>
      <c r="K17" s="15">
        <v>7</v>
      </c>
      <c r="L17" s="1"/>
      <c r="M17" s="48">
        <v>3</v>
      </c>
      <c r="N17" s="48">
        <f>IF(AND('VALORACIÓN CON CONTROLES'!H12=0,'VALORACIÓN CON CONTROLES'!I12=0),'ANALISIS DE RIESGOS'!I12,0)</f>
        <v>0</v>
      </c>
      <c r="O17" s="1">
        <f>IF(AND('VALORACIÓN CON CONTROLES'!H12=0,'VALORACIÓN CON CONTROLES'!I12&gt;0),IF(OR(AND('ANALISIS DE RIESGOS'!F12=1,'VALORACIÓN CON CONTROLES'!I12=1),AND('ANALISIS DE RIESGOS'!F12=2,'VALORACIÓN CON CONTROLES'!I12=1),AND('ANALISIS DE RIESGOS'!F12=3,'VALORACIÓN CON CONTROLES'!I12=1),AND('ANALISIS DE RIESGOS'!F12=1,'VALORACIÓN CON CONTROLES'!I12=2),AND('ANALISIS DE RIESGOS'!F12=2,'VALORACIÓN CON CONTROLES'!I12=2)),"ZONA RIESGO BAJA",IF(OR(AND('ANALISIS DE RIESGOS'!F12=4,'VALORACIÓN CON CONTROLES'!I12=1),AND('ANALISIS DE RIESGOS'!F12=3,'VALORACIÓN CON CONTROLES'!I12=2),AND('ANALISIS DE RIESGOS'!F12=2,'VALORACIÓN CON CONTROLES'!I12=3),AND('ANALISIS DE RIESGOS'!F12=1,'VALORACIÓN CON CONTROLES'!I12=3)),"ZONA RIESGO MODERADO",IF(OR(AND('ANALISIS DE RIESGOS'!F12=5,'VALORACIÓN CON CONTROLES'!I12=1),AND('ANALISIS DE RIESGOS'!F12=5,'VALORACIÓN CON CONTROLES'!I12=2),AND('ANALISIS DE RIESGOS'!F12=4,'VALORACIÓN CON CONTROLES'!I12=2),AND('ANALISIS DE RIESGOS'!F12=4,'VALORACIÓN CON CONTROLES'!I12=3),AND('ANALISIS DE RIESGOS'!F12=3,'VALORACIÓN CON CONTROLES'!I12=3),AND('ANALISIS DE RIESGOS'!F12=2,'VALORACIÓN CON CONTROLES'!I12=4),AND('ANALISIS DE RIESGOS'!F12=1,'VALORACIÓN CON CONTROLES'!I12=4),AND('ANALISIS DE RIESGOS'!F12=1,'VALORACIÓN CON CONTROLES'!I12=5)),"ZONA RIESGO ALTO",IF(OR(AND('ANALISIS DE RIESGOS'!F12=5,'VALORACIÓN CON CONTROLES'!I12=3),AND('ANALISIS DE RIESGOS'!F12=5,'VALORACIÓN CON CONTROLES'!I12=4),AND('ANALISIS DE RIESGOS'!F12=5,'VALORACIÓN CON CONTROLES'!I12=5),AND('ANALISIS DE RIESGOS'!F12=4,'VALORACIÓN CON CONTROLES'!I12=4),AND('ANALISIS DE RIESGOS'!F12=4,'VALORACIÓN CON CONTROLES'!I12=5),AND('ANALISIS DE RIESGOS'!F12=3,'VALORACIÓN CON CONTROLES'!I12=4),AND('ANALISIS DE RIESGOS'!F12=3,'VALORACIÓN CON CONTROLES'!I12=5),AND('ANALISIS DE RIESGOS'!F12=2,'VALORACIÓN CON CONTROLES'!I12=5)),"ZONA RIESGO EXTREMO")))),0)</f>
        <v>0</v>
      </c>
      <c r="P17" s="1">
        <f>IF(AND('VALORACIÓN CON CONTROLES'!H12&gt;0,'VALORACIÓN CON CONTROLES'!I12=0),IF(OR(AND('VALORACIÓN CON CONTROLES'!H12=1,'ANALISIS DE RIESGOS'!G12=1),AND('VALORACIÓN CON CONTROLES'!H12=2,'ANALISIS DE RIESGOS'!G12=1),AND('VALORACIÓN CON CONTROLES'!H12=3,'ANALISIS DE RIESGOS'!G12=1),AND('VALORACIÓN CON CONTROLES'!H12=1,'ANALISIS DE RIESGOS'!G12=2),AND('VALORACIÓN CON CONTROLES'!H12=2,'ANALISIS DE RIESGOS'!G12=2)),"ZONA RIESGO BAJA",IF(OR(AND('VALORACIÓN CON CONTROLES'!H12=4,'ANALISIS DE RIESGOS'!G12=1),AND('VALORACIÓN CON CONTROLES'!H12=3,'ANALISIS DE RIESGOS'!G12=2),AND('VALORACIÓN CON CONTROLES'!H12=2,'ANALISIS DE RIESGOS'!G12=3),AND('VALORACIÓN CON CONTROLES'!H12=1,'ANALISIS DE RIESGOS'!G12=3)),"ZONA RIESGO MODERADO",IF(OR(AND('VALORACIÓN CON CONTROLES'!H12=5,'ANALISIS DE RIESGOS'!G12=1),AND('VALORACIÓN CON CONTROLES'!H12=5,'ANALISIS DE RIESGOS'!G12=2),AND('VALORACIÓN CON CONTROLES'!H12=4,'ANALISIS DE RIESGOS'!G12=2),AND('VALORACIÓN CON CONTROLES'!H12=4,'ANALISIS DE RIESGOS'!G12=3),AND('VALORACIÓN CON CONTROLES'!H12=3,'ANALISIS DE RIESGOS'!G12=3),AND('VALORACIÓN CON CONTROLES'!H12=2,'ANALISIS DE RIESGOS'!G12=4),AND('VALORACIÓN CON CONTROLES'!H12=1,'ANALISIS DE RIESGOS'!G12=4),AND('VALORACIÓN CON CONTROLES'!H12=1,'ANALISIS DE RIESGOS'!G12=5)),"ZONA RIESGO ALTO",IF(OR(AND('VALORACIÓN CON CONTROLES'!H12=5,'ANALISIS DE RIESGOS'!G12=3),AND('VALORACIÓN CON CONTROLES'!H12=5,'ANALISIS DE RIESGOS'!G12=4),AND('VALORACIÓN CON CONTROLES'!H12=5,'ANALISIS DE RIESGOS'!G12=5),AND('VALORACIÓN CON CONTROLES'!H12=4,'ANALISIS DE RIESGOS'!G12=4),AND('VALORACIÓN CON CONTROLES'!H12=4,'ANALISIS DE RIESGOS'!G12=5),AND('VALORACIÓN CON CONTROLES'!H12=3,'ANALISIS DE RIESGOS'!G12=4),AND('VALORACIÓN CON CONTROLES'!H12=3,'ANALISIS DE RIESGOS'!G12=5),AND('VALORACIÓN CON CONTROLES'!H12=2,'ANALISIS DE RIESGOS'!G12=5)),"ZONA RIESGO EXTREMO")))),0)</f>
        <v>0</v>
      </c>
      <c r="Q17" s="46" t="str">
        <f>IF(AND('VALORACIÓN CON CONTROLES'!H12&gt;0,'VALORACIÓN CON CONTROLES'!I12&gt;0),IF(OR(AND('VALORACIÓN CON CONTROLES'!H12=1,'VALORACIÓN CON CONTROLES'!I12=1),AND('VALORACIÓN CON CONTROLES'!H12=2,'VALORACIÓN CON CONTROLES'!I12=1),AND('VALORACIÓN CON CONTROLES'!H12=3,'VALORACIÓN CON CONTROLES'!I12=1),AND('VALORACIÓN CON CONTROLES'!H12=1,'VALORACIÓN CON CONTROLES'!I12=2),AND('VALORACIÓN CON CONTROLES'!H12=2,'VALORACIÓN CON CONTROLES'!I12=2)),"ZONA RIESGO BAJA",IF(OR(AND('VALORACIÓN CON CONTROLES'!H12=4,'VALORACIÓN CON CONTROLES'!I12=1),AND('VALORACIÓN CON CONTROLES'!H12=3,'VALORACIÓN CON CONTROLES'!I12=2),AND('VALORACIÓN CON CONTROLES'!H12=2,'VALORACIÓN CON CONTROLES'!I12=3),AND('VALORACIÓN CON CONTROLES'!H12=1,'VALORACIÓN CON CONTROLES'!I12=3)),"ZONA RIESGO MODERADO",IF(OR(AND('VALORACIÓN CON CONTROLES'!H12=5,'VALORACIÓN CON CONTROLES'!I12=1),AND('VALORACIÓN CON CONTROLES'!H12=5,'VALORACIÓN CON CONTROLES'!I12=2),AND('VALORACIÓN CON CONTROLES'!H12=4,'VALORACIÓN CON CONTROLES'!I12=2),AND('VALORACIÓN CON CONTROLES'!H12=4,'VALORACIÓN CON CONTROLES'!I12=3),AND('VALORACIÓN CON CONTROLES'!H12=3,'VALORACIÓN CON CONTROLES'!I12=3),AND('VALORACIÓN CON CONTROLES'!H12=2,'VALORACIÓN CON CONTROLES'!I12=4),AND('VALORACIÓN CON CONTROLES'!H12=1,'VALORACIÓN CON CONTROLES'!I12=4),AND('VALORACIÓN CON CONTROLES'!H12=1,'VALORACIÓN CON CONTROLES'!I12=5)),"ZONA RIESGO ALTO",IF(OR(AND('VALORACIÓN CON CONTROLES'!H12=5,'VALORACIÓN CON CONTROLES'!I12=3),AND('VALORACIÓN CON CONTROLES'!H12=5,'VALORACIÓN CON CONTROLES'!I12=4),AND('VALORACIÓN CON CONTROLES'!H12=5,'VALORACIÓN CON CONTROLES'!I12=5),AND('VALORACIÓN CON CONTROLES'!H12=4,'VALORACIÓN CON CONTROLES'!I12=4),AND('VALORACIÓN CON CONTROLES'!H12=4,'VALORACIÓN CON CONTROLES'!I12=5),AND('VALORACIÓN CON CONTROLES'!H12=3,'VALORACIÓN CON CONTROLES'!I12=4),AND('VALORACIÓN CON CONTROLES'!H12=3,'VALORACIÓN CON CONTROLES'!I12=5),AND('VALORACIÓN CON CONTROLES'!H12=2,'VALORACIÓN CON CONTROLES'!I12=5)),"ZONA RIESGO EXTREMO")))),0)</f>
        <v>ZONA RIESGO BAJA</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43" t="s">
        <v>195</v>
      </c>
      <c r="I18" s="47" t="s">
        <v>712</v>
      </c>
      <c r="J18" s="1"/>
      <c r="K18" s="15">
        <v>8</v>
      </c>
      <c r="L18" s="1"/>
      <c r="M18" s="48">
        <v>4</v>
      </c>
      <c r="N18" s="48">
        <f>IF(AND('VALORACIÓN CON CONTROLES'!H13=0,'VALORACIÓN CON CONTROLES'!I13=0),'ANALISIS DE RIESGOS'!I13,0)</f>
        <v>0</v>
      </c>
      <c r="O18" s="1">
        <f>IF(AND('VALORACIÓN CON CONTROLES'!H13=0,'VALORACIÓN CON CONTROLES'!I13&gt;0),IF(OR(AND('ANALISIS DE RIESGOS'!F13=1,'VALORACIÓN CON CONTROLES'!I13=1),AND('ANALISIS DE RIESGOS'!F13=2,'VALORACIÓN CON CONTROLES'!I13=1),AND('ANALISIS DE RIESGOS'!F13=3,'VALORACIÓN CON CONTROLES'!I13=1),AND('ANALISIS DE RIESGOS'!F13=1,'VALORACIÓN CON CONTROLES'!I13=2),AND('ANALISIS DE RIESGOS'!F13=2,'VALORACIÓN CON CONTROLES'!I13=2)),"ZONA RIESGO BAJA",IF(OR(AND('ANALISIS DE RIESGOS'!F13=4,'VALORACIÓN CON CONTROLES'!I13=1),AND('ANALISIS DE RIESGOS'!F13=3,'VALORACIÓN CON CONTROLES'!I13=2),AND('ANALISIS DE RIESGOS'!F13=2,'VALORACIÓN CON CONTROLES'!I13=3),AND('ANALISIS DE RIESGOS'!F13=1,'VALORACIÓN CON CONTROLES'!I13=3)),"ZONA RIESGO MODERADO",IF(OR(AND('ANALISIS DE RIESGOS'!F13=5,'VALORACIÓN CON CONTROLES'!I13=1),AND('ANALISIS DE RIESGOS'!F13=5,'VALORACIÓN CON CONTROLES'!I13=2),AND('ANALISIS DE RIESGOS'!F13=4,'VALORACIÓN CON CONTROLES'!I13=2),AND('ANALISIS DE RIESGOS'!F13=4,'VALORACIÓN CON CONTROLES'!I13=3),AND('ANALISIS DE RIESGOS'!F13=3,'VALORACIÓN CON CONTROLES'!I13=3),AND('ANALISIS DE RIESGOS'!F13=2,'VALORACIÓN CON CONTROLES'!I13=4),AND('ANALISIS DE RIESGOS'!F13=1,'VALORACIÓN CON CONTROLES'!I13=4),AND('ANALISIS DE RIESGOS'!F13=1,'VALORACIÓN CON CONTROLES'!I13=5)),"ZONA RIESGO ALTO",IF(OR(AND('ANALISIS DE RIESGOS'!F13=5,'VALORACIÓN CON CONTROLES'!I13=3),AND('ANALISIS DE RIESGOS'!F13=5,'VALORACIÓN CON CONTROLES'!I13=4),AND('ANALISIS DE RIESGOS'!F13=5,'VALORACIÓN CON CONTROLES'!I13=5),AND('ANALISIS DE RIESGOS'!F13=4,'VALORACIÓN CON CONTROLES'!I13=4),AND('ANALISIS DE RIESGOS'!F13=4,'VALORACIÓN CON CONTROLES'!I13=5),AND('ANALISIS DE RIESGOS'!F13=3,'VALORACIÓN CON CONTROLES'!I13=4),AND('ANALISIS DE RIESGOS'!F13=3,'VALORACIÓN CON CONTROLES'!I13=5),AND('ANALISIS DE RIESGOS'!F13=2,'VALORACIÓN CON CONTROLES'!I13=5)),"ZONA RIESGO EXTREMO")))),0)</f>
        <v>0</v>
      </c>
      <c r="P18" s="1">
        <f>IF(AND('VALORACIÓN CON CONTROLES'!H13&gt;0,'VALORACIÓN CON CONTROLES'!I13=0),IF(OR(AND('VALORACIÓN CON CONTROLES'!H13=1,'ANALISIS DE RIESGOS'!G13=1),AND('VALORACIÓN CON CONTROLES'!H13=2,'ANALISIS DE RIESGOS'!G13=1),AND('VALORACIÓN CON CONTROLES'!H13=3,'ANALISIS DE RIESGOS'!G13=1),AND('VALORACIÓN CON CONTROLES'!H13=1,'ANALISIS DE RIESGOS'!G13=2),AND('VALORACIÓN CON CONTROLES'!H13=2,'ANALISIS DE RIESGOS'!G13=2)),"ZONA RIESGO BAJA",IF(OR(AND('VALORACIÓN CON CONTROLES'!H13=4,'ANALISIS DE RIESGOS'!G13=1),AND('VALORACIÓN CON CONTROLES'!H13=3,'ANALISIS DE RIESGOS'!G13=2),AND('VALORACIÓN CON CONTROLES'!H13=2,'ANALISIS DE RIESGOS'!G13=3),AND('VALORACIÓN CON CONTROLES'!H13=1,'ANALISIS DE RIESGOS'!G13=3)),"ZONA RIESGO MODERADO",IF(OR(AND('VALORACIÓN CON CONTROLES'!H13=5,'ANALISIS DE RIESGOS'!G13=1),AND('VALORACIÓN CON CONTROLES'!H13=5,'ANALISIS DE RIESGOS'!G13=2),AND('VALORACIÓN CON CONTROLES'!H13=4,'ANALISIS DE RIESGOS'!G13=2),AND('VALORACIÓN CON CONTROLES'!H13=4,'ANALISIS DE RIESGOS'!G13=3),AND('VALORACIÓN CON CONTROLES'!H13=3,'ANALISIS DE RIESGOS'!G13=3),AND('VALORACIÓN CON CONTROLES'!H13=2,'ANALISIS DE RIESGOS'!G13=4),AND('VALORACIÓN CON CONTROLES'!H13=1,'ANALISIS DE RIESGOS'!G13=4),AND('VALORACIÓN CON CONTROLES'!H13=1,'ANALISIS DE RIESGOS'!G13=5)),"ZONA RIESGO ALTO",IF(OR(AND('VALORACIÓN CON CONTROLES'!H13=5,'ANALISIS DE RIESGOS'!G13=3),AND('VALORACIÓN CON CONTROLES'!H13=5,'ANALISIS DE RIESGOS'!G13=4),AND('VALORACIÓN CON CONTROLES'!H13=5,'ANALISIS DE RIESGOS'!G13=5),AND('VALORACIÓN CON CONTROLES'!H13=4,'ANALISIS DE RIESGOS'!G13=4),AND('VALORACIÓN CON CONTROLES'!H13=4,'ANALISIS DE RIESGOS'!G13=5),AND('VALORACIÓN CON CONTROLES'!H13=3,'ANALISIS DE RIESGOS'!G13=4),AND('VALORACIÓN CON CONTROLES'!H13=3,'ANALISIS DE RIESGOS'!G13=5),AND('VALORACIÓN CON CONTROLES'!H13=2,'ANALISIS DE RIESGOS'!G13=5)),"ZONA RIESGO EXTREMO")))),0)</f>
        <v>0</v>
      </c>
      <c r="Q18" s="46" t="str">
        <f>IF(AND('VALORACIÓN CON CONTROLES'!H13&gt;0,'VALORACIÓN CON CONTROLES'!I13&gt;0),IF(OR(AND('VALORACIÓN CON CONTROLES'!H13=1,'VALORACIÓN CON CONTROLES'!I13=1),AND('VALORACIÓN CON CONTROLES'!H13=2,'VALORACIÓN CON CONTROLES'!I13=1),AND('VALORACIÓN CON CONTROLES'!H13=3,'VALORACIÓN CON CONTROLES'!I13=1),AND('VALORACIÓN CON CONTROLES'!H13=1,'VALORACIÓN CON CONTROLES'!I13=2),AND('VALORACIÓN CON CONTROLES'!H13=2,'VALORACIÓN CON CONTROLES'!I13=2)),"ZONA RIESGO BAJA",IF(OR(AND('VALORACIÓN CON CONTROLES'!H13=4,'VALORACIÓN CON CONTROLES'!I13=1),AND('VALORACIÓN CON CONTROLES'!H13=3,'VALORACIÓN CON CONTROLES'!I13=2),AND('VALORACIÓN CON CONTROLES'!H13=2,'VALORACIÓN CON CONTROLES'!I13=3),AND('VALORACIÓN CON CONTROLES'!H13=1,'VALORACIÓN CON CONTROLES'!I13=3)),"ZONA RIESGO MODERADO",IF(OR(AND('VALORACIÓN CON CONTROLES'!H13=5,'VALORACIÓN CON CONTROLES'!I13=1),AND('VALORACIÓN CON CONTROLES'!H13=5,'VALORACIÓN CON CONTROLES'!I13=2),AND('VALORACIÓN CON CONTROLES'!H13=4,'VALORACIÓN CON CONTROLES'!I13=2),AND('VALORACIÓN CON CONTROLES'!H13=4,'VALORACIÓN CON CONTROLES'!I13=3),AND('VALORACIÓN CON CONTROLES'!H13=3,'VALORACIÓN CON CONTROLES'!I13=3),AND('VALORACIÓN CON CONTROLES'!H13=2,'VALORACIÓN CON CONTROLES'!I13=4),AND('VALORACIÓN CON CONTROLES'!H13=1,'VALORACIÓN CON CONTROLES'!I13=4),AND('VALORACIÓN CON CONTROLES'!H13=1,'VALORACIÓN CON CONTROLES'!I13=5)),"ZONA RIESGO ALTO",IF(OR(AND('VALORACIÓN CON CONTROLES'!H13=5,'VALORACIÓN CON CONTROLES'!I13=3),AND('VALORACIÓN CON CONTROLES'!H13=5,'VALORACIÓN CON CONTROLES'!I13=4),AND('VALORACIÓN CON CONTROLES'!H13=5,'VALORACIÓN CON CONTROLES'!I13=5),AND('VALORACIÓN CON CONTROLES'!H13=4,'VALORACIÓN CON CONTROLES'!I13=4),AND('VALORACIÓN CON CONTROLES'!H13=4,'VALORACIÓN CON CONTROLES'!I13=5),AND('VALORACIÓN CON CONTROLES'!H13=3,'VALORACIÓN CON CONTROLES'!I13=4),AND('VALORACIÓN CON CONTROLES'!H13=3,'VALORACIÓN CON CONTROLES'!I13=5),AND('VALORACIÓN CON CONTROLES'!H13=2,'VALORACIÓN CON CONTROLES'!I13=5)),"ZONA RIESGO EXTREMO")))),0)</f>
        <v>ZONA RIESGO BAJA</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43" t="s">
        <v>200</v>
      </c>
      <c r="I19" s="58" t="s">
        <v>713</v>
      </c>
      <c r="J19" s="1"/>
      <c r="K19" s="15">
        <v>9</v>
      </c>
      <c r="L19" s="1"/>
      <c r="M19" s="48">
        <v>5</v>
      </c>
      <c r="N19" s="48">
        <f>IF(AND('VALORACIÓN CON CONTROLES'!H14=0,'VALORACIÓN CON CONTROLES'!I14=0),'ANALISIS DE RIESGOS'!I14,0)</f>
        <v>0</v>
      </c>
      <c r="O19" s="1">
        <f>IF(AND('VALORACIÓN CON CONTROLES'!H14=0,'VALORACIÓN CON CONTROLES'!I14&gt;0),IF(OR(AND('ANALISIS DE RIESGOS'!F14=1,'VALORACIÓN CON CONTROLES'!I14=1),AND('ANALISIS DE RIESGOS'!F14=2,'VALORACIÓN CON CONTROLES'!I14=1),AND('ANALISIS DE RIESGOS'!F14=3,'VALORACIÓN CON CONTROLES'!I14=1),AND('ANALISIS DE RIESGOS'!F14=1,'VALORACIÓN CON CONTROLES'!I14=2),AND('ANALISIS DE RIESGOS'!F14=2,'VALORACIÓN CON CONTROLES'!I14=2)),"ZONA RIESGO BAJA",IF(OR(AND('ANALISIS DE RIESGOS'!F14=4,'VALORACIÓN CON CONTROLES'!I14=1),AND('ANALISIS DE RIESGOS'!F14=3,'VALORACIÓN CON CONTROLES'!I14=2),AND('ANALISIS DE RIESGOS'!F14=2,'VALORACIÓN CON CONTROLES'!I14=3),AND('ANALISIS DE RIESGOS'!F14=1,'VALORACIÓN CON CONTROLES'!I14=3)),"ZONA RIESGO MODERADO",IF(OR(AND('ANALISIS DE RIESGOS'!F14=5,'VALORACIÓN CON CONTROLES'!I14=1),AND('ANALISIS DE RIESGOS'!F14=5,'VALORACIÓN CON CONTROLES'!I14=2),AND('ANALISIS DE RIESGOS'!F14=4,'VALORACIÓN CON CONTROLES'!I14=2),AND('ANALISIS DE RIESGOS'!F14=4,'VALORACIÓN CON CONTROLES'!I14=3),AND('ANALISIS DE RIESGOS'!F14=3,'VALORACIÓN CON CONTROLES'!I14=3),AND('ANALISIS DE RIESGOS'!F14=2,'VALORACIÓN CON CONTROLES'!I14=4),AND('ANALISIS DE RIESGOS'!F14=1,'VALORACIÓN CON CONTROLES'!I14=4),AND('ANALISIS DE RIESGOS'!F14=1,'VALORACIÓN CON CONTROLES'!I14=5)),"ZONA RIESGO ALTO",IF(OR(AND('ANALISIS DE RIESGOS'!F14=5,'VALORACIÓN CON CONTROLES'!I14=3),AND('ANALISIS DE RIESGOS'!F14=5,'VALORACIÓN CON CONTROLES'!I14=4),AND('ANALISIS DE RIESGOS'!F14=5,'VALORACIÓN CON CONTROLES'!I14=5),AND('ANALISIS DE RIESGOS'!F14=4,'VALORACIÓN CON CONTROLES'!I14=4),AND('ANALISIS DE RIESGOS'!F14=4,'VALORACIÓN CON CONTROLES'!I14=5),AND('ANALISIS DE RIESGOS'!F14=3,'VALORACIÓN CON CONTROLES'!I14=4),AND('ANALISIS DE RIESGOS'!F14=3,'VALORACIÓN CON CONTROLES'!I14=5),AND('ANALISIS DE RIESGOS'!F14=2,'VALORACIÓN CON CONTROLES'!I14=5)),"ZONA RIESGO EXTREMO")))),0)</f>
        <v>0</v>
      </c>
      <c r="P19" s="1">
        <f>IF(AND('VALORACIÓN CON CONTROLES'!H14&gt;0,'VALORACIÓN CON CONTROLES'!I14=0),IF(OR(AND('VALORACIÓN CON CONTROLES'!H14=1,'ANALISIS DE RIESGOS'!G14=1),AND('VALORACIÓN CON CONTROLES'!H14=2,'ANALISIS DE RIESGOS'!G14=1),AND('VALORACIÓN CON CONTROLES'!H14=3,'ANALISIS DE RIESGOS'!G14=1),AND('VALORACIÓN CON CONTROLES'!H14=1,'ANALISIS DE RIESGOS'!G14=2),AND('VALORACIÓN CON CONTROLES'!H14=2,'ANALISIS DE RIESGOS'!G14=2)),"ZONA RIESGO BAJA",IF(OR(AND('VALORACIÓN CON CONTROLES'!H14=4,'ANALISIS DE RIESGOS'!G14=1),AND('VALORACIÓN CON CONTROLES'!H14=3,'ANALISIS DE RIESGOS'!G14=2),AND('VALORACIÓN CON CONTROLES'!H14=2,'ANALISIS DE RIESGOS'!G14=3),AND('VALORACIÓN CON CONTROLES'!H14=1,'ANALISIS DE RIESGOS'!G14=3)),"ZONA RIESGO MODERADO",IF(OR(AND('VALORACIÓN CON CONTROLES'!H14=5,'ANALISIS DE RIESGOS'!G14=1),AND('VALORACIÓN CON CONTROLES'!H14=5,'ANALISIS DE RIESGOS'!G14=2),AND('VALORACIÓN CON CONTROLES'!H14=4,'ANALISIS DE RIESGOS'!G14=2),AND('VALORACIÓN CON CONTROLES'!H14=4,'ANALISIS DE RIESGOS'!G14=3),AND('VALORACIÓN CON CONTROLES'!H14=3,'ANALISIS DE RIESGOS'!G14=3),AND('VALORACIÓN CON CONTROLES'!H14=2,'ANALISIS DE RIESGOS'!G14=4),AND('VALORACIÓN CON CONTROLES'!H14=1,'ANALISIS DE RIESGOS'!G14=4),AND('VALORACIÓN CON CONTROLES'!H14=1,'ANALISIS DE RIESGOS'!G14=5)),"ZONA RIESGO ALTO",IF(OR(AND('VALORACIÓN CON CONTROLES'!H14=5,'ANALISIS DE RIESGOS'!G14=3),AND('VALORACIÓN CON CONTROLES'!H14=5,'ANALISIS DE RIESGOS'!G14=4),AND('VALORACIÓN CON CONTROLES'!H14=5,'ANALISIS DE RIESGOS'!G14=5),AND('VALORACIÓN CON CONTROLES'!H14=4,'ANALISIS DE RIESGOS'!G14=4),AND('VALORACIÓN CON CONTROLES'!H14=4,'ANALISIS DE RIESGOS'!G14=5),AND('VALORACIÓN CON CONTROLES'!H14=3,'ANALISIS DE RIESGOS'!G14=4),AND('VALORACIÓN CON CONTROLES'!H14=3,'ANALISIS DE RIESGOS'!G14=5),AND('VALORACIÓN CON CONTROLES'!H14=2,'ANALISIS DE RIESGOS'!G14=5)),"ZONA RIESGO EXTREMO")))),0)</f>
        <v>0</v>
      </c>
      <c r="Q19" s="46" t="str">
        <f>IF(AND('VALORACIÓN CON CONTROLES'!H14&gt;0,'VALORACIÓN CON CONTROLES'!I14&gt;0),IF(OR(AND('VALORACIÓN CON CONTROLES'!H14=1,'VALORACIÓN CON CONTROLES'!I14=1),AND('VALORACIÓN CON CONTROLES'!H14=2,'VALORACIÓN CON CONTROLES'!I14=1),AND('VALORACIÓN CON CONTROLES'!H14=3,'VALORACIÓN CON CONTROLES'!I14=1),AND('VALORACIÓN CON CONTROLES'!H14=1,'VALORACIÓN CON CONTROLES'!I14=2),AND('VALORACIÓN CON CONTROLES'!H14=2,'VALORACIÓN CON CONTROLES'!I14=2)),"ZONA RIESGO BAJA",IF(OR(AND('VALORACIÓN CON CONTROLES'!H14=4,'VALORACIÓN CON CONTROLES'!I14=1),AND('VALORACIÓN CON CONTROLES'!H14=3,'VALORACIÓN CON CONTROLES'!I14=2),AND('VALORACIÓN CON CONTROLES'!H14=2,'VALORACIÓN CON CONTROLES'!I14=3),AND('VALORACIÓN CON CONTROLES'!H14=1,'VALORACIÓN CON CONTROLES'!I14=3)),"ZONA RIESGO MODERADO",IF(OR(AND('VALORACIÓN CON CONTROLES'!H14=5,'VALORACIÓN CON CONTROLES'!I14=1),AND('VALORACIÓN CON CONTROLES'!H14=5,'VALORACIÓN CON CONTROLES'!I14=2),AND('VALORACIÓN CON CONTROLES'!H14=4,'VALORACIÓN CON CONTROLES'!I14=2),AND('VALORACIÓN CON CONTROLES'!H14=4,'VALORACIÓN CON CONTROLES'!I14=3),AND('VALORACIÓN CON CONTROLES'!H14=3,'VALORACIÓN CON CONTROLES'!I14=3),AND('VALORACIÓN CON CONTROLES'!H14=2,'VALORACIÓN CON CONTROLES'!I14=4),AND('VALORACIÓN CON CONTROLES'!H14=1,'VALORACIÓN CON CONTROLES'!I14=4),AND('VALORACIÓN CON CONTROLES'!H14=1,'VALORACIÓN CON CONTROLES'!I14=5)),"ZONA RIESGO ALTO",IF(OR(AND('VALORACIÓN CON CONTROLES'!H14=5,'VALORACIÓN CON CONTROLES'!I14=3),AND('VALORACIÓN CON CONTROLES'!H14=5,'VALORACIÓN CON CONTROLES'!I14=4),AND('VALORACIÓN CON CONTROLES'!H14=5,'VALORACIÓN CON CONTROLES'!I14=5),AND('VALORACIÓN CON CONTROLES'!H14=4,'VALORACIÓN CON CONTROLES'!I14=4),AND('VALORACIÓN CON CONTROLES'!H14=4,'VALORACIÓN CON CONTROLES'!I14=5),AND('VALORACIÓN CON CONTROLES'!H14=3,'VALORACIÓN CON CONTROLES'!I14=4),AND('VALORACIÓN CON CONTROLES'!H14=3,'VALORACIÓN CON CONTROLES'!I14=5),AND('VALORACIÓN CON CONTROLES'!H14=2,'VALORACIÓN CON CONTROLES'!I14=5)),"ZONA RIESGO EXTREMO")))),0)</f>
        <v>ZONA RIESGO BAJA</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43" t="s">
        <v>204</v>
      </c>
      <c r="I20" s="58" t="s">
        <v>714</v>
      </c>
      <c r="J20" s="1"/>
      <c r="K20" s="15">
        <v>10</v>
      </c>
      <c r="L20" s="1"/>
      <c r="M20" s="48">
        <v>6</v>
      </c>
      <c r="N20" s="48">
        <f>IF(AND('VALORACIÓN CON CONTROLES'!H15=0,'VALORACIÓN CON CONTROLES'!I15=0),'ANALISIS DE RIESGOS'!I15,0)</f>
        <v>0</v>
      </c>
      <c r="O20" s="1">
        <f>IF(AND('VALORACIÓN CON CONTROLES'!H15=0,'VALORACIÓN CON CONTROLES'!I15&gt;0),IF(OR(AND('ANALISIS DE RIESGOS'!F15=1,'VALORACIÓN CON CONTROLES'!I15=1),AND('ANALISIS DE RIESGOS'!F15=2,'VALORACIÓN CON CONTROLES'!I15=1),AND('ANALISIS DE RIESGOS'!F15=3,'VALORACIÓN CON CONTROLES'!I15=1),AND('ANALISIS DE RIESGOS'!F15=1,'VALORACIÓN CON CONTROLES'!I15=2),AND('ANALISIS DE RIESGOS'!F15=2,'VALORACIÓN CON CONTROLES'!I15=2)),"ZONA RIESGO BAJA",IF(OR(AND('ANALISIS DE RIESGOS'!F15=4,'VALORACIÓN CON CONTROLES'!I15=1),AND('ANALISIS DE RIESGOS'!F15=3,'VALORACIÓN CON CONTROLES'!I15=2),AND('ANALISIS DE RIESGOS'!F15=2,'VALORACIÓN CON CONTROLES'!I15=3),AND('ANALISIS DE RIESGOS'!F15=1,'VALORACIÓN CON CONTROLES'!I15=3)),"ZONA RIESGO MODERADO",IF(OR(AND('ANALISIS DE RIESGOS'!F15=5,'VALORACIÓN CON CONTROLES'!I15=1),AND('ANALISIS DE RIESGOS'!F15=5,'VALORACIÓN CON CONTROLES'!I15=2),AND('ANALISIS DE RIESGOS'!F15=4,'VALORACIÓN CON CONTROLES'!I15=2),AND('ANALISIS DE RIESGOS'!F15=4,'VALORACIÓN CON CONTROLES'!I15=3),AND('ANALISIS DE RIESGOS'!F15=3,'VALORACIÓN CON CONTROLES'!I15=3),AND('ANALISIS DE RIESGOS'!F15=2,'VALORACIÓN CON CONTROLES'!I15=4),AND('ANALISIS DE RIESGOS'!F15=1,'VALORACIÓN CON CONTROLES'!I15=4),AND('ANALISIS DE RIESGOS'!F15=1,'VALORACIÓN CON CONTROLES'!I15=5)),"ZONA RIESGO ALTO",IF(OR(AND('ANALISIS DE RIESGOS'!F15=5,'VALORACIÓN CON CONTROLES'!I15=3),AND('ANALISIS DE RIESGOS'!F15=5,'VALORACIÓN CON CONTROLES'!I15=4),AND('ANALISIS DE RIESGOS'!F15=5,'VALORACIÓN CON CONTROLES'!I15=5),AND('ANALISIS DE RIESGOS'!F15=4,'VALORACIÓN CON CONTROLES'!I15=4),AND('ANALISIS DE RIESGOS'!F15=4,'VALORACIÓN CON CONTROLES'!I15=5),AND('ANALISIS DE RIESGOS'!F15=3,'VALORACIÓN CON CONTROLES'!I15=4),AND('ANALISIS DE RIESGOS'!F15=3,'VALORACIÓN CON CONTROLES'!I15=5),AND('ANALISIS DE RIESGOS'!F15=2,'VALORACIÓN CON CONTROLES'!I15=5)),"ZONA RIESGO EXTREMO")))),0)</f>
        <v>0</v>
      </c>
      <c r="P20" s="1">
        <f>IF(AND('VALORACIÓN CON CONTROLES'!H15&gt;0,'VALORACIÓN CON CONTROLES'!I15=0),IF(OR(AND('VALORACIÓN CON CONTROLES'!H15=1,'ANALISIS DE RIESGOS'!G15=1),AND('VALORACIÓN CON CONTROLES'!H15=2,'ANALISIS DE RIESGOS'!G15=1),AND('VALORACIÓN CON CONTROLES'!H15=3,'ANALISIS DE RIESGOS'!G15=1),AND('VALORACIÓN CON CONTROLES'!H15=1,'ANALISIS DE RIESGOS'!G15=2),AND('VALORACIÓN CON CONTROLES'!H15=2,'ANALISIS DE RIESGOS'!G15=2)),"ZONA RIESGO BAJA",IF(OR(AND('VALORACIÓN CON CONTROLES'!H15=4,'ANALISIS DE RIESGOS'!G15=1),AND('VALORACIÓN CON CONTROLES'!H15=3,'ANALISIS DE RIESGOS'!G15=2),AND('VALORACIÓN CON CONTROLES'!H15=2,'ANALISIS DE RIESGOS'!G15=3),AND('VALORACIÓN CON CONTROLES'!H15=1,'ANALISIS DE RIESGOS'!G15=3)),"ZONA RIESGO MODERADO",IF(OR(AND('VALORACIÓN CON CONTROLES'!H15=5,'ANALISIS DE RIESGOS'!G15=1),AND('VALORACIÓN CON CONTROLES'!H15=5,'ANALISIS DE RIESGOS'!G15=2),AND('VALORACIÓN CON CONTROLES'!H15=4,'ANALISIS DE RIESGOS'!G15=2),AND('VALORACIÓN CON CONTROLES'!H15=4,'ANALISIS DE RIESGOS'!G15=3),AND('VALORACIÓN CON CONTROLES'!H15=3,'ANALISIS DE RIESGOS'!G15=3),AND('VALORACIÓN CON CONTROLES'!H15=2,'ANALISIS DE RIESGOS'!G15=4),AND('VALORACIÓN CON CONTROLES'!H15=1,'ANALISIS DE RIESGOS'!G15=4),AND('VALORACIÓN CON CONTROLES'!H15=1,'ANALISIS DE RIESGOS'!G15=5)),"ZONA RIESGO ALTO",IF(OR(AND('VALORACIÓN CON CONTROLES'!H15=5,'ANALISIS DE RIESGOS'!G15=3),AND('VALORACIÓN CON CONTROLES'!H15=5,'ANALISIS DE RIESGOS'!G15=4),AND('VALORACIÓN CON CONTROLES'!H15=5,'ANALISIS DE RIESGOS'!G15=5),AND('VALORACIÓN CON CONTROLES'!H15=4,'ANALISIS DE RIESGOS'!G15=4),AND('VALORACIÓN CON CONTROLES'!H15=4,'ANALISIS DE RIESGOS'!G15=5),AND('VALORACIÓN CON CONTROLES'!H15=3,'ANALISIS DE RIESGOS'!G15=4),AND('VALORACIÓN CON CONTROLES'!H15=3,'ANALISIS DE RIESGOS'!G15=5),AND('VALORACIÓN CON CONTROLES'!H15=2,'ANALISIS DE RIESGOS'!G15=5)),"ZONA RIESGO EXTREMO")))),0)</f>
        <v>0</v>
      </c>
      <c r="Q20" s="46" t="str">
        <f>IF(AND('VALORACIÓN CON CONTROLES'!H15&gt;0,'VALORACIÓN CON CONTROLES'!I15&gt;0),IF(OR(AND('VALORACIÓN CON CONTROLES'!H15=1,'VALORACIÓN CON CONTROLES'!I15=1),AND('VALORACIÓN CON CONTROLES'!H15=2,'VALORACIÓN CON CONTROLES'!I15=1),AND('VALORACIÓN CON CONTROLES'!H15=3,'VALORACIÓN CON CONTROLES'!I15=1),AND('VALORACIÓN CON CONTROLES'!H15=1,'VALORACIÓN CON CONTROLES'!I15=2),AND('VALORACIÓN CON CONTROLES'!H15=2,'VALORACIÓN CON CONTROLES'!I15=2)),"ZONA RIESGO BAJA",IF(OR(AND('VALORACIÓN CON CONTROLES'!H15=4,'VALORACIÓN CON CONTROLES'!I15=1),AND('VALORACIÓN CON CONTROLES'!H15=3,'VALORACIÓN CON CONTROLES'!I15=2),AND('VALORACIÓN CON CONTROLES'!H15=2,'VALORACIÓN CON CONTROLES'!I15=3),AND('VALORACIÓN CON CONTROLES'!H15=1,'VALORACIÓN CON CONTROLES'!I15=3)),"ZONA RIESGO MODERADO",IF(OR(AND('VALORACIÓN CON CONTROLES'!H15=5,'VALORACIÓN CON CONTROLES'!I15=1),AND('VALORACIÓN CON CONTROLES'!H15=5,'VALORACIÓN CON CONTROLES'!I15=2),AND('VALORACIÓN CON CONTROLES'!H15=4,'VALORACIÓN CON CONTROLES'!I15=2),AND('VALORACIÓN CON CONTROLES'!H15=4,'VALORACIÓN CON CONTROLES'!I15=3),AND('VALORACIÓN CON CONTROLES'!H15=3,'VALORACIÓN CON CONTROLES'!I15=3),AND('VALORACIÓN CON CONTROLES'!H15=2,'VALORACIÓN CON CONTROLES'!I15=4),AND('VALORACIÓN CON CONTROLES'!H15=1,'VALORACIÓN CON CONTROLES'!I15=4),AND('VALORACIÓN CON CONTROLES'!H15=1,'VALORACIÓN CON CONTROLES'!I15=5)),"ZONA RIESGO ALTO",IF(OR(AND('VALORACIÓN CON CONTROLES'!H15=5,'VALORACIÓN CON CONTROLES'!I15=3),AND('VALORACIÓN CON CONTROLES'!H15=5,'VALORACIÓN CON CONTROLES'!I15=4),AND('VALORACIÓN CON CONTROLES'!H15=5,'VALORACIÓN CON CONTROLES'!I15=5),AND('VALORACIÓN CON CONTROLES'!H15=4,'VALORACIÓN CON CONTROLES'!I15=4),AND('VALORACIÓN CON CONTROLES'!H15=4,'VALORACIÓN CON CONTROLES'!I15=5),AND('VALORACIÓN CON CONTROLES'!H15=3,'VALORACIÓN CON CONTROLES'!I15=4),AND('VALORACIÓN CON CONTROLES'!H15=3,'VALORACIÓN CON CONTROLES'!I15=5),AND('VALORACIÓN CON CONTROLES'!H15=2,'VALORACIÓN CON CONTROLES'!I15=5)),"ZONA RIESGO EXTREMO")))),0)</f>
        <v>ZONA RIESGO BAJA</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43" t="s">
        <v>239</v>
      </c>
      <c r="I21" s="58" t="s">
        <v>715</v>
      </c>
      <c r="J21" s="1"/>
      <c r="K21" s="15">
        <v>11</v>
      </c>
      <c r="L21" s="1"/>
      <c r="M21" s="48">
        <v>7</v>
      </c>
      <c r="N21" s="48">
        <f>IF(AND('VALORACIÓN CON CONTROLES'!H16=0,'VALORACIÓN CON CONTROLES'!I16=0),'ANALISIS DE RIESGOS'!I16,0)</f>
        <v>0</v>
      </c>
      <c r="O21" s="1">
        <f>IF(AND('VALORACIÓN CON CONTROLES'!H16=0,'VALORACIÓN CON CONTROLES'!I16&gt;0),IF(OR(AND('ANALISIS DE RIESGOS'!F16=1,'VALORACIÓN CON CONTROLES'!I16=1),AND('ANALISIS DE RIESGOS'!F16=2,'VALORACIÓN CON CONTROLES'!I16=1),AND('ANALISIS DE RIESGOS'!F16=3,'VALORACIÓN CON CONTROLES'!I16=1),AND('ANALISIS DE RIESGOS'!F16=1,'VALORACIÓN CON CONTROLES'!I16=2),AND('ANALISIS DE RIESGOS'!F16=2,'VALORACIÓN CON CONTROLES'!I16=2)),"ZONA RIESGO BAJA",IF(OR(AND('ANALISIS DE RIESGOS'!F16=4,'VALORACIÓN CON CONTROLES'!I16=1),AND('ANALISIS DE RIESGOS'!F16=3,'VALORACIÓN CON CONTROLES'!I16=2),AND('ANALISIS DE RIESGOS'!F16=2,'VALORACIÓN CON CONTROLES'!I16=3),AND('ANALISIS DE RIESGOS'!F16=1,'VALORACIÓN CON CONTROLES'!I16=3)),"ZONA RIESGO MODERADO",IF(OR(AND('ANALISIS DE RIESGOS'!F16=5,'VALORACIÓN CON CONTROLES'!I16=1),AND('ANALISIS DE RIESGOS'!F16=5,'VALORACIÓN CON CONTROLES'!I16=2),AND('ANALISIS DE RIESGOS'!F16=4,'VALORACIÓN CON CONTROLES'!I16=2),AND('ANALISIS DE RIESGOS'!F16=4,'VALORACIÓN CON CONTROLES'!I16=3),AND('ANALISIS DE RIESGOS'!F16=3,'VALORACIÓN CON CONTROLES'!I16=3),AND('ANALISIS DE RIESGOS'!F16=2,'VALORACIÓN CON CONTROLES'!I16=4),AND('ANALISIS DE RIESGOS'!F16=1,'VALORACIÓN CON CONTROLES'!I16=4),AND('ANALISIS DE RIESGOS'!F16=1,'VALORACIÓN CON CONTROLES'!I16=5)),"ZONA RIESGO ALTO",IF(OR(AND('ANALISIS DE RIESGOS'!F16=5,'VALORACIÓN CON CONTROLES'!I16=3),AND('ANALISIS DE RIESGOS'!F16=5,'VALORACIÓN CON CONTROLES'!I16=4),AND('ANALISIS DE RIESGOS'!F16=5,'VALORACIÓN CON CONTROLES'!I16=5),AND('ANALISIS DE RIESGOS'!F16=4,'VALORACIÓN CON CONTROLES'!I16=4),AND('ANALISIS DE RIESGOS'!F16=4,'VALORACIÓN CON CONTROLES'!I16=5),AND('ANALISIS DE RIESGOS'!F16=3,'VALORACIÓN CON CONTROLES'!I16=4),AND('ANALISIS DE RIESGOS'!F16=3,'VALORACIÓN CON CONTROLES'!I16=5),AND('ANALISIS DE RIESGOS'!F16=2,'VALORACIÓN CON CONTROLES'!I16=5)),"ZONA RIESGO EXTREMO")))),0)</f>
        <v>0</v>
      </c>
      <c r="P21" s="1">
        <f>IF(AND('VALORACIÓN CON CONTROLES'!H16&gt;0,'VALORACIÓN CON CONTROLES'!I16=0),IF(OR(AND('VALORACIÓN CON CONTROLES'!H16=1,'ANALISIS DE RIESGOS'!G16=1),AND('VALORACIÓN CON CONTROLES'!H16=2,'ANALISIS DE RIESGOS'!G16=1),AND('VALORACIÓN CON CONTROLES'!H16=3,'ANALISIS DE RIESGOS'!G16=1),AND('VALORACIÓN CON CONTROLES'!H16=1,'ANALISIS DE RIESGOS'!G16=2),AND('VALORACIÓN CON CONTROLES'!H16=2,'ANALISIS DE RIESGOS'!G16=2)),"ZONA RIESGO BAJA",IF(OR(AND('VALORACIÓN CON CONTROLES'!H16=4,'ANALISIS DE RIESGOS'!G16=1),AND('VALORACIÓN CON CONTROLES'!H16=3,'ANALISIS DE RIESGOS'!G16=2),AND('VALORACIÓN CON CONTROLES'!H16=2,'ANALISIS DE RIESGOS'!G16=3),AND('VALORACIÓN CON CONTROLES'!H16=1,'ANALISIS DE RIESGOS'!G16=3)),"ZONA RIESGO MODERADO",IF(OR(AND('VALORACIÓN CON CONTROLES'!H16=5,'ANALISIS DE RIESGOS'!G16=1),AND('VALORACIÓN CON CONTROLES'!H16=5,'ANALISIS DE RIESGOS'!G16=2),AND('VALORACIÓN CON CONTROLES'!H16=4,'ANALISIS DE RIESGOS'!G16=2),AND('VALORACIÓN CON CONTROLES'!H16=4,'ANALISIS DE RIESGOS'!G16=3),AND('VALORACIÓN CON CONTROLES'!H16=3,'ANALISIS DE RIESGOS'!G16=3),AND('VALORACIÓN CON CONTROLES'!H16=2,'ANALISIS DE RIESGOS'!G16=4),AND('VALORACIÓN CON CONTROLES'!H16=1,'ANALISIS DE RIESGOS'!G16=4),AND('VALORACIÓN CON CONTROLES'!H16=1,'ANALISIS DE RIESGOS'!G16=5)),"ZONA RIESGO ALTO",IF(OR(AND('VALORACIÓN CON CONTROLES'!H16=5,'ANALISIS DE RIESGOS'!G16=3),AND('VALORACIÓN CON CONTROLES'!H16=5,'ANALISIS DE RIESGOS'!G16=4),AND('VALORACIÓN CON CONTROLES'!H16=5,'ANALISIS DE RIESGOS'!G16=5),AND('VALORACIÓN CON CONTROLES'!H16=4,'ANALISIS DE RIESGOS'!G16=4),AND('VALORACIÓN CON CONTROLES'!H16=4,'ANALISIS DE RIESGOS'!G16=5),AND('VALORACIÓN CON CONTROLES'!H16=3,'ANALISIS DE RIESGOS'!G16=4),AND('VALORACIÓN CON CONTROLES'!H16=3,'ANALISIS DE RIESGOS'!G16=5),AND('VALORACIÓN CON CONTROLES'!H16=2,'ANALISIS DE RIESGOS'!G16=5)),"ZONA RIESGO EXTREMO")))),0)</f>
        <v>0</v>
      </c>
      <c r="Q21" s="46" t="str">
        <f>IF(AND('VALORACIÓN CON CONTROLES'!H16&gt;0,'VALORACIÓN CON CONTROLES'!I16&gt;0),IF(OR(AND('VALORACIÓN CON CONTROLES'!H16=1,'VALORACIÓN CON CONTROLES'!I16=1),AND('VALORACIÓN CON CONTROLES'!H16=2,'VALORACIÓN CON CONTROLES'!I16=1),AND('VALORACIÓN CON CONTROLES'!H16=3,'VALORACIÓN CON CONTROLES'!I16=1),AND('VALORACIÓN CON CONTROLES'!H16=1,'VALORACIÓN CON CONTROLES'!I16=2),AND('VALORACIÓN CON CONTROLES'!H16=2,'VALORACIÓN CON CONTROLES'!I16=2)),"ZONA RIESGO BAJA",IF(OR(AND('VALORACIÓN CON CONTROLES'!H16=4,'VALORACIÓN CON CONTROLES'!I16=1),AND('VALORACIÓN CON CONTROLES'!H16=3,'VALORACIÓN CON CONTROLES'!I16=2),AND('VALORACIÓN CON CONTROLES'!H16=2,'VALORACIÓN CON CONTROLES'!I16=3),AND('VALORACIÓN CON CONTROLES'!H16=1,'VALORACIÓN CON CONTROLES'!I16=3)),"ZONA RIESGO MODERADO",IF(OR(AND('VALORACIÓN CON CONTROLES'!H16=5,'VALORACIÓN CON CONTROLES'!I16=1),AND('VALORACIÓN CON CONTROLES'!H16=5,'VALORACIÓN CON CONTROLES'!I16=2),AND('VALORACIÓN CON CONTROLES'!H16=4,'VALORACIÓN CON CONTROLES'!I16=2),AND('VALORACIÓN CON CONTROLES'!H16=4,'VALORACIÓN CON CONTROLES'!I16=3),AND('VALORACIÓN CON CONTROLES'!H16=3,'VALORACIÓN CON CONTROLES'!I16=3),AND('VALORACIÓN CON CONTROLES'!H16=2,'VALORACIÓN CON CONTROLES'!I16=4),AND('VALORACIÓN CON CONTROLES'!H16=1,'VALORACIÓN CON CONTROLES'!I16=4),AND('VALORACIÓN CON CONTROLES'!H16=1,'VALORACIÓN CON CONTROLES'!I16=5)),"ZONA RIESGO ALTO",IF(OR(AND('VALORACIÓN CON CONTROLES'!H16=5,'VALORACIÓN CON CONTROLES'!I16=3),AND('VALORACIÓN CON CONTROLES'!H16=5,'VALORACIÓN CON CONTROLES'!I16=4),AND('VALORACIÓN CON CONTROLES'!H16=5,'VALORACIÓN CON CONTROLES'!I16=5),AND('VALORACIÓN CON CONTROLES'!H16=4,'VALORACIÓN CON CONTROLES'!I16=4),AND('VALORACIÓN CON CONTROLES'!H16=4,'VALORACIÓN CON CONTROLES'!I16=5),AND('VALORACIÓN CON CONTROLES'!H16=3,'VALORACIÓN CON CONTROLES'!I16=4),AND('VALORACIÓN CON CONTROLES'!H16=3,'VALORACIÓN CON CONTROLES'!I16=5),AND('VALORACIÓN CON CONTROLES'!H16=2,'VALORACIÓN CON CONTROLES'!I16=5)),"ZONA RIESGO EXTREMO")))),0)</f>
        <v>ZONA RIESGO MODERADO</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43" t="s">
        <v>208</v>
      </c>
      <c r="I22" s="58" t="s">
        <v>716</v>
      </c>
      <c r="J22" s="1"/>
      <c r="K22" s="15">
        <v>12</v>
      </c>
      <c r="L22" s="1"/>
      <c r="M22" s="48">
        <v>8</v>
      </c>
      <c r="N22" s="48">
        <f>IF(AND('VALORACIÓN CON CONTROLES'!H17=0,'VALORACIÓN CON CONTROLES'!I17=0),'ANALISIS DE RIESGOS'!I17,0)</f>
        <v>0</v>
      </c>
      <c r="O22" s="1">
        <f>IF(AND('VALORACIÓN CON CONTROLES'!H17=0,'VALORACIÓN CON CONTROLES'!I17&gt;0),IF(OR(AND('ANALISIS DE RIESGOS'!F17=1,'VALORACIÓN CON CONTROLES'!I17=1),AND('ANALISIS DE RIESGOS'!F17=2,'VALORACIÓN CON CONTROLES'!I17=1),AND('ANALISIS DE RIESGOS'!F17=3,'VALORACIÓN CON CONTROLES'!I17=1),AND('ANALISIS DE RIESGOS'!F17=1,'VALORACIÓN CON CONTROLES'!I17=2),AND('ANALISIS DE RIESGOS'!F17=2,'VALORACIÓN CON CONTROLES'!I17=2)),"ZONA RIESGO BAJA",IF(OR(AND('ANALISIS DE RIESGOS'!F17=4,'VALORACIÓN CON CONTROLES'!I17=1),AND('ANALISIS DE RIESGOS'!F17=3,'VALORACIÓN CON CONTROLES'!I17=2),AND('ANALISIS DE RIESGOS'!F17=2,'VALORACIÓN CON CONTROLES'!I17=3),AND('ANALISIS DE RIESGOS'!F17=1,'VALORACIÓN CON CONTROLES'!I17=3)),"ZONA RIESGO MODERADO",IF(OR(AND('ANALISIS DE RIESGOS'!F17=5,'VALORACIÓN CON CONTROLES'!I17=1),AND('ANALISIS DE RIESGOS'!F17=5,'VALORACIÓN CON CONTROLES'!I17=2),AND('ANALISIS DE RIESGOS'!F17=4,'VALORACIÓN CON CONTROLES'!I17=2),AND('ANALISIS DE RIESGOS'!F17=4,'VALORACIÓN CON CONTROLES'!I17=3),AND('ANALISIS DE RIESGOS'!F17=3,'VALORACIÓN CON CONTROLES'!I17=3),AND('ANALISIS DE RIESGOS'!F17=2,'VALORACIÓN CON CONTROLES'!I17=4),AND('ANALISIS DE RIESGOS'!F17=1,'VALORACIÓN CON CONTROLES'!I17=4),AND('ANALISIS DE RIESGOS'!F17=1,'VALORACIÓN CON CONTROLES'!I17=5)),"ZONA RIESGO ALTO",IF(OR(AND('ANALISIS DE RIESGOS'!F17=5,'VALORACIÓN CON CONTROLES'!I17=3),AND('ANALISIS DE RIESGOS'!F17=5,'VALORACIÓN CON CONTROLES'!I17=4),AND('ANALISIS DE RIESGOS'!F17=5,'VALORACIÓN CON CONTROLES'!I17=5),AND('ANALISIS DE RIESGOS'!F17=4,'VALORACIÓN CON CONTROLES'!I17=4),AND('ANALISIS DE RIESGOS'!F17=4,'VALORACIÓN CON CONTROLES'!I17=5),AND('ANALISIS DE RIESGOS'!F17=3,'VALORACIÓN CON CONTROLES'!I17=4),AND('ANALISIS DE RIESGOS'!F17=3,'VALORACIÓN CON CONTROLES'!I17=5),AND('ANALISIS DE RIESGOS'!F17=2,'VALORACIÓN CON CONTROLES'!I17=5)),"ZONA RIESGO EXTREMO")))),0)</f>
        <v>0</v>
      </c>
      <c r="P22" s="1">
        <f>IF(AND('VALORACIÓN CON CONTROLES'!H17&gt;0,'VALORACIÓN CON CONTROLES'!I17=0),IF(OR(AND('VALORACIÓN CON CONTROLES'!H17=1,'ANALISIS DE RIESGOS'!G17=1),AND('VALORACIÓN CON CONTROLES'!H17=2,'ANALISIS DE RIESGOS'!G17=1),AND('VALORACIÓN CON CONTROLES'!H17=3,'ANALISIS DE RIESGOS'!G17=1),AND('VALORACIÓN CON CONTROLES'!H17=1,'ANALISIS DE RIESGOS'!G17=2),AND('VALORACIÓN CON CONTROLES'!H17=2,'ANALISIS DE RIESGOS'!G17=2)),"ZONA RIESGO BAJA",IF(OR(AND('VALORACIÓN CON CONTROLES'!H17=4,'ANALISIS DE RIESGOS'!G17=1),AND('VALORACIÓN CON CONTROLES'!H17=3,'ANALISIS DE RIESGOS'!G17=2),AND('VALORACIÓN CON CONTROLES'!H17=2,'ANALISIS DE RIESGOS'!G17=3),AND('VALORACIÓN CON CONTROLES'!H17=1,'ANALISIS DE RIESGOS'!G17=3)),"ZONA RIESGO MODERADO",IF(OR(AND('VALORACIÓN CON CONTROLES'!H17=5,'ANALISIS DE RIESGOS'!G17=1),AND('VALORACIÓN CON CONTROLES'!H17=5,'ANALISIS DE RIESGOS'!G17=2),AND('VALORACIÓN CON CONTROLES'!H17=4,'ANALISIS DE RIESGOS'!G17=2),AND('VALORACIÓN CON CONTROLES'!H17=4,'ANALISIS DE RIESGOS'!G17=3),AND('VALORACIÓN CON CONTROLES'!H17=3,'ANALISIS DE RIESGOS'!G17=3),AND('VALORACIÓN CON CONTROLES'!H17=2,'ANALISIS DE RIESGOS'!G17=4),AND('VALORACIÓN CON CONTROLES'!H17=1,'ANALISIS DE RIESGOS'!G17=4),AND('VALORACIÓN CON CONTROLES'!H17=1,'ANALISIS DE RIESGOS'!G17=5)),"ZONA RIESGO ALTO",IF(OR(AND('VALORACIÓN CON CONTROLES'!H17=5,'ANALISIS DE RIESGOS'!G17=3),AND('VALORACIÓN CON CONTROLES'!H17=5,'ANALISIS DE RIESGOS'!G17=4),AND('VALORACIÓN CON CONTROLES'!H17=5,'ANALISIS DE RIESGOS'!G17=5),AND('VALORACIÓN CON CONTROLES'!H17=4,'ANALISIS DE RIESGOS'!G17=4),AND('VALORACIÓN CON CONTROLES'!H17=4,'ANALISIS DE RIESGOS'!G17=5),AND('VALORACIÓN CON CONTROLES'!H17=3,'ANALISIS DE RIESGOS'!G17=4),AND('VALORACIÓN CON CONTROLES'!H17=3,'ANALISIS DE RIESGOS'!G17=5),AND('VALORACIÓN CON CONTROLES'!H17=2,'ANALISIS DE RIESGOS'!G17=5)),"ZONA RIESGO EXTREMO")))),0)</f>
        <v>0</v>
      </c>
      <c r="Q22" s="46" t="str">
        <f>IF(AND('VALORACIÓN CON CONTROLES'!H17&gt;0,'VALORACIÓN CON CONTROLES'!I17&gt;0),IF(OR(AND('VALORACIÓN CON CONTROLES'!H17=1,'VALORACIÓN CON CONTROLES'!I17=1),AND('VALORACIÓN CON CONTROLES'!H17=2,'VALORACIÓN CON CONTROLES'!I17=1),AND('VALORACIÓN CON CONTROLES'!H17=3,'VALORACIÓN CON CONTROLES'!I17=1),AND('VALORACIÓN CON CONTROLES'!H17=1,'VALORACIÓN CON CONTROLES'!I17=2),AND('VALORACIÓN CON CONTROLES'!H17=2,'VALORACIÓN CON CONTROLES'!I17=2)),"ZONA RIESGO BAJA",IF(OR(AND('VALORACIÓN CON CONTROLES'!H17=4,'VALORACIÓN CON CONTROLES'!I17=1),AND('VALORACIÓN CON CONTROLES'!H17=3,'VALORACIÓN CON CONTROLES'!I17=2),AND('VALORACIÓN CON CONTROLES'!H17=2,'VALORACIÓN CON CONTROLES'!I17=3),AND('VALORACIÓN CON CONTROLES'!H17=1,'VALORACIÓN CON CONTROLES'!I17=3)),"ZONA RIESGO MODERADO",IF(OR(AND('VALORACIÓN CON CONTROLES'!H17=5,'VALORACIÓN CON CONTROLES'!I17=1),AND('VALORACIÓN CON CONTROLES'!H17=5,'VALORACIÓN CON CONTROLES'!I17=2),AND('VALORACIÓN CON CONTROLES'!H17=4,'VALORACIÓN CON CONTROLES'!I17=2),AND('VALORACIÓN CON CONTROLES'!H17=4,'VALORACIÓN CON CONTROLES'!I17=3),AND('VALORACIÓN CON CONTROLES'!H17=3,'VALORACIÓN CON CONTROLES'!I17=3),AND('VALORACIÓN CON CONTROLES'!H17=2,'VALORACIÓN CON CONTROLES'!I17=4),AND('VALORACIÓN CON CONTROLES'!H17=1,'VALORACIÓN CON CONTROLES'!I17=4),AND('VALORACIÓN CON CONTROLES'!H17=1,'VALORACIÓN CON CONTROLES'!I17=5)),"ZONA RIESGO ALTO",IF(OR(AND('VALORACIÓN CON CONTROLES'!H17=5,'VALORACIÓN CON CONTROLES'!I17=3),AND('VALORACIÓN CON CONTROLES'!H17=5,'VALORACIÓN CON CONTROLES'!I17=4),AND('VALORACIÓN CON CONTROLES'!H17=5,'VALORACIÓN CON CONTROLES'!I17=5),AND('VALORACIÓN CON CONTROLES'!H17=4,'VALORACIÓN CON CONTROLES'!I17=4),AND('VALORACIÓN CON CONTROLES'!H17=4,'VALORACIÓN CON CONTROLES'!I17=5),AND('VALORACIÓN CON CONTROLES'!H17=3,'VALORACIÓN CON CONTROLES'!I17=4),AND('VALORACIÓN CON CONTROLES'!H17=3,'VALORACIÓN CON CONTROLES'!I17=5),AND('VALORACIÓN CON CONTROLES'!H17=2,'VALORACIÓN CON CONTROLES'!I17=5)),"ZONA RIESGO EXTREMO")))),0)</f>
        <v>ZONA RIESGO BAJA</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43" t="s">
        <v>210</v>
      </c>
      <c r="I23" s="58" t="s">
        <v>717</v>
      </c>
      <c r="J23" s="1"/>
      <c r="K23" s="15">
        <v>13</v>
      </c>
      <c r="L23" s="1"/>
      <c r="M23" s="48">
        <v>9</v>
      </c>
      <c r="N23" s="48">
        <f>IF(AND('VALORACIÓN CON CONTROLES'!H18=0,'VALORACIÓN CON CONTROLES'!I18=0),'ANALISIS DE RIESGOS'!I18,0)</f>
        <v>0</v>
      </c>
      <c r="O23" s="1">
        <f>IF(AND('VALORACIÓN CON CONTROLES'!H18=0,'VALORACIÓN CON CONTROLES'!I18&gt;0),IF(OR(AND('ANALISIS DE RIESGOS'!F18=1,'VALORACIÓN CON CONTROLES'!I18=1),AND('ANALISIS DE RIESGOS'!F18=2,'VALORACIÓN CON CONTROLES'!I18=1),AND('ANALISIS DE RIESGOS'!F18=3,'VALORACIÓN CON CONTROLES'!I18=1),AND('ANALISIS DE RIESGOS'!F18=1,'VALORACIÓN CON CONTROLES'!I18=2),AND('ANALISIS DE RIESGOS'!F18=2,'VALORACIÓN CON CONTROLES'!I18=2)),"ZONA RIESGO BAJA",IF(OR(AND('ANALISIS DE RIESGOS'!F18=4,'VALORACIÓN CON CONTROLES'!I18=1),AND('ANALISIS DE RIESGOS'!F18=3,'VALORACIÓN CON CONTROLES'!I18=2),AND('ANALISIS DE RIESGOS'!F18=2,'VALORACIÓN CON CONTROLES'!I18=3),AND('ANALISIS DE RIESGOS'!F18=1,'VALORACIÓN CON CONTROLES'!I18=3)),"ZONA RIESGO MODERADO",IF(OR(AND('ANALISIS DE RIESGOS'!F18=5,'VALORACIÓN CON CONTROLES'!I18=1),AND('ANALISIS DE RIESGOS'!F18=5,'VALORACIÓN CON CONTROLES'!I18=2),AND('ANALISIS DE RIESGOS'!F18=4,'VALORACIÓN CON CONTROLES'!I18=2),AND('ANALISIS DE RIESGOS'!F18=4,'VALORACIÓN CON CONTROLES'!I18=3),AND('ANALISIS DE RIESGOS'!F18=3,'VALORACIÓN CON CONTROLES'!I18=3),AND('ANALISIS DE RIESGOS'!F18=2,'VALORACIÓN CON CONTROLES'!I18=4),AND('ANALISIS DE RIESGOS'!F18=1,'VALORACIÓN CON CONTROLES'!I18=4),AND('ANALISIS DE RIESGOS'!F18=1,'VALORACIÓN CON CONTROLES'!I18=5)),"ZONA RIESGO ALTO",IF(OR(AND('ANALISIS DE RIESGOS'!F18=5,'VALORACIÓN CON CONTROLES'!I18=3),AND('ANALISIS DE RIESGOS'!F18=5,'VALORACIÓN CON CONTROLES'!I18=4),AND('ANALISIS DE RIESGOS'!F18=5,'VALORACIÓN CON CONTROLES'!I18=5),AND('ANALISIS DE RIESGOS'!F18=4,'VALORACIÓN CON CONTROLES'!I18=4),AND('ANALISIS DE RIESGOS'!F18=4,'VALORACIÓN CON CONTROLES'!I18=5),AND('ANALISIS DE RIESGOS'!F18=3,'VALORACIÓN CON CONTROLES'!I18=4),AND('ANALISIS DE RIESGOS'!F18=3,'VALORACIÓN CON CONTROLES'!I18=5),AND('ANALISIS DE RIESGOS'!F18=2,'VALORACIÓN CON CONTROLES'!I18=5)),"ZONA RIESGO EXTREMO")))),0)</f>
        <v>0</v>
      </c>
      <c r="P23" s="1">
        <f>IF(AND('VALORACIÓN CON CONTROLES'!H18&gt;0,'VALORACIÓN CON CONTROLES'!I18=0),IF(OR(AND('VALORACIÓN CON CONTROLES'!H18=1,'ANALISIS DE RIESGOS'!G18=1),AND('VALORACIÓN CON CONTROLES'!H18=2,'ANALISIS DE RIESGOS'!G18=1),AND('VALORACIÓN CON CONTROLES'!H18=3,'ANALISIS DE RIESGOS'!G18=1),AND('VALORACIÓN CON CONTROLES'!H18=1,'ANALISIS DE RIESGOS'!G18=2),AND('VALORACIÓN CON CONTROLES'!H18=2,'ANALISIS DE RIESGOS'!G18=2)),"ZONA RIESGO BAJA",IF(OR(AND('VALORACIÓN CON CONTROLES'!H18=4,'ANALISIS DE RIESGOS'!G18=1),AND('VALORACIÓN CON CONTROLES'!H18=3,'ANALISIS DE RIESGOS'!G18=2),AND('VALORACIÓN CON CONTROLES'!H18=2,'ANALISIS DE RIESGOS'!G18=3),AND('VALORACIÓN CON CONTROLES'!H18=1,'ANALISIS DE RIESGOS'!G18=3)),"ZONA RIESGO MODERADO",IF(OR(AND('VALORACIÓN CON CONTROLES'!H18=5,'ANALISIS DE RIESGOS'!G18=1),AND('VALORACIÓN CON CONTROLES'!H18=5,'ANALISIS DE RIESGOS'!G18=2),AND('VALORACIÓN CON CONTROLES'!H18=4,'ANALISIS DE RIESGOS'!G18=2),AND('VALORACIÓN CON CONTROLES'!H18=4,'ANALISIS DE RIESGOS'!G18=3),AND('VALORACIÓN CON CONTROLES'!H18=3,'ANALISIS DE RIESGOS'!G18=3),AND('VALORACIÓN CON CONTROLES'!H18=2,'ANALISIS DE RIESGOS'!G18=4),AND('VALORACIÓN CON CONTROLES'!H18=1,'ANALISIS DE RIESGOS'!G18=4),AND('VALORACIÓN CON CONTROLES'!H18=1,'ANALISIS DE RIESGOS'!G18=5)),"ZONA RIESGO ALTO",IF(OR(AND('VALORACIÓN CON CONTROLES'!H18=5,'ANALISIS DE RIESGOS'!G18=3),AND('VALORACIÓN CON CONTROLES'!H18=5,'ANALISIS DE RIESGOS'!G18=4),AND('VALORACIÓN CON CONTROLES'!H18=5,'ANALISIS DE RIESGOS'!G18=5),AND('VALORACIÓN CON CONTROLES'!H18=4,'ANALISIS DE RIESGOS'!G18=4),AND('VALORACIÓN CON CONTROLES'!H18=4,'ANALISIS DE RIESGOS'!G18=5),AND('VALORACIÓN CON CONTROLES'!H18=3,'ANALISIS DE RIESGOS'!G18=4),AND('VALORACIÓN CON CONTROLES'!H18=3,'ANALISIS DE RIESGOS'!G18=5),AND('VALORACIÓN CON CONTROLES'!H18=2,'ANALISIS DE RIESGOS'!G18=5)),"ZONA RIESGO EXTREMO")))),0)</f>
        <v>0</v>
      </c>
      <c r="Q23" s="46" t="str">
        <f>IF(AND('VALORACIÓN CON CONTROLES'!H18&gt;0,'VALORACIÓN CON CONTROLES'!I18&gt;0),IF(OR(AND('VALORACIÓN CON CONTROLES'!H18=1,'VALORACIÓN CON CONTROLES'!I18=1),AND('VALORACIÓN CON CONTROLES'!H18=2,'VALORACIÓN CON CONTROLES'!I18=1),AND('VALORACIÓN CON CONTROLES'!H18=3,'VALORACIÓN CON CONTROLES'!I18=1),AND('VALORACIÓN CON CONTROLES'!H18=1,'VALORACIÓN CON CONTROLES'!I18=2),AND('VALORACIÓN CON CONTROLES'!H18=2,'VALORACIÓN CON CONTROLES'!I18=2)),"ZONA RIESGO BAJA",IF(OR(AND('VALORACIÓN CON CONTROLES'!H18=4,'VALORACIÓN CON CONTROLES'!I18=1),AND('VALORACIÓN CON CONTROLES'!H18=3,'VALORACIÓN CON CONTROLES'!I18=2),AND('VALORACIÓN CON CONTROLES'!H18=2,'VALORACIÓN CON CONTROLES'!I18=3),AND('VALORACIÓN CON CONTROLES'!H18=1,'VALORACIÓN CON CONTROLES'!I18=3)),"ZONA RIESGO MODERADO",IF(OR(AND('VALORACIÓN CON CONTROLES'!H18=5,'VALORACIÓN CON CONTROLES'!I18=1),AND('VALORACIÓN CON CONTROLES'!H18=5,'VALORACIÓN CON CONTROLES'!I18=2),AND('VALORACIÓN CON CONTROLES'!H18=4,'VALORACIÓN CON CONTROLES'!I18=2),AND('VALORACIÓN CON CONTROLES'!H18=4,'VALORACIÓN CON CONTROLES'!I18=3),AND('VALORACIÓN CON CONTROLES'!H18=3,'VALORACIÓN CON CONTROLES'!I18=3),AND('VALORACIÓN CON CONTROLES'!H18=2,'VALORACIÓN CON CONTROLES'!I18=4),AND('VALORACIÓN CON CONTROLES'!H18=1,'VALORACIÓN CON CONTROLES'!I18=4),AND('VALORACIÓN CON CONTROLES'!H18=1,'VALORACIÓN CON CONTROLES'!I18=5)),"ZONA RIESGO ALTO",IF(OR(AND('VALORACIÓN CON CONTROLES'!H18=5,'VALORACIÓN CON CONTROLES'!I18=3),AND('VALORACIÓN CON CONTROLES'!H18=5,'VALORACIÓN CON CONTROLES'!I18=4),AND('VALORACIÓN CON CONTROLES'!H18=5,'VALORACIÓN CON CONTROLES'!I18=5),AND('VALORACIÓN CON CONTROLES'!H18=4,'VALORACIÓN CON CONTROLES'!I18=4),AND('VALORACIÓN CON CONTROLES'!H18=4,'VALORACIÓN CON CONTROLES'!I18=5),AND('VALORACIÓN CON CONTROLES'!H18=3,'VALORACIÓN CON CONTROLES'!I18=4),AND('VALORACIÓN CON CONTROLES'!H18=3,'VALORACIÓN CON CONTROLES'!I18=5),AND('VALORACIÓN CON CONTROLES'!H18=2,'VALORACIÓN CON CONTROLES'!I18=5)),"ZONA RIESGO EXTREMO")))),0)</f>
        <v>ZONA RIESGO BAJA</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43" t="s">
        <v>222</v>
      </c>
      <c r="I24" s="58" t="s">
        <v>718</v>
      </c>
      <c r="J24" s="1"/>
      <c r="K24" s="15">
        <v>14</v>
      </c>
      <c r="L24" s="1"/>
      <c r="M24" s="48">
        <v>10</v>
      </c>
      <c r="N24" s="48">
        <f>IF(AND('VALORACIÓN CON CONTROLES'!H19=0,'VALORACIÓN CON CONTROLES'!I19=0),'ANALISIS DE RIESGOS'!I19,0)</f>
        <v>0</v>
      </c>
      <c r="O24" s="1">
        <f>IF(AND('VALORACIÓN CON CONTROLES'!H19=0,'VALORACIÓN CON CONTROLES'!I19&gt;0),IF(OR(AND('ANALISIS DE RIESGOS'!F19=1,'VALORACIÓN CON CONTROLES'!I19=1),AND('ANALISIS DE RIESGOS'!F19=2,'VALORACIÓN CON CONTROLES'!I19=1),AND('ANALISIS DE RIESGOS'!F19=3,'VALORACIÓN CON CONTROLES'!I19=1),AND('ANALISIS DE RIESGOS'!F19=1,'VALORACIÓN CON CONTROLES'!I19=2),AND('ANALISIS DE RIESGOS'!F19=2,'VALORACIÓN CON CONTROLES'!I19=2)),"ZONA RIESGO BAJA",IF(OR(AND('ANALISIS DE RIESGOS'!F19=4,'VALORACIÓN CON CONTROLES'!I19=1),AND('ANALISIS DE RIESGOS'!F19=3,'VALORACIÓN CON CONTROLES'!I19=2),AND('ANALISIS DE RIESGOS'!F19=2,'VALORACIÓN CON CONTROLES'!I19=3),AND('ANALISIS DE RIESGOS'!F19=1,'VALORACIÓN CON CONTROLES'!I19=3)),"ZONA RIESGO MODERADO",IF(OR(AND('ANALISIS DE RIESGOS'!F19=5,'VALORACIÓN CON CONTROLES'!I19=1),AND('ANALISIS DE RIESGOS'!F19=5,'VALORACIÓN CON CONTROLES'!I19=2),AND('ANALISIS DE RIESGOS'!F19=4,'VALORACIÓN CON CONTROLES'!I19=2),AND('ANALISIS DE RIESGOS'!F19=4,'VALORACIÓN CON CONTROLES'!I19=3),AND('ANALISIS DE RIESGOS'!F19=3,'VALORACIÓN CON CONTROLES'!I19=3),AND('ANALISIS DE RIESGOS'!F19=2,'VALORACIÓN CON CONTROLES'!I19=4),AND('ANALISIS DE RIESGOS'!F19=1,'VALORACIÓN CON CONTROLES'!I19=4),AND('ANALISIS DE RIESGOS'!F19=1,'VALORACIÓN CON CONTROLES'!I19=5)),"ZONA RIESGO ALTO",IF(OR(AND('ANALISIS DE RIESGOS'!F19=5,'VALORACIÓN CON CONTROLES'!I19=3),AND('ANALISIS DE RIESGOS'!F19=5,'VALORACIÓN CON CONTROLES'!I19=4),AND('ANALISIS DE RIESGOS'!F19=5,'VALORACIÓN CON CONTROLES'!I19=5),AND('ANALISIS DE RIESGOS'!F19=4,'VALORACIÓN CON CONTROLES'!I19=4),AND('ANALISIS DE RIESGOS'!F19=4,'VALORACIÓN CON CONTROLES'!I19=5),AND('ANALISIS DE RIESGOS'!F19=3,'VALORACIÓN CON CONTROLES'!I19=4),AND('ANALISIS DE RIESGOS'!F19=3,'VALORACIÓN CON CONTROLES'!I19=5),AND('ANALISIS DE RIESGOS'!F19=2,'VALORACIÓN CON CONTROLES'!I19=5)),"ZONA RIESGO EXTREMO")))),0)</f>
        <v>0</v>
      </c>
      <c r="P24" s="1">
        <f>IF(AND('VALORACIÓN CON CONTROLES'!H19&gt;0,'VALORACIÓN CON CONTROLES'!I19=0),IF(OR(AND('VALORACIÓN CON CONTROLES'!H19=1,'ANALISIS DE RIESGOS'!G19=1),AND('VALORACIÓN CON CONTROLES'!H19=2,'ANALISIS DE RIESGOS'!G19=1),AND('VALORACIÓN CON CONTROLES'!H19=3,'ANALISIS DE RIESGOS'!G19=1),AND('VALORACIÓN CON CONTROLES'!H19=1,'ANALISIS DE RIESGOS'!G19=2),AND('VALORACIÓN CON CONTROLES'!H19=2,'ANALISIS DE RIESGOS'!G19=2)),"ZONA RIESGO BAJA",IF(OR(AND('VALORACIÓN CON CONTROLES'!H19=4,'ANALISIS DE RIESGOS'!G19=1),AND('VALORACIÓN CON CONTROLES'!H19=3,'ANALISIS DE RIESGOS'!G19=2),AND('VALORACIÓN CON CONTROLES'!H19=2,'ANALISIS DE RIESGOS'!G19=3),AND('VALORACIÓN CON CONTROLES'!H19=1,'ANALISIS DE RIESGOS'!G19=3)),"ZONA RIESGO MODERADO",IF(OR(AND('VALORACIÓN CON CONTROLES'!H19=5,'ANALISIS DE RIESGOS'!G19=1),AND('VALORACIÓN CON CONTROLES'!H19=5,'ANALISIS DE RIESGOS'!G19=2),AND('VALORACIÓN CON CONTROLES'!H19=4,'ANALISIS DE RIESGOS'!G19=2),AND('VALORACIÓN CON CONTROLES'!H19=4,'ANALISIS DE RIESGOS'!G19=3),AND('VALORACIÓN CON CONTROLES'!H19=3,'ANALISIS DE RIESGOS'!G19=3),AND('VALORACIÓN CON CONTROLES'!H19=2,'ANALISIS DE RIESGOS'!G19=4),AND('VALORACIÓN CON CONTROLES'!H19=1,'ANALISIS DE RIESGOS'!G19=4),AND('VALORACIÓN CON CONTROLES'!H19=1,'ANALISIS DE RIESGOS'!G19=5)),"ZONA RIESGO ALTO",IF(OR(AND('VALORACIÓN CON CONTROLES'!H19=5,'ANALISIS DE RIESGOS'!G19=3),AND('VALORACIÓN CON CONTROLES'!H19=5,'ANALISIS DE RIESGOS'!G19=4),AND('VALORACIÓN CON CONTROLES'!H19=5,'ANALISIS DE RIESGOS'!G19=5),AND('VALORACIÓN CON CONTROLES'!H19=4,'ANALISIS DE RIESGOS'!G19=4),AND('VALORACIÓN CON CONTROLES'!H19=4,'ANALISIS DE RIESGOS'!G19=5),AND('VALORACIÓN CON CONTROLES'!H19=3,'ANALISIS DE RIESGOS'!G19=4),AND('VALORACIÓN CON CONTROLES'!H19=3,'ANALISIS DE RIESGOS'!G19=5),AND('VALORACIÓN CON CONTROLES'!H19=2,'ANALISIS DE RIESGOS'!G19=5)),"ZONA RIESGO EXTREMO")))),0)</f>
        <v>0</v>
      </c>
      <c r="Q24" s="46" t="str">
        <f>IF(AND('VALORACIÓN CON CONTROLES'!H19&gt;0,'VALORACIÓN CON CONTROLES'!I19&gt;0),IF(OR(AND('VALORACIÓN CON CONTROLES'!H19=1,'VALORACIÓN CON CONTROLES'!I19=1),AND('VALORACIÓN CON CONTROLES'!H19=2,'VALORACIÓN CON CONTROLES'!I19=1),AND('VALORACIÓN CON CONTROLES'!H19=3,'VALORACIÓN CON CONTROLES'!I19=1),AND('VALORACIÓN CON CONTROLES'!H19=1,'VALORACIÓN CON CONTROLES'!I19=2),AND('VALORACIÓN CON CONTROLES'!H19=2,'VALORACIÓN CON CONTROLES'!I19=2)),"ZONA RIESGO BAJA",IF(OR(AND('VALORACIÓN CON CONTROLES'!H19=4,'VALORACIÓN CON CONTROLES'!I19=1),AND('VALORACIÓN CON CONTROLES'!H19=3,'VALORACIÓN CON CONTROLES'!I19=2),AND('VALORACIÓN CON CONTROLES'!H19=2,'VALORACIÓN CON CONTROLES'!I19=3),AND('VALORACIÓN CON CONTROLES'!H19=1,'VALORACIÓN CON CONTROLES'!I19=3)),"ZONA RIESGO MODERADO",IF(OR(AND('VALORACIÓN CON CONTROLES'!H19=5,'VALORACIÓN CON CONTROLES'!I19=1),AND('VALORACIÓN CON CONTROLES'!H19=5,'VALORACIÓN CON CONTROLES'!I19=2),AND('VALORACIÓN CON CONTROLES'!H19=4,'VALORACIÓN CON CONTROLES'!I19=2),AND('VALORACIÓN CON CONTROLES'!H19=4,'VALORACIÓN CON CONTROLES'!I19=3),AND('VALORACIÓN CON CONTROLES'!H19=3,'VALORACIÓN CON CONTROLES'!I19=3),AND('VALORACIÓN CON CONTROLES'!H19=2,'VALORACIÓN CON CONTROLES'!I19=4),AND('VALORACIÓN CON CONTROLES'!H19=1,'VALORACIÓN CON CONTROLES'!I19=4),AND('VALORACIÓN CON CONTROLES'!H19=1,'VALORACIÓN CON CONTROLES'!I19=5)),"ZONA RIESGO ALTO",IF(OR(AND('VALORACIÓN CON CONTROLES'!H19=5,'VALORACIÓN CON CONTROLES'!I19=3),AND('VALORACIÓN CON CONTROLES'!H19=5,'VALORACIÓN CON CONTROLES'!I19=4),AND('VALORACIÓN CON CONTROLES'!H19=5,'VALORACIÓN CON CONTROLES'!I19=5),AND('VALORACIÓN CON CONTROLES'!H19=4,'VALORACIÓN CON CONTROLES'!I19=4),AND('VALORACIÓN CON CONTROLES'!H19=4,'VALORACIÓN CON CONTROLES'!I19=5),AND('VALORACIÓN CON CONTROLES'!H19=3,'VALORACIÓN CON CONTROLES'!I19=4),AND('VALORACIÓN CON CONTROLES'!H19=3,'VALORACIÓN CON CONTROLES'!I19=5),AND('VALORACIÓN CON CONTROLES'!H19=2,'VALORACIÓN CON CONTROLES'!I19=5)),"ZONA RIESGO EXTREMO")))),0)</f>
        <v>ZONA RIESGO BAJA</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43" t="s">
        <v>212</v>
      </c>
      <c r="I25" s="58" t="s">
        <v>719</v>
      </c>
      <c r="J25" s="1"/>
      <c r="K25" s="15">
        <v>15</v>
      </c>
      <c r="L25" s="1"/>
      <c r="M25" s="48">
        <v>11</v>
      </c>
      <c r="N25" s="48">
        <f>IF(AND('VALORACIÓN CON CONTROLES'!H20=0,'VALORACIÓN CON CONTROLES'!I20=0),'ANALISIS DE RIESGOS'!I20,0)</f>
        <v>0</v>
      </c>
      <c r="O25" s="1">
        <f>IF(AND('VALORACIÓN CON CONTROLES'!H20=0,'VALORACIÓN CON CONTROLES'!I20&gt;0),IF(OR(AND('ANALISIS DE RIESGOS'!F20=1,'VALORACIÓN CON CONTROLES'!I20=1),AND('ANALISIS DE RIESGOS'!F20=2,'VALORACIÓN CON CONTROLES'!I20=1),AND('ANALISIS DE RIESGOS'!F20=3,'VALORACIÓN CON CONTROLES'!I20=1),AND('ANALISIS DE RIESGOS'!F20=1,'VALORACIÓN CON CONTROLES'!I20=2),AND('ANALISIS DE RIESGOS'!F20=2,'VALORACIÓN CON CONTROLES'!I20=2)),"ZONA RIESGO BAJA",IF(OR(AND('ANALISIS DE RIESGOS'!F20=4,'VALORACIÓN CON CONTROLES'!I20=1),AND('ANALISIS DE RIESGOS'!F20=3,'VALORACIÓN CON CONTROLES'!I20=2),AND('ANALISIS DE RIESGOS'!F20=2,'VALORACIÓN CON CONTROLES'!I20=3),AND('ANALISIS DE RIESGOS'!F20=1,'VALORACIÓN CON CONTROLES'!I20=3)),"ZONA RIESGO MODERADO",IF(OR(AND('ANALISIS DE RIESGOS'!F20=5,'VALORACIÓN CON CONTROLES'!I20=1),AND('ANALISIS DE RIESGOS'!F20=5,'VALORACIÓN CON CONTROLES'!I20=2),AND('ANALISIS DE RIESGOS'!F20=4,'VALORACIÓN CON CONTROLES'!I20=2),AND('ANALISIS DE RIESGOS'!F20=4,'VALORACIÓN CON CONTROLES'!I20=3),AND('ANALISIS DE RIESGOS'!F20=3,'VALORACIÓN CON CONTROLES'!I20=3),AND('ANALISIS DE RIESGOS'!F20=2,'VALORACIÓN CON CONTROLES'!I20=4),AND('ANALISIS DE RIESGOS'!F20=1,'VALORACIÓN CON CONTROLES'!I20=4),AND('ANALISIS DE RIESGOS'!F20=1,'VALORACIÓN CON CONTROLES'!I20=5)),"ZONA RIESGO ALTO",IF(OR(AND('ANALISIS DE RIESGOS'!F20=5,'VALORACIÓN CON CONTROLES'!I20=3),AND('ANALISIS DE RIESGOS'!F20=5,'VALORACIÓN CON CONTROLES'!I20=4),AND('ANALISIS DE RIESGOS'!F20=5,'VALORACIÓN CON CONTROLES'!I20=5),AND('ANALISIS DE RIESGOS'!F20=4,'VALORACIÓN CON CONTROLES'!I20=4),AND('ANALISIS DE RIESGOS'!F20=4,'VALORACIÓN CON CONTROLES'!I20=5),AND('ANALISIS DE RIESGOS'!F20=3,'VALORACIÓN CON CONTROLES'!I20=4),AND('ANALISIS DE RIESGOS'!F20=3,'VALORACIÓN CON CONTROLES'!I20=5),AND('ANALISIS DE RIESGOS'!F20=2,'VALORACIÓN CON CONTROLES'!I20=5)),"ZONA RIESGO EXTREMO")))),0)</f>
        <v>0</v>
      </c>
      <c r="P25" s="1">
        <f>IF(AND('VALORACIÓN CON CONTROLES'!H20&gt;0,'VALORACIÓN CON CONTROLES'!I20=0),IF(OR(AND('VALORACIÓN CON CONTROLES'!H20=1,'ANALISIS DE RIESGOS'!G20=1),AND('VALORACIÓN CON CONTROLES'!H20=2,'ANALISIS DE RIESGOS'!G20=1),AND('VALORACIÓN CON CONTROLES'!H20=3,'ANALISIS DE RIESGOS'!G20=1),AND('VALORACIÓN CON CONTROLES'!H20=1,'ANALISIS DE RIESGOS'!G20=2),AND('VALORACIÓN CON CONTROLES'!H20=2,'ANALISIS DE RIESGOS'!G20=2)),"ZONA RIESGO BAJA",IF(OR(AND('VALORACIÓN CON CONTROLES'!H20=4,'ANALISIS DE RIESGOS'!G20=1),AND('VALORACIÓN CON CONTROLES'!H20=3,'ANALISIS DE RIESGOS'!G20=2),AND('VALORACIÓN CON CONTROLES'!H20=2,'ANALISIS DE RIESGOS'!G20=3),AND('VALORACIÓN CON CONTROLES'!H20=1,'ANALISIS DE RIESGOS'!G20=3)),"ZONA RIESGO MODERADO",IF(OR(AND('VALORACIÓN CON CONTROLES'!H20=5,'ANALISIS DE RIESGOS'!G20=1),AND('VALORACIÓN CON CONTROLES'!H20=5,'ANALISIS DE RIESGOS'!G20=2),AND('VALORACIÓN CON CONTROLES'!H20=4,'ANALISIS DE RIESGOS'!G20=2),AND('VALORACIÓN CON CONTROLES'!H20=4,'ANALISIS DE RIESGOS'!G20=3),AND('VALORACIÓN CON CONTROLES'!H20=3,'ANALISIS DE RIESGOS'!G20=3),AND('VALORACIÓN CON CONTROLES'!H20=2,'ANALISIS DE RIESGOS'!G20=4),AND('VALORACIÓN CON CONTROLES'!H20=1,'ANALISIS DE RIESGOS'!G20=4),AND('VALORACIÓN CON CONTROLES'!H20=1,'ANALISIS DE RIESGOS'!G20=5)),"ZONA RIESGO ALTO",IF(OR(AND('VALORACIÓN CON CONTROLES'!H20=5,'ANALISIS DE RIESGOS'!G20=3),AND('VALORACIÓN CON CONTROLES'!H20=5,'ANALISIS DE RIESGOS'!G20=4),AND('VALORACIÓN CON CONTROLES'!H20=5,'ANALISIS DE RIESGOS'!G20=5),AND('VALORACIÓN CON CONTROLES'!H20=4,'ANALISIS DE RIESGOS'!G20=4),AND('VALORACIÓN CON CONTROLES'!H20=4,'ANALISIS DE RIESGOS'!G20=5),AND('VALORACIÓN CON CONTROLES'!H20=3,'ANALISIS DE RIESGOS'!G20=4),AND('VALORACIÓN CON CONTROLES'!H20=3,'ANALISIS DE RIESGOS'!G20=5),AND('VALORACIÓN CON CONTROLES'!H20=2,'ANALISIS DE RIESGOS'!G20=5)),"ZONA RIESGO EXTREMO")))),0)</f>
        <v>0</v>
      </c>
      <c r="Q25" s="46" t="str">
        <f>IF(AND('VALORACIÓN CON CONTROLES'!H20&gt;0,'VALORACIÓN CON CONTROLES'!I20&gt;0),IF(OR(AND('VALORACIÓN CON CONTROLES'!H20=1,'VALORACIÓN CON CONTROLES'!I20=1),AND('VALORACIÓN CON CONTROLES'!H20=2,'VALORACIÓN CON CONTROLES'!I20=1),AND('VALORACIÓN CON CONTROLES'!H20=3,'VALORACIÓN CON CONTROLES'!I20=1),AND('VALORACIÓN CON CONTROLES'!H20=1,'VALORACIÓN CON CONTROLES'!I20=2),AND('VALORACIÓN CON CONTROLES'!H20=2,'VALORACIÓN CON CONTROLES'!I20=2)),"ZONA RIESGO BAJA",IF(OR(AND('VALORACIÓN CON CONTROLES'!H20=4,'VALORACIÓN CON CONTROLES'!I20=1),AND('VALORACIÓN CON CONTROLES'!H20=3,'VALORACIÓN CON CONTROLES'!I20=2),AND('VALORACIÓN CON CONTROLES'!H20=2,'VALORACIÓN CON CONTROLES'!I20=3),AND('VALORACIÓN CON CONTROLES'!H20=1,'VALORACIÓN CON CONTROLES'!I20=3)),"ZONA RIESGO MODERADO",IF(OR(AND('VALORACIÓN CON CONTROLES'!H20=5,'VALORACIÓN CON CONTROLES'!I20=1),AND('VALORACIÓN CON CONTROLES'!H20=5,'VALORACIÓN CON CONTROLES'!I20=2),AND('VALORACIÓN CON CONTROLES'!H20=4,'VALORACIÓN CON CONTROLES'!I20=2),AND('VALORACIÓN CON CONTROLES'!H20=4,'VALORACIÓN CON CONTROLES'!I20=3),AND('VALORACIÓN CON CONTROLES'!H20=3,'VALORACIÓN CON CONTROLES'!I20=3),AND('VALORACIÓN CON CONTROLES'!H20=2,'VALORACIÓN CON CONTROLES'!I20=4),AND('VALORACIÓN CON CONTROLES'!H20=1,'VALORACIÓN CON CONTROLES'!I20=4),AND('VALORACIÓN CON CONTROLES'!H20=1,'VALORACIÓN CON CONTROLES'!I20=5)),"ZONA RIESGO ALTO",IF(OR(AND('VALORACIÓN CON CONTROLES'!H20=5,'VALORACIÓN CON CONTROLES'!I20=3),AND('VALORACIÓN CON CONTROLES'!H20=5,'VALORACIÓN CON CONTROLES'!I20=4),AND('VALORACIÓN CON CONTROLES'!H20=5,'VALORACIÓN CON CONTROLES'!I20=5),AND('VALORACIÓN CON CONTROLES'!H20=4,'VALORACIÓN CON CONTROLES'!I20=4),AND('VALORACIÓN CON CONTROLES'!H20=4,'VALORACIÓN CON CONTROLES'!I20=5),AND('VALORACIÓN CON CONTROLES'!H20=3,'VALORACIÓN CON CONTROLES'!I20=4),AND('VALORACIÓN CON CONTROLES'!H20=3,'VALORACIÓN CON CONTROLES'!I20=5),AND('VALORACIÓN CON CONTROLES'!H20=2,'VALORACIÓN CON CONTROLES'!I20=5)),"ZONA RIESGO EXTREMO")))),0)</f>
        <v>ZONA RIESGO BAJA</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43" t="s">
        <v>217</v>
      </c>
      <c r="I26" s="58" t="s">
        <v>720</v>
      </c>
      <c r="J26" s="1"/>
      <c r="K26" s="15">
        <v>16</v>
      </c>
      <c r="L26" s="1"/>
      <c r="M26" s="48">
        <v>12</v>
      </c>
      <c r="N26" s="48">
        <f>IF(AND('VALORACIÓN CON CONTROLES'!H21=0,'VALORACIÓN CON CONTROLES'!I21=0),'ANALISIS DE RIESGOS'!I21,0)</f>
        <v>0</v>
      </c>
      <c r="O26" s="1">
        <f>IF(AND('VALORACIÓN CON CONTROLES'!H21=0,'VALORACIÓN CON CONTROLES'!I21&gt;0),IF(OR(AND('ANALISIS DE RIESGOS'!F21=1,'VALORACIÓN CON CONTROLES'!I21=1),AND('ANALISIS DE RIESGOS'!F21=2,'VALORACIÓN CON CONTROLES'!I21=1),AND('ANALISIS DE RIESGOS'!F21=3,'VALORACIÓN CON CONTROLES'!I21=1),AND('ANALISIS DE RIESGOS'!F21=1,'VALORACIÓN CON CONTROLES'!I21=2),AND('ANALISIS DE RIESGOS'!F21=2,'VALORACIÓN CON CONTROLES'!I21=2)),"ZONA RIESGO BAJA",IF(OR(AND('ANALISIS DE RIESGOS'!F21=4,'VALORACIÓN CON CONTROLES'!I21=1),AND('ANALISIS DE RIESGOS'!F21=3,'VALORACIÓN CON CONTROLES'!I21=2),AND('ANALISIS DE RIESGOS'!F21=2,'VALORACIÓN CON CONTROLES'!I21=3),AND('ANALISIS DE RIESGOS'!F21=1,'VALORACIÓN CON CONTROLES'!I21=3)),"ZONA RIESGO MODERADO",IF(OR(AND('ANALISIS DE RIESGOS'!F21=5,'VALORACIÓN CON CONTROLES'!I21=1),AND('ANALISIS DE RIESGOS'!F21=5,'VALORACIÓN CON CONTROLES'!I21=2),AND('ANALISIS DE RIESGOS'!F21=4,'VALORACIÓN CON CONTROLES'!I21=2),AND('ANALISIS DE RIESGOS'!F21=4,'VALORACIÓN CON CONTROLES'!I21=3),AND('ANALISIS DE RIESGOS'!F21=3,'VALORACIÓN CON CONTROLES'!I21=3),AND('ANALISIS DE RIESGOS'!F21=2,'VALORACIÓN CON CONTROLES'!I21=4),AND('ANALISIS DE RIESGOS'!F21=1,'VALORACIÓN CON CONTROLES'!I21=4),AND('ANALISIS DE RIESGOS'!F21=1,'VALORACIÓN CON CONTROLES'!I21=5)),"ZONA RIESGO ALTO",IF(OR(AND('ANALISIS DE RIESGOS'!F21=5,'VALORACIÓN CON CONTROLES'!I21=3),AND('ANALISIS DE RIESGOS'!F21=5,'VALORACIÓN CON CONTROLES'!I21=4),AND('ANALISIS DE RIESGOS'!F21=5,'VALORACIÓN CON CONTROLES'!I21=5),AND('ANALISIS DE RIESGOS'!F21=4,'VALORACIÓN CON CONTROLES'!I21=4),AND('ANALISIS DE RIESGOS'!F21=4,'VALORACIÓN CON CONTROLES'!I21=5),AND('ANALISIS DE RIESGOS'!F21=3,'VALORACIÓN CON CONTROLES'!I21=4),AND('ANALISIS DE RIESGOS'!F21=3,'VALORACIÓN CON CONTROLES'!I21=5),AND('ANALISIS DE RIESGOS'!F21=2,'VALORACIÓN CON CONTROLES'!I21=5)),"ZONA RIESGO EXTREMO")))),0)</f>
        <v>0</v>
      </c>
      <c r="P26" s="1">
        <f>IF(AND('VALORACIÓN CON CONTROLES'!H21&gt;0,'VALORACIÓN CON CONTROLES'!I21=0),IF(OR(AND('VALORACIÓN CON CONTROLES'!H21=1,'ANALISIS DE RIESGOS'!G21=1),AND('VALORACIÓN CON CONTROLES'!H21=2,'ANALISIS DE RIESGOS'!G21=1),AND('VALORACIÓN CON CONTROLES'!H21=3,'ANALISIS DE RIESGOS'!G21=1),AND('VALORACIÓN CON CONTROLES'!H21=1,'ANALISIS DE RIESGOS'!G21=2),AND('VALORACIÓN CON CONTROLES'!H21=2,'ANALISIS DE RIESGOS'!G21=2)),"ZONA RIESGO BAJA",IF(OR(AND('VALORACIÓN CON CONTROLES'!H21=4,'ANALISIS DE RIESGOS'!G21=1),AND('VALORACIÓN CON CONTROLES'!H21=3,'ANALISIS DE RIESGOS'!G21=2),AND('VALORACIÓN CON CONTROLES'!H21=2,'ANALISIS DE RIESGOS'!G21=3),AND('VALORACIÓN CON CONTROLES'!H21=1,'ANALISIS DE RIESGOS'!G21=3)),"ZONA RIESGO MODERADO",IF(OR(AND('VALORACIÓN CON CONTROLES'!H21=5,'ANALISIS DE RIESGOS'!G21=1),AND('VALORACIÓN CON CONTROLES'!H21=5,'ANALISIS DE RIESGOS'!G21=2),AND('VALORACIÓN CON CONTROLES'!H21=4,'ANALISIS DE RIESGOS'!G21=2),AND('VALORACIÓN CON CONTROLES'!H21=4,'ANALISIS DE RIESGOS'!G21=3),AND('VALORACIÓN CON CONTROLES'!H21=3,'ANALISIS DE RIESGOS'!G21=3),AND('VALORACIÓN CON CONTROLES'!H21=2,'ANALISIS DE RIESGOS'!G21=4),AND('VALORACIÓN CON CONTROLES'!H21=1,'ANALISIS DE RIESGOS'!G21=4),AND('VALORACIÓN CON CONTROLES'!H21=1,'ANALISIS DE RIESGOS'!G21=5)),"ZONA RIESGO ALTO",IF(OR(AND('VALORACIÓN CON CONTROLES'!H21=5,'ANALISIS DE RIESGOS'!G21=3),AND('VALORACIÓN CON CONTROLES'!H21=5,'ANALISIS DE RIESGOS'!G21=4),AND('VALORACIÓN CON CONTROLES'!H21=5,'ANALISIS DE RIESGOS'!G21=5),AND('VALORACIÓN CON CONTROLES'!H21=4,'ANALISIS DE RIESGOS'!G21=4),AND('VALORACIÓN CON CONTROLES'!H21=4,'ANALISIS DE RIESGOS'!G21=5),AND('VALORACIÓN CON CONTROLES'!H21=3,'ANALISIS DE RIESGOS'!G21=4),AND('VALORACIÓN CON CONTROLES'!H21=3,'ANALISIS DE RIESGOS'!G21=5),AND('VALORACIÓN CON CONTROLES'!H21=2,'ANALISIS DE RIESGOS'!G21=5)),"ZONA RIESGO EXTREMO")))),0)</f>
        <v>0</v>
      </c>
      <c r="Q26" s="46" t="str">
        <f>IF(AND('VALORACIÓN CON CONTROLES'!H21&gt;0,'VALORACIÓN CON CONTROLES'!I21&gt;0),IF(OR(AND('VALORACIÓN CON CONTROLES'!H21=1,'VALORACIÓN CON CONTROLES'!I21=1),AND('VALORACIÓN CON CONTROLES'!H21=2,'VALORACIÓN CON CONTROLES'!I21=1),AND('VALORACIÓN CON CONTROLES'!H21=3,'VALORACIÓN CON CONTROLES'!I21=1),AND('VALORACIÓN CON CONTROLES'!H21=1,'VALORACIÓN CON CONTROLES'!I21=2),AND('VALORACIÓN CON CONTROLES'!H21=2,'VALORACIÓN CON CONTROLES'!I21=2)),"ZONA RIESGO BAJA",IF(OR(AND('VALORACIÓN CON CONTROLES'!H21=4,'VALORACIÓN CON CONTROLES'!I21=1),AND('VALORACIÓN CON CONTROLES'!H21=3,'VALORACIÓN CON CONTROLES'!I21=2),AND('VALORACIÓN CON CONTROLES'!H21=2,'VALORACIÓN CON CONTROLES'!I21=3),AND('VALORACIÓN CON CONTROLES'!H21=1,'VALORACIÓN CON CONTROLES'!I21=3)),"ZONA RIESGO MODERADO",IF(OR(AND('VALORACIÓN CON CONTROLES'!H21=5,'VALORACIÓN CON CONTROLES'!I21=1),AND('VALORACIÓN CON CONTROLES'!H21=5,'VALORACIÓN CON CONTROLES'!I21=2),AND('VALORACIÓN CON CONTROLES'!H21=4,'VALORACIÓN CON CONTROLES'!I21=2),AND('VALORACIÓN CON CONTROLES'!H21=4,'VALORACIÓN CON CONTROLES'!I21=3),AND('VALORACIÓN CON CONTROLES'!H21=3,'VALORACIÓN CON CONTROLES'!I21=3),AND('VALORACIÓN CON CONTROLES'!H21=2,'VALORACIÓN CON CONTROLES'!I21=4),AND('VALORACIÓN CON CONTROLES'!H21=1,'VALORACIÓN CON CONTROLES'!I21=4),AND('VALORACIÓN CON CONTROLES'!H21=1,'VALORACIÓN CON CONTROLES'!I21=5)),"ZONA RIESGO ALTO",IF(OR(AND('VALORACIÓN CON CONTROLES'!H21=5,'VALORACIÓN CON CONTROLES'!I21=3),AND('VALORACIÓN CON CONTROLES'!H21=5,'VALORACIÓN CON CONTROLES'!I21=4),AND('VALORACIÓN CON CONTROLES'!H21=5,'VALORACIÓN CON CONTROLES'!I21=5),AND('VALORACIÓN CON CONTROLES'!H21=4,'VALORACIÓN CON CONTROLES'!I21=4),AND('VALORACIÓN CON CONTROLES'!H21=4,'VALORACIÓN CON CONTROLES'!I21=5),AND('VALORACIÓN CON CONTROLES'!H21=3,'VALORACIÓN CON CONTROLES'!I21=4),AND('VALORACIÓN CON CONTROLES'!H21=3,'VALORACIÓN CON CONTROLES'!I21=5),AND('VALORACIÓN CON CONTROLES'!H21=2,'VALORACIÓN CON CONTROLES'!I21=5)),"ZONA RIESGO EXTREMO")))),0)</f>
        <v>ZONA RIESGO BAJA</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49" t="s">
        <v>220</v>
      </c>
      <c r="I27" s="57" t="s">
        <v>721</v>
      </c>
      <c r="J27" s="1"/>
      <c r="K27" s="15">
        <v>17</v>
      </c>
      <c r="L27" s="1"/>
      <c r="M27" s="48">
        <v>13</v>
      </c>
      <c r="N27" s="48">
        <f>IF(AND('VALORACIÓN CON CONTROLES'!H22=0,'VALORACIÓN CON CONTROLES'!I22=0),'ANALISIS DE RIESGOS'!I22,0)</f>
        <v>0</v>
      </c>
      <c r="O27" s="1">
        <f>IF(AND('VALORACIÓN CON CONTROLES'!H22=0,'VALORACIÓN CON CONTROLES'!I22&gt;0),IF(OR(AND('ANALISIS DE RIESGOS'!F22=1,'VALORACIÓN CON CONTROLES'!I22=1),AND('ANALISIS DE RIESGOS'!F22=2,'VALORACIÓN CON CONTROLES'!I22=1),AND('ANALISIS DE RIESGOS'!F22=3,'VALORACIÓN CON CONTROLES'!I22=1),AND('ANALISIS DE RIESGOS'!F22=1,'VALORACIÓN CON CONTROLES'!I22=2),AND('ANALISIS DE RIESGOS'!F22=2,'VALORACIÓN CON CONTROLES'!I22=2)),"ZONA RIESGO BAJA",IF(OR(AND('ANALISIS DE RIESGOS'!F22=4,'VALORACIÓN CON CONTROLES'!I22=1),AND('ANALISIS DE RIESGOS'!F22=3,'VALORACIÓN CON CONTROLES'!I22=2),AND('ANALISIS DE RIESGOS'!F22=2,'VALORACIÓN CON CONTROLES'!I22=3),AND('ANALISIS DE RIESGOS'!F22=1,'VALORACIÓN CON CONTROLES'!I22=3)),"ZONA RIESGO MODERADO",IF(OR(AND('ANALISIS DE RIESGOS'!F22=5,'VALORACIÓN CON CONTROLES'!I22=1),AND('ANALISIS DE RIESGOS'!F22=5,'VALORACIÓN CON CONTROLES'!I22=2),AND('ANALISIS DE RIESGOS'!F22=4,'VALORACIÓN CON CONTROLES'!I22=2),AND('ANALISIS DE RIESGOS'!F22=4,'VALORACIÓN CON CONTROLES'!I22=3),AND('ANALISIS DE RIESGOS'!F22=3,'VALORACIÓN CON CONTROLES'!I22=3),AND('ANALISIS DE RIESGOS'!F22=2,'VALORACIÓN CON CONTROLES'!I22=4),AND('ANALISIS DE RIESGOS'!F22=1,'VALORACIÓN CON CONTROLES'!I22=4),AND('ANALISIS DE RIESGOS'!F22=1,'VALORACIÓN CON CONTROLES'!I22=5)),"ZONA RIESGO ALTO",IF(OR(AND('ANALISIS DE RIESGOS'!F22=5,'VALORACIÓN CON CONTROLES'!I22=3),AND('ANALISIS DE RIESGOS'!F22=5,'VALORACIÓN CON CONTROLES'!I22=4),AND('ANALISIS DE RIESGOS'!F22=5,'VALORACIÓN CON CONTROLES'!I22=5),AND('ANALISIS DE RIESGOS'!F22=4,'VALORACIÓN CON CONTROLES'!I22=4),AND('ANALISIS DE RIESGOS'!F22=4,'VALORACIÓN CON CONTROLES'!I22=5),AND('ANALISIS DE RIESGOS'!F22=3,'VALORACIÓN CON CONTROLES'!I22=4),AND('ANALISIS DE RIESGOS'!F22=3,'VALORACIÓN CON CONTROLES'!I22=5),AND('ANALISIS DE RIESGOS'!F22=2,'VALORACIÓN CON CONTROLES'!I22=5)),"ZONA RIESGO EXTREMO")))),0)</f>
        <v>0</v>
      </c>
      <c r="P27" s="1">
        <f>IF(AND('VALORACIÓN CON CONTROLES'!H22&gt;0,'VALORACIÓN CON CONTROLES'!I22=0),IF(OR(AND('VALORACIÓN CON CONTROLES'!H22=1,'ANALISIS DE RIESGOS'!G22=1),AND('VALORACIÓN CON CONTROLES'!H22=2,'ANALISIS DE RIESGOS'!G22=1),AND('VALORACIÓN CON CONTROLES'!H22=3,'ANALISIS DE RIESGOS'!G22=1),AND('VALORACIÓN CON CONTROLES'!H22=1,'ANALISIS DE RIESGOS'!G22=2),AND('VALORACIÓN CON CONTROLES'!H22=2,'ANALISIS DE RIESGOS'!G22=2)),"ZONA RIESGO BAJA",IF(OR(AND('VALORACIÓN CON CONTROLES'!H22=4,'ANALISIS DE RIESGOS'!G22=1),AND('VALORACIÓN CON CONTROLES'!H22=3,'ANALISIS DE RIESGOS'!G22=2),AND('VALORACIÓN CON CONTROLES'!H22=2,'ANALISIS DE RIESGOS'!G22=3),AND('VALORACIÓN CON CONTROLES'!H22=1,'ANALISIS DE RIESGOS'!G22=3)),"ZONA RIESGO MODERADO",IF(OR(AND('VALORACIÓN CON CONTROLES'!H22=5,'ANALISIS DE RIESGOS'!G22=1),AND('VALORACIÓN CON CONTROLES'!H22=5,'ANALISIS DE RIESGOS'!G22=2),AND('VALORACIÓN CON CONTROLES'!H22=4,'ANALISIS DE RIESGOS'!G22=2),AND('VALORACIÓN CON CONTROLES'!H22=4,'ANALISIS DE RIESGOS'!G22=3),AND('VALORACIÓN CON CONTROLES'!H22=3,'ANALISIS DE RIESGOS'!G22=3),AND('VALORACIÓN CON CONTROLES'!H22=2,'ANALISIS DE RIESGOS'!G22=4),AND('VALORACIÓN CON CONTROLES'!H22=1,'ANALISIS DE RIESGOS'!G22=4),AND('VALORACIÓN CON CONTROLES'!H22=1,'ANALISIS DE RIESGOS'!G22=5)),"ZONA RIESGO ALTO",IF(OR(AND('VALORACIÓN CON CONTROLES'!H22=5,'ANALISIS DE RIESGOS'!G22=3),AND('VALORACIÓN CON CONTROLES'!H22=5,'ANALISIS DE RIESGOS'!G22=4),AND('VALORACIÓN CON CONTROLES'!H22=5,'ANALISIS DE RIESGOS'!G22=5),AND('VALORACIÓN CON CONTROLES'!H22=4,'ANALISIS DE RIESGOS'!G22=4),AND('VALORACIÓN CON CONTROLES'!H22=4,'ANALISIS DE RIESGOS'!G22=5),AND('VALORACIÓN CON CONTROLES'!H22=3,'ANALISIS DE RIESGOS'!G22=4),AND('VALORACIÓN CON CONTROLES'!H22=3,'ANALISIS DE RIESGOS'!G22=5),AND('VALORACIÓN CON CONTROLES'!H22=2,'ANALISIS DE RIESGOS'!G22=5)),"ZONA RIESGO EXTREMO")))),0)</f>
        <v>0</v>
      </c>
      <c r="Q27" s="46" t="str">
        <f>IF(AND('VALORACIÓN CON CONTROLES'!H22&gt;0,'VALORACIÓN CON CONTROLES'!I22&gt;0),IF(OR(AND('VALORACIÓN CON CONTROLES'!H22=1,'VALORACIÓN CON CONTROLES'!I22=1),AND('VALORACIÓN CON CONTROLES'!H22=2,'VALORACIÓN CON CONTROLES'!I22=1),AND('VALORACIÓN CON CONTROLES'!H22=3,'VALORACIÓN CON CONTROLES'!I22=1),AND('VALORACIÓN CON CONTROLES'!H22=1,'VALORACIÓN CON CONTROLES'!I22=2),AND('VALORACIÓN CON CONTROLES'!H22=2,'VALORACIÓN CON CONTROLES'!I22=2)),"ZONA RIESGO BAJA",IF(OR(AND('VALORACIÓN CON CONTROLES'!H22=4,'VALORACIÓN CON CONTROLES'!I22=1),AND('VALORACIÓN CON CONTROLES'!H22=3,'VALORACIÓN CON CONTROLES'!I22=2),AND('VALORACIÓN CON CONTROLES'!H22=2,'VALORACIÓN CON CONTROLES'!I22=3),AND('VALORACIÓN CON CONTROLES'!H22=1,'VALORACIÓN CON CONTROLES'!I22=3)),"ZONA RIESGO MODERADO",IF(OR(AND('VALORACIÓN CON CONTROLES'!H22=5,'VALORACIÓN CON CONTROLES'!I22=1),AND('VALORACIÓN CON CONTROLES'!H22=5,'VALORACIÓN CON CONTROLES'!I22=2),AND('VALORACIÓN CON CONTROLES'!H22=4,'VALORACIÓN CON CONTROLES'!I22=2),AND('VALORACIÓN CON CONTROLES'!H22=4,'VALORACIÓN CON CONTROLES'!I22=3),AND('VALORACIÓN CON CONTROLES'!H22=3,'VALORACIÓN CON CONTROLES'!I22=3),AND('VALORACIÓN CON CONTROLES'!H22=2,'VALORACIÓN CON CONTROLES'!I22=4),AND('VALORACIÓN CON CONTROLES'!H22=1,'VALORACIÓN CON CONTROLES'!I22=4),AND('VALORACIÓN CON CONTROLES'!H22=1,'VALORACIÓN CON CONTROLES'!I22=5)),"ZONA RIESGO ALTO",IF(OR(AND('VALORACIÓN CON CONTROLES'!H22=5,'VALORACIÓN CON CONTROLES'!I22=3),AND('VALORACIÓN CON CONTROLES'!H22=5,'VALORACIÓN CON CONTROLES'!I22=4),AND('VALORACIÓN CON CONTROLES'!H22=5,'VALORACIÓN CON CONTROLES'!I22=5),AND('VALORACIÓN CON CONTROLES'!H22=4,'VALORACIÓN CON CONTROLES'!I22=4),AND('VALORACIÓN CON CONTROLES'!H22=4,'VALORACIÓN CON CONTROLES'!I22=5),AND('VALORACIÓN CON CONTROLES'!H22=3,'VALORACIÓN CON CONTROLES'!I22=4),AND('VALORACIÓN CON CONTROLES'!H22=3,'VALORACIÓN CON CONTROLES'!I22=5),AND('VALORACIÓN CON CONTROLES'!H22=2,'VALORACIÓN CON CONTROLES'!I22=5)),"ZONA RIESGO EXTREMO")))),0)</f>
        <v>ZONA RIESGO BAJA</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58" t="s">
        <v>876</v>
      </c>
      <c r="I28" s="47" t="s">
        <v>722</v>
      </c>
      <c r="J28" s="1"/>
      <c r="K28" s="15">
        <v>18</v>
      </c>
      <c r="L28" s="1"/>
      <c r="M28" s="48">
        <v>14</v>
      </c>
      <c r="N28" s="48">
        <f>IF(AND('VALORACIÓN CON CONTROLES'!H23=0,'VALORACIÓN CON CONTROLES'!I23=0),'ANALISIS DE RIESGOS'!I23,0)</f>
        <v>0</v>
      </c>
      <c r="O28" s="1">
        <f>IF(AND('VALORACIÓN CON CONTROLES'!H23=0,'VALORACIÓN CON CONTROLES'!I23&gt;0),IF(OR(AND('ANALISIS DE RIESGOS'!F23=1,'VALORACIÓN CON CONTROLES'!I23=1),AND('ANALISIS DE RIESGOS'!F23=2,'VALORACIÓN CON CONTROLES'!I23=1),AND('ANALISIS DE RIESGOS'!F23=3,'VALORACIÓN CON CONTROLES'!I23=1),AND('ANALISIS DE RIESGOS'!F23=1,'VALORACIÓN CON CONTROLES'!I23=2),AND('ANALISIS DE RIESGOS'!F23=2,'VALORACIÓN CON CONTROLES'!I23=2)),"ZONA RIESGO BAJA",IF(OR(AND('ANALISIS DE RIESGOS'!F23=4,'VALORACIÓN CON CONTROLES'!I23=1),AND('ANALISIS DE RIESGOS'!F23=3,'VALORACIÓN CON CONTROLES'!I23=2),AND('ANALISIS DE RIESGOS'!F23=2,'VALORACIÓN CON CONTROLES'!I23=3),AND('ANALISIS DE RIESGOS'!F23=1,'VALORACIÓN CON CONTROLES'!I23=3)),"ZONA RIESGO MODERADO",IF(OR(AND('ANALISIS DE RIESGOS'!F23=5,'VALORACIÓN CON CONTROLES'!I23=1),AND('ANALISIS DE RIESGOS'!F23=5,'VALORACIÓN CON CONTROLES'!I23=2),AND('ANALISIS DE RIESGOS'!F23=4,'VALORACIÓN CON CONTROLES'!I23=2),AND('ANALISIS DE RIESGOS'!F23=4,'VALORACIÓN CON CONTROLES'!I23=3),AND('ANALISIS DE RIESGOS'!F23=3,'VALORACIÓN CON CONTROLES'!I23=3),AND('ANALISIS DE RIESGOS'!F23=2,'VALORACIÓN CON CONTROLES'!I23=4),AND('ANALISIS DE RIESGOS'!F23=1,'VALORACIÓN CON CONTROLES'!I23=4),AND('ANALISIS DE RIESGOS'!F23=1,'VALORACIÓN CON CONTROLES'!I23=5)),"ZONA RIESGO ALTO",IF(OR(AND('ANALISIS DE RIESGOS'!F23=5,'VALORACIÓN CON CONTROLES'!I23=3),AND('ANALISIS DE RIESGOS'!F23=5,'VALORACIÓN CON CONTROLES'!I23=4),AND('ANALISIS DE RIESGOS'!F23=5,'VALORACIÓN CON CONTROLES'!I23=5),AND('ANALISIS DE RIESGOS'!F23=4,'VALORACIÓN CON CONTROLES'!I23=4),AND('ANALISIS DE RIESGOS'!F23=4,'VALORACIÓN CON CONTROLES'!I23=5),AND('ANALISIS DE RIESGOS'!F23=3,'VALORACIÓN CON CONTROLES'!I23=4),AND('ANALISIS DE RIESGOS'!F23=3,'VALORACIÓN CON CONTROLES'!I23=5),AND('ANALISIS DE RIESGOS'!F23=2,'VALORACIÓN CON CONTROLES'!I23=5)),"ZONA RIESGO EXTREMO")))),0)</f>
        <v>0</v>
      </c>
      <c r="P28" s="1">
        <f>IF(AND('VALORACIÓN CON CONTROLES'!H23&gt;0,'VALORACIÓN CON CONTROLES'!I23=0),IF(OR(AND('VALORACIÓN CON CONTROLES'!H23=1,'ANALISIS DE RIESGOS'!G23=1),AND('VALORACIÓN CON CONTROLES'!H23=2,'ANALISIS DE RIESGOS'!G23=1),AND('VALORACIÓN CON CONTROLES'!H23=3,'ANALISIS DE RIESGOS'!G23=1),AND('VALORACIÓN CON CONTROLES'!H23=1,'ANALISIS DE RIESGOS'!G23=2),AND('VALORACIÓN CON CONTROLES'!H23=2,'ANALISIS DE RIESGOS'!G23=2)),"ZONA RIESGO BAJA",IF(OR(AND('VALORACIÓN CON CONTROLES'!H23=4,'ANALISIS DE RIESGOS'!G23=1),AND('VALORACIÓN CON CONTROLES'!H23=3,'ANALISIS DE RIESGOS'!G23=2),AND('VALORACIÓN CON CONTROLES'!H23=2,'ANALISIS DE RIESGOS'!G23=3),AND('VALORACIÓN CON CONTROLES'!H23=1,'ANALISIS DE RIESGOS'!G23=3)),"ZONA RIESGO MODERADO",IF(OR(AND('VALORACIÓN CON CONTROLES'!H23=5,'ANALISIS DE RIESGOS'!G23=1),AND('VALORACIÓN CON CONTROLES'!H23=5,'ANALISIS DE RIESGOS'!G23=2),AND('VALORACIÓN CON CONTROLES'!H23=4,'ANALISIS DE RIESGOS'!G23=2),AND('VALORACIÓN CON CONTROLES'!H23=4,'ANALISIS DE RIESGOS'!G23=3),AND('VALORACIÓN CON CONTROLES'!H23=3,'ANALISIS DE RIESGOS'!G23=3),AND('VALORACIÓN CON CONTROLES'!H23=2,'ANALISIS DE RIESGOS'!G23=4),AND('VALORACIÓN CON CONTROLES'!H23=1,'ANALISIS DE RIESGOS'!G23=4),AND('VALORACIÓN CON CONTROLES'!H23=1,'ANALISIS DE RIESGOS'!G23=5)),"ZONA RIESGO ALTO",IF(OR(AND('VALORACIÓN CON CONTROLES'!H23=5,'ANALISIS DE RIESGOS'!G23=3),AND('VALORACIÓN CON CONTROLES'!H23=5,'ANALISIS DE RIESGOS'!G23=4),AND('VALORACIÓN CON CONTROLES'!H23=5,'ANALISIS DE RIESGOS'!G23=5),AND('VALORACIÓN CON CONTROLES'!H23=4,'ANALISIS DE RIESGOS'!G23=4),AND('VALORACIÓN CON CONTROLES'!H23=4,'ANALISIS DE RIESGOS'!G23=5),AND('VALORACIÓN CON CONTROLES'!H23=3,'ANALISIS DE RIESGOS'!G23=4),AND('VALORACIÓN CON CONTROLES'!H23=3,'ANALISIS DE RIESGOS'!G23=5),AND('VALORACIÓN CON CONTROLES'!H23=2,'ANALISIS DE RIESGOS'!G23=5)),"ZONA RIESGO EXTREMO")))),0)</f>
        <v>0</v>
      </c>
      <c r="Q28" s="46" t="str">
        <f>IF(AND('VALORACIÓN CON CONTROLES'!H23&gt;0,'VALORACIÓN CON CONTROLES'!I23&gt;0),IF(OR(AND('VALORACIÓN CON CONTROLES'!H23=1,'VALORACIÓN CON CONTROLES'!I23=1),AND('VALORACIÓN CON CONTROLES'!H23=2,'VALORACIÓN CON CONTROLES'!I23=1),AND('VALORACIÓN CON CONTROLES'!H23=3,'VALORACIÓN CON CONTROLES'!I23=1),AND('VALORACIÓN CON CONTROLES'!H23=1,'VALORACIÓN CON CONTROLES'!I23=2),AND('VALORACIÓN CON CONTROLES'!H23=2,'VALORACIÓN CON CONTROLES'!I23=2)),"ZONA RIESGO BAJA",IF(OR(AND('VALORACIÓN CON CONTROLES'!H23=4,'VALORACIÓN CON CONTROLES'!I23=1),AND('VALORACIÓN CON CONTROLES'!H23=3,'VALORACIÓN CON CONTROLES'!I23=2),AND('VALORACIÓN CON CONTROLES'!H23=2,'VALORACIÓN CON CONTROLES'!I23=3),AND('VALORACIÓN CON CONTROLES'!H23=1,'VALORACIÓN CON CONTROLES'!I23=3)),"ZONA RIESGO MODERADO",IF(OR(AND('VALORACIÓN CON CONTROLES'!H23=5,'VALORACIÓN CON CONTROLES'!I23=1),AND('VALORACIÓN CON CONTROLES'!H23=5,'VALORACIÓN CON CONTROLES'!I23=2),AND('VALORACIÓN CON CONTROLES'!H23=4,'VALORACIÓN CON CONTROLES'!I23=2),AND('VALORACIÓN CON CONTROLES'!H23=4,'VALORACIÓN CON CONTROLES'!I23=3),AND('VALORACIÓN CON CONTROLES'!H23=3,'VALORACIÓN CON CONTROLES'!I23=3),AND('VALORACIÓN CON CONTROLES'!H23=2,'VALORACIÓN CON CONTROLES'!I23=4),AND('VALORACIÓN CON CONTROLES'!H23=1,'VALORACIÓN CON CONTROLES'!I23=4),AND('VALORACIÓN CON CONTROLES'!H23=1,'VALORACIÓN CON CONTROLES'!I23=5)),"ZONA RIESGO ALTO",IF(OR(AND('VALORACIÓN CON CONTROLES'!H23=5,'VALORACIÓN CON CONTROLES'!I23=3),AND('VALORACIÓN CON CONTROLES'!H23=5,'VALORACIÓN CON CONTROLES'!I23=4),AND('VALORACIÓN CON CONTROLES'!H23=5,'VALORACIÓN CON CONTROLES'!I23=5),AND('VALORACIÓN CON CONTROLES'!H23=4,'VALORACIÓN CON CONTROLES'!I23=4),AND('VALORACIÓN CON CONTROLES'!H23=4,'VALORACIÓN CON CONTROLES'!I23=5),AND('VALORACIÓN CON CONTROLES'!H23=3,'VALORACIÓN CON CONTROLES'!I23=4),AND('VALORACIÓN CON CONTROLES'!H23=3,'VALORACIÓN CON CONTROLES'!I23=5),AND('VALORACIÓN CON CONTROLES'!H23=2,'VALORACIÓN CON CONTROLES'!I23=5)),"ZONA RIESGO EXTREMO")))),0)</f>
        <v>ZONA RIESGO BAJA</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58" t="s">
        <v>256</v>
      </c>
      <c r="I29" s="47" t="s">
        <v>722</v>
      </c>
      <c r="J29" s="1"/>
      <c r="K29" s="15">
        <v>19</v>
      </c>
      <c r="L29" s="1"/>
      <c r="M29" s="48">
        <v>15</v>
      </c>
      <c r="N29" s="48">
        <f>IF(AND('VALORACIÓN CON CONTROLES'!H24=0,'VALORACIÓN CON CONTROLES'!I24=0),'ANALISIS DE RIESGOS'!I24,0)</f>
        <v>0</v>
      </c>
      <c r="O29" s="1">
        <f>IF(AND('VALORACIÓN CON CONTROLES'!H24=0,'VALORACIÓN CON CONTROLES'!I24&gt;0),IF(OR(AND('ANALISIS DE RIESGOS'!F24=1,'VALORACIÓN CON CONTROLES'!I24=1),AND('ANALISIS DE RIESGOS'!F24=2,'VALORACIÓN CON CONTROLES'!I24=1),AND('ANALISIS DE RIESGOS'!F24=3,'VALORACIÓN CON CONTROLES'!I24=1),AND('ANALISIS DE RIESGOS'!F24=1,'VALORACIÓN CON CONTROLES'!I24=2),AND('ANALISIS DE RIESGOS'!F24=2,'VALORACIÓN CON CONTROLES'!I24=2)),"ZONA RIESGO BAJA",IF(OR(AND('ANALISIS DE RIESGOS'!F24=4,'VALORACIÓN CON CONTROLES'!I24=1),AND('ANALISIS DE RIESGOS'!F24=3,'VALORACIÓN CON CONTROLES'!I24=2),AND('ANALISIS DE RIESGOS'!F24=2,'VALORACIÓN CON CONTROLES'!I24=3),AND('ANALISIS DE RIESGOS'!F24=1,'VALORACIÓN CON CONTROLES'!I24=3)),"ZONA RIESGO MODERADO",IF(OR(AND('ANALISIS DE RIESGOS'!F24=5,'VALORACIÓN CON CONTROLES'!I24=1),AND('ANALISIS DE RIESGOS'!F24=5,'VALORACIÓN CON CONTROLES'!I24=2),AND('ANALISIS DE RIESGOS'!F24=4,'VALORACIÓN CON CONTROLES'!I24=2),AND('ANALISIS DE RIESGOS'!F24=4,'VALORACIÓN CON CONTROLES'!I24=3),AND('ANALISIS DE RIESGOS'!F24=3,'VALORACIÓN CON CONTROLES'!I24=3),AND('ANALISIS DE RIESGOS'!F24=2,'VALORACIÓN CON CONTROLES'!I24=4),AND('ANALISIS DE RIESGOS'!F24=1,'VALORACIÓN CON CONTROLES'!I24=4),AND('ANALISIS DE RIESGOS'!F24=1,'VALORACIÓN CON CONTROLES'!I24=5)),"ZONA RIESGO ALTO",IF(OR(AND('ANALISIS DE RIESGOS'!F24=5,'VALORACIÓN CON CONTROLES'!I24=3),AND('ANALISIS DE RIESGOS'!F24=5,'VALORACIÓN CON CONTROLES'!I24=4),AND('ANALISIS DE RIESGOS'!F24=5,'VALORACIÓN CON CONTROLES'!I24=5),AND('ANALISIS DE RIESGOS'!F24=4,'VALORACIÓN CON CONTROLES'!I24=4),AND('ANALISIS DE RIESGOS'!F24=4,'VALORACIÓN CON CONTROLES'!I24=5),AND('ANALISIS DE RIESGOS'!F24=3,'VALORACIÓN CON CONTROLES'!I24=4),AND('ANALISIS DE RIESGOS'!F24=3,'VALORACIÓN CON CONTROLES'!I24=5),AND('ANALISIS DE RIESGOS'!F24=2,'VALORACIÓN CON CONTROLES'!I24=5)),"ZONA RIESGO EXTREMO")))),0)</f>
        <v>0</v>
      </c>
      <c r="P29" s="1">
        <f>IF(AND('VALORACIÓN CON CONTROLES'!H24&gt;0,'VALORACIÓN CON CONTROLES'!I24=0),IF(OR(AND('VALORACIÓN CON CONTROLES'!H24=1,'ANALISIS DE RIESGOS'!G24=1),AND('VALORACIÓN CON CONTROLES'!H24=2,'ANALISIS DE RIESGOS'!G24=1),AND('VALORACIÓN CON CONTROLES'!H24=3,'ANALISIS DE RIESGOS'!G24=1),AND('VALORACIÓN CON CONTROLES'!H24=1,'ANALISIS DE RIESGOS'!G24=2),AND('VALORACIÓN CON CONTROLES'!H24=2,'ANALISIS DE RIESGOS'!G24=2)),"ZONA RIESGO BAJA",IF(OR(AND('VALORACIÓN CON CONTROLES'!H24=4,'ANALISIS DE RIESGOS'!G24=1),AND('VALORACIÓN CON CONTROLES'!H24=3,'ANALISIS DE RIESGOS'!G24=2),AND('VALORACIÓN CON CONTROLES'!H24=2,'ANALISIS DE RIESGOS'!G24=3),AND('VALORACIÓN CON CONTROLES'!H24=1,'ANALISIS DE RIESGOS'!G24=3)),"ZONA RIESGO MODERADO",IF(OR(AND('VALORACIÓN CON CONTROLES'!H24=5,'ANALISIS DE RIESGOS'!G24=1),AND('VALORACIÓN CON CONTROLES'!H24=5,'ANALISIS DE RIESGOS'!G24=2),AND('VALORACIÓN CON CONTROLES'!H24=4,'ANALISIS DE RIESGOS'!G24=2),AND('VALORACIÓN CON CONTROLES'!H24=4,'ANALISIS DE RIESGOS'!G24=3),AND('VALORACIÓN CON CONTROLES'!H24=3,'ANALISIS DE RIESGOS'!G24=3),AND('VALORACIÓN CON CONTROLES'!H24=2,'ANALISIS DE RIESGOS'!G24=4),AND('VALORACIÓN CON CONTROLES'!H24=1,'ANALISIS DE RIESGOS'!G24=4),AND('VALORACIÓN CON CONTROLES'!H24=1,'ANALISIS DE RIESGOS'!G24=5)),"ZONA RIESGO ALTO",IF(OR(AND('VALORACIÓN CON CONTROLES'!H24=5,'ANALISIS DE RIESGOS'!G24=3),AND('VALORACIÓN CON CONTROLES'!H24=5,'ANALISIS DE RIESGOS'!G24=4),AND('VALORACIÓN CON CONTROLES'!H24=5,'ANALISIS DE RIESGOS'!G24=5),AND('VALORACIÓN CON CONTROLES'!H24=4,'ANALISIS DE RIESGOS'!G24=4),AND('VALORACIÓN CON CONTROLES'!H24=4,'ANALISIS DE RIESGOS'!G24=5),AND('VALORACIÓN CON CONTROLES'!H24=3,'ANALISIS DE RIESGOS'!G24=4),AND('VALORACIÓN CON CONTROLES'!H24=3,'ANALISIS DE RIESGOS'!G24=5),AND('VALORACIÓN CON CONTROLES'!H24=2,'ANALISIS DE RIESGOS'!G24=5)),"ZONA RIESGO EXTREMO")))),0)</f>
        <v>0</v>
      </c>
      <c r="Q29" s="46" t="str">
        <f>IF(AND('VALORACIÓN CON CONTROLES'!H24&gt;0,'VALORACIÓN CON CONTROLES'!I24&gt;0),IF(OR(AND('VALORACIÓN CON CONTROLES'!H24=1,'VALORACIÓN CON CONTROLES'!I24=1),AND('VALORACIÓN CON CONTROLES'!H24=2,'VALORACIÓN CON CONTROLES'!I24=1),AND('VALORACIÓN CON CONTROLES'!H24=3,'VALORACIÓN CON CONTROLES'!I24=1),AND('VALORACIÓN CON CONTROLES'!H24=1,'VALORACIÓN CON CONTROLES'!I24=2),AND('VALORACIÓN CON CONTROLES'!H24=2,'VALORACIÓN CON CONTROLES'!I24=2)),"ZONA RIESGO BAJA",IF(OR(AND('VALORACIÓN CON CONTROLES'!H24=4,'VALORACIÓN CON CONTROLES'!I24=1),AND('VALORACIÓN CON CONTROLES'!H24=3,'VALORACIÓN CON CONTROLES'!I24=2),AND('VALORACIÓN CON CONTROLES'!H24=2,'VALORACIÓN CON CONTROLES'!I24=3),AND('VALORACIÓN CON CONTROLES'!H24=1,'VALORACIÓN CON CONTROLES'!I24=3)),"ZONA RIESGO MODERADO",IF(OR(AND('VALORACIÓN CON CONTROLES'!H24=5,'VALORACIÓN CON CONTROLES'!I24=1),AND('VALORACIÓN CON CONTROLES'!H24=5,'VALORACIÓN CON CONTROLES'!I24=2),AND('VALORACIÓN CON CONTROLES'!H24=4,'VALORACIÓN CON CONTROLES'!I24=2),AND('VALORACIÓN CON CONTROLES'!H24=4,'VALORACIÓN CON CONTROLES'!I24=3),AND('VALORACIÓN CON CONTROLES'!H24=3,'VALORACIÓN CON CONTROLES'!I24=3),AND('VALORACIÓN CON CONTROLES'!H24=2,'VALORACIÓN CON CONTROLES'!I24=4),AND('VALORACIÓN CON CONTROLES'!H24=1,'VALORACIÓN CON CONTROLES'!I24=4),AND('VALORACIÓN CON CONTROLES'!H24=1,'VALORACIÓN CON CONTROLES'!I24=5)),"ZONA RIESGO ALTO",IF(OR(AND('VALORACIÓN CON CONTROLES'!H24=5,'VALORACIÓN CON CONTROLES'!I24=3),AND('VALORACIÓN CON CONTROLES'!H24=5,'VALORACIÓN CON CONTROLES'!I24=4),AND('VALORACIÓN CON CONTROLES'!H24=5,'VALORACIÓN CON CONTROLES'!I24=5),AND('VALORACIÓN CON CONTROLES'!H24=4,'VALORACIÓN CON CONTROLES'!I24=4),AND('VALORACIÓN CON CONTROLES'!H24=4,'VALORACIÓN CON CONTROLES'!I24=5),AND('VALORACIÓN CON CONTROLES'!H24=3,'VALORACIÓN CON CONTROLES'!I24=4),AND('VALORACIÓN CON CONTROLES'!H24=3,'VALORACIÓN CON CONTROLES'!I24=5),AND('VALORACIÓN CON CONTROLES'!H24=2,'VALORACIÓN CON CONTROLES'!I24=5)),"ZONA RIESGO EXTREMO")))),0)</f>
        <v>ZONA RIESGO BAJA</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59" t="s">
        <v>877</v>
      </c>
      <c r="I30" s="50" t="s">
        <v>722</v>
      </c>
      <c r="J30" s="1"/>
      <c r="K30" s="15">
        <v>20</v>
      </c>
      <c r="L30" s="1"/>
      <c r="M30" s="48">
        <v>16</v>
      </c>
      <c r="N30" s="48">
        <f>IF(AND('VALORACIÓN CON CONTROLES'!H25=0,'VALORACIÓN CON CONTROLES'!I25=0),'ANALISIS DE RIESGOS'!I25,0)</f>
        <v>0</v>
      </c>
      <c r="O30" s="1">
        <f>IF(AND('VALORACIÓN CON CONTROLES'!H25=0,'VALORACIÓN CON CONTROLES'!I25&gt;0),IF(OR(AND('ANALISIS DE RIESGOS'!F25=1,'VALORACIÓN CON CONTROLES'!I25=1),AND('ANALISIS DE RIESGOS'!F25=2,'VALORACIÓN CON CONTROLES'!I25=1),AND('ANALISIS DE RIESGOS'!F25=3,'VALORACIÓN CON CONTROLES'!I25=1),AND('ANALISIS DE RIESGOS'!F25=1,'VALORACIÓN CON CONTROLES'!I25=2),AND('ANALISIS DE RIESGOS'!F25=2,'VALORACIÓN CON CONTROLES'!I25=2)),"ZONA RIESGO BAJA",IF(OR(AND('ANALISIS DE RIESGOS'!F25=4,'VALORACIÓN CON CONTROLES'!I25=1),AND('ANALISIS DE RIESGOS'!F25=3,'VALORACIÓN CON CONTROLES'!I25=2),AND('ANALISIS DE RIESGOS'!F25=2,'VALORACIÓN CON CONTROLES'!I25=3),AND('ANALISIS DE RIESGOS'!F25=1,'VALORACIÓN CON CONTROLES'!I25=3)),"ZONA RIESGO MODERADO",IF(OR(AND('ANALISIS DE RIESGOS'!F25=5,'VALORACIÓN CON CONTROLES'!I25=1),AND('ANALISIS DE RIESGOS'!F25=5,'VALORACIÓN CON CONTROLES'!I25=2),AND('ANALISIS DE RIESGOS'!F25=4,'VALORACIÓN CON CONTROLES'!I25=2),AND('ANALISIS DE RIESGOS'!F25=4,'VALORACIÓN CON CONTROLES'!I25=3),AND('ANALISIS DE RIESGOS'!F25=3,'VALORACIÓN CON CONTROLES'!I25=3),AND('ANALISIS DE RIESGOS'!F25=2,'VALORACIÓN CON CONTROLES'!I25=4),AND('ANALISIS DE RIESGOS'!F25=1,'VALORACIÓN CON CONTROLES'!I25=4),AND('ANALISIS DE RIESGOS'!F25=1,'VALORACIÓN CON CONTROLES'!I25=5)),"ZONA RIESGO ALTO",IF(OR(AND('ANALISIS DE RIESGOS'!F25=5,'VALORACIÓN CON CONTROLES'!I25=3),AND('ANALISIS DE RIESGOS'!F25=5,'VALORACIÓN CON CONTROLES'!I25=4),AND('ANALISIS DE RIESGOS'!F25=5,'VALORACIÓN CON CONTROLES'!I25=5),AND('ANALISIS DE RIESGOS'!F25=4,'VALORACIÓN CON CONTROLES'!I25=4),AND('ANALISIS DE RIESGOS'!F25=4,'VALORACIÓN CON CONTROLES'!I25=5),AND('ANALISIS DE RIESGOS'!F25=3,'VALORACIÓN CON CONTROLES'!I25=4),AND('ANALISIS DE RIESGOS'!F25=3,'VALORACIÓN CON CONTROLES'!I25=5),AND('ANALISIS DE RIESGOS'!F25=2,'VALORACIÓN CON CONTROLES'!I25=5)),"ZONA RIESGO EXTREMO")))),0)</f>
        <v>0</v>
      </c>
      <c r="P30" s="1">
        <f>IF(AND('VALORACIÓN CON CONTROLES'!H25&gt;0,'VALORACIÓN CON CONTROLES'!I25=0),IF(OR(AND('VALORACIÓN CON CONTROLES'!H25=1,'ANALISIS DE RIESGOS'!G25=1),AND('VALORACIÓN CON CONTROLES'!H25=2,'ANALISIS DE RIESGOS'!G25=1),AND('VALORACIÓN CON CONTROLES'!H25=3,'ANALISIS DE RIESGOS'!G25=1),AND('VALORACIÓN CON CONTROLES'!H25=1,'ANALISIS DE RIESGOS'!G25=2),AND('VALORACIÓN CON CONTROLES'!H25=2,'ANALISIS DE RIESGOS'!G25=2)),"ZONA RIESGO BAJA",IF(OR(AND('VALORACIÓN CON CONTROLES'!H25=4,'ANALISIS DE RIESGOS'!G25=1),AND('VALORACIÓN CON CONTROLES'!H25=3,'ANALISIS DE RIESGOS'!G25=2),AND('VALORACIÓN CON CONTROLES'!H25=2,'ANALISIS DE RIESGOS'!G25=3),AND('VALORACIÓN CON CONTROLES'!H25=1,'ANALISIS DE RIESGOS'!G25=3)),"ZONA RIESGO MODERADO",IF(OR(AND('VALORACIÓN CON CONTROLES'!H25=5,'ANALISIS DE RIESGOS'!G25=1),AND('VALORACIÓN CON CONTROLES'!H25=5,'ANALISIS DE RIESGOS'!G25=2),AND('VALORACIÓN CON CONTROLES'!H25=4,'ANALISIS DE RIESGOS'!G25=2),AND('VALORACIÓN CON CONTROLES'!H25=4,'ANALISIS DE RIESGOS'!G25=3),AND('VALORACIÓN CON CONTROLES'!H25=3,'ANALISIS DE RIESGOS'!G25=3),AND('VALORACIÓN CON CONTROLES'!H25=2,'ANALISIS DE RIESGOS'!G25=4),AND('VALORACIÓN CON CONTROLES'!H25=1,'ANALISIS DE RIESGOS'!G25=4),AND('VALORACIÓN CON CONTROLES'!H25=1,'ANALISIS DE RIESGOS'!G25=5)),"ZONA RIESGO ALTO",IF(OR(AND('VALORACIÓN CON CONTROLES'!H25=5,'ANALISIS DE RIESGOS'!G25=3),AND('VALORACIÓN CON CONTROLES'!H25=5,'ANALISIS DE RIESGOS'!G25=4),AND('VALORACIÓN CON CONTROLES'!H25=5,'ANALISIS DE RIESGOS'!G25=5),AND('VALORACIÓN CON CONTROLES'!H25=4,'ANALISIS DE RIESGOS'!G25=4),AND('VALORACIÓN CON CONTROLES'!H25=4,'ANALISIS DE RIESGOS'!G25=5),AND('VALORACIÓN CON CONTROLES'!H25=3,'ANALISIS DE RIESGOS'!G25=4),AND('VALORACIÓN CON CONTROLES'!H25=3,'ANALISIS DE RIESGOS'!G25=5),AND('VALORACIÓN CON CONTROLES'!H25=2,'ANALISIS DE RIESGOS'!G25=5)),"ZONA RIESGO EXTREMO")))),0)</f>
        <v>0</v>
      </c>
      <c r="Q30" s="46" t="str">
        <f>IF(AND('VALORACIÓN CON CONTROLES'!H25&gt;0,'VALORACIÓN CON CONTROLES'!I25&gt;0),IF(OR(AND('VALORACIÓN CON CONTROLES'!H25=1,'VALORACIÓN CON CONTROLES'!I25=1),AND('VALORACIÓN CON CONTROLES'!H25=2,'VALORACIÓN CON CONTROLES'!I25=1),AND('VALORACIÓN CON CONTROLES'!H25=3,'VALORACIÓN CON CONTROLES'!I25=1),AND('VALORACIÓN CON CONTROLES'!H25=1,'VALORACIÓN CON CONTROLES'!I25=2),AND('VALORACIÓN CON CONTROLES'!H25=2,'VALORACIÓN CON CONTROLES'!I25=2)),"ZONA RIESGO BAJA",IF(OR(AND('VALORACIÓN CON CONTROLES'!H25=4,'VALORACIÓN CON CONTROLES'!I25=1),AND('VALORACIÓN CON CONTROLES'!H25=3,'VALORACIÓN CON CONTROLES'!I25=2),AND('VALORACIÓN CON CONTROLES'!H25=2,'VALORACIÓN CON CONTROLES'!I25=3),AND('VALORACIÓN CON CONTROLES'!H25=1,'VALORACIÓN CON CONTROLES'!I25=3)),"ZONA RIESGO MODERADO",IF(OR(AND('VALORACIÓN CON CONTROLES'!H25=5,'VALORACIÓN CON CONTROLES'!I25=1),AND('VALORACIÓN CON CONTROLES'!H25=5,'VALORACIÓN CON CONTROLES'!I25=2),AND('VALORACIÓN CON CONTROLES'!H25=4,'VALORACIÓN CON CONTROLES'!I25=2),AND('VALORACIÓN CON CONTROLES'!H25=4,'VALORACIÓN CON CONTROLES'!I25=3),AND('VALORACIÓN CON CONTROLES'!H25=3,'VALORACIÓN CON CONTROLES'!I25=3),AND('VALORACIÓN CON CONTROLES'!H25=2,'VALORACIÓN CON CONTROLES'!I25=4),AND('VALORACIÓN CON CONTROLES'!H25=1,'VALORACIÓN CON CONTROLES'!I25=4),AND('VALORACIÓN CON CONTROLES'!H25=1,'VALORACIÓN CON CONTROLES'!I25=5)),"ZONA RIESGO ALTO",IF(OR(AND('VALORACIÓN CON CONTROLES'!H25=5,'VALORACIÓN CON CONTROLES'!I25=3),AND('VALORACIÓN CON CONTROLES'!H25=5,'VALORACIÓN CON CONTROLES'!I25=4),AND('VALORACIÓN CON CONTROLES'!H25=5,'VALORACIÓN CON CONTROLES'!I25=5),AND('VALORACIÓN CON CONTROLES'!H25=4,'VALORACIÓN CON CONTROLES'!I25=4),AND('VALORACIÓN CON CONTROLES'!H25=4,'VALORACIÓN CON CONTROLES'!I25=5),AND('VALORACIÓN CON CONTROLES'!H25=3,'VALORACIÓN CON CONTROLES'!I25=4),AND('VALORACIÓN CON CONTROLES'!H25=3,'VALORACIÓN CON CONTROLES'!I25=5),AND('VALORACIÓN CON CONTROLES'!H25=2,'VALORACIÓN CON CONTROLES'!I25=5)),"ZONA RIESGO EXTREMO")))),0)</f>
        <v>ZONA RIESGO BAJA</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5">
        <v>21</v>
      </c>
      <c r="L31" s="1"/>
      <c r="M31" s="48">
        <v>17</v>
      </c>
      <c r="N31" s="48">
        <f>IF(AND('VALORACIÓN CON CONTROLES'!H26=0,'VALORACIÓN CON CONTROLES'!I26=0),'ANALISIS DE RIESGOS'!I26,0)</f>
        <v>0</v>
      </c>
      <c r="O31" s="1">
        <f>IF(AND('VALORACIÓN CON CONTROLES'!H26=0,'VALORACIÓN CON CONTROLES'!I26&gt;0),IF(OR(AND('ANALISIS DE RIESGOS'!F26=1,'VALORACIÓN CON CONTROLES'!I26=1),AND('ANALISIS DE RIESGOS'!F26=2,'VALORACIÓN CON CONTROLES'!I26=1),AND('ANALISIS DE RIESGOS'!F26=3,'VALORACIÓN CON CONTROLES'!I26=1),AND('ANALISIS DE RIESGOS'!F26=1,'VALORACIÓN CON CONTROLES'!I26=2),AND('ANALISIS DE RIESGOS'!F26=2,'VALORACIÓN CON CONTROLES'!I26=2)),"ZONA RIESGO BAJA",IF(OR(AND('ANALISIS DE RIESGOS'!F26=4,'VALORACIÓN CON CONTROLES'!I26=1),AND('ANALISIS DE RIESGOS'!F26=3,'VALORACIÓN CON CONTROLES'!I26=2),AND('ANALISIS DE RIESGOS'!F26=2,'VALORACIÓN CON CONTROLES'!I26=3),AND('ANALISIS DE RIESGOS'!F26=1,'VALORACIÓN CON CONTROLES'!I26=3)),"ZONA RIESGO MODERADO",IF(OR(AND('ANALISIS DE RIESGOS'!F26=5,'VALORACIÓN CON CONTROLES'!I26=1),AND('ANALISIS DE RIESGOS'!F26=5,'VALORACIÓN CON CONTROLES'!I26=2),AND('ANALISIS DE RIESGOS'!F26=4,'VALORACIÓN CON CONTROLES'!I26=2),AND('ANALISIS DE RIESGOS'!F26=4,'VALORACIÓN CON CONTROLES'!I26=3),AND('ANALISIS DE RIESGOS'!F26=3,'VALORACIÓN CON CONTROLES'!I26=3),AND('ANALISIS DE RIESGOS'!F26=2,'VALORACIÓN CON CONTROLES'!I26=4),AND('ANALISIS DE RIESGOS'!F26=1,'VALORACIÓN CON CONTROLES'!I26=4),AND('ANALISIS DE RIESGOS'!F26=1,'VALORACIÓN CON CONTROLES'!I26=5)),"ZONA RIESGO ALTO",IF(OR(AND('ANALISIS DE RIESGOS'!F26=5,'VALORACIÓN CON CONTROLES'!I26=3),AND('ANALISIS DE RIESGOS'!F26=5,'VALORACIÓN CON CONTROLES'!I26=4),AND('ANALISIS DE RIESGOS'!F26=5,'VALORACIÓN CON CONTROLES'!I26=5),AND('ANALISIS DE RIESGOS'!F26=4,'VALORACIÓN CON CONTROLES'!I26=4),AND('ANALISIS DE RIESGOS'!F26=4,'VALORACIÓN CON CONTROLES'!I26=5),AND('ANALISIS DE RIESGOS'!F26=3,'VALORACIÓN CON CONTROLES'!I26=4),AND('ANALISIS DE RIESGOS'!F26=3,'VALORACIÓN CON CONTROLES'!I26=5),AND('ANALISIS DE RIESGOS'!F26=2,'VALORACIÓN CON CONTROLES'!I26=5)),"ZONA RIESGO EXTREMO")))),0)</f>
        <v>0</v>
      </c>
      <c r="P31" s="1">
        <f>IF(AND('VALORACIÓN CON CONTROLES'!H26&gt;0,'VALORACIÓN CON CONTROLES'!I26=0),IF(OR(AND('VALORACIÓN CON CONTROLES'!H26=1,'ANALISIS DE RIESGOS'!G26=1),AND('VALORACIÓN CON CONTROLES'!H26=2,'ANALISIS DE RIESGOS'!G26=1),AND('VALORACIÓN CON CONTROLES'!H26=3,'ANALISIS DE RIESGOS'!G26=1),AND('VALORACIÓN CON CONTROLES'!H26=1,'ANALISIS DE RIESGOS'!G26=2),AND('VALORACIÓN CON CONTROLES'!H26=2,'ANALISIS DE RIESGOS'!G26=2)),"ZONA RIESGO BAJA",IF(OR(AND('VALORACIÓN CON CONTROLES'!H26=4,'ANALISIS DE RIESGOS'!G26=1),AND('VALORACIÓN CON CONTROLES'!H26=3,'ANALISIS DE RIESGOS'!G26=2),AND('VALORACIÓN CON CONTROLES'!H26=2,'ANALISIS DE RIESGOS'!G26=3),AND('VALORACIÓN CON CONTROLES'!H26=1,'ANALISIS DE RIESGOS'!G26=3)),"ZONA RIESGO MODERADO",IF(OR(AND('VALORACIÓN CON CONTROLES'!H26=5,'ANALISIS DE RIESGOS'!G26=1),AND('VALORACIÓN CON CONTROLES'!H26=5,'ANALISIS DE RIESGOS'!G26=2),AND('VALORACIÓN CON CONTROLES'!H26=4,'ANALISIS DE RIESGOS'!G26=2),AND('VALORACIÓN CON CONTROLES'!H26=4,'ANALISIS DE RIESGOS'!G26=3),AND('VALORACIÓN CON CONTROLES'!H26=3,'ANALISIS DE RIESGOS'!G26=3),AND('VALORACIÓN CON CONTROLES'!H26=2,'ANALISIS DE RIESGOS'!G26=4),AND('VALORACIÓN CON CONTROLES'!H26=1,'ANALISIS DE RIESGOS'!G26=4),AND('VALORACIÓN CON CONTROLES'!H26=1,'ANALISIS DE RIESGOS'!G26=5)),"ZONA RIESGO ALTO",IF(OR(AND('VALORACIÓN CON CONTROLES'!H26=5,'ANALISIS DE RIESGOS'!G26=3),AND('VALORACIÓN CON CONTROLES'!H26=5,'ANALISIS DE RIESGOS'!G26=4),AND('VALORACIÓN CON CONTROLES'!H26=5,'ANALISIS DE RIESGOS'!G26=5),AND('VALORACIÓN CON CONTROLES'!H26=4,'ANALISIS DE RIESGOS'!G26=4),AND('VALORACIÓN CON CONTROLES'!H26=4,'ANALISIS DE RIESGOS'!G26=5),AND('VALORACIÓN CON CONTROLES'!H26=3,'ANALISIS DE RIESGOS'!G26=4),AND('VALORACIÓN CON CONTROLES'!H26=3,'ANALISIS DE RIESGOS'!G26=5),AND('VALORACIÓN CON CONTROLES'!H26=2,'ANALISIS DE RIESGOS'!G26=5)),"ZONA RIESGO EXTREMO")))),0)</f>
        <v>0</v>
      </c>
      <c r="Q31" s="46" t="str">
        <f>IF(AND('VALORACIÓN CON CONTROLES'!H26&gt;0,'VALORACIÓN CON CONTROLES'!I26&gt;0),IF(OR(AND('VALORACIÓN CON CONTROLES'!H26=1,'VALORACIÓN CON CONTROLES'!I26=1),AND('VALORACIÓN CON CONTROLES'!H26=2,'VALORACIÓN CON CONTROLES'!I26=1),AND('VALORACIÓN CON CONTROLES'!H26=3,'VALORACIÓN CON CONTROLES'!I26=1),AND('VALORACIÓN CON CONTROLES'!H26=1,'VALORACIÓN CON CONTROLES'!I26=2),AND('VALORACIÓN CON CONTROLES'!H26=2,'VALORACIÓN CON CONTROLES'!I26=2)),"ZONA RIESGO BAJA",IF(OR(AND('VALORACIÓN CON CONTROLES'!H26=4,'VALORACIÓN CON CONTROLES'!I26=1),AND('VALORACIÓN CON CONTROLES'!H26=3,'VALORACIÓN CON CONTROLES'!I26=2),AND('VALORACIÓN CON CONTROLES'!H26=2,'VALORACIÓN CON CONTROLES'!I26=3),AND('VALORACIÓN CON CONTROLES'!H26=1,'VALORACIÓN CON CONTROLES'!I26=3)),"ZONA RIESGO MODERADO",IF(OR(AND('VALORACIÓN CON CONTROLES'!H26=5,'VALORACIÓN CON CONTROLES'!I26=1),AND('VALORACIÓN CON CONTROLES'!H26=5,'VALORACIÓN CON CONTROLES'!I26=2),AND('VALORACIÓN CON CONTROLES'!H26=4,'VALORACIÓN CON CONTROLES'!I26=2),AND('VALORACIÓN CON CONTROLES'!H26=4,'VALORACIÓN CON CONTROLES'!I26=3),AND('VALORACIÓN CON CONTROLES'!H26=3,'VALORACIÓN CON CONTROLES'!I26=3),AND('VALORACIÓN CON CONTROLES'!H26=2,'VALORACIÓN CON CONTROLES'!I26=4),AND('VALORACIÓN CON CONTROLES'!H26=1,'VALORACIÓN CON CONTROLES'!I26=4),AND('VALORACIÓN CON CONTROLES'!H26=1,'VALORACIÓN CON CONTROLES'!I26=5)),"ZONA RIESGO ALTO",IF(OR(AND('VALORACIÓN CON CONTROLES'!H26=5,'VALORACIÓN CON CONTROLES'!I26=3),AND('VALORACIÓN CON CONTROLES'!H26=5,'VALORACIÓN CON CONTROLES'!I26=4),AND('VALORACIÓN CON CONTROLES'!H26=5,'VALORACIÓN CON CONTROLES'!I26=5),AND('VALORACIÓN CON CONTROLES'!H26=4,'VALORACIÓN CON CONTROLES'!I26=4),AND('VALORACIÓN CON CONTROLES'!H26=4,'VALORACIÓN CON CONTROLES'!I26=5),AND('VALORACIÓN CON CONTROLES'!H26=3,'VALORACIÓN CON CONTROLES'!I26=4),AND('VALORACIÓN CON CONTROLES'!H26=3,'VALORACIÓN CON CONTROLES'!I26=5),AND('VALORACIÓN CON CONTROLES'!H26=2,'VALORACIÓN CON CONTROLES'!I26=5)),"ZONA RIESGO EXTREMO")))),0)</f>
        <v>ZONA RIESGO BAJA</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5">
        <v>22</v>
      </c>
      <c r="L32" s="1"/>
      <c r="M32" s="48">
        <v>18</v>
      </c>
      <c r="N32" s="48">
        <f>IF(AND('VALORACIÓN CON CONTROLES'!H27=0,'VALORACIÓN CON CONTROLES'!I27=0),'ANALISIS DE RIESGOS'!I27,0)</f>
        <v>0</v>
      </c>
      <c r="O32" s="1">
        <f>IF(AND('VALORACIÓN CON CONTROLES'!H27=0,'VALORACIÓN CON CONTROLES'!I27&gt;0),IF(OR(AND('ANALISIS DE RIESGOS'!F27=1,'VALORACIÓN CON CONTROLES'!I27=1),AND('ANALISIS DE RIESGOS'!F27=2,'VALORACIÓN CON CONTROLES'!I27=1),AND('ANALISIS DE RIESGOS'!F27=3,'VALORACIÓN CON CONTROLES'!I27=1),AND('ANALISIS DE RIESGOS'!F27=1,'VALORACIÓN CON CONTROLES'!I27=2),AND('ANALISIS DE RIESGOS'!F27=2,'VALORACIÓN CON CONTROLES'!I27=2)),"ZONA RIESGO BAJA",IF(OR(AND('ANALISIS DE RIESGOS'!F27=4,'VALORACIÓN CON CONTROLES'!I27=1),AND('ANALISIS DE RIESGOS'!F27=3,'VALORACIÓN CON CONTROLES'!I27=2),AND('ANALISIS DE RIESGOS'!F27=2,'VALORACIÓN CON CONTROLES'!I27=3),AND('ANALISIS DE RIESGOS'!F27=1,'VALORACIÓN CON CONTROLES'!I27=3)),"ZONA RIESGO MODERADO",IF(OR(AND('ANALISIS DE RIESGOS'!F27=5,'VALORACIÓN CON CONTROLES'!I27=1),AND('ANALISIS DE RIESGOS'!F27=5,'VALORACIÓN CON CONTROLES'!I27=2),AND('ANALISIS DE RIESGOS'!F27=4,'VALORACIÓN CON CONTROLES'!I27=2),AND('ANALISIS DE RIESGOS'!F27=4,'VALORACIÓN CON CONTROLES'!I27=3),AND('ANALISIS DE RIESGOS'!F27=3,'VALORACIÓN CON CONTROLES'!I27=3),AND('ANALISIS DE RIESGOS'!F27=2,'VALORACIÓN CON CONTROLES'!I27=4),AND('ANALISIS DE RIESGOS'!F27=1,'VALORACIÓN CON CONTROLES'!I27=4),AND('ANALISIS DE RIESGOS'!F27=1,'VALORACIÓN CON CONTROLES'!I27=5)),"ZONA RIESGO ALTO",IF(OR(AND('ANALISIS DE RIESGOS'!F27=5,'VALORACIÓN CON CONTROLES'!I27=3),AND('ANALISIS DE RIESGOS'!F27=5,'VALORACIÓN CON CONTROLES'!I27=4),AND('ANALISIS DE RIESGOS'!F27=5,'VALORACIÓN CON CONTROLES'!I27=5),AND('ANALISIS DE RIESGOS'!F27=4,'VALORACIÓN CON CONTROLES'!I27=4),AND('ANALISIS DE RIESGOS'!F27=4,'VALORACIÓN CON CONTROLES'!I27=5),AND('ANALISIS DE RIESGOS'!F27=3,'VALORACIÓN CON CONTROLES'!I27=4),AND('ANALISIS DE RIESGOS'!F27=3,'VALORACIÓN CON CONTROLES'!I27=5),AND('ANALISIS DE RIESGOS'!F27=2,'VALORACIÓN CON CONTROLES'!I27=5)),"ZONA RIESGO EXTREMO")))),0)</f>
        <v>0</v>
      </c>
      <c r="P32" s="1">
        <f>IF(AND('VALORACIÓN CON CONTROLES'!H27&gt;0,'VALORACIÓN CON CONTROLES'!I27=0),IF(OR(AND('VALORACIÓN CON CONTROLES'!H27=1,'ANALISIS DE RIESGOS'!G27=1),AND('VALORACIÓN CON CONTROLES'!H27=2,'ANALISIS DE RIESGOS'!G27=1),AND('VALORACIÓN CON CONTROLES'!H27=3,'ANALISIS DE RIESGOS'!G27=1),AND('VALORACIÓN CON CONTROLES'!H27=1,'ANALISIS DE RIESGOS'!G27=2),AND('VALORACIÓN CON CONTROLES'!H27=2,'ANALISIS DE RIESGOS'!G27=2)),"ZONA RIESGO BAJA",IF(OR(AND('VALORACIÓN CON CONTROLES'!H27=4,'ANALISIS DE RIESGOS'!G27=1),AND('VALORACIÓN CON CONTROLES'!H27=3,'ANALISIS DE RIESGOS'!G27=2),AND('VALORACIÓN CON CONTROLES'!H27=2,'ANALISIS DE RIESGOS'!G27=3),AND('VALORACIÓN CON CONTROLES'!H27=1,'ANALISIS DE RIESGOS'!G27=3)),"ZONA RIESGO MODERADO",IF(OR(AND('VALORACIÓN CON CONTROLES'!H27=5,'ANALISIS DE RIESGOS'!G27=1),AND('VALORACIÓN CON CONTROLES'!H27=5,'ANALISIS DE RIESGOS'!G27=2),AND('VALORACIÓN CON CONTROLES'!H27=4,'ANALISIS DE RIESGOS'!G27=2),AND('VALORACIÓN CON CONTROLES'!H27=4,'ANALISIS DE RIESGOS'!G27=3),AND('VALORACIÓN CON CONTROLES'!H27=3,'ANALISIS DE RIESGOS'!G27=3),AND('VALORACIÓN CON CONTROLES'!H27=2,'ANALISIS DE RIESGOS'!G27=4),AND('VALORACIÓN CON CONTROLES'!H27=1,'ANALISIS DE RIESGOS'!G27=4),AND('VALORACIÓN CON CONTROLES'!H27=1,'ANALISIS DE RIESGOS'!G27=5)),"ZONA RIESGO ALTO",IF(OR(AND('VALORACIÓN CON CONTROLES'!H27=5,'ANALISIS DE RIESGOS'!G27=3),AND('VALORACIÓN CON CONTROLES'!H27=5,'ANALISIS DE RIESGOS'!G27=4),AND('VALORACIÓN CON CONTROLES'!H27=5,'ANALISIS DE RIESGOS'!G27=5),AND('VALORACIÓN CON CONTROLES'!H27=4,'ANALISIS DE RIESGOS'!G27=4),AND('VALORACIÓN CON CONTROLES'!H27=4,'ANALISIS DE RIESGOS'!G27=5),AND('VALORACIÓN CON CONTROLES'!H27=3,'ANALISIS DE RIESGOS'!G27=4),AND('VALORACIÓN CON CONTROLES'!H27=3,'ANALISIS DE RIESGOS'!G27=5),AND('VALORACIÓN CON CONTROLES'!H27=2,'ANALISIS DE RIESGOS'!G27=5)),"ZONA RIESGO EXTREMO")))),0)</f>
        <v>0</v>
      </c>
      <c r="Q32" s="46" t="str">
        <f>IF(AND('VALORACIÓN CON CONTROLES'!H27&gt;0,'VALORACIÓN CON CONTROLES'!I27&gt;0),IF(OR(AND('VALORACIÓN CON CONTROLES'!H27=1,'VALORACIÓN CON CONTROLES'!I27=1),AND('VALORACIÓN CON CONTROLES'!H27=2,'VALORACIÓN CON CONTROLES'!I27=1),AND('VALORACIÓN CON CONTROLES'!H27=3,'VALORACIÓN CON CONTROLES'!I27=1),AND('VALORACIÓN CON CONTROLES'!H27=1,'VALORACIÓN CON CONTROLES'!I27=2),AND('VALORACIÓN CON CONTROLES'!H27=2,'VALORACIÓN CON CONTROLES'!I27=2)),"ZONA RIESGO BAJA",IF(OR(AND('VALORACIÓN CON CONTROLES'!H27=4,'VALORACIÓN CON CONTROLES'!I27=1),AND('VALORACIÓN CON CONTROLES'!H27=3,'VALORACIÓN CON CONTROLES'!I27=2),AND('VALORACIÓN CON CONTROLES'!H27=2,'VALORACIÓN CON CONTROLES'!I27=3),AND('VALORACIÓN CON CONTROLES'!H27=1,'VALORACIÓN CON CONTROLES'!I27=3)),"ZONA RIESGO MODERADO",IF(OR(AND('VALORACIÓN CON CONTROLES'!H27=5,'VALORACIÓN CON CONTROLES'!I27=1),AND('VALORACIÓN CON CONTROLES'!H27=5,'VALORACIÓN CON CONTROLES'!I27=2),AND('VALORACIÓN CON CONTROLES'!H27=4,'VALORACIÓN CON CONTROLES'!I27=2),AND('VALORACIÓN CON CONTROLES'!H27=4,'VALORACIÓN CON CONTROLES'!I27=3),AND('VALORACIÓN CON CONTROLES'!H27=3,'VALORACIÓN CON CONTROLES'!I27=3),AND('VALORACIÓN CON CONTROLES'!H27=2,'VALORACIÓN CON CONTROLES'!I27=4),AND('VALORACIÓN CON CONTROLES'!H27=1,'VALORACIÓN CON CONTROLES'!I27=4),AND('VALORACIÓN CON CONTROLES'!H27=1,'VALORACIÓN CON CONTROLES'!I27=5)),"ZONA RIESGO ALTO",IF(OR(AND('VALORACIÓN CON CONTROLES'!H27=5,'VALORACIÓN CON CONTROLES'!I27=3),AND('VALORACIÓN CON CONTROLES'!H27=5,'VALORACIÓN CON CONTROLES'!I27=4),AND('VALORACIÓN CON CONTROLES'!H27=5,'VALORACIÓN CON CONTROLES'!I27=5),AND('VALORACIÓN CON CONTROLES'!H27=4,'VALORACIÓN CON CONTROLES'!I27=4),AND('VALORACIÓN CON CONTROLES'!H27=4,'VALORACIÓN CON CONTROLES'!I27=5),AND('VALORACIÓN CON CONTROLES'!H27=3,'VALORACIÓN CON CONTROLES'!I27=4),AND('VALORACIÓN CON CONTROLES'!H27=3,'VALORACIÓN CON CONTROLES'!I27=5),AND('VALORACIÓN CON CONTROLES'!H27=2,'VALORACIÓN CON CONTROLES'!I27=5)),"ZONA RIESGO EXTREMO")))),0)</f>
        <v>ZONA RIESGO BAJA</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5">
        <v>23</v>
      </c>
      <c r="L33" s="1"/>
      <c r="M33" s="48">
        <v>19</v>
      </c>
      <c r="N33" s="48">
        <f>IF(AND('VALORACIÓN CON CONTROLES'!H28=0,'VALORACIÓN CON CONTROLES'!I28=0),'ANALISIS DE RIESGOS'!I28,0)</f>
        <v>0</v>
      </c>
      <c r="O33" s="1">
        <f>IF(AND('VALORACIÓN CON CONTROLES'!H28=0,'VALORACIÓN CON CONTROLES'!I28&gt;0),IF(OR(AND('ANALISIS DE RIESGOS'!F28=1,'VALORACIÓN CON CONTROLES'!I28=1),AND('ANALISIS DE RIESGOS'!F28=2,'VALORACIÓN CON CONTROLES'!I28=1),AND('ANALISIS DE RIESGOS'!F28=3,'VALORACIÓN CON CONTROLES'!I28=1),AND('ANALISIS DE RIESGOS'!F28=1,'VALORACIÓN CON CONTROLES'!I28=2),AND('ANALISIS DE RIESGOS'!F28=2,'VALORACIÓN CON CONTROLES'!I28=2)),"ZONA RIESGO BAJA",IF(OR(AND('ANALISIS DE RIESGOS'!F28=4,'VALORACIÓN CON CONTROLES'!I28=1),AND('ANALISIS DE RIESGOS'!F28=3,'VALORACIÓN CON CONTROLES'!I28=2),AND('ANALISIS DE RIESGOS'!F28=2,'VALORACIÓN CON CONTROLES'!I28=3),AND('ANALISIS DE RIESGOS'!F28=1,'VALORACIÓN CON CONTROLES'!I28=3)),"ZONA RIESGO MODERADO",IF(OR(AND('ANALISIS DE RIESGOS'!F28=5,'VALORACIÓN CON CONTROLES'!I28=1),AND('ANALISIS DE RIESGOS'!F28=5,'VALORACIÓN CON CONTROLES'!I28=2),AND('ANALISIS DE RIESGOS'!F28=4,'VALORACIÓN CON CONTROLES'!I28=2),AND('ANALISIS DE RIESGOS'!F28=4,'VALORACIÓN CON CONTROLES'!I28=3),AND('ANALISIS DE RIESGOS'!F28=3,'VALORACIÓN CON CONTROLES'!I28=3),AND('ANALISIS DE RIESGOS'!F28=2,'VALORACIÓN CON CONTROLES'!I28=4),AND('ANALISIS DE RIESGOS'!F28=1,'VALORACIÓN CON CONTROLES'!I28=4),AND('ANALISIS DE RIESGOS'!F28=1,'VALORACIÓN CON CONTROLES'!I28=5)),"ZONA RIESGO ALTO",IF(OR(AND('ANALISIS DE RIESGOS'!F28=5,'VALORACIÓN CON CONTROLES'!I28=3),AND('ANALISIS DE RIESGOS'!F28=5,'VALORACIÓN CON CONTROLES'!I28=4),AND('ANALISIS DE RIESGOS'!F28=5,'VALORACIÓN CON CONTROLES'!I28=5),AND('ANALISIS DE RIESGOS'!F28=4,'VALORACIÓN CON CONTROLES'!I28=4),AND('ANALISIS DE RIESGOS'!F28=4,'VALORACIÓN CON CONTROLES'!I28=5),AND('ANALISIS DE RIESGOS'!F28=3,'VALORACIÓN CON CONTROLES'!I28=4),AND('ANALISIS DE RIESGOS'!F28=3,'VALORACIÓN CON CONTROLES'!I28=5),AND('ANALISIS DE RIESGOS'!F28=2,'VALORACIÓN CON CONTROLES'!I28=5)),"ZONA RIESGO EXTREMO")))),0)</f>
        <v>0</v>
      </c>
      <c r="P33" s="1">
        <f>IF(AND('VALORACIÓN CON CONTROLES'!H28&gt;0,'VALORACIÓN CON CONTROLES'!I28=0),IF(OR(AND('VALORACIÓN CON CONTROLES'!H28=1,'ANALISIS DE RIESGOS'!G28=1),AND('VALORACIÓN CON CONTROLES'!H28=2,'ANALISIS DE RIESGOS'!G28=1),AND('VALORACIÓN CON CONTROLES'!H28=3,'ANALISIS DE RIESGOS'!G28=1),AND('VALORACIÓN CON CONTROLES'!H28=1,'ANALISIS DE RIESGOS'!G28=2),AND('VALORACIÓN CON CONTROLES'!H28=2,'ANALISIS DE RIESGOS'!G28=2)),"ZONA RIESGO BAJA",IF(OR(AND('VALORACIÓN CON CONTROLES'!H28=4,'ANALISIS DE RIESGOS'!G28=1),AND('VALORACIÓN CON CONTROLES'!H28=3,'ANALISIS DE RIESGOS'!G28=2),AND('VALORACIÓN CON CONTROLES'!H28=2,'ANALISIS DE RIESGOS'!G28=3),AND('VALORACIÓN CON CONTROLES'!H28=1,'ANALISIS DE RIESGOS'!G28=3)),"ZONA RIESGO MODERADO",IF(OR(AND('VALORACIÓN CON CONTROLES'!H28=5,'ANALISIS DE RIESGOS'!G28=1),AND('VALORACIÓN CON CONTROLES'!H28=5,'ANALISIS DE RIESGOS'!G28=2),AND('VALORACIÓN CON CONTROLES'!H28=4,'ANALISIS DE RIESGOS'!G28=2),AND('VALORACIÓN CON CONTROLES'!H28=4,'ANALISIS DE RIESGOS'!G28=3),AND('VALORACIÓN CON CONTROLES'!H28=3,'ANALISIS DE RIESGOS'!G28=3),AND('VALORACIÓN CON CONTROLES'!H28=2,'ANALISIS DE RIESGOS'!G28=4),AND('VALORACIÓN CON CONTROLES'!H28=1,'ANALISIS DE RIESGOS'!G28=4),AND('VALORACIÓN CON CONTROLES'!H28=1,'ANALISIS DE RIESGOS'!G28=5)),"ZONA RIESGO ALTO",IF(OR(AND('VALORACIÓN CON CONTROLES'!H28=5,'ANALISIS DE RIESGOS'!G28=3),AND('VALORACIÓN CON CONTROLES'!H28=5,'ANALISIS DE RIESGOS'!G28=4),AND('VALORACIÓN CON CONTROLES'!H28=5,'ANALISIS DE RIESGOS'!G28=5),AND('VALORACIÓN CON CONTROLES'!H28=4,'ANALISIS DE RIESGOS'!G28=4),AND('VALORACIÓN CON CONTROLES'!H28=4,'ANALISIS DE RIESGOS'!G28=5),AND('VALORACIÓN CON CONTROLES'!H28=3,'ANALISIS DE RIESGOS'!G28=4),AND('VALORACIÓN CON CONTROLES'!H28=3,'ANALISIS DE RIESGOS'!G28=5),AND('VALORACIÓN CON CONTROLES'!H28=2,'ANALISIS DE RIESGOS'!G28=5)),"ZONA RIESGO EXTREMO")))),0)</f>
        <v>0</v>
      </c>
      <c r="Q33" s="46" t="str">
        <f>IF(AND('VALORACIÓN CON CONTROLES'!H28&gt;0,'VALORACIÓN CON CONTROLES'!I28&gt;0),IF(OR(AND('VALORACIÓN CON CONTROLES'!H28=1,'VALORACIÓN CON CONTROLES'!I28=1),AND('VALORACIÓN CON CONTROLES'!H28=2,'VALORACIÓN CON CONTROLES'!I28=1),AND('VALORACIÓN CON CONTROLES'!H28=3,'VALORACIÓN CON CONTROLES'!I28=1),AND('VALORACIÓN CON CONTROLES'!H28=1,'VALORACIÓN CON CONTROLES'!I28=2),AND('VALORACIÓN CON CONTROLES'!H28=2,'VALORACIÓN CON CONTROLES'!I28=2)),"ZONA RIESGO BAJA",IF(OR(AND('VALORACIÓN CON CONTROLES'!H28=4,'VALORACIÓN CON CONTROLES'!I28=1),AND('VALORACIÓN CON CONTROLES'!H28=3,'VALORACIÓN CON CONTROLES'!I28=2),AND('VALORACIÓN CON CONTROLES'!H28=2,'VALORACIÓN CON CONTROLES'!I28=3),AND('VALORACIÓN CON CONTROLES'!H28=1,'VALORACIÓN CON CONTROLES'!I28=3)),"ZONA RIESGO MODERADO",IF(OR(AND('VALORACIÓN CON CONTROLES'!H28=5,'VALORACIÓN CON CONTROLES'!I28=1),AND('VALORACIÓN CON CONTROLES'!H28=5,'VALORACIÓN CON CONTROLES'!I28=2),AND('VALORACIÓN CON CONTROLES'!H28=4,'VALORACIÓN CON CONTROLES'!I28=2),AND('VALORACIÓN CON CONTROLES'!H28=4,'VALORACIÓN CON CONTROLES'!I28=3),AND('VALORACIÓN CON CONTROLES'!H28=3,'VALORACIÓN CON CONTROLES'!I28=3),AND('VALORACIÓN CON CONTROLES'!H28=2,'VALORACIÓN CON CONTROLES'!I28=4),AND('VALORACIÓN CON CONTROLES'!H28=1,'VALORACIÓN CON CONTROLES'!I28=4),AND('VALORACIÓN CON CONTROLES'!H28=1,'VALORACIÓN CON CONTROLES'!I28=5)),"ZONA RIESGO ALTO",IF(OR(AND('VALORACIÓN CON CONTROLES'!H28=5,'VALORACIÓN CON CONTROLES'!I28=3),AND('VALORACIÓN CON CONTROLES'!H28=5,'VALORACIÓN CON CONTROLES'!I28=4),AND('VALORACIÓN CON CONTROLES'!H28=5,'VALORACIÓN CON CONTROLES'!I28=5),AND('VALORACIÓN CON CONTROLES'!H28=4,'VALORACIÓN CON CONTROLES'!I28=4),AND('VALORACIÓN CON CONTROLES'!H28=4,'VALORACIÓN CON CONTROLES'!I28=5),AND('VALORACIÓN CON CONTROLES'!H28=3,'VALORACIÓN CON CONTROLES'!I28=4),AND('VALORACIÓN CON CONTROLES'!H28=3,'VALORACIÓN CON CONTROLES'!I28=5),AND('VALORACIÓN CON CONTROLES'!H28=2,'VALORACIÓN CON CONTROLES'!I28=5)),"ZONA RIESGO EXTREMO")))),0)</f>
        <v>ZONA RIESGO BAJA</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5">
        <v>24</v>
      </c>
      <c r="L34" s="1"/>
      <c r="M34" s="48">
        <v>20</v>
      </c>
      <c r="N34" s="48">
        <f>IF(AND('VALORACIÓN CON CONTROLES'!H29=0,'VALORACIÓN CON CONTROLES'!I29=0),'ANALISIS DE RIESGOS'!I29,0)</f>
        <v>0</v>
      </c>
      <c r="O34" s="1">
        <f>IF(AND('VALORACIÓN CON CONTROLES'!H29=0,'VALORACIÓN CON CONTROLES'!I29&gt;0),IF(OR(AND('ANALISIS DE RIESGOS'!F29=1,'VALORACIÓN CON CONTROLES'!I29=1),AND('ANALISIS DE RIESGOS'!F29=2,'VALORACIÓN CON CONTROLES'!I29=1),AND('ANALISIS DE RIESGOS'!F29=3,'VALORACIÓN CON CONTROLES'!I29=1),AND('ANALISIS DE RIESGOS'!F29=1,'VALORACIÓN CON CONTROLES'!I29=2),AND('ANALISIS DE RIESGOS'!F29=2,'VALORACIÓN CON CONTROLES'!I29=2)),"ZONA RIESGO BAJA",IF(OR(AND('ANALISIS DE RIESGOS'!F29=4,'VALORACIÓN CON CONTROLES'!I29=1),AND('ANALISIS DE RIESGOS'!F29=3,'VALORACIÓN CON CONTROLES'!I29=2),AND('ANALISIS DE RIESGOS'!F29=2,'VALORACIÓN CON CONTROLES'!I29=3),AND('ANALISIS DE RIESGOS'!F29=1,'VALORACIÓN CON CONTROLES'!I29=3)),"ZONA RIESGO MODERADO",IF(OR(AND('ANALISIS DE RIESGOS'!F29=5,'VALORACIÓN CON CONTROLES'!I29=1),AND('ANALISIS DE RIESGOS'!F29=5,'VALORACIÓN CON CONTROLES'!I29=2),AND('ANALISIS DE RIESGOS'!F29=4,'VALORACIÓN CON CONTROLES'!I29=2),AND('ANALISIS DE RIESGOS'!F29=4,'VALORACIÓN CON CONTROLES'!I29=3),AND('ANALISIS DE RIESGOS'!F29=3,'VALORACIÓN CON CONTROLES'!I29=3),AND('ANALISIS DE RIESGOS'!F29=2,'VALORACIÓN CON CONTROLES'!I29=4),AND('ANALISIS DE RIESGOS'!F29=1,'VALORACIÓN CON CONTROLES'!I29=4),AND('ANALISIS DE RIESGOS'!F29=1,'VALORACIÓN CON CONTROLES'!I29=5)),"ZONA RIESGO ALTO",IF(OR(AND('ANALISIS DE RIESGOS'!F29=5,'VALORACIÓN CON CONTROLES'!I29=3),AND('ANALISIS DE RIESGOS'!F29=5,'VALORACIÓN CON CONTROLES'!I29=4),AND('ANALISIS DE RIESGOS'!F29=5,'VALORACIÓN CON CONTROLES'!I29=5),AND('ANALISIS DE RIESGOS'!F29=4,'VALORACIÓN CON CONTROLES'!I29=4),AND('ANALISIS DE RIESGOS'!F29=4,'VALORACIÓN CON CONTROLES'!I29=5),AND('ANALISIS DE RIESGOS'!F29=3,'VALORACIÓN CON CONTROLES'!I29=4),AND('ANALISIS DE RIESGOS'!F29=3,'VALORACIÓN CON CONTROLES'!I29=5),AND('ANALISIS DE RIESGOS'!F29=2,'VALORACIÓN CON CONTROLES'!I29=5)),"ZONA RIESGO EXTREMO")))),0)</f>
        <v>0</v>
      </c>
      <c r="P34" s="1">
        <f>IF(AND('VALORACIÓN CON CONTROLES'!H29&gt;0,'VALORACIÓN CON CONTROLES'!I29=0),IF(OR(AND('VALORACIÓN CON CONTROLES'!H29=1,'ANALISIS DE RIESGOS'!G29=1),AND('VALORACIÓN CON CONTROLES'!H29=2,'ANALISIS DE RIESGOS'!G29=1),AND('VALORACIÓN CON CONTROLES'!H29=3,'ANALISIS DE RIESGOS'!G29=1),AND('VALORACIÓN CON CONTROLES'!H29=1,'ANALISIS DE RIESGOS'!G29=2),AND('VALORACIÓN CON CONTROLES'!H29=2,'ANALISIS DE RIESGOS'!G29=2)),"ZONA RIESGO BAJA",IF(OR(AND('VALORACIÓN CON CONTROLES'!H29=4,'ANALISIS DE RIESGOS'!G29=1),AND('VALORACIÓN CON CONTROLES'!H29=3,'ANALISIS DE RIESGOS'!G29=2),AND('VALORACIÓN CON CONTROLES'!H29=2,'ANALISIS DE RIESGOS'!G29=3),AND('VALORACIÓN CON CONTROLES'!H29=1,'ANALISIS DE RIESGOS'!G29=3)),"ZONA RIESGO MODERADO",IF(OR(AND('VALORACIÓN CON CONTROLES'!H29=5,'ANALISIS DE RIESGOS'!G29=1),AND('VALORACIÓN CON CONTROLES'!H29=5,'ANALISIS DE RIESGOS'!G29=2),AND('VALORACIÓN CON CONTROLES'!H29=4,'ANALISIS DE RIESGOS'!G29=2),AND('VALORACIÓN CON CONTROLES'!H29=4,'ANALISIS DE RIESGOS'!G29=3),AND('VALORACIÓN CON CONTROLES'!H29=3,'ANALISIS DE RIESGOS'!G29=3),AND('VALORACIÓN CON CONTROLES'!H29=2,'ANALISIS DE RIESGOS'!G29=4),AND('VALORACIÓN CON CONTROLES'!H29=1,'ANALISIS DE RIESGOS'!G29=4),AND('VALORACIÓN CON CONTROLES'!H29=1,'ANALISIS DE RIESGOS'!G29=5)),"ZONA RIESGO ALTO",IF(OR(AND('VALORACIÓN CON CONTROLES'!H29=5,'ANALISIS DE RIESGOS'!G29=3),AND('VALORACIÓN CON CONTROLES'!H29=5,'ANALISIS DE RIESGOS'!G29=4),AND('VALORACIÓN CON CONTROLES'!H29=5,'ANALISIS DE RIESGOS'!G29=5),AND('VALORACIÓN CON CONTROLES'!H29=4,'ANALISIS DE RIESGOS'!G29=4),AND('VALORACIÓN CON CONTROLES'!H29=4,'ANALISIS DE RIESGOS'!G29=5),AND('VALORACIÓN CON CONTROLES'!H29=3,'ANALISIS DE RIESGOS'!G29=4),AND('VALORACIÓN CON CONTROLES'!H29=3,'ANALISIS DE RIESGOS'!G29=5),AND('VALORACIÓN CON CONTROLES'!H29=2,'ANALISIS DE RIESGOS'!G29=5)),"ZONA RIESGO EXTREMO")))),0)</f>
        <v>0</v>
      </c>
      <c r="Q34" s="46" t="str">
        <f>IF(AND('VALORACIÓN CON CONTROLES'!H29&gt;0,'VALORACIÓN CON CONTROLES'!I29&gt;0),IF(OR(AND('VALORACIÓN CON CONTROLES'!H29=1,'VALORACIÓN CON CONTROLES'!I29=1),AND('VALORACIÓN CON CONTROLES'!H29=2,'VALORACIÓN CON CONTROLES'!I29=1),AND('VALORACIÓN CON CONTROLES'!H29=3,'VALORACIÓN CON CONTROLES'!I29=1),AND('VALORACIÓN CON CONTROLES'!H29=1,'VALORACIÓN CON CONTROLES'!I29=2),AND('VALORACIÓN CON CONTROLES'!H29=2,'VALORACIÓN CON CONTROLES'!I29=2)),"ZONA RIESGO BAJA",IF(OR(AND('VALORACIÓN CON CONTROLES'!H29=4,'VALORACIÓN CON CONTROLES'!I29=1),AND('VALORACIÓN CON CONTROLES'!H29=3,'VALORACIÓN CON CONTROLES'!I29=2),AND('VALORACIÓN CON CONTROLES'!H29=2,'VALORACIÓN CON CONTROLES'!I29=3),AND('VALORACIÓN CON CONTROLES'!H29=1,'VALORACIÓN CON CONTROLES'!I29=3)),"ZONA RIESGO MODERADO",IF(OR(AND('VALORACIÓN CON CONTROLES'!H29=5,'VALORACIÓN CON CONTROLES'!I29=1),AND('VALORACIÓN CON CONTROLES'!H29=5,'VALORACIÓN CON CONTROLES'!I29=2),AND('VALORACIÓN CON CONTROLES'!H29=4,'VALORACIÓN CON CONTROLES'!I29=2),AND('VALORACIÓN CON CONTROLES'!H29=4,'VALORACIÓN CON CONTROLES'!I29=3),AND('VALORACIÓN CON CONTROLES'!H29=3,'VALORACIÓN CON CONTROLES'!I29=3),AND('VALORACIÓN CON CONTROLES'!H29=2,'VALORACIÓN CON CONTROLES'!I29=4),AND('VALORACIÓN CON CONTROLES'!H29=1,'VALORACIÓN CON CONTROLES'!I29=4),AND('VALORACIÓN CON CONTROLES'!H29=1,'VALORACIÓN CON CONTROLES'!I29=5)),"ZONA RIESGO ALTO",IF(OR(AND('VALORACIÓN CON CONTROLES'!H29=5,'VALORACIÓN CON CONTROLES'!I29=3),AND('VALORACIÓN CON CONTROLES'!H29=5,'VALORACIÓN CON CONTROLES'!I29=4),AND('VALORACIÓN CON CONTROLES'!H29=5,'VALORACIÓN CON CONTROLES'!I29=5),AND('VALORACIÓN CON CONTROLES'!H29=4,'VALORACIÓN CON CONTROLES'!I29=4),AND('VALORACIÓN CON CONTROLES'!H29=4,'VALORACIÓN CON CONTROLES'!I29=5),AND('VALORACIÓN CON CONTROLES'!H29=3,'VALORACIÓN CON CONTROLES'!I29=4),AND('VALORACIÓN CON CONTROLES'!H29=3,'VALORACIÓN CON CONTROLES'!I29=5),AND('VALORACIÓN CON CONTROLES'!H29=2,'VALORACIÓN CON CONTROLES'!I29=5)),"ZONA RIESGO EXTREMO")))),0)</f>
        <v>ZONA RIESGO BAJA</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5">
        <v>25</v>
      </c>
      <c r="L35" s="1"/>
      <c r="M35" s="48">
        <v>21</v>
      </c>
      <c r="N35" s="48">
        <f>IF(AND('VALORACIÓN CON CONTROLES'!H30=0,'VALORACIÓN CON CONTROLES'!I30=0),'ANALISIS DE RIESGOS'!I30,0)</f>
        <v>0</v>
      </c>
      <c r="O35" s="1">
        <f>IF(AND('VALORACIÓN CON CONTROLES'!H30=0,'VALORACIÓN CON CONTROLES'!I30&gt;0),IF(OR(AND('ANALISIS DE RIESGOS'!F30=1,'VALORACIÓN CON CONTROLES'!I30=1),AND('ANALISIS DE RIESGOS'!F30=2,'VALORACIÓN CON CONTROLES'!I30=1),AND('ANALISIS DE RIESGOS'!F30=3,'VALORACIÓN CON CONTROLES'!I30=1),AND('ANALISIS DE RIESGOS'!F30=1,'VALORACIÓN CON CONTROLES'!I30=2),AND('ANALISIS DE RIESGOS'!F30=2,'VALORACIÓN CON CONTROLES'!I30=2)),"ZONA RIESGO BAJA",IF(OR(AND('ANALISIS DE RIESGOS'!F30=4,'VALORACIÓN CON CONTROLES'!I30=1),AND('ANALISIS DE RIESGOS'!F30=3,'VALORACIÓN CON CONTROLES'!I30=2),AND('ANALISIS DE RIESGOS'!F30=2,'VALORACIÓN CON CONTROLES'!I30=3),AND('ANALISIS DE RIESGOS'!F30=1,'VALORACIÓN CON CONTROLES'!I30=3)),"ZONA RIESGO MODERADO",IF(OR(AND('ANALISIS DE RIESGOS'!F30=5,'VALORACIÓN CON CONTROLES'!I30=1),AND('ANALISIS DE RIESGOS'!F30=5,'VALORACIÓN CON CONTROLES'!I30=2),AND('ANALISIS DE RIESGOS'!F30=4,'VALORACIÓN CON CONTROLES'!I30=2),AND('ANALISIS DE RIESGOS'!F30=4,'VALORACIÓN CON CONTROLES'!I30=3),AND('ANALISIS DE RIESGOS'!F30=3,'VALORACIÓN CON CONTROLES'!I30=3),AND('ANALISIS DE RIESGOS'!F30=2,'VALORACIÓN CON CONTROLES'!I30=4),AND('ANALISIS DE RIESGOS'!F30=1,'VALORACIÓN CON CONTROLES'!I30=4),AND('ANALISIS DE RIESGOS'!F30=1,'VALORACIÓN CON CONTROLES'!I30=5)),"ZONA RIESGO ALTO",IF(OR(AND('ANALISIS DE RIESGOS'!F30=5,'VALORACIÓN CON CONTROLES'!I30=3),AND('ANALISIS DE RIESGOS'!F30=5,'VALORACIÓN CON CONTROLES'!I30=4),AND('ANALISIS DE RIESGOS'!F30=5,'VALORACIÓN CON CONTROLES'!I30=5),AND('ANALISIS DE RIESGOS'!F30=4,'VALORACIÓN CON CONTROLES'!I30=4),AND('ANALISIS DE RIESGOS'!F30=4,'VALORACIÓN CON CONTROLES'!I30=5),AND('ANALISIS DE RIESGOS'!F30=3,'VALORACIÓN CON CONTROLES'!I30=4),AND('ANALISIS DE RIESGOS'!F30=3,'VALORACIÓN CON CONTROLES'!I30=5),AND('ANALISIS DE RIESGOS'!F30=2,'VALORACIÓN CON CONTROLES'!I30=5)),"ZONA RIESGO EXTREMO")))),0)</f>
        <v>0</v>
      </c>
      <c r="P35" s="1">
        <f>IF(AND('VALORACIÓN CON CONTROLES'!H30&gt;0,'VALORACIÓN CON CONTROLES'!I30=0),IF(OR(AND('VALORACIÓN CON CONTROLES'!H30=1,'ANALISIS DE RIESGOS'!G30=1),AND('VALORACIÓN CON CONTROLES'!H30=2,'ANALISIS DE RIESGOS'!G30=1),AND('VALORACIÓN CON CONTROLES'!H30=3,'ANALISIS DE RIESGOS'!G30=1),AND('VALORACIÓN CON CONTROLES'!H30=1,'ANALISIS DE RIESGOS'!G30=2),AND('VALORACIÓN CON CONTROLES'!H30=2,'ANALISIS DE RIESGOS'!G30=2)),"ZONA RIESGO BAJA",IF(OR(AND('VALORACIÓN CON CONTROLES'!H30=4,'ANALISIS DE RIESGOS'!G30=1),AND('VALORACIÓN CON CONTROLES'!H30=3,'ANALISIS DE RIESGOS'!G30=2),AND('VALORACIÓN CON CONTROLES'!H30=2,'ANALISIS DE RIESGOS'!G30=3),AND('VALORACIÓN CON CONTROLES'!H30=1,'ANALISIS DE RIESGOS'!G30=3)),"ZONA RIESGO MODERADO",IF(OR(AND('VALORACIÓN CON CONTROLES'!H30=5,'ANALISIS DE RIESGOS'!G30=1),AND('VALORACIÓN CON CONTROLES'!H30=5,'ANALISIS DE RIESGOS'!G30=2),AND('VALORACIÓN CON CONTROLES'!H30=4,'ANALISIS DE RIESGOS'!G30=2),AND('VALORACIÓN CON CONTROLES'!H30=4,'ANALISIS DE RIESGOS'!G30=3),AND('VALORACIÓN CON CONTROLES'!H30=3,'ANALISIS DE RIESGOS'!G30=3),AND('VALORACIÓN CON CONTROLES'!H30=2,'ANALISIS DE RIESGOS'!G30=4),AND('VALORACIÓN CON CONTROLES'!H30=1,'ANALISIS DE RIESGOS'!G30=4),AND('VALORACIÓN CON CONTROLES'!H30=1,'ANALISIS DE RIESGOS'!G30=5)),"ZONA RIESGO ALTO",IF(OR(AND('VALORACIÓN CON CONTROLES'!H30=5,'ANALISIS DE RIESGOS'!G30=3),AND('VALORACIÓN CON CONTROLES'!H30=5,'ANALISIS DE RIESGOS'!G30=4),AND('VALORACIÓN CON CONTROLES'!H30=5,'ANALISIS DE RIESGOS'!G30=5),AND('VALORACIÓN CON CONTROLES'!H30=4,'ANALISIS DE RIESGOS'!G30=4),AND('VALORACIÓN CON CONTROLES'!H30=4,'ANALISIS DE RIESGOS'!G30=5),AND('VALORACIÓN CON CONTROLES'!H30=3,'ANALISIS DE RIESGOS'!G30=4),AND('VALORACIÓN CON CONTROLES'!H30=3,'ANALISIS DE RIESGOS'!G30=5),AND('VALORACIÓN CON CONTROLES'!H30=2,'ANALISIS DE RIESGOS'!G30=5)),"ZONA RIESGO EXTREMO")))),0)</f>
        <v>0</v>
      </c>
      <c r="Q35" s="46" t="str">
        <f>IF(AND('VALORACIÓN CON CONTROLES'!H30&gt;0,'VALORACIÓN CON CONTROLES'!I30&gt;0),IF(OR(AND('VALORACIÓN CON CONTROLES'!H30=1,'VALORACIÓN CON CONTROLES'!I30=1),AND('VALORACIÓN CON CONTROLES'!H30=2,'VALORACIÓN CON CONTROLES'!I30=1),AND('VALORACIÓN CON CONTROLES'!H30=3,'VALORACIÓN CON CONTROLES'!I30=1),AND('VALORACIÓN CON CONTROLES'!H30=1,'VALORACIÓN CON CONTROLES'!I30=2),AND('VALORACIÓN CON CONTROLES'!H30=2,'VALORACIÓN CON CONTROLES'!I30=2)),"ZONA RIESGO BAJA",IF(OR(AND('VALORACIÓN CON CONTROLES'!H30=4,'VALORACIÓN CON CONTROLES'!I30=1),AND('VALORACIÓN CON CONTROLES'!H30=3,'VALORACIÓN CON CONTROLES'!I30=2),AND('VALORACIÓN CON CONTROLES'!H30=2,'VALORACIÓN CON CONTROLES'!I30=3),AND('VALORACIÓN CON CONTROLES'!H30=1,'VALORACIÓN CON CONTROLES'!I30=3)),"ZONA RIESGO MODERADO",IF(OR(AND('VALORACIÓN CON CONTROLES'!H30=5,'VALORACIÓN CON CONTROLES'!I30=1),AND('VALORACIÓN CON CONTROLES'!H30=5,'VALORACIÓN CON CONTROLES'!I30=2),AND('VALORACIÓN CON CONTROLES'!H30=4,'VALORACIÓN CON CONTROLES'!I30=2),AND('VALORACIÓN CON CONTROLES'!H30=4,'VALORACIÓN CON CONTROLES'!I30=3),AND('VALORACIÓN CON CONTROLES'!H30=3,'VALORACIÓN CON CONTROLES'!I30=3),AND('VALORACIÓN CON CONTROLES'!H30=2,'VALORACIÓN CON CONTROLES'!I30=4),AND('VALORACIÓN CON CONTROLES'!H30=1,'VALORACIÓN CON CONTROLES'!I30=4),AND('VALORACIÓN CON CONTROLES'!H30=1,'VALORACIÓN CON CONTROLES'!I30=5)),"ZONA RIESGO ALTO",IF(OR(AND('VALORACIÓN CON CONTROLES'!H30=5,'VALORACIÓN CON CONTROLES'!I30=3),AND('VALORACIÓN CON CONTROLES'!H30=5,'VALORACIÓN CON CONTROLES'!I30=4),AND('VALORACIÓN CON CONTROLES'!H30=5,'VALORACIÓN CON CONTROLES'!I30=5),AND('VALORACIÓN CON CONTROLES'!H30=4,'VALORACIÓN CON CONTROLES'!I30=4),AND('VALORACIÓN CON CONTROLES'!H30=4,'VALORACIÓN CON CONTROLES'!I30=5),AND('VALORACIÓN CON CONTROLES'!H30=3,'VALORACIÓN CON CONTROLES'!I30=4),AND('VALORACIÓN CON CONTROLES'!H30=3,'VALORACIÓN CON CONTROLES'!I30=5),AND('VALORACIÓN CON CONTROLES'!H30=2,'VALORACIÓN CON CONTROLES'!I30=5)),"ZONA RIESGO EXTREMO")))),0)</f>
        <v>ZONA RIESGO BAJA</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5">
        <v>26</v>
      </c>
      <c r="L36" s="1"/>
      <c r="M36" s="48">
        <v>22</v>
      </c>
      <c r="N36" s="48">
        <f>IF(AND('VALORACIÓN CON CONTROLES'!H31=0,'VALORACIÓN CON CONTROLES'!I31=0),'ANALISIS DE RIESGOS'!I31,0)</f>
        <v>0</v>
      </c>
      <c r="O36" s="1">
        <f>IF(AND('VALORACIÓN CON CONTROLES'!H31=0,'VALORACIÓN CON CONTROLES'!I31&gt;0),IF(OR(AND('ANALISIS DE RIESGOS'!F31=1,'VALORACIÓN CON CONTROLES'!I31=1),AND('ANALISIS DE RIESGOS'!F31=2,'VALORACIÓN CON CONTROLES'!I31=1),AND('ANALISIS DE RIESGOS'!F31=3,'VALORACIÓN CON CONTROLES'!I31=1),AND('ANALISIS DE RIESGOS'!F31=1,'VALORACIÓN CON CONTROLES'!I31=2),AND('ANALISIS DE RIESGOS'!F31=2,'VALORACIÓN CON CONTROLES'!I31=2)),"ZONA RIESGO BAJA",IF(OR(AND('ANALISIS DE RIESGOS'!F31=4,'VALORACIÓN CON CONTROLES'!I31=1),AND('ANALISIS DE RIESGOS'!F31=3,'VALORACIÓN CON CONTROLES'!I31=2),AND('ANALISIS DE RIESGOS'!F31=2,'VALORACIÓN CON CONTROLES'!I31=3),AND('ANALISIS DE RIESGOS'!F31=1,'VALORACIÓN CON CONTROLES'!I31=3)),"ZONA RIESGO MODERADO",IF(OR(AND('ANALISIS DE RIESGOS'!F31=5,'VALORACIÓN CON CONTROLES'!I31=1),AND('ANALISIS DE RIESGOS'!F31=5,'VALORACIÓN CON CONTROLES'!I31=2),AND('ANALISIS DE RIESGOS'!F31=4,'VALORACIÓN CON CONTROLES'!I31=2),AND('ANALISIS DE RIESGOS'!F31=4,'VALORACIÓN CON CONTROLES'!I31=3),AND('ANALISIS DE RIESGOS'!F31=3,'VALORACIÓN CON CONTROLES'!I31=3),AND('ANALISIS DE RIESGOS'!F31=2,'VALORACIÓN CON CONTROLES'!I31=4),AND('ANALISIS DE RIESGOS'!F31=1,'VALORACIÓN CON CONTROLES'!I31=4),AND('ANALISIS DE RIESGOS'!F31=1,'VALORACIÓN CON CONTROLES'!I31=5)),"ZONA RIESGO ALTO",IF(OR(AND('ANALISIS DE RIESGOS'!F31=5,'VALORACIÓN CON CONTROLES'!I31=3),AND('ANALISIS DE RIESGOS'!F31=5,'VALORACIÓN CON CONTROLES'!I31=4),AND('ANALISIS DE RIESGOS'!F31=5,'VALORACIÓN CON CONTROLES'!I31=5),AND('ANALISIS DE RIESGOS'!F31=4,'VALORACIÓN CON CONTROLES'!I31=4),AND('ANALISIS DE RIESGOS'!F31=4,'VALORACIÓN CON CONTROLES'!I31=5),AND('ANALISIS DE RIESGOS'!F31=3,'VALORACIÓN CON CONTROLES'!I31=4),AND('ANALISIS DE RIESGOS'!F31=3,'VALORACIÓN CON CONTROLES'!I31=5),AND('ANALISIS DE RIESGOS'!F31=2,'VALORACIÓN CON CONTROLES'!I31=5)),"ZONA RIESGO EXTREMO")))),0)</f>
        <v>0</v>
      </c>
      <c r="P36" s="1">
        <f>IF(AND('VALORACIÓN CON CONTROLES'!H31&gt;0,'VALORACIÓN CON CONTROLES'!I31=0),IF(OR(AND('VALORACIÓN CON CONTROLES'!H31=1,'ANALISIS DE RIESGOS'!G31=1),AND('VALORACIÓN CON CONTROLES'!H31=2,'ANALISIS DE RIESGOS'!G31=1),AND('VALORACIÓN CON CONTROLES'!H31=3,'ANALISIS DE RIESGOS'!G31=1),AND('VALORACIÓN CON CONTROLES'!H31=1,'ANALISIS DE RIESGOS'!G31=2),AND('VALORACIÓN CON CONTROLES'!H31=2,'ANALISIS DE RIESGOS'!G31=2)),"ZONA RIESGO BAJA",IF(OR(AND('VALORACIÓN CON CONTROLES'!H31=4,'ANALISIS DE RIESGOS'!G31=1),AND('VALORACIÓN CON CONTROLES'!H31=3,'ANALISIS DE RIESGOS'!G31=2),AND('VALORACIÓN CON CONTROLES'!H31=2,'ANALISIS DE RIESGOS'!G31=3),AND('VALORACIÓN CON CONTROLES'!H31=1,'ANALISIS DE RIESGOS'!G31=3)),"ZONA RIESGO MODERADO",IF(OR(AND('VALORACIÓN CON CONTROLES'!H31=5,'ANALISIS DE RIESGOS'!G31=1),AND('VALORACIÓN CON CONTROLES'!H31=5,'ANALISIS DE RIESGOS'!G31=2),AND('VALORACIÓN CON CONTROLES'!H31=4,'ANALISIS DE RIESGOS'!G31=2),AND('VALORACIÓN CON CONTROLES'!H31=4,'ANALISIS DE RIESGOS'!G31=3),AND('VALORACIÓN CON CONTROLES'!H31=3,'ANALISIS DE RIESGOS'!G31=3),AND('VALORACIÓN CON CONTROLES'!H31=2,'ANALISIS DE RIESGOS'!G31=4),AND('VALORACIÓN CON CONTROLES'!H31=1,'ANALISIS DE RIESGOS'!G31=4),AND('VALORACIÓN CON CONTROLES'!H31=1,'ANALISIS DE RIESGOS'!G31=5)),"ZONA RIESGO ALTO",IF(OR(AND('VALORACIÓN CON CONTROLES'!H31=5,'ANALISIS DE RIESGOS'!G31=3),AND('VALORACIÓN CON CONTROLES'!H31=5,'ANALISIS DE RIESGOS'!G31=4),AND('VALORACIÓN CON CONTROLES'!H31=5,'ANALISIS DE RIESGOS'!G31=5),AND('VALORACIÓN CON CONTROLES'!H31=4,'ANALISIS DE RIESGOS'!G31=4),AND('VALORACIÓN CON CONTROLES'!H31=4,'ANALISIS DE RIESGOS'!G31=5),AND('VALORACIÓN CON CONTROLES'!H31=3,'ANALISIS DE RIESGOS'!G31=4),AND('VALORACIÓN CON CONTROLES'!H31=3,'ANALISIS DE RIESGOS'!G31=5),AND('VALORACIÓN CON CONTROLES'!H31=2,'ANALISIS DE RIESGOS'!G31=5)),"ZONA RIESGO EXTREMO")))),0)</f>
        <v>0</v>
      </c>
      <c r="Q36" s="46" t="str">
        <f>IF(AND('VALORACIÓN CON CONTROLES'!H31&gt;0,'VALORACIÓN CON CONTROLES'!I31&gt;0),IF(OR(AND('VALORACIÓN CON CONTROLES'!H31=1,'VALORACIÓN CON CONTROLES'!I31=1),AND('VALORACIÓN CON CONTROLES'!H31=2,'VALORACIÓN CON CONTROLES'!I31=1),AND('VALORACIÓN CON CONTROLES'!H31=3,'VALORACIÓN CON CONTROLES'!I31=1),AND('VALORACIÓN CON CONTROLES'!H31=1,'VALORACIÓN CON CONTROLES'!I31=2),AND('VALORACIÓN CON CONTROLES'!H31=2,'VALORACIÓN CON CONTROLES'!I31=2)),"ZONA RIESGO BAJA",IF(OR(AND('VALORACIÓN CON CONTROLES'!H31=4,'VALORACIÓN CON CONTROLES'!I31=1),AND('VALORACIÓN CON CONTROLES'!H31=3,'VALORACIÓN CON CONTROLES'!I31=2),AND('VALORACIÓN CON CONTROLES'!H31=2,'VALORACIÓN CON CONTROLES'!I31=3),AND('VALORACIÓN CON CONTROLES'!H31=1,'VALORACIÓN CON CONTROLES'!I31=3)),"ZONA RIESGO MODERADO",IF(OR(AND('VALORACIÓN CON CONTROLES'!H31=5,'VALORACIÓN CON CONTROLES'!I31=1),AND('VALORACIÓN CON CONTROLES'!H31=5,'VALORACIÓN CON CONTROLES'!I31=2),AND('VALORACIÓN CON CONTROLES'!H31=4,'VALORACIÓN CON CONTROLES'!I31=2),AND('VALORACIÓN CON CONTROLES'!H31=4,'VALORACIÓN CON CONTROLES'!I31=3),AND('VALORACIÓN CON CONTROLES'!H31=3,'VALORACIÓN CON CONTROLES'!I31=3),AND('VALORACIÓN CON CONTROLES'!H31=2,'VALORACIÓN CON CONTROLES'!I31=4),AND('VALORACIÓN CON CONTROLES'!H31=1,'VALORACIÓN CON CONTROLES'!I31=4),AND('VALORACIÓN CON CONTROLES'!H31=1,'VALORACIÓN CON CONTROLES'!I31=5)),"ZONA RIESGO ALTO",IF(OR(AND('VALORACIÓN CON CONTROLES'!H31=5,'VALORACIÓN CON CONTROLES'!I31=3),AND('VALORACIÓN CON CONTROLES'!H31=5,'VALORACIÓN CON CONTROLES'!I31=4),AND('VALORACIÓN CON CONTROLES'!H31=5,'VALORACIÓN CON CONTROLES'!I31=5),AND('VALORACIÓN CON CONTROLES'!H31=4,'VALORACIÓN CON CONTROLES'!I31=4),AND('VALORACIÓN CON CONTROLES'!H31=4,'VALORACIÓN CON CONTROLES'!I31=5),AND('VALORACIÓN CON CONTROLES'!H31=3,'VALORACIÓN CON CONTROLES'!I31=4),AND('VALORACIÓN CON CONTROLES'!H31=3,'VALORACIÓN CON CONTROLES'!I31=5),AND('VALORACIÓN CON CONTROLES'!H31=2,'VALORACIÓN CON CONTROLES'!I31=5)),"ZONA RIESGO EXTREMO")))),0)</f>
        <v>ZONA RIESGO BAJA</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5">
        <v>27</v>
      </c>
      <c r="L37" s="1"/>
      <c r="M37" s="48">
        <v>23</v>
      </c>
      <c r="N37" s="48">
        <f>IF(AND('VALORACIÓN CON CONTROLES'!H32=0,'VALORACIÓN CON CONTROLES'!I32=0),'ANALISIS DE RIESGOS'!I32,0)</f>
        <v>0</v>
      </c>
      <c r="O37" s="1">
        <f>IF(AND('VALORACIÓN CON CONTROLES'!H32=0,'VALORACIÓN CON CONTROLES'!I32&gt;0),IF(OR(AND('ANALISIS DE RIESGOS'!F32=1,'VALORACIÓN CON CONTROLES'!I32=1),AND('ANALISIS DE RIESGOS'!F32=2,'VALORACIÓN CON CONTROLES'!I32=1),AND('ANALISIS DE RIESGOS'!F32=3,'VALORACIÓN CON CONTROLES'!I32=1),AND('ANALISIS DE RIESGOS'!F32=1,'VALORACIÓN CON CONTROLES'!I32=2),AND('ANALISIS DE RIESGOS'!F32=2,'VALORACIÓN CON CONTROLES'!I32=2)),"ZONA RIESGO BAJA",IF(OR(AND('ANALISIS DE RIESGOS'!F32=4,'VALORACIÓN CON CONTROLES'!I32=1),AND('ANALISIS DE RIESGOS'!F32=3,'VALORACIÓN CON CONTROLES'!I32=2),AND('ANALISIS DE RIESGOS'!F32=2,'VALORACIÓN CON CONTROLES'!I32=3),AND('ANALISIS DE RIESGOS'!F32=1,'VALORACIÓN CON CONTROLES'!I32=3)),"ZONA RIESGO MODERADO",IF(OR(AND('ANALISIS DE RIESGOS'!F32=5,'VALORACIÓN CON CONTROLES'!I32=1),AND('ANALISIS DE RIESGOS'!F32=5,'VALORACIÓN CON CONTROLES'!I32=2),AND('ANALISIS DE RIESGOS'!F32=4,'VALORACIÓN CON CONTROLES'!I32=2),AND('ANALISIS DE RIESGOS'!F32=4,'VALORACIÓN CON CONTROLES'!I32=3),AND('ANALISIS DE RIESGOS'!F32=3,'VALORACIÓN CON CONTROLES'!I32=3),AND('ANALISIS DE RIESGOS'!F32=2,'VALORACIÓN CON CONTROLES'!I32=4),AND('ANALISIS DE RIESGOS'!F32=1,'VALORACIÓN CON CONTROLES'!I32=4),AND('ANALISIS DE RIESGOS'!F32=1,'VALORACIÓN CON CONTROLES'!I32=5)),"ZONA RIESGO ALTO",IF(OR(AND('ANALISIS DE RIESGOS'!F32=5,'VALORACIÓN CON CONTROLES'!I32=3),AND('ANALISIS DE RIESGOS'!F32=5,'VALORACIÓN CON CONTROLES'!I32=4),AND('ANALISIS DE RIESGOS'!F32=5,'VALORACIÓN CON CONTROLES'!I32=5),AND('ANALISIS DE RIESGOS'!F32=4,'VALORACIÓN CON CONTROLES'!I32=4),AND('ANALISIS DE RIESGOS'!F32=4,'VALORACIÓN CON CONTROLES'!I32=5),AND('ANALISIS DE RIESGOS'!F32=3,'VALORACIÓN CON CONTROLES'!I32=4),AND('ANALISIS DE RIESGOS'!F32=3,'VALORACIÓN CON CONTROLES'!I32=5),AND('ANALISIS DE RIESGOS'!F32=2,'VALORACIÓN CON CONTROLES'!I32=5)),"ZONA RIESGO EXTREMO")))),0)</f>
        <v>0</v>
      </c>
      <c r="P37" s="1">
        <f>IF(AND('VALORACIÓN CON CONTROLES'!H32&gt;0,'VALORACIÓN CON CONTROLES'!I32=0),IF(OR(AND('VALORACIÓN CON CONTROLES'!H32=1,'ANALISIS DE RIESGOS'!G32=1),AND('VALORACIÓN CON CONTROLES'!H32=2,'ANALISIS DE RIESGOS'!G32=1),AND('VALORACIÓN CON CONTROLES'!H32=3,'ANALISIS DE RIESGOS'!G32=1),AND('VALORACIÓN CON CONTROLES'!H32=1,'ANALISIS DE RIESGOS'!G32=2),AND('VALORACIÓN CON CONTROLES'!H32=2,'ANALISIS DE RIESGOS'!G32=2)),"ZONA RIESGO BAJA",IF(OR(AND('VALORACIÓN CON CONTROLES'!H32=4,'ANALISIS DE RIESGOS'!G32=1),AND('VALORACIÓN CON CONTROLES'!H32=3,'ANALISIS DE RIESGOS'!G32=2),AND('VALORACIÓN CON CONTROLES'!H32=2,'ANALISIS DE RIESGOS'!G32=3),AND('VALORACIÓN CON CONTROLES'!H32=1,'ANALISIS DE RIESGOS'!G32=3)),"ZONA RIESGO MODERADO",IF(OR(AND('VALORACIÓN CON CONTROLES'!H32=5,'ANALISIS DE RIESGOS'!G32=1),AND('VALORACIÓN CON CONTROLES'!H32=5,'ANALISIS DE RIESGOS'!G32=2),AND('VALORACIÓN CON CONTROLES'!H32=4,'ANALISIS DE RIESGOS'!G32=2),AND('VALORACIÓN CON CONTROLES'!H32=4,'ANALISIS DE RIESGOS'!G32=3),AND('VALORACIÓN CON CONTROLES'!H32=3,'ANALISIS DE RIESGOS'!G32=3),AND('VALORACIÓN CON CONTROLES'!H32=2,'ANALISIS DE RIESGOS'!G32=4),AND('VALORACIÓN CON CONTROLES'!H32=1,'ANALISIS DE RIESGOS'!G32=4),AND('VALORACIÓN CON CONTROLES'!H32=1,'ANALISIS DE RIESGOS'!G32=5)),"ZONA RIESGO ALTO",IF(OR(AND('VALORACIÓN CON CONTROLES'!H32=5,'ANALISIS DE RIESGOS'!G32=3),AND('VALORACIÓN CON CONTROLES'!H32=5,'ANALISIS DE RIESGOS'!G32=4),AND('VALORACIÓN CON CONTROLES'!H32=5,'ANALISIS DE RIESGOS'!G32=5),AND('VALORACIÓN CON CONTROLES'!H32=4,'ANALISIS DE RIESGOS'!G32=4),AND('VALORACIÓN CON CONTROLES'!H32=4,'ANALISIS DE RIESGOS'!G32=5),AND('VALORACIÓN CON CONTROLES'!H32=3,'ANALISIS DE RIESGOS'!G32=4),AND('VALORACIÓN CON CONTROLES'!H32=3,'ANALISIS DE RIESGOS'!G32=5),AND('VALORACIÓN CON CONTROLES'!H32=2,'ANALISIS DE RIESGOS'!G32=5)),"ZONA RIESGO EXTREMO")))),0)</f>
        <v>0</v>
      </c>
      <c r="Q37" s="46" t="str">
        <f>IF(AND('VALORACIÓN CON CONTROLES'!H32&gt;0,'VALORACIÓN CON CONTROLES'!I32&gt;0),IF(OR(AND('VALORACIÓN CON CONTROLES'!H32=1,'VALORACIÓN CON CONTROLES'!I32=1),AND('VALORACIÓN CON CONTROLES'!H32=2,'VALORACIÓN CON CONTROLES'!I32=1),AND('VALORACIÓN CON CONTROLES'!H32=3,'VALORACIÓN CON CONTROLES'!I32=1),AND('VALORACIÓN CON CONTROLES'!H32=1,'VALORACIÓN CON CONTROLES'!I32=2),AND('VALORACIÓN CON CONTROLES'!H32=2,'VALORACIÓN CON CONTROLES'!I32=2)),"ZONA RIESGO BAJA",IF(OR(AND('VALORACIÓN CON CONTROLES'!H32=4,'VALORACIÓN CON CONTROLES'!I32=1),AND('VALORACIÓN CON CONTROLES'!H32=3,'VALORACIÓN CON CONTROLES'!I32=2),AND('VALORACIÓN CON CONTROLES'!H32=2,'VALORACIÓN CON CONTROLES'!I32=3),AND('VALORACIÓN CON CONTROLES'!H32=1,'VALORACIÓN CON CONTROLES'!I32=3)),"ZONA RIESGO MODERADO",IF(OR(AND('VALORACIÓN CON CONTROLES'!H32=5,'VALORACIÓN CON CONTROLES'!I32=1),AND('VALORACIÓN CON CONTROLES'!H32=5,'VALORACIÓN CON CONTROLES'!I32=2),AND('VALORACIÓN CON CONTROLES'!H32=4,'VALORACIÓN CON CONTROLES'!I32=2),AND('VALORACIÓN CON CONTROLES'!H32=4,'VALORACIÓN CON CONTROLES'!I32=3),AND('VALORACIÓN CON CONTROLES'!H32=3,'VALORACIÓN CON CONTROLES'!I32=3),AND('VALORACIÓN CON CONTROLES'!H32=2,'VALORACIÓN CON CONTROLES'!I32=4),AND('VALORACIÓN CON CONTROLES'!H32=1,'VALORACIÓN CON CONTROLES'!I32=4),AND('VALORACIÓN CON CONTROLES'!H32=1,'VALORACIÓN CON CONTROLES'!I32=5)),"ZONA RIESGO ALTO",IF(OR(AND('VALORACIÓN CON CONTROLES'!H32=5,'VALORACIÓN CON CONTROLES'!I32=3),AND('VALORACIÓN CON CONTROLES'!H32=5,'VALORACIÓN CON CONTROLES'!I32=4),AND('VALORACIÓN CON CONTROLES'!H32=5,'VALORACIÓN CON CONTROLES'!I32=5),AND('VALORACIÓN CON CONTROLES'!H32=4,'VALORACIÓN CON CONTROLES'!I32=4),AND('VALORACIÓN CON CONTROLES'!H32=4,'VALORACIÓN CON CONTROLES'!I32=5),AND('VALORACIÓN CON CONTROLES'!H32=3,'VALORACIÓN CON CONTROLES'!I32=4),AND('VALORACIÓN CON CONTROLES'!H32=3,'VALORACIÓN CON CONTROLES'!I32=5),AND('VALORACIÓN CON CONTROLES'!H32=2,'VALORACIÓN CON CONTROLES'!I32=5)),"ZONA RIESGO EXTREMO")))),0)</f>
        <v>ZONA RIESGO BAJA</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5">
        <v>28</v>
      </c>
      <c r="L38" s="1"/>
      <c r="M38" s="48">
        <v>24</v>
      </c>
      <c r="N38" s="48">
        <f>IF(AND('VALORACIÓN CON CONTROLES'!H33=0,'VALORACIÓN CON CONTROLES'!I33=0),'ANALISIS DE RIESGOS'!I33,0)</f>
        <v>0</v>
      </c>
      <c r="O38" s="1">
        <f>IF(AND('VALORACIÓN CON CONTROLES'!H33=0,'VALORACIÓN CON CONTROLES'!I33&gt;0),IF(OR(AND('ANALISIS DE RIESGOS'!F33=1,'VALORACIÓN CON CONTROLES'!I33=1),AND('ANALISIS DE RIESGOS'!F33=2,'VALORACIÓN CON CONTROLES'!I33=1),AND('ANALISIS DE RIESGOS'!F33=3,'VALORACIÓN CON CONTROLES'!I33=1),AND('ANALISIS DE RIESGOS'!F33=1,'VALORACIÓN CON CONTROLES'!I33=2),AND('ANALISIS DE RIESGOS'!F33=2,'VALORACIÓN CON CONTROLES'!I33=2)),"ZONA RIESGO BAJA",IF(OR(AND('ANALISIS DE RIESGOS'!F33=4,'VALORACIÓN CON CONTROLES'!I33=1),AND('ANALISIS DE RIESGOS'!F33=3,'VALORACIÓN CON CONTROLES'!I33=2),AND('ANALISIS DE RIESGOS'!F33=2,'VALORACIÓN CON CONTROLES'!I33=3),AND('ANALISIS DE RIESGOS'!F33=1,'VALORACIÓN CON CONTROLES'!I33=3)),"ZONA RIESGO MODERADO",IF(OR(AND('ANALISIS DE RIESGOS'!F33=5,'VALORACIÓN CON CONTROLES'!I33=1),AND('ANALISIS DE RIESGOS'!F33=5,'VALORACIÓN CON CONTROLES'!I33=2),AND('ANALISIS DE RIESGOS'!F33=4,'VALORACIÓN CON CONTROLES'!I33=2),AND('ANALISIS DE RIESGOS'!F33=4,'VALORACIÓN CON CONTROLES'!I33=3),AND('ANALISIS DE RIESGOS'!F33=3,'VALORACIÓN CON CONTROLES'!I33=3),AND('ANALISIS DE RIESGOS'!F33=2,'VALORACIÓN CON CONTROLES'!I33=4),AND('ANALISIS DE RIESGOS'!F33=1,'VALORACIÓN CON CONTROLES'!I33=4),AND('ANALISIS DE RIESGOS'!F33=1,'VALORACIÓN CON CONTROLES'!I33=5)),"ZONA RIESGO ALTO",IF(OR(AND('ANALISIS DE RIESGOS'!F33=5,'VALORACIÓN CON CONTROLES'!I33=3),AND('ANALISIS DE RIESGOS'!F33=5,'VALORACIÓN CON CONTROLES'!I33=4),AND('ANALISIS DE RIESGOS'!F33=5,'VALORACIÓN CON CONTROLES'!I33=5),AND('ANALISIS DE RIESGOS'!F33=4,'VALORACIÓN CON CONTROLES'!I33=4),AND('ANALISIS DE RIESGOS'!F33=4,'VALORACIÓN CON CONTROLES'!I33=5),AND('ANALISIS DE RIESGOS'!F33=3,'VALORACIÓN CON CONTROLES'!I33=4),AND('ANALISIS DE RIESGOS'!F33=3,'VALORACIÓN CON CONTROLES'!I33=5),AND('ANALISIS DE RIESGOS'!F33=2,'VALORACIÓN CON CONTROLES'!I33=5)),"ZONA RIESGO EXTREMO")))),0)</f>
        <v>0</v>
      </c>
      <c r="P38" s="1">
        <f>IF(AND('VALORACIÓN CON CONTROLES'!H33&gt;0,'VALORACIÓN CON CONTROLES'!I33=0),IF(OR(AND('VALORACIÓN CON CONTROLES'!H33=1,'ANALISIS DE RIESGOS'!G33=1),AND('VALORACIÓN CON CONTROLES'!H33=2,'ANALISIS DE RIESGOS'!G33=1),AND('VALORACIÓN CON CONTROLES'!H33=3,'ANALISIS DE RIESGOS'!G33=1),AND('VALORACIÓN CON CONTROLES'!H33=1,'ANALISIS DE RIESGOS'!G33=2),AND('VALORACIÓN CON CONTROLES'!H33=2,'ANALISIS DE RIESGOS'!G33=2)),"ZONA RIESGO BAJA",IF(OR(AND('VALORACIÓN CON CONTROLES'!H33=4,'ANALISIS DE RIESGOS'!G33=1),AND('VALORACIÓN CON CONTROLES'!H33=3,'ANALISIS DE RIESGOS'!G33=2),AND('VALORACIÓN CON CONTROLES'!H33=2,'ANALISIS DE RIESGOS'!G33=3),AND('VALORACIÓN CON CONTROLES'!H33=1,'ANALISIS DE RIESGOS'!G33=3)),"ZONA RIESGO MODERADO",IF(OR(AND('VALORACIÓN CON CONTROLES'!H33=5,'ANALISIS DE RIESGOS'!G33=1),AND('VALORACIÓN CON CONTROLES'!H33=5,'ANALISIS DE RIESGOS'!G33=2),AND('VALORACIÓN CON CONTROLES'!H33=4,'ANALISIS DE RIESGOS'!G33=2),AND('VALORACIÓN CON CONTROLES'!H33=4,'ANALISIS DE RIESGOS'!G33=3),AND('VALORACIÓN CON CONTROLES'!H33=3,'ANALISIS DE RIESGOS'!G33=3),AND('VALORACIÓN CON CONTROLES'!H33=2,'ANALISIS DE RIESGOS'!G33=4),AND('VALORACIÓN CON CONTROLES'!H33=1,'ANALISIS DE RIESGOS'!G33=4),AND('VALORACIÓN CON CONTROLES'!H33=1,'ANALISIS DE RIESGOS'!G33=5)),"ZONA RIESGO ALTO",IF(OR(AND('VALORACIÓN CON CONTROLES'!H33=5,'ANALISIS DE RIESGOS'!G33=3),AND('VALORACIÓN CON CONTROLES'!H33=5,'ANALISIS DE RIESGOS'!G33=4),AND('VALORACIÓN CON CONTROLES'!H33=5,'ANALISIS DE RIESGOS'!G33=5),AND('VALORACIÓN CON CONTROLES'!H33=4,'ANALISIS DE RIESGOS'!G33=4),AND('VALORACIÓN CON CONTROLES'!H33=4,'ANALISIS DE RIESGOS'!G33=5),AND('VALORACIÓN CON CONTROLES'!H33=3,'ANALISIS DE RIESGOS'!G33=4),AND('VALORACIÓN CON CONTROLES'!H33=3,'ANALISIS DE RIESGOS'!G33=5),AND('VALORACIÓN CON CONTROLES'!H33=2,'ANALISIS DE RIESGOS'!G33=5)),"ZONA RIESGO EXTREMO")))),0)</f>
        <v>0</v>
      </c>
      <c r="Q38" s="46" t="str">
        <f>IF(AND('VALORACIÓN CON CONTROLES'!H33&gt;0,'VALORACIÓN CON CONTROLES'!I33&gt;0),IF(OR(AND('VALORACIÓN CON CONTROLES'!H33=1,'VALORACIÓN CON CONTROLES'!I33=1),AND('VALORACIÓN CON CONTROLES'!H33=2,'VALORACIÓN CON CONTROLES'!I33=1),AND('VALORACIÓN CON CONTROLES'!H33=3,'VALORACIÓN CON CONTROLES'!I33=1),AND('VALORACIÓN CON CONTROLES'!H33=1,'VALORACIÓN CON CONTROLES'!I33=2),AND('VALORACIÓN CON CONTROLES'!H33=2,'VALORACIÓN CON CONTROLES'!I33=2)),"ZONA RIESGO BAJA",IF(OR(AND('VALORACIÓN CON CONTROLES'!H33=4,'VALORACIÓN CON CONTROLES'!I33=1),AND('VALORACIÓN CON CONTROLES'!H33=3,'VALORACIÓN CON CONTROLES'!I33=2),AND('VALORACIÓN CON CONTROLES'!H33=2,'VALORACIÓN CON CONTROLES'!I33=3),AND('VALORACIÓN CON CONTROLES'!H33=1,'VALORACIÓN CON CONTROLES'!I33=3)),"ZONA RIESGO MODERADO",IF(OR(AND('VALORACIÓN CON CONTROLES'!H33=5,'VALORACIÓN CON CONTROLES'!I33=1),AND('VALORACIÓN CON CONTROLES'!H33=5,'VALORACIÓN CON CONTROLES'!I33=2),AND('VALORACIÓN CON CONTROLES'!H33=4,'VALORACIÓN CON CONTROLES'!I33=2),AND('VALORACIÓN CON CONTROLES'!H33=4,'VALORACIÓN CON CONTROLES'!I33=3),AND('VALORACIÓN CON CONTROLES'!H33=3,'VALORACIÓN CON CONTROLES'!I33=3),AND('VALORACIÓN CON CONTROLES'!H33=2,'VALORACIÓN CON CONTROLES'!I33=4),AND('VALORACIÓN CON CONTROLES'!H33=1,'VALORACIÓN CON CONTROLES'!I33=4),AND('VALORACIÓN CON CONTROLES'!H33=1,'VALORACIÓN CON CONTROLES'!I33=5)),"ZONA RIESGO ALTO",IF(OR(AND('VALORACIÓN CON CONTROLES'!H33=5,'VALORACIÓN CON CONTROLES'!I33=3),AND('VALORACIÓN CON CONTROLES'!H33=5,'VALORACIÓN CON CONTROLES'!I33=4),AND('VALORACIÓN CON CONTROLES'!H33=5,'VALORACIÓN CON CONTROLES'!I33=5),AND('VALORACIÓN CON CONTROLES'!H33=4,'VALORACIÓN CON CONTROLES'!I33=4),AND('VALORACIÓN CON CONTROLES'!H33=4,'VALORACIÓN CON CONTROLES'!I33=5),AND('VALORACIÓN CON CONTROLES'!H33=3,'VALORACIÓN CON CONTROLES'!I33=4),AND('VALORACIÓN CON CONTROLES'!H33=3,'VALORACIÓN CON CONTROLES'!I33=5),AND('VALORACIÓN CON CONTROLES'!H33=2,'VALORACIÓN CON CONTROLES'!I33=5)),"ZONA RIESGO EXTREMO")))),0)</f>
        <v>ZONA RIESGO BAJA</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5.75" thickBot="1" x14ac:dyDescent="0.3">
      <c r="A39" s="1"/>
      <c r="B39" s="1"/>
      <c r="C39" s="1"/>
      <c r="D39" s="1"/>
      <c r="E39" s="1"/>
      <c r="F39" s="1"/>
      <c r="G39" s="1"/>
      <c r="H39" s="1"/>
      <c r="I39" s="1"/>
      <c r="J39" s="1"/>
      <c r="K39" s="15">
        <v>29</v>
      </c>
      <c r="L39" s="1"/>
      <c r="M39" s="48">
        <v>25</v>
      </c>
      <c r="N39" s="48">
        <f>IF(AND('VALORACIÓN CON CONTROLES'!H34=0,'VALORACIÓN CON CONTROLES'!I34=0),'ANALISIS DE RIESGOS'!I34,0)</f>
        <v>0</v>
      </c>
      <c r="O39" s="1">
        <f>IF(AND('VALORACIÓN CON CONTROLES'!H34=0,'VALORACIÓN CON CONTROLES'!I34&gt;0),IF(OR(AND('ANALISIS DE RIESGOS'!F34=1,'VALORACIÓN CON CONTROLES'!I34=1),AND('ANALISIS DE RIESGOS'!F34=2,'VALORACIÓN CON CONTROLES'!I34=1),AND('ANALISIS DE RIESGOS'!F34=3,'VALORACIÓN CON CONTROLES'!I34=1),AND('ANALISIS DE RIESGOS'!F34=1,'VALORACIÓN CON CONTROLES'!I34=2),AND('ANALISIS DE RIESGOS'!F34=2,'VALORACIÓN CON CONTROLES'!I34=2)),"ZONA RIESGO BAJA",IF(OR(AND('ANALISIS DE RIESGOS'!F34=4,'VALORACIÓN CON CONTROLES'!I34=1),AND('ANALISIS DE RIESGOS'!F34=3,'VALORACIÓN CON CONTROLES'!I34=2),AND('ANALISIS DE RIESGOS'!F34=2,'VALORACIÓN CON CONTROLES'!I34=3),AND('ANALISIS DE RIESGOS'!F34=1,'VALORACIÓN CON CONTROLES'!I34=3)),"ZONA RIESGO MODERADO",IF(OR(AND('ANALISIS DE RIESGOS'!F34=5,'VALORACIÓN CON CONTROLES'!I34=1),AND('ANALISIS DE RIESGOS'!F34=5,'VALORACIÓN CON CONTROLES'!I34=2),AND('ANALISIS DE RIESGOS'!F34=4,'VALORACIÓN CON CONTROLES'!I34=2),AND('ANALISIS DE RIESGOS'!F34=4,'VALORACIÓN CON CONTROLES'!I34=3),AND('ANALISIS DE RIESGOS'!F34=3,'VALORACIÓN CON CONTROLES'!I34=3),AND('ANALISIS DE RIESGOS'!F34=2,'VALORACIÓN CON CONTROLES'!I34=4),AND('ANALISIS DE RIESGOS'!F34=1,'VALORACIÓN CON CONTROLES'!I34=4),AND('ANALISIS DE RIESGOS'!F34=1,'VALORACIÓN CON CONTROLES'!I34=5)),"ZONA RIESGO ALTO",IF(OR(AND('ANALISIS DE RIESGOS'!F34=5,'VALORACIÓN CON CONTROLES'!I34=3),AND('ANALISIS DE RIESGOS'!F34=5,'VALORACIÓN CON CONTROLES'!I34=4),AND('ANALISIS DE RIESGOS'!F34=5,'VALORACIÓN CON CONTROLES'!I34=5),AND('ANALISIS DE RIESGOS'!F34=4,'VALORACIÓN CON CONTROLES'!I34=4),AND('ANALISIS DE RIESGOS'!F34=4,'VALORACIÓN CON CONTROLES'!I34=5),AND('ANALISIS DE RIESGOS'!F34=3,'VALORACIÓN CON CONTROLES'!I34=4),AND('ANALISIS DE RIESGOS'!F34=3,'VALORACIÓN CON CONTROLES'!I34=5),AND('ANALISIS DE RIESGOS'!F34=2,'VALORACIÓN CON CONTROLES'!I34=5)),"ZONA RIESGO EXTREMO")))),0)</f>
        <v>0</v>
      </c>
      <c r="P39" s="1">
        <f>IF(AND('VALORACIÓN CON CONTROLES'!H34&gt;0,'VALORACIÓN CON CONTROLES'!I34=0),IF(OR(AND('VALORACIÓN CON CONTROLES'!H34=1,'ANALISIS DE RIESGOS'!G34=1),AND('VALORACIÓN CON CONTROLES'!H34=2,'ANALISIS DE RIESGOS'!G34=1),AND('VALORACIÓN CON CONTROLES'!H34=3,'ANALISIS DE RIESGOS'!G34=1),AND('VALORACIÓN CON CONTROLES'!H34=1,'ANALISIS DE RIESGOS'!G34=2),AND('VALORACIÓN CON CONTROLES'!H34=2,'ANALISIS DE RIESGOS'!G34=2)),"ZONA RIESGO BAJA",IF(OR(AND('VALORACIÓN CON CONTROLES'!H34=4,'ANALISIS DE RIESGOS'!G34=1),AND('VALORACIÓN CON CONTROLES'!H34=3,'ANALISIS DE RIESGOS'!G34=2),AND('VALORACIÓN CON CONTROLES'!H34=2,'ANALISIS DE RIESGOS'!G34=3),AND('VALORACIÓN CON CONTROLES'!H34=1,'ANALISIS DE RIESGOS'!G34=3)),"ZONA RIESGO MODERADO",IF(OR(AND('VALORACIÓN CON CONTROLES'!H34=5,'ANALISIS DE RIESGOS'!G34=1),AND('VALORACIÓN CON CONTROLES'!H34=5,'ANALISIS DE RIESGOS'!G34=2),AND('VALORACIÓN CON CONTROLES'!H34=4,'ANALISIS DE RIESGOS'!G34=2),AND('VALORACIÓN CON CONTROLES'!H34=4,'ANALISIS DE RIESGOS'!G34=3),AND('VALORACIÓN CON CONTROLES'!H34=3,'ANALISIS DE RIESGOS'!G34=3),AND('VALORACIÓN CON CONTROLES'!H34=2,'ANALISIS DE RIESGOS'!G34=4),AND('VALORACIÓN CON CONTROLES'!H34=1,'ANALISIS DE RIESGOS'!G34=4),AND('VALORACIÓN CON CONTROLES'!H34=1,'ANALISIS DE RIESGOS'!G34=5)),"ZONA RIESGO ALTO",IF(OR(AND('VALORACIÓN CON CONTROLES'!H34=5,'ANALISIS DE RIESGOS'!G34=3),AND('VALORACIÓN CON CONTROLES'!H34=5,'ANALISIS DE RIESGOS'!G34=4),AND('VALORACIÓN CON CONTROLES'!H34=5,'ANALISIS DE RIESGOS'!G34=5),AND('VALORACIÓN CON CONTROLES'!H34=4,'ANALISIS DE RIESGOS'!G34=4),AND('VALORACIÓN CON CONTROLES'!H34=4,'ANALISIS DE RIESGOS'!G34=5),AND('VALORACIÓN CON CONTROLES'!H34=3,'ANALISIS DE RIESGOS'!G34=4),AND('VALORACIÓN CON CONTROLES'!H34=3,'ANALISIS DE RIESGOS'!G34=5),AND('VALORACIÓN CON CONTROLES'!H34=2,'ANALISIS DE RIESGOS'!G34=5)),"ZONA RIESGO EXTREMO")))),0)</f>
        <v>0</v>
      </c>
      <c r="Q39" s="46" t="str">
        <f>IF(AND('VALORACIÓN CON CONTROLES'!H34&gt;0,'VALORACIÓN CON CONTROLES'!I34&gt;0),IF(OR(AND('VALORACIÓN CON CONTROLES'!H34=1,'VALORACIÓN CON CONTROLES'!I34=1),AND('VALORACIÓN CON CONTROLES'!H34=2,'VALORACIÓN CON CONTROLES'!I34=1),AND('VALORACIÓN CON CONTROLES'!H34=3,'VALORACIÓN CON CONTROLES'!I34=1),AND('VALORACIÓN CON CONTROLES'!H34=1,'VALORACIÓN CON CONTROLES'!I34=2),AND('VALORACIÓN CON CONTROLES'!H34=2,'VALORACIÓN CON CONTROLES'!I34=2)),"ZONA RIESGO BAJA",IF(OR(AND('VALORACIÓN CON CONTROLES'!H34=4,'VALORACIÓN CON CONTROLES'!I34=1),AND('VALORACIÓN CON CONTROLES'!H34=3,'VALORACIÓN CON CONTROLES'!I34=2),AND('VALORACIÓN CON CONTROLES'!H34=2,'VALORACIÓN CON CONTROLES'!I34=3),AND('VALORACIÓN CON CONTROLES'!H34=1,'VALORACIÓN CON CONTROLES'!I34=3)),"ZONA RIESGO MODERADO",IF(OR(AND('VALORACIÓN CON CONTROLES'!H34=5,'VALORACIÓN CON CONTROLES'!I34=1),AND('VALORACIÓN CON CONTROLES'!H34=5,'VALORACIÓN CON CONTROLES'!I34=2),AND('VALORACIÓN CON CONTROLES'!H34=4,'VALORACIÓN CON CONTROLES'!I34=2),AND('VALORACIÓN CON CONTROLES'!H34=4,'VALORACIÓN CON CONTROLES'!I34=3),AND('VALORACIÓN CON CONTROLES'!H34=3,'VALORACIÓN CON CONTROLES'!I34=3),AND('VALORACIÓN CON CONTROLES'!H34=2,'VALORACIÓN CON CONTROLES'!I34=4),AND('VALORACIÓN CON CONTROLES'!H34=1,'VALORACIÓN CON CONTROLES'!I34=4),AND('VALORACIÓN CON CONTROLES'!H34=1,'VALORACIÓN CON CONTROLES'!I34=5)),"ZONA RIESGO ALTO",IF(OR(AND('VALORACIÓN CON CONTROLES'!H34=5,'VALORACIÓN CON CONTROLES'!I34=3),AND('VALORACIÓN CON CONTROLES'!H34=5,'VALORACIÓN CON CONTROLES'!I34=4),AND('VALORACIÓN CON CONTROLES'!H34=5,'VALORACIÓN CON CONTROLES'!I34=5),AND('VALORACIÓN CON CONTROLES'!H34=4,'VALORACIÓN CON CONTROLES'!I34=4),AND('VALORACIÓN CON CONTROLES'!H34=4,'VALORACIÓN CON CONTROLES'!I34=5),AND('VALORACIÓN CON CONTROLES'!H34=3,'VALORACIÓN CON CONTROLES'!I34=4),AND('VALORACIÓN CON CONTROLES'!H34=3,'VALORACIÓN CON CONTROLES'!I34=5),AND('VALORACIÓN CON CONTROLES'!H34=2,'VALORACIÓN CON CONTROLES'!I34=5)),"ZONA RIESGO EXTREMO")))),0)</f>
        <v>ZONA RIESGO BAJA</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3">
      <c r="A40" s="1"/>
      <c r="B40" s="1"/>
      <c r="C40" s="1"/>
      <c r="D40" s="1"/>
      <c r="E40" s="1"/>
      <c r="F40" s="1"/>
      <c r="G40" s="1"/>
      <c r="H40" s="1"/>
      <c r="I40" s="1"/>
      <c r="J40" s="1"/>
      <c r="K40" s="15">
        <v>30</v>
      </c>
      <c r="L40" s="1"/>
      <c r="M40" s="48">
        <v>26</v>
      </c>
      <c r="N40" s="48">
        <f>IF(AND('VALORACIÓN CON CONTROLES'!H35=0,'VALORACIÓN CON CONTROLES'!I35=0),'ANALISIS DE RIESGOS'!I35,0)</f>
        <v>0</v>
      </c>
      <c r="O40" s="1">
        <f>IF(AND('VALORACIÓN CON CONTROLES'!H35=0,'VALORACIÓN CON CONTROLES'!I35&gt;0),IF(OR(AND('ANALISIS DE RIESGOS'!F35=1,'VALORACIÓN CON CONTROLES'!I35=1),AND('ANALISIS DE RIESGOS'!F35=2,'VALORACIÓN CON CONTROLES'!I35=1),AND('ANALISIS DE RIESGOS'!F35=3,'VALORACIÓN CON CONTROLES'!I35=1),AND('ANALISIS DE RIESGOS'!F35=1,'VALORACIÓN CON CONTROLES'!I35=2),AND('ANALISIS DE RIESGOS'!F35=2,'VALORACIÓN CON CONTROLES'!I35=2)),"ZONA RIESGO BAJA",IF(OR(AND('ANALISIS DE RIESGOS'!F35=4,'VALORACIÓN CON CONTROLES'!I35=1),AND('ANALISIS DE RIESGOS'!F35=3,'VALORACIÓN CON CONTROLES'!I35=2),AND('ANALISIS DE RIESGOS'!F35=2,'VALORACIÓN CON CONTROLES'!I35=3),AND('ANALISIS DE RIESGOS'!F35=1,'VALORACIÓN CON CONTROLES'!I35=3)),"ZONA RIESGO MODERADO",IF(OR(AND('ANALISIS DE RIESGOS'!F35=5,'VALORACIÓN CON CONTROLES'!I35=1),AND('ANALISIS DE RIESGOS'!F35=5,'VALORACIÓN CON CONTROLES'!I35=2),AND('ANALISIS DE RIESGOS'!F35=4,'VALORACIÓN CON CONTROLES'!I35=2),AND('ANALISIS DE RIESGOS'!F35=4,'VALORACIÓN CON CONTROLES'!I35=3),AND('ANALISIS DE RIESGOS'!F35=3,'VALORACIÓN CON CONTROLES'!I35=3),AND('ANALISIS DE RIESGOS'!F35=2,'VALORACIÓN CON CONTROLES'!I35=4),AND('ANALISIS DE RIESGOS'!F35=1,'VALORACIÓN CON CONTROLES'!I35=4),AND('ANALISIS DE RIESGOS'!F35=1,'VALORACIÓN CON CONTROLES'!I35=5)),"ZONA RIESGO ALTO",IF(OR(AND('ANALISIS DE RIESGOS'!F35=5,'VALORACIÓN CON CONTROLES'!I35=3),AND('ANALISIS DE RIESGOS'!F35=5,'VALORACIÓN CON CONTROLES'!I35=4),AND('ANALISIS DE RIESGOS'!F35=5,'VALORACIÓN CON CONTROLES'!I35=5),AND('ANALISIS DE RIESGOS'!F35=4,'VALORACIÓN CON CONTROLES'!I35=4),AND('ANALISIS DE RIESGOS'!F35=4,'VALORACIÓN CON CONTROLES'!I35=5),AND('ANALISIS DE RIESGOS'!F35=3,'VALORACIÓN CON CONTROLES'!I35=4),AND('ANALISIS DE RIESGOS'!F35=3,'VALORACIÓN CON CONTROLES'!I35=5),AND('ANALISIS DE RIESGOS'!F35=2,'VALORACIÓN CON CONTROLES'!I35=5)),"ZONA RIESGO EXTREMO")))),0)</f>
        <v>0</v>
      </c>
      <c r="P40" s="1">
        <f>IF(AND('VALORACIÓN CON CONTROLES'!H35&gt;0,'VALORACIÓN CON CONTROLES'!I35=0),IF(OR(AND('VALORACIÓN CON CONTROLES'!H35=1,'ANALISIS DE RIESGOS'!G35=1),AND('VALORACIÓN CON CONTROLES'!H35=2,'ANALISIS DE RIESGOS'!G35=1),AND('VALORACIÓN CON CONTROLES'!H35=3,'ANALISIS DE RIESGOS'!G35=1),AND('VALORACIÓN CON CONTROLES'!H35=1,'ANALISIS DE RIESGOS'!G35=2),AND('VALORACIÓN CON CONTROLES'!H35=2,'ANALISIS DE RIESGOS'!G35=2)),"ZONA RIESGO BAJA",IF(OR(AND('VALORACIÓN CON CONTROLES'!H35=4,'ANALISIS DE RIESGOS'!G35=1),AND('VALORACIÓN CON CONTROLES'!H35=3,'ANALISIS DE RIESGOS'!G35=2),AND('VALORACIÓN CON CONTROLES'!H35=2,'ANALISIS DE RIESGOS'!G35=3),AND('VALORACIÓN CON CONTROLES'!H35=1,'ANALISIS DE RIESGOS'!G35=3)),"ZONA RIESGO MODERADO",IF(OR(AND('VALORACIÓN CON CONTROLES'!H35=5,'ANALISIS DE RIESGOS'!G35=1),AND('VALORACIÓN CON CONTROLES'!H35=5,'ANALISIS DE RIESGOS'!G35=2),AND('VALORACIÓN CON CONTROLES'!H35=4,'ANALISIS DE RIESGOS'!G35=2),AND('VALORACIÓN CON CONTROLES'!H35=4,'ANALISIS DE RIESGOS'!G35=3),AND('VALORACIÓN CON CONTROLES'!H35=3,'ANALISIS DE RIESGOS'!G35=3),AND('VALORACIÓN CON CONTROLES'!H35=2,'ANALISIS DE RIESGOS'!G35=4),AND('VALORACIÓN CON CONTROLES'!H35=1,'ANALISIS DE RIESGOS'!G35=4),AND('VALORACIÓN CON CONTROLES'!H35=1,'ANALISIS DE RIESGOS'!G35=5)),"ZONA RIESGO ALTO",IF(OR(AND('VALORACIÓN CON CONTROLES'!H35=5,'ANALISIS DE RIESGOS'!G35=3),AND('VALORACIÓN CON CONTROLES'!H35=5,'ANALISIS DE RIESGOS'!G35=4),AND('VALORACIÓN CON CONTROLES'!H35=5,'ANALISIS DE RIESGOS'!G35=5),AND('VALORACIÓN CON CONTROLES'!H35=4,'ANALISIS DE RIESGOS'!G35=4),AND('VALORACIÓN CON CONTROLES'!H35=4,'ANALISIS DE RIESGOS'!G35=5),AND('VALORACIÓN CON CONTROLES'!H35=3,'ANALISIS DE RIESGOS'!G35=4),AND('VALORACIÓN CON CONTROLES'!H35=3,'ANALISIS DE RIESGOS'!G35=5),AND('VALORACIÓN CON CONTROLES'!H35=2,'ANALISIS DE RIESGOS'!G35=5)),"ZONA RIESGO EXTREMO")))),0)</f>
        <v>0</v>
      </c>
      <c r="Q40" s="46" t="str">
        <f>IF(AND('VALORACIÓN CON CONTROLES'!H35&gt;0,'VALORACIÓN CON CONTROLES'!I35&gt;0),IF(OR(AND('VALORACIÓN CON CONTROLES'!H35=1,'VALORACIÓN CON CONTROLES'!I35=1),AND('VALORACIÓN CON CONTROLES'!H35=2,'VALORACIÓN CON CONTROLES'!I35=1),AND('VALORACIÓN CON CONTROLES'!H35=3,'VALORACIÓN CON CONTROLES'!I35=1),AND('VALORACIÓN CON CONTROLES'!H35=1,'VALORACIÓN CON CONTROLES'!I35=2),AND('VALORACIÓN CON CONTROLES'!H35=2,'VALORACIÓN CON CONTROLES'!I35=2)),"ZONA RIESGO BAJA",IF(OR(AND('VALORACIÓN CON CONTROLES'!H35=4,'VALORACIÓN CON CONTROLES'!I35=1),AND('VALORACIÓN CON CONTROLES'!H35=3,'VALORACIÓN CON CONTROLES'!I35=2),AND('VALORACIÓN CON CONTROLES'!H35=2,'VALORACIÓN CON CONTROLES'!I35=3),AND('VALORACIÓN CON CONTROLES'!H35=1,'VALORACIÓN CON CONTROLES'!I35=3)),"ZONA RIESGO MODERADO",IF(OR(AND('VALORACIÓN CON CONTROLES'!H35=5,'VALORACIÓN CON CONTROLES'!I35=1),AND('VALORACIÓN CON CONTROLES'!H35=5,'VALORACIÓN CON CONTROLES'!I35=2),AND('VALORACIÓN CON CONTROLES'!H35=4,'VALORACIÓN CON CONTROLES'!I35=2),AND('VALORACIÓN CON CONTROLES'!H35=4,'VALORACIÓN CON CONTROLES'!I35=3),AND('VALORACIÓN CON CONTROLES'!H35=3,'VALORACIÓN CON CONTROLES'!I35=3),AND('VALORACIÓN CON CONTROLES'!H35=2,'VALORACIÓN CON CONTROLES'!I35=4),AND('VALORACIÓN CON CONTROLES'!H35=1,'VALORACIÓN CON CONTROLES'!I35=4),AND('VALORACIÓN CON CONTROLES'!H35=1,'VALORACIÓN CON CONTROLES'!I35=5)),"ZONA RIESGO ALTO",IF(OR(AND('VALORACIÓN CON CONTROLES'!H35=5,'VALORACIÓN CON CONTROLES'!I35=3),AND('VALORACIÓN CON CONTROLES'!H35=5,'VALORACIÓN CON CONTROLES'!I35=4),AND('VALORACIÓN CON CONTROLES'!H35=5,'VALORACIÓN CON CONTROLES'!I35=5),AND('VALORACIÓN CON CONTROLES'!H35=4,'VALORACIÓN CON CONTROLES'!I35=4),AND('VALORACIÓN CON CONTROLES'!H35=4,'VALORACIÓN CON CONTROLES'!I35=5),AND('VALORACIÓN CON CONTROLES'!H35=3,'VALORACIÓN CON CONTROLES'!I35=4),AND('VALORACIÓN CON CONTROLES'!H35=3,'VALORACIÓN CON CONTROLES'!I35=5),AND('VALORACIÓN CON CONTROLES'!H35=2,'VALORACIÓN CON CONTROLES'!I35=5)),"ZONA RIESGO EXTREMO")))),0)</f>
        <v>ZONA RIESGO BAJA</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3">
      <c r="A41" s="1"/>
      <c r="B41" s="1"/>
      <c r="C41" s="1"/>
      <c r="D41" s="1"/>
      <c r="E41" s="1"/>
      <c r="F41" s="1"/>
      <c r="G41" s="1"/>
      <c r="H41" s="1"/>
      <c r="I41" s="1"/>
      <c r="J41" s="1"/>
      <c r="K41" s="15">
        <v>31</v>
      </c>
      <c r="L41" s="1"/>
      <c r="M41" s="48">
        <v>27</v>
      </c>
      <c r="N41" s="48">
        <f>IF(AND('VALORACIÓN CON CONTROLES'!H36=0,'VALORACIÓN CON CONTROLES'!I36=0),'ANALISIS DE RIESGOS'!I36,0)</f>
        <v>0</v>
      </c>
      <c r="O41" s="1">
        <f>IF(AND('VALORACIÓN CON CONTROLES'!H36=0,'VALORACIÓN CON CONTROLES'!I36&gt;0),IF(OR(AND('ANALISIS DE RIESGOS'!F36=1,'VALORACIÓN CON CONTROLES'!I36=1),AND('ANALISIS DE RIESGOS'!F36=2,'VALORACIÓN CON CONTROLES'!I36=1),AND('ANALISIS DE RIESGOS'!F36=3,'VALORACIÓN CON CONTROLES'!I36=1),AND('ANALISIS DE RIESGOS'!F36=1,'VALORACIÓN CON CONTROLES'!I36=2),AND('ANALISIS DE RIESGOS'!F36=2,'VALORACIÓN CON CONTROLES'!I36=2)),"ZONA RIESGO BAJA",IF(OR(AND('ANALISIS DE RIESGOS'!F36=4,'VALORACIÓN CON CONTROLES'!I36=1),AND('ANALISIS DE RIESGOS'!F36=3,'VALORACIÓN CON CONTROLES'!I36=2),AND('ANALISIS DE RIESGOS'!F36=2,'VALORACIÓN CON CONTROLES'!I36=3),AND('ANALISIS DE RIESGOS'!F36=1,'VALORACIÓN CON CONTROLES'!I36=3)),"ZONA RIESGO MODERADO",IF(OR(AND('ANALISIS DE RIESGOS'!F36=5,'VALORACIÓN CON CONTROLES'!I36=1),AND('ANALISIS DE RIESGOS'!F36=5,'VALORACIÓN CON CONTROLES'!I36=2),AND('ANALISIS DE RIESGOS'!F36=4,'VALORACIÓN CON CONTROLES'!I36=2),AND('ANALISIS DE RIESGOS'!F36=4,'VALORACIÓN CON CONTROLES'!I36=3),AND('ANALISIS DE RIESGOS'!F36=3,'VALORACIÓN CON CONTROLES'!I36=3),AND('ANALISIS DE RIESGOS'!F36=2,'VALORACIÓN CON CONTROLES'!I36=4),AND('ANALISIS DE RIESGOS'!F36=1,'VALORACIÓN CON CONTROLES'!I36=4),AND('ANALISIS DE RIESGOS'!F36=1,'VALORACIÓN CON CONTROLES'!I36=5)),"ZONA RIESGO ALTO",IF(OR(AND('ANALISIS DE RIESGOS'!F36=5,'VALORACIÓN CON CONTROLES'!I36=3),AND('ANALISIS DE RIESGOS'!F36=5,'VALORACIÓN CON CONTROLES'!I36=4),AND('ANALISIS DE RIESGOS'!F36=5,'VALORACIÓN CON CONTROLES'!I36=5),AND('ANALISIS DE RIESGOS'!F36=4,'VALORACIÓN CON CONTROLES'!I36=4),AND('ANALISIS DE RIESGOS'!F36=4,'VALORACIÓN CON CONTROLES'!I36=5),AND('ANALISIS DE RIESGOS'!F36=3,'VALORACIÓN CON CONTROLES'!I36=4),AND('ANALISIS DE RIESGOS'!F36=3,'VALORACIÓN CON CONTROLES'!I36=5),AND('ANALISIS DE RIESGOS'!F36=2,'VALORACIÓN CON CONTROLES'!I36=5)),"ZONA RIESGO EXTREMO")))),0)</f>
        <v>0</v>
      </c>
      <c r="P41" s="1">
        <f>IF(AND('VALORACIÓN CON CONTROLES'!H36&gt;0,'VALORACIÓN CON CONTROLES'!I36=0),IF(OR(AND('VALORACIÓN CON CONTROLES'!H36=1,'ANALISIS DE RIESGOS'!G36=1),AND('VALORACIÓN CON CONTROLES'!H36=2,'ANALISIS DE RIESGOS'!G36=1),AND('VALORACIÓN CON CONTROLES'!H36=3,'ANALISIS DE RIESGOS'!G36=1),AND('VALORACIÓN CON CONTROLES'!H36=1,'ANALISIS DE RIESGOS'!G36=2),AND('VALORACIÓN CON CONTROLES'!H36=2,'ANALISIS DE RIESGOS'!G36=2)),"ZONA RIESGO BAJA",IF(OR(AND('VALORACIÓN CON CONTROLES'!H36=4,'ANALISIS DE RIESGOS'!G36=1),AND('VALORACIÓN CON CONTROLES'!H36=3,'ANALISIS DE RIESGOS'!G36=2),AND('VALORACIÓN CON CONTROLES'!H36=2,'ANALISIS DE RIESGOS'!G36=3),AND('VALORACIÓN CON CONTROLES'!H36=1,'ANALISIS DE RIESGOS'!G36=3)),"ZONA RIESGO MODERADO",IF(OR(AND('VALORACIÓN CON CONTROLES'!H36=5,'ANALISIS DE RIESGOS'!G36=1),AND('VALORACIÓN CON CONTROLES'!H36=5,'ANALISIS DE RIESGOS'!G36=2),AND('VALORACIÓN CON CONTROLES'!H36=4,'ANALISIS DE RIESGOS'!G36=2),AND('VALORACIÓN CON CONTROLES'!H36=4,'ANALISIS DE RIESGOS'!G36=3),AND('VALORACIÓN CON CONTROLES'!H36=3,'ANALISIS DE RIESGOS'!G36=3),AND('VALORACIÓN CON CONTROLES'!H36=2,'ANALISIS DE RIESGOS'!G36=4),AND('VALORACIÓN CON CONTROLES'!H36=1,'ANALISIS DE RIESGOS'!G36=4),AND('VALORACIÓN CON CONTROLES'!H36=1,'ANALISIS DE RIESGOS'!G36=5)),"ZONA RIESGO ALTO",IF(OR(AND('VALORACIÓN CON CONTROLES'!H36=5,'ANALISIS DE RIESGOS'!G36=3),AND('VALORACIÓN CON CONTROLES'!H36=5,'ANALISIS DE RIESGOS'!G36=4),AND('VALORACIÓN CON CONTROLES'!H36=5,'ANALISIS DE RIESGOS'!G36=5),AND('VALORACIÓN CON CONTROLES'!H36=4,'ANALISIS DE RIESGOS'!G36=4),AND('VALORACIÓN CON CONTROLES'!H36=4,'ANALISIS DE RIESGOS'!G36=5),AND('VALORACIÓN CON CONTROLES'!H36=3,'ANALISIS DE RIESGOS'!G36=4),AND('VALORACIÓN CON CONTROLES'!H36=3,'ANALISIS DE RIESGOS'!G36=5),AND('VALORACIÓN CON CONTROLES'!H36=2,'ANALISIS DE RIESGOS'!G36=5)),"ZONA RIESGO EXTREMO")))),0)</f>
        <v>0</v>
      </c>
      <c r="Q41" s="46" t="str">
        <f>IF(AND('VALORACIÓN CON CONTROLES'!H36&gt;0,'VALORACIÓN CON CONTROLES'!I36&gt;0),IF(OR(AND('VALORACIÓN CON CONTROLES'!H36=1,'VALORACIÓN CON CONTROLES'!I36=1),AND('VALORACIÓN CON CONTROLES'!H36=2,'VALORACIÓN CON CONTROLES'!I36=1),AND('VALORACIÓN CON CONTROLES'!H36=3,'VALORACIÓN CON CONTROLES'!I36=1),AND('VALORACIÓN CON CONTROLES'!H36=1,'VALORACIÓN CON CONTROLES'!I36=2),AND('VALORACIÓN CON CONTROLES'!H36=2,'VALORACIÓN CON CONTROLES'!I36=2)),"ZONA RIESGO BAJA",IF(OR(AND('VALORACIÓN CON CONTROLES'!H36=4,'VALORACIÓN CON CONTROLES'!I36=1),AND('VALORACIÓN CON CONTROLES'!H36=3,'VALORACIÓN CON CONTROLES'!I36=2),AND('VALORACIÓN CON CONTROLES'!H36=2,'VALORACIÓN CON CONTROLES'!I36=3),AND('VALORACIÓN CON CONTROLES'!H36=1,'VALORACIÓN CON CONTROLES'!I36=3)),"ZONA RIESGO MODERADO",IF(OR(AND('VALORACIÓN CON CONTROLES'!H36=5,'VALORACIÓN CON CONTROLES'!I36=1),AND('VALORACIÓN CON CONTROLES'!H36=5,'VALORACIÓN CON CONTROLES'!I36=2),AND('VALORACIÓN CON CONTROLES'!H36=4,'VALORACIÓN CON CONTROLES'!I36=2),AND('VALORACIÓN CON CONTROLES'!H36=4,'VALORACIÓN CON CONTROLES'!I36=3),AND('VALORACIÓN CON CONTROLES'!H36=3,'VALORACIÓN CON CONTROLES'!I36=3),AND('VALORACIÓN CON CONTROLES'!H36=2,'VALORACIÓN CON CONTROLES'!I36=4),AND('VALORACIÓN CON CONTROLES'!H36=1,'VALORACIÓN CON CONTROLES'!I36=4),AND('VALORACIÓN CON CONTROLES'!H36=1,'VALORACIÓN CON CONTROLES'!I36=5)),"ZONA RIESGO ALTO",IF(OR(AND('VALORACIÓN CON CONTROLES'!H36=5,'VALORACIÓN CON CONTROLES'!I36=3),AND('VALORACIÓN CON CONTROLES'!H36=5,'VALORACIÓN CON CONTROLES'!I36=4),AND('VALORACIÓN CON CONTROLES'!H36=5,'VALORACIÓN CON CONTROLES'!I36=5),AND('VALORACIÓN CON CONTROLES'!H36=4,'VALORACIÓN CON CONTROLES'!I36=4),AND('VALORACIÓN CON CONTROLES'!H36=4,'VALORACIÓN CON CONTROLES'!I36=5),AND('VALORACIÓN CON CONTROLES'!H36=3,'VALORACIÓN CON CONTROLES'!I36=4),AND('VALORACIÓN CON CONTROLES'!H36=3,'VALORACIÓN CON CONTROLES'!I36=5),AND('VALORACIÓN CON CONTROLES'!H36=2,'VALORACIÓN CON CONTROLES'!I36=5)),"ZONA RIESGO EXTREMO")))),0)</f>
        <v>ZONA RIESGO MODERADO</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3">
      <c r="A42" s="1"/>
      <c r="B42" s="1"/>
      <c r="C42" s="1"/>
      <c r="D42" s="1"/>
      <c r="E42" s="1"/>
      <c r="F42" s="1"/>
      <c r="G42" s="1"/>
      <c r="H42" s="1"/>
      <c r="I42" s="1"/>
      <c r="J42" s="1"/>
      <c r="K42" s="15">
        <v>32</v>
      </c>
      <c r="L42" s="1"/>
      <c r="M42" s="48">
        <v>28</v>
      </c>
      <c r="N42" s="48">
        <f>IF(AND('VALORACIÓN CON CONTROLES'!H37=0,'VALORACIÓN CON CONTROLES'!I37=0),'ANALISIS DE RIESGOS'!I37,0)</f>
        <v>0</v>
      </c>
      <c r="O42" s="1">
        <f>IF(AND('VALORACIÓN CON CONTROLES'!H37=0,'VALORACIÓN CON CONTROLES'!I37&gt;0),IF(OR(AND('ANALISIS DE RIESGOS'!F37=1,'VALORACIÓN CON CONTROLES'!I37=1),AND('ANALISIS DE RIESGOS'!F37=2,'VALORACIÓN CON CONTROLES'!I37=1),AND('ANALISIS DE RIESGOS'!F37=3,'VALORACIÓN CON CONTROLES'!I37=1),AND('ANALISIS DE RIESGOS'!F37=1,'VALORACIÓN CON CONTROLES'!I37=2),AND('ANALISIS DE RIESGOS'!F37=2,'VALORACIÓN CON CONTROLES'!I37=2)),"ZONA RIESGO BAJA",IF(OR(AND('ANALISIS DE RIESGOS'!F37=4,'VALORACIÓN CON CONTROLES'!I37=1),AND('ANALISIS DE RIESGOS'!F37=3,'VALORACIÓN CON CONTROLES'!I37=2),AND('ANALISIS DE RIESGOS'!F37=2,'VALORACIÓN CON CONTROLES'!I37=3),AND('ANALISIS DE RIESGOS'!F37=1,'VALORACIÓN CON CONTROLES'!I37=3)),"ZONA RIESGO MODERADO",IF(OR(AND('ANALISIS DE RIESGOS'!F37=5,'VALORACIÓN CON CONTROLES'!I37=1),AND('ANALISIS DE RIESGOS'!F37=5,'VALORACIÓN CON CONTROLES'!I37=2),AND('ANALISIS DE RIESGOS'!F37=4,'VALORACIÓN CON CONTROLES'!I37=2),AND('ANALISIS DE RIESGOS'!F37=4,'VALORACIÓN CON CONTROLES'!I37=3),AND('ANALISIS DE RIESGOS'!F37=3,'VALORACIÓN CON CONTROLES'!I37=3),AND('ANALISIS DE RIESGOS'!F37=2,'VALORACIÓN CON CONTROLES'!I37=4),AND('ANALISIS DE RIESGOS'!F37=1,'VALORACIÓN CON CONTROLES'!I37=4),AND('ANALISIS DE RIESGOS'!F37=1,'VALORACIÓN CON CONTROLES'!I37=5)),"ZONA RIESGO ALTO",IF(OR(AND('ANALISIS DE RIESGOS'!F37=5,'VALORACIÓN CON CONTROLES'!I37=3),AND('ANALISIS DE RIESGOS'!F37=5,'VALORACIÓN CON CONTROLES'!I37=4),AND('ANALISIS DE RIESGOS'!F37=5,'VALORACIÓN CON CONTROLES'!I37=5),AND('ANALISIS DE RIESGOS'!F37=4,'VALORACIÓN CON CONTROLES'!I37=4),AND('ANALISIS DE RIESGOS'!F37=4,'VALORACIÓN CON CONTROLES'!I37=5),AND('ANALISIS DE RIESGOS'!F37=3,'VALORACIÓN CON CONTROLES'!I37=4),AND('ANALISIS DE RIESGOS'!F37=3,'VALORACIÓN CON CONTROLES'!I37=5),AND('ANALISIS DE RIESGOS'!F37=2,'VALORACIÓN CON CONTROLES'!I37=5)),"ZONA RIESGO EXTREMO")))),0)</f>
        <v>0</v>
      </c>
      <c r="P42" s="1">
        <f>IF(AND('VALORACIÓN CON CONTROLES'!H37&gt;0,'VALORACIÓN CON CONTROLES'!I37=0),IF(OR(AND('VALORACIÓN CON CONTROLES'!H37=1,'ANALISIS DE RIESGOS'!G37=1),AND('VALORACIÓN CON CONTROLES'!H37=2,'ANALISIS DE RIESGOS'!G37=1),AND('VALORACIÓN CON CONTROLES'!H37=3,'ANALISIS DE RIESGOS'!G37=1),AND('VALORACIÓN CON CONTROLES'!H37=1,'ANALISIS DE RIESGOS'!G37=2),AND('VALORACIÓN CON CONTROLES'!H37=2,'ANALISIS DE RIESGOS'!G37=2)),"ZONA RIESGO BAJA",IF(OR(AND('VALORACIÓN CON CONTROLES'!H37=4,'ANALISIS DE RIESGOS'!G37=1),AND('VALORACIÓN CON CONTROLES'!H37=3,'ANALISIS DE RIESGOS'!G37=2),AND('VALORACIÓN CON CONTROLES'!H37=2,'ANALISIS DE RIESGOS'!G37=3),AND('VALORACIÓN CON CONTROLES'!H37=1,'ANALISIS DE RIESGOS'!G37=3)),"ZONA RIESGO MODERADO",IF(OR(AND('VALORACIÓN CON CONTROLES'!H37=5,'ANALISIS DE RIESGOS'!G37=1),AND('VALORACIÓN CON CONTROLES'!H37=5,'ANALISIS DE RIESGOS'!G37=2),AND('VALORACIÓN CON CONTROLES'!H37=4,'ANALISIS DE RIESGOS'!G37=2),AND('VALORACIÓN CON CONTROLES'!H37=4,'ANALISIS DE RIESGOS'!G37=3),AND('VALORACIÓN CON CONTROLES'!H37=3,'ANALISIS DE RIESGOS'!G37=3),AND('VALORACIÓN CON CONTROLES'!H37=2,'ANALISIS DE RIESGOS'!G37=4),AND('VALORACIÓN CON CONTROLES'!H37=1,'ANALISIS DE RIESGOS'!G37=4),AND('VALORACIÓN CON CONTROLES'!H37=1,'ANALISIS DE RIESGOS'!G37=5)),"ZONA RIESGO ALTO",IF(OR(AND('VALORACIÓN CON CONTROLES'!H37=5,'ANALISIS DE RIESGOS'!G37=3),AND('VALORACIÓN CON CONTROLES'!H37=5,'ANALISIS DE RIESGOS'!G37=4),AND('VALORACIÓN CON CONTROLES'!H37=5,'ANALISIS DE RIESGOS'!G37=5),AND('VALORACIÓN CON CONTROLES'!H37=4,'ANALISIS DE RIESGOS'!G37=4),AND('VALORACIÓN CON CONTROLES'!H37=4,'ANALISIS DE RIESGOS'!G37=5),AND('VALORACIÓN CON CONTROLES'!H37=3,'ANALISIS DE RIESGOS'!G37=4),AND('VALORACIÓN CON CONTROLES'!H37=3,'ANALISIS DE RIESGOS'!G37=5),AND('VALORACIÓN CON CONTROLES'!H37=2,'ANALISIS DE RIESGOS'!G37=5)),"ZONA RIESGO EXTREMO")))),0)</f>
        <v>0</v>
      </c>
      <c r="Q42" s="46" t="str">
        <f>IF(AND('VALORACIÓN CON CONTROLES'!H37&gt;0,'VALORACIÓN CON CONTROLES'!I37&gt;0),IF(OR(AND('VALORACIÓN CON CONTROLES'!H37=1,'VALORACIÓN CON CONTROLES'!I37=1),AND('VALORACIÓN CON CONTROLES'!H37=2,'VALORACIÓN CON CONTROLES'!I37=1),AND('VALORACIÓN CON CONTROLES'!H37=3,'VALORACIÓN CON CONTROLES'!I37=1),AND('VALORACIÓN CON CONTROLES'!H37=1,'VALORACIÓN CON CONTROLES'!I37=2),AND('VALORACIÓN CON CONTROLES'!H37=2,'VALORACIÓN CON CONTROLES'!I37=2)),"ZONA RIESGO BAJA",IF(OR(AND('VALORACIÓN CON CONTROLES'!H37=4,'VALORACIÓN CON CONTROLES'!I37=1),AND('VALORACIÓN CON CONTROLES'!H37=3,'VALORACIÓN CON CONTROLES'!I37=2),AND('VALORACIÓN CON CONTROLES'!H37=2,'VALORACIÓN CON CONTROLES'!I37=3),AND('VALORACIÓN CON CONTROLES'!H37=1,'VALORACIÓN CON CONTROLES'!I37=3)),"ZONA RIESGO MODERADO",IF(OR(AND('VALORACIÓN CON CONTROLES'!H37=5,'VALORACIÓN CON CONTROLES'!I37=1),AND('VALORACIÓN CON CONTROLES'!H37=5,'VALORACIÓN CON CONTROLES'!I37=2),AND('VALORACIÓN CON CONTROLES'!H37=4,'VALORACIÓN CON CONTROLES'!I37=2),AND('VALORACIÓN CON CONTROLES'!H37=4,'VALORACIÓN CON CONTROLES'!I37=3),AND('VALORACIÓN CON CONTROLES'!H37=3,'VALORACIÓN CON CONTROLES'!I37=3),AND('VALORACIÓN CON CONTROLES'!H37=2,'VALORACIÓN CON CONTROLES'!I37=4),AND('VALORACIÓN CON CONTROLES'!H37=1,'VALORACIÓN CON CONTROLES'!I37=4),AND('VALORACIÓN CON CONTROLES'!H37=1,'VALORACIÓN CON CONTROLES'!I37=5)),"ZONA RIESGO ALTO",IF(OR(AND('VALORACIÓN CON CONTROLES'!H37=5,'VALORACIÓN CON CONTROLES'!I37=3),AND('VALORACIÓN CON CONTROLES'!H37=5,'VALORACIÓN CON CONTROLES'!I37=4),AND('VALORACIÓN CON CONTROLES'!H37=5,'VALORACIÓN CON CONTROLES'!I37=5),AND('VALORACIÓN CON CONTROLES'!H37=4,'VALORACIÓN CON CONTROLES'!I37=4),AND('VALORACIÓN CON CONTROLES'!H37=4,'VALORACIÓN CON CONTROLES'!I37=5),AND('VALORACIÓN CON CONTROLES'!H37=3,'VALORACIÓN CON CONTROLES'!I37=4),AND('VALORACIÓN CON CONTROLES'!H37=3,'VALORACIÓN CON CONTROLES'!I37=5),AND('VALORACIÓN CON CONTROLES'!H37=2,'VALORACIÓN CON CONTROLES'!I37=5)),"ZONA RIESGO EXTREMO")))),0)</f>
        <v>ZONA RIESGO MODERADO</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3">
      <c r="A43" s="1"/>
      <c r="B43" s="1"/>
      <c r="C43" s="1"/>
      <c r="D43" s="1"/>
      <c r="E43" s="1"/>
      <c r="F43" s="1"/>
      <c r="G43" s="1"/>
      <c r="H43" s="1"/>
      <c r="I43" s="1"/>
      <c r="J43" s="1"/>
      <c r="K43" s="15">
        <v>33</v>
      </c>
      <c r="L43" s="1"/>
      <c r="M43" s="48">
        <v>29</v>
      </c>
      <c r="N43" s="48">
        <f>IF(AND('VALORACIÓN CON CONTROLES'!H38=0,'VALORACIÓN CON CONTROLES'!I38=0),'ANALISIS DE RIESGOS'!I38,0)</f>
        <v>0</v>
      </c>
      <c r="O43" s="1">
        <f>IF(AND('VALORACIÓN CON CONTROLES'!H38=0,'VALORACIÓN CON CONTROLES'!I38&gt;0),IF(OR(AND('ANALISIS DE RIESGOS'!F38=1,'VALORACIÓN CON CONTROLES'!I38=1),AND('ANALISIS DE RIESGOS'!F38=2,'VALORACIÓN CON CONTROLES'!I38=1),AND('ANALISIS DE RIESGOS'!F38=3,'VALORACIÓN CON CONTROLES'!I38=1),AND('ANALISIS DE RIESGOS'!F38=1,'VALORACIÓN CON CONTROLES'!I38=2),AND('ANALISIS DE RIESGOS'!F38=2,'VALORACIÓN CON CONTROLES'!I38=2)),"ZONA RIESGO BAJA",IF(OR(AND('ANALISIS DE RIESGOS'!F38=4,'VALORACIÓN CON CONTROLES'!I38=1),AND('ANALISIS DE RIESGOS'!F38=3,'VALORACIÓN CON CONTROLES'!I38=2),AND('ANALISIS DE RIESGOS'!F38=2,'VALORACIÓN CON CONTROLES'!I38=3),AND('ANALISIS DE RIESGOS'!F38=1,'VALORACIÓN CON CONTROLES'!I38=3)),"ZONA RIESGO MODERADO",IF(OR(AND('ANALISIS DE RIESGOS'!F38=5,'VALORACIÓN CON CONTROLES'!I38=1),AND('ANALISIS DE RIESGOS'!F38=5,'VALORACIÓN CON CONTROLES'!I38=2),AND('ANALISIS DE RIESGOS'!F38=4,'VALORACIÓN CON CONTROLES'!I38=2),AND('ANALISIS DE RIESGOS'!F38=4,'VALORACIÓN CON CONTROLES'!I38=3),AND('ANALISIS DE RIESGOS'!F38=3,'VALORACIÓN CON CONTROLES'!I38=3),AND('ANALISIS DE RIESGOS'!F38=2,'VALORACIÓN CON CONTROLES'!I38=4),AND('ANALISIS DE RIESGOS'!F38=1,'VALORACIÓN CON CONTROLES'!I38=4),AND('ANALISIS DE RIESGOS'!F38=1,'VALORACIÓN CON CONTROLES'!I38=5)),"ZONA RIESGO ALTO",IF(OR(AND('ANALISIS DE RIESGOS'!F38=5,'VALORACIÓN CON CONTROLES'!I38=3),AND('ANALISIS DE RIESGOS'!F38=5,'VALORACIÓN CON CONTROLES'!I38=4),AND('ANALISIS DE RIESGOS'!F38=5,'VALORACIÓN CON CONTROLES'!I38=5),AND('ANALISIS DE RIESGOS'!F38=4,'VALORACIÓN CON CONTROLES'!I38=4),AND('ANALISIS DE RIESGOS'!F38=4,'VALORACIÓN CON CONTROLES'!I38=5),AND('ANALISIS DE RIESGOS'!F38=3,'VALORACIÓN CON CONTROLES'!I38=4),AND('ANALISIS DE RIESGOS'!F38=3,'VALORACIÓN CON CONTROLES'!I38=5),AND('ANALISIS DE RIESGOS'!F38=2,'VALORACIÓN CON CONTROLES'!I38=5)),"ZONA RIESGO EXTREMO")))),0)</f>
        <v>0</v>
      </c>
      <c r="P43" s="1">
        <f>IF(AND('VALORACIÓN CON CONTROLES'!H38&gt;0,'VALORACIÓN CON CONTROLES'!I38=0),IF(OR(AND('VALORACIÓN CON CONTROLES'!H38=1,'ANALISIS DE RIESGOS'!G38=1),AND('VALORACIÓN CON CONTROLES'!H38=2,'ANALISIS DE RIESGOS'!G38=1),AND('VALORACIÓN CON CONTROLES'!H38=3,'ANALISIS DE RIESGOS'!G38=1),AND('VALORACIÓN CON CONTROLES'!H38=1,'ANALISIS DE RIESGOS'!G38=2),AND('VALORACIÓN CON CONTROLES'!H38=2,'ANALISIS DE RIESGOS'!G38=2)),"ZONA RIESGO BAJA",IF(OR(AND('VALORACIÓN CON CONTROLES'!H38=4,'ANALISIS DE RIESGOS'!G38=1),AND('VALORACIÓN CON CONTROLES'!H38=3,'ANALISIS DE RIESGOS'!G38=2),AND('VALORACIÓN CON CONTROLES'!H38=2,'ANALISIS DE RIESGOS'!G38=3),AND('VALORACIÓN CON CONTROLES'!H38=1,'ANALISIS DE RIESGOS'!G38=3)),"ZONA RIESGO MODERADO",IF(OR(AND('VALORACIÓN CON CONTROLES'!H38=5,'ANALISIS DE RIESGOS'!G38=1),AND('VALORACIÓN CON CONTROLES'!H38=5,'ANALISIS DE RIESGOS'!G38=2),AND('VALORACIÓN CON CONTROLES'!H38=4,'ANALISIS DE RIESGOS'!G38=2),AND('VALORACIÓN CON CONTROLES'!H38=4,'ANALISIS DE RIESGOS'!G38=3),AND('VALORACIÓN CON CONTROLES'!H38=3,'ANALISIS DE RIESGOS'!G38=3),AND('VALORACIÓN CON CONTROLES'!H38=2,'ANALISIS DE RIESGOS'!G38=4),AND('VALORACIÓN CON CONTROLES'!H38=1,'ANALISIS DE RIESGOS'!G38=4),AND('VALORACIÓN CON CONTROLES'!H38=1,'ANALISIS DE RIESGOS'!G38=5)),"ZONA RIESGO ALTO",IF(OR(AND('VALORACIÓN CON CONTROLES'!H38=5,'ANALISIS DE RIESGOS'!G38=3),AND('VALORACIÓN CON CONTROLES'!H38=5,'ANALISIS DE RIESGOS'!G38=4),AND('VALORACIÓN CON CONTROLES'!H38=5,'ANALISIS DE RIESGOS'!G38=5),AND('VALORACIÓN CON CONTROLES'!H38=4,'ANALISIS DE RIESGOS'!G38=4),AND('VALORACIÓN CON CONTROLES'!H38=4,'ANALISIS DE RIESGOS'!G38=5),AND('VALORACIÓN CON CONTROLES'!H38=3,'ANALISIS DE RIESGOS'!G38=4),AND('VALORACIÓN CON CONTROLES'!H38=3,'ANALISIS DE RIESGOS'!G38=5),AND('VALORACIÓN CON CONTROLES'!H38=2,'ANALISIS DE RIESGOS'!G38=5)),"ZONA RIESGO EXTREMO")))),0)</f>
        <v>0</v>
      </c>
      <c r="Q43" s="46" t="str">
        <f>IF(AND('VALORACIÓN CON CONTROLES'!H38&gt;0,'VALORACIÓN CON CONTROLES'!I38&gt;0),IF(OR(AND('VALORACIÓN CON CONTROLES'!H38=1,'VALORACIÓN CON CONTROLES'!I38=1),AND('VALORACIÓN CON CONTROLES'!H38=2,'VALORACIÓN CON CONTROLES'!I38=1),AND('VALORACIÓN CON CONTROLES'!H38=3,'VALORACIÓN CON CONTROLES'!I38=1),AND('VALORACIÓN CON CONTROLES'!H38=1,'VALORACIÓN CON CONTROLES'!I38=2),AND('VALORACIÓN CON CONTROLES'!H38=2,'VALORACIÓN CON CONTROLES'!I38=2)),"ZONA RIESGO BAJA",IF(OR(AND('VALORACIÓN CON CONTROLES'!H38=4,'VALORACIÓN CON CONTROLES'!I38=1),AND('VALORACIÓN CON CONTROLES'!H38=3,'VALORACIÓN CON CONTROLES'!I38=2),AND('VALORACIÓN CON CONTROLES'!H38=2,'VALORACIÓN CON CONTROLES'!I38=3),AND('VALORACIÓN CON CONTROLES'!H38=1,'VALORACIÓN CON CONTROLES'!I38=3)),"ZONA RIESGO MODERADO",IF(OR(AND('VALORACIÓN CON CONTROLES'!H38=5,'VALORACIÓN CON CONTROLES'!I38=1),AND('VALORACIÓN CON CONTROLES'!H38=5,'VALORACIÓN CON CONTROLES'!I38=2),AND('VALORACIÓN CON CONTROLES'!H38=4,'VALORACIÓN CON CONTROLES'!I38=2),AND('VALORACIÓN CON CONTROLES'!H38=4,'VALORACIÓN CON CONTROLES'!I38=3),AND('VALORACIÓN CON CONTROLES'!H38=3,'VALORACIÓN CON CONTROLES'!I38=3),AND('VALORACIÓN CON CONTROLES'!H38=2,'VALORACIÓN CON CONTROLES'!I38=4),AND('VALORACIÓN CON CONTROLES'!H38=1,'VALORACIÓN CON CONTROLES'!I38=4),AND('VALORACIÓN CON CONTROLES'!H38=1,'VALORACIÓN CON CONTROLES'!I38=5)),"ZONA RIESGO ALTO",IF(OR(AND('VALORACIÓN CON CONTROLES'!H38=5,'VALORACIÓN CON CONTROLES'!I38=3),AND('VALORACIÓN CON CONTROLES'!H38=5,'VALORACIÓN CON CONTROLES'!I38=4),AND('VALORACIÓN CON CONTROLES'!H38=5,'VALORACIÓN CON CONTROLES'!I38=5),AND('VALORACIÓN CON CONTROLES'!H38=4,'VALORACIÓN CON CONTROLES'!I38=4),AND('VALORACIÓN CON CONTROLES'!H38=4,'VALORACIÓN CON CONTROLES'!I38=5),AND('VALORACIÓN CON CONTROLES'!H38=3,'VALORACIÓN CON CONTROLES'!I38=4),AND('VALORACIÓN CON CONTROLES'!H38=3,'VALORACIÓN CON CONTROLES'!I38=5),AND('VALORACIÓN CON CONTROLES'!H38=2,'VALORACIÓN CON CONTROLES'!I38=5)),"ZONA RIESGO EXTREMO")))),0)</f>
        <v>ZONA RIESGO MODERADO</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3">
      <c r="A44" s="1"/>
      <c r="B44" s="1"/>
      <c r="C44" s="1"/>
      <c r="D44" s="1"/>
      <c r="E44" s="1"/>
      <c r="F44" s="1"/>
      <c r="G44" s="1"/>
      <c r="H44" s="1"/>
      <c r="I44" s="1"/>
      <c r="J44" s="1"/>
      <c r="K44" s="15">
        <v>34</v>
      </c>
      <c r="L44" s="1"/>
      <c r="M44" s="48">
        <v>30</v>
      </c>
      <c r="N44" s="48">
        <f>IF(AND('VALORACIÓN CON CONTROLES'!H39=0,'VALORACIÓN CON CONTROLES'!I39=0),'ANALISIS DE RIESGOS'!I39,0)</f>
        <v>0</v>
      </c>
      <c r="O44" s="1">
        <f>IF(AND('VALORACIÓN CON CONTROLES'!H39=0,'VALORACIÓN CON CONTROLES'!I39&gt;0),IF(OR(AND('ANALISIS DE RIESGOS'!F39=1,'VALORACIÓN CON CONTROLES'!I39=1),AND('ANALISIS DE RIESGOS'!F39=2,'VALORACIÓN CON CONTROLES'!I39=1),AND('ANALISIS DE RIESGOS'!F39=3,'VALORACIÓN CON CONTROLES'!I39=1),AND('ANALISIS DE RIESGOS'!F39=1,'VALORACIÓN CON CONTROLES'!I39=2),AND('ANALISIS DE RIESGOS'!F39=2,'VALORACIÓN CON CONTROLES'!I39=2)),"ZONA RIESGO BAJA",IF(OR(AND('ANALISIS DE RIESGOS'!F39=4,'VALORACIÓN CON CONTROLES'!I39=1),AND('ANALISIS DE RIESGOS'!F39=3,'VALORACIÓN CON CONTROLES'!I39=2),AND('ANALISIS DE RIESGOS'!F39=2,'VALORACIÓN CON CONTROLES'!I39=3),AND('ANALISIS DE RIESGOS'!F39=1,'VALORACIÓN CON CONTROLES'!I39=3)),"ZONA RIESGO MODERADO",IF(OR(AND('ANALISIS DE RIESGOS'!F39=5,'VALORACIÓN CON CONTROLES'!I39=1),AND('ANALISIS DE RIESGOS'!F39=5,'VALORACIÓN CON CONTROLES'!I39=2),AND('ANALISIS DE RIESGOS'!F39=4,'VALORACIÓN CON CONTROLES'!I39=2),AND('ANALISIS DE RIESGOS'!F39=4,'VALORACIÓN CON CONTROLES'!I39=3),AND('ANALISIS DE RIESGOS'!F39=3,'VALORACIÓN CON CONTROLES'!I39=3),AND('ANALISIS DE RIESGOS'!F39=2,'VALORACIÓN CON CONTROLES'!I39=4),AND('ANALISIS DE RIESGOS'!F39=1,'VALORACIÓN CON CONTROLES'!I39=4),AND('ANALISIS DE RIESGOS'!F39=1,'VALORACIÓN CON CONTROLES'!I39=5)),"ZONA RIESGO ALTO",IF(OR(AND('ANALISIS DE RIESGOS'!F39=5,'VALORACIÓN CON CONTROLES'!I39=3),AND('ANALISIS DE RIESGOS'!F39=5,'VALORACIÓN CON CONTROLES'!I39=4),AND('ANALISIS DE RIESGOS'!F39=5,'VALORACIÓN CON CONTROLES'!I39=5),AND('ANALISIS DE RIESGOS'!F39=4,'VALORACIÓN CON CONTROLES'!I39=4),AND('ANALISIS DE RIESGOS'!F39=4,'VALORACIÓN CON CONTROLES'!I39=5),AND('ANALISIS DE RIESGOS'!F39=3,'VALORACIÓN CON CONTROLES'!I39=4),AND('ANALISIS DE RIESGOS'!F39=3,'VALORACIÓN CON CONTROLES'!I39=5),AND('ANALISIS DE RIESGOS'!F39=2,'VALORACIÓN CON CONTROLES'!I39=5)),"ZONA RIESGO EXTREMO")))),0)</f>
        <v>0</v>
      </c>
      <c r="P44" s="1">
        <f>IF(AND('VALORACIÓN CON CONTROLES'!H39&gt;0,'VALORACIÓN CON CONTROLES'!I39=0),IF(OR(AND('VALORACIÓN CON CONTROLES'!H39=1,'ANALISIS DE RIESGOS'!G39=1),AND('VALORACIÓN CON CONTROLES'!H39=2,'ANALISIS DE RIESGOS'!G39=1),AND('VALORACIÓN CON CONTROLES'!H39=3,'ANALISIS DE RIESGOS'!G39=1),AND('VALORACIÓN CON CONTROLES'!H39=1,'ANALISIS DE RIESGOS'!G39=2),AND('VALORACIÓN CON CONTROLES'!H39=2,'ANALISIS DE RIESGOS'!G39=2)),"ZONA RIESGO BAJA",IF(OR(AND('VALORACIÓN CON CONTROLES'!H39=4,'ANALISIS DE RIESGOS'!G39=1),AND('VALORACIÓN CON CONTROLES'!H39=3,'ANALISIS DE RIESGOS'!G39=2),AND('VALORACIÓN CON CONTROLES'!H39=2,'ANALISIS DE RIESGOS'!G39=3),AND('VALORACIÓN CON CONTROLES'!H39=1,'ANALISIS DE RIESGOS'!G39=3)),"ZONA RIESGO MODERADO",IF(OR(AND('VALORACIÓN CON CONTROLES'!H39=5,'ANALISIS DE RIESGOS'!G39=1),AND('VALORACIÓN CON CONTROLES'!H39=5,'ANALISIS DE RIESGOS'!G39=2),AND('VALORACIÓN CON CONTROLES'!H39=4,'ANALISIS DE RIESGOS'!G39=2),AND('VALORACIÓN CON CONTROLES'!H39=4,'ANALISIS DE RIESGOS'!G39=3),AND('VALORACIÓN CON CONTROLES'!H39=3,'ANALISIS DE RIESGOS'!G39=3),AND('VALORACIÓN CON CONTROLES'!H39=2,'ANALISIS DE RIESGOS'!G39=4),AND('VALORACIÓN CON CONTROLES'!H39=1,'ANALISIS DE RIESGOS'!G39=4),AND('VALORACIÓN CON CONTROLES'!H39=1,'ANALISIS DE RIESGOS'!G39=5)),"ZONA RIESGO ALTO",IF(OR(AND('VALORACIÓN CON CONTROLES'!H39=5,'ANALISIS DE RIESGOS'!G39=3),AND('VALORACIÓN CON CONTROLES'!H39=5,'ANALISIS DE RIESGOS'!G39=4),AND('VALORACIÓN CON CONTROLES'!H39=5,'ANALISIS DE RIESGOS'!G39=5),AND('VALORACIÓN CON CONTROLES'!H39=4,'ANALISIS DE RIESGOS'!G39=4),AND('VALORACIÓN CON CONTROLES'!H39=4,'ANALISIS DE RIESGOS'!G39=5),AND('VALORACIÓN CON CONTROLES'!H39=3,'ANALISIS DE RIESGOS'!G39=4),AND('VALORACIÓN CON CONTROLES'!H39=3,'ANALISIS DE RIESGOS'!G39=5),AND('VALORACIÓN CON CONTROLES'!H39=2,'ANALISIS DE RIESGOS'!G39=5)),"ZONA RIESGO EXTREMO")))),0)</f>
        <v>0</v>
      </c>
      <c r="Q44" s="46" t="str">
        <f>IF(AND('VALORACIÓN CON CONTROLES'!H39&gt;0,'VALORACIÓN CON CONTROLES'!I39&gt;0),IF(OR(AND('VALORACIÓN CON CONTROLES'!H39=1,'VALORACIÓN CON CONTROLES'!I39=1),AND('VALORACIÓN CON CONTROLES'!H39=2,'VALORACIÓN CON CONTROLES'!I39=1),AND('VALORACIÓN CON CONTROLES'!H39=3,'VALORACIÓN CON CONTROLES'!I39=1),AND('VALORACIÓN CON CONTROLES'!H39=1,'VALORACIÓN CON CONTROLES'!I39=2),AND('VALORACIÓN CON CONTROLES'!H39=2,'VALORACIÓN CON CONTROLES'!I39=2)),"ZONA RIESGO BAJA",IF(OR(AND('VALORACIÓN CON CONTROLES'!H39=4,'VALORACIÓN CON CONTROLES'!I39=1),AND('VALORACIÓN CON CONTROLES'!H39=3,'VALORACIÓN CON CONTROLES'!I39=2),AND('VALORACIÓN CON CONTROLES'!H39=2,'VALORACIÓN CON CONTROLES'!I39=3),AND('VALORACIÓN CON CONTROLES'!H39=1,'VALORACIÓN CON CONTROLES'!I39=3)),"ZONA RIESGO MODERADO",IF(OR(AND('VALORACIÓN CON CONTROLES'!H39=5,'VALORACIÓN CON CONTROLES'!I39=1),AND('VALORACIÓN CON CONTROLES'!H39=5,'VALORACIÓN CON CONTROLES'!I39=2),AND('VALORACIÓN CON CONTROLES'!H39=4,'VALORACIÓN CON CONTROLES'!I39=2),AND('VALORACIÓN CON CONTROLES'!H39=4,'VALORACIÓN CON CONTROLES'!I39=3),AND('VALORACIÓN CON CONTROLES'!H39=3,'VALORACIÓN CON CONTROLES'!I39=3),AND('VALORACIÓN CON CONTROLES'!H39=2,'VALORACIÓN CON CONTROLES'!I39=4),AND('VALORACIÓN CON CONTROLES'!H39=1,'VALORACIÓN CON CONTROLES'!I39=4),AND('VALORACIÓN CON CONTROLES'!H39=1,'VALORACIÓN CON CONTROLES'!I39=5)),"ZONA RIESGO ALTO",IF(OR(AND('VALORACIÓN CON CONTROLES'!H39=5,'VALORACIÓN CON CONTROLES'!I39=3),AND('VALORACIÓN CON CONTROLES'!H39=5,'VALORACIÓN CON CONTROLES'!I39=4),AND('VALORACIÓN CON CONTROLES'!H39=5,'VALORACIÓN CON CONTROLES'!I39=5),AND('VALORACIÓN CON CONTROLES'!H39=4,'VALORACIÓN CON CONTROLES'!I39=4),AND('VALORACIÓN CON CONTROLES'!H39=4,'VALORACIÓN CON CONTROLES'!I39=5),AND('VALORACIÓN CON CONTROLES'!H39=3,'VALORACIÓN CON CONTROLES'!I39=4),AND('VALORACIÓN CON CONTROLES'!H39=3,'VALORACIÓN CON CONTROLES'!I39=5),AND('VALORACIÓN CON CONTROLES'!H39=2,'VALORACIÓN CON CONTROLES'!I39=5)),"ZONA RIESGO EXTREMO")))),0)</f>
        <v>ZONA RIESGO BAJA</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3">
      <c r="A45" s="1"/>
      <c r="B45" s="1"/>
      <c r="C45" s="1"/>
      <c r="D45" s="1"/>
      <c r="E45" s="1"/>
      <c r="F45" s="1"/>
      <c r="G45" s="1"/>
      <c r="H45" s="1"/>
      <c r="I45" s="1"/>
      <c r="J45" s="1"/>
      <c r="K45" s="15">
        <v>35</v>
      </c>
      <c r="L45" s="1"/>
      <c r="M45" s="48">
        <v>31</v>
      </c>
      <c r="N45" s="48">
        <f>IF(AND('VALORACIÓN CON CONTROLES'!H40=0,'VALORACIÓN CON CONTROLES'!I40=0),'ANALISIS DE RIESGOS'!I40,0)</f>
        <v>0</v>
      </c>
      <c r="O45" s="1">
        <f>IF(AND('VALORACIÓN CON CONTROLES'!H40=0,'VALORACIÓN CON CONTROLES'!I40&gt;0),IF(OR(AND('ANALISIS DE RIESGOS'!F40=1,'VALORACIÓN CON CONTROLES'!I40=1),AND('ANALISIS DE RIESGOS'!F40=2,'VALORACIÓN CON CONTROLES'!I40=1),AND('ANALISIS DE RIESGOS'!F40=3,'VALORACIÓN CON CONTROLES'!I40=1),AND('ANALISIS DE RIESGOS'!F40=1,'VALORACIÓN CON CONTROLES'!I40=2),AND('ANALISIS DE RIESGOS'!F40=2,'VALORACIÓN CON CONTROLES'!I40=2)),"ZONA RIESGO BAJA",IF(OR(AND('ANALISIS DE RIESGOS'!F40=4,'VALORACIÓN CON CONTROLES'!I40=1),AND('ANALISIS DE RIESGOS'!F40=3,'VALORACIÓN CON CONTROLES'!I40=2),AND('ANALISIS DE RIESGOS'!F40=2,'VALORACIÓN CON CONTROLES'!I40=3),AND('ANALISIS DE RIESGOS'!F40=1,'VALORACIÓN CON CONTROLES'!I40=3)),"ZONA RIESGO MODERADO",IF(OR(AND('ANALISIS DE RIESGOS'!F40=5,'VALORACIÓN CON CONTROLES'!I40=1),AND('ANALISIS DE RIESGOS'!F40=5,'VALORACIÓN CON CONTROLES'!I40=2),AND('ANALISIS DE RIESGOS'!F40=4,'VALORACIÓN CON CONTROLES'!I40=2),AND('ANALISIS DE RIESGOS'!F40=4,'VALORACIÓN CON CONTROLES'!I40=3),AND('ANALISIS DE RIESGOS'!F40=3,'VALORACIÓN CON CONTROLES'!I40=3),AND('ANALISIS DE RIESGOS'!F40=2,'VALORACIÓN CON CONTROLES'!I40=4),AND('ANALISIS DE RIESGOS'!F40=1,'VALORACIÓN CON CONTROLES'!I40=4),AND('ANALISIS DE RIESGOS'!F40=1,'VALORACIÓN CON CONTROLES'!I40=5)),"ZONA RIESGO ALTO",IF(OR(AND('ANALISIS DE RIESGOS'!F40=5,'VALORACIÓN CON CONTROLES'!I40=3),AND('ANALISIS DE RIESGOS'!F40=5,'VALORACIÓN CON CONTROLES'!I40=4),AND('ANALISIS DE RIESGOS'!F40=5,'VALORACIÓN CON CONTROLES'!I40=5),AND('ANALISIS DE RIESGOS'!F40=4,'VALORACIÓN CON CONTROLES'!I40=4),AND('ANALISIS DE RIESGOS'!F40=4,'VALORACIÓN CON CONTROLES'!I40=5),AND('ANALISIS DE RIESGOS'!F40=3,'VALORACIÓN CON CONTROLES'!I40=4),AND('ANALISIS DE RIESGOS'!F40=3,'VALORACIÓN CON CONTROLES'!I40=5),AND('ANALISIS DE RIESGOS'!F40=2,'VALORACIÓN CON CONTROLES'!I40=5)),"ZONA RIESGO EXTREMO")))),0)</f>
        <v>0</v>
      </c>
      <c r="P45" s="1">
        <f>IF(AND('VALORACIÓN CON CONTROLES'!H40&gt;0,'VALORACIÓN CON CONTROLES'!I40=0),IF(OR(AND('VALORACIÓN CON CONTROLES'!H40=1,'ANALISIS DE RIESGOS'!G40=1),AND('VALORACIÓN CON CONTROLES'!H40=2,'ANALISIS DE RIESGOS'!G40=1),AND('VALORACIÓN CON CONTROLES'!H40=3,'ANALISIS DE RIESGOS'!G40=1),AND('VALORACIÓN CON CONTROLES'!H40=1,'ANALISIS DE RIESGOS'!G40=2),AND('VALORACIÓN CON CONTROLES'!H40=2,'ANALISIS DE RIESGOS'!G40=2)),"ZONA RIESGO BAJA",IF(OR(AND('VALORACIÓN CON CONTROLES'!H40=4,'ANALISIS DE RIESGOS'!G40=1),AND('VALORACIÓN CON CONTROLES'!H40=3,'ANALISIS DE RIESGOS'!G40=2),AND('VALORACIÓN CON CONTROLES'!H40=2,'ANALISIS DE RIESGOS'!G40=3),AND('VALORACIÓN CON CONTROLES'!H40=1,'ANALISIS DE RIESGOS'!G40=3)),"ZONA RIESGO MODERADO",IF(OR(AND('VALORACIÓN CON CONTROLES'!H40=5,'ANALISIS DE RIESGOS'!G40=1),AND('VALORACIÓN CON CONTROLES'!H40=5,'ANALISIS DE RIESGOS'!G40=2),AND('VALORACIÓN CON CONTROLES'!H40=4,'ANALISIS DE RIESGOS'!G40=2),AND('VALORACIÓN CON CONTROLES'!H40=4,'ANALISIS DE RIESGOS'!G40=3),AND('VALORACIÓN CON CONTROLES'!H40=3,'ANALISIS DE RIESGOS'!G40=3),AND('VALORACIÓN CON CONTROLES'!H40=2,'ANALISIS DE RIESGOS'!G40=4),AND('VALORACIÓN CON CONTROLES'!H40=1,'ANALISIS DE RIESGOS'!G40=4),AND('VALORACIÓN CON CONTROLES'!H40=1,'ANALISIS DE RIESGOS'!G40=5)),"ZONA RIESGO ALTO",IF(OR(AND('VALORACIÓN CON CONTROLES'!H40=5,'ANALISIS DE RIESGOS'!G40=3),AND('VALORACIÓN CON CONTROLES'!H40=5,'ANALISIS DE RIESGOS'!G40=4),AND('VALORACIÓN CON CONTROLES'!H40=5,'ANALISIS DE RIESGOS'!G40=5),AND('VALORACIÓN CON CONTROLES'!H40=4,'ANALISIS DE RIESGOS'!G40=4),AND('VALORACIÓN CON CONTROLES'!H40=4,'ANALISIS DE RIESGOS'!G40=5),AND('VALORACIÓN CON CONTROLES'!H40=3,'ANALISIS DE RIESGOS'!G40=4),AND('VALORACIÓN CON CONTROLES'!H40=3,'ANALISIS DE RIESGOS'!G40=5),AND('VALORACIÓN CON CONTROLES'!H40=2,'ANALISIS DE RIESGOS'!G40=5)),"ZONA RIESGO EXTREMO")))),0)</f>
        <v>0</v>
      </c>
      <c r="Q45" s="46" t="str">
        <f>IF(AND('VALORACIÓN CON CONTROLES'!H40&gt;0,'VALORACIÓN CON CONTROLES'!I40&gt;0),IF(OR(AND('VALORACIÓN CON CONTROLES'!H40=1,'VALORACIÓN CON CONTROLES'!I40=1),AND('VALORACIÓN CON CONTROLES'!H40=2,'VALORACIÓN CON CONTROLES'!I40=1),AND('VALORACIÓN CON CONTROLES'!H40=3,'VALORACIÓN CON CONTROLES'!I40=1),AND('VALORACIÓN CON CONTROLES'!H40=1,'VALORACIÓN CON CONTROLES'!I40=2),AND('VALORACIÓN CON CONTROLES'!H40=2,'VALORACIÓN CON CONTROLES'!I40=2)),"ZONA RIESGO BAJA",IF(OR(AND('VALORACIÓN CON CONTROLES'!H40=4,'VALORACIÓN CON CONTROLES'!I40=1),AND('VALORACIÓN CON CONTROLES'!H40=3,'VALORACIÓN CON CONTROLES'!I40=2),AND('VALORACIÓN CON CONTROLES'!H40=2,'VALORACIÓN CON CONTROLES'!I40=3),AND('VALORACIÓN CON CONTROLES'!H40=1,'VALORACIÓN CON CONTROLES'!I40=3)),"ZONA RIESGO MODERADO",IF(OR(AND('VALORACIÓN CON CONTROLES'!H40=5,'VALORACIÓN CON CONTROLES'!I40=1),AND('VALORACIÓN CON CONTROLES'!H40=5,'VALORACIÓN CON CONTROLES'!I40=2),AND('VALORACIÓN CON CONTROLES'!H40=4,'VALORACIÓN CON CONTROLES'!I40=2),AND('VALORACIÓN CON CONTROLES'!H40=4,'VALORACIÓN CON CONTROLES'!I40=3),AND('VALORACIÓN CON CONTROLES'!H40=3,'VALORACIÓN CON CONTROLES'!I40=3),AND('VALORACIÓN CON CONTROLES'!H40=2,'VALORACIÓN CON CONTROLES'!I40=4),AND('VALORACIÓN CON CONTROLES'!H40=1,'VALORACIÓN CON CONTROLES'!I40=4),AND('VALORACIÓN CON CONTROLES'!H40=1,'VALORACIÓN CON CONTROLES'!I40=5)),"ZONA RIESGO ALTO",IF(OR(AND('VALORACIÓN CON CONTROLES'!H40=5,'VALORACIÓN CON CONTROLES'!I40=3),AND('VALORACIÓN CON CONTROLES'!H40=5,'VALORACIÓN CON CONTROLES'!I40=4),AND('VALORACIÓN CON CONTROLES'!H40=5,'VALORACIÓN CON CONTROLES'!I40=5),AND('VALORACIÓN CON CONTROLES'!H40=4,'VALORACIÓN CON CONTROLES'!I40=4),AND('VALORACIÓN CON CONTROLES'!H40=4,'VALORACIÓN CON CONTROLES'!I40=5),AND('VALORACIÓN CON CONTROLES'!H40=3,'VALORACIÓN CON CONTROLES'!I40=4),AND('VALORACIÓN CON CONTROLES'!H40=3,'VALORACIÓN CON CONTROLES'!I40=5),AND('VALORACIÓN CON CONTROLES'!H40=2,'VALORACIÓN CON CONTROLES'!I40=5)),"ZONA RIESGO EXTREMO")))),0)</f>
        <v>ZONA RIESGO BAJA</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3">
      <c r="A46" s="1"/>
      <c r="B46" s="1"/>
      <c r="C46" s="1"/>
      <c r="D46" s="1"/>
      <c r="E46" s="1"/>
      <c r="F46" s="1"/>
      <c r="G46" s="1"/>
      <c r="H46" s="1"/>
      <c r="I46" s="1"/>
      <c r="J46" s="1"/>
      <c r="K46" s="15">
        <v>36</v>
      </c>
      <c r="L46" s="1"/>
      <c r="M46" s="48">
        <v>32</v>
      </c>
      <c r="N46" s="48">
        <f>IF(AND('VALORACIÓN CON CONTROLES'!H41=0,'VALORACIÓN CON CONTROLES'!I41=0),'ANALISIS DE RIESGOS'!I41,0)</f>
        <v>0</v>
      </c>
      <c r="O46" s="1">
        <f>IF(AND('VALORACIÓN CON CONTROLES'!H41=0,'VALORACIÓN CON CONTROLES'!I41&gt;0),IF(OR(AND('ANALISIS DE RIESGOS'!F41=1,'VALORACIÓN CON CONTROLES'!I41=1),AND('ANALISIS DE RIESGOS'!F41=2,'VALORACIÓN CON CONTROLES'!I41=1),AND('ANALISIS DE RIESGOS'!F41=3,'VALORACIÓN CON CONTROLES'!I41=1),AND('ANALISIS DE RIESGOS'!F41=1,'VALORACIÓN CON CONTROLES'!I41=2),AND('ANALISIS DE RIESGOS'!F41=2,'VALORACIÓN CON CONTROLES'!I41=2)),"ZONA RIESGO BAJA",IF(OR(AND('ANALISIS DE RIESGOS'!F41=4,'VALORACIÓN CON CONTROLES'!I41=1),AND('ANALISIS DE RIESGOS'!F41=3,'VALORACIÓN CON CONTROLES'!I41=2),AND('ANALISIS DE RIESGOS'!F41=2,'VALORACIÓN CON CONTROLES'!I41=3),AND('ANALISIS DE RIESGOS'!F41=1,'VALORACIÓN CON CONTROLES'!I41=3)),"ZONA RIESGO MODERADO",IF(OR(AND('ANALISIS DE RIESGOS'!F41=5,'VALORACIÓN CON CONTROLES'!I41=1),AND('ANALISIS DE RIESGOS'!F41=5,'VALORACIÓN CON CONTROLES'!I41=2),AND('ANALISIS DE RIESGOS'!F41=4,'VALORACIÓN CON CONTROLES'!I41=2),AND('ANALISIS DE RIESGOS'!F41=4,'VALORACIÓN CON CONTROLES'!I41=3),AND('ANALISIS DE RIESGOS'!F41=3,'VALORACIÓN CON CONTROLES'!I41=3),AND('ANALISIS DE RIESGOS'!F41=2,'VALORACIÓN CON CONTROLES'!I41=4),AND('ANALISIS DE RIESGOS'!F41=1,'VALORACIÓN CON CONTROLES'!I41=4),AND('ANALISIS DE RIESGOS'!F41=1,'VALORACIÓN CON CONTROLES'!I41=5)),"ZONA RIESGO ALTO",IF(OR(AND('ANALISIS DE RIESGOS'!F41=5,'VALORACIÓN CON CONTROLES'!I41=3),AND('ANALISIS DE RIESGOS'!F41=5,'VALORACIÓN CON CONTROLES'!I41=4),AND('ANALISIS DE RIESGOS'!F41=5,'VALORACIÓN CON CONTROLES'!I41=5),AND('ANALISIS DE RIESGOS'!F41=4,'VALORACIÓN CON CONTROLES'!I41=4),AND('ANALISIS DE RIESGOS'!F41=4,'VALORACIÓN CON CONTROLES'!I41=5),AND('ANALISIS DE RIESGOS'!F41=3,'VALORACIÓN CON CONTROLES'!I41=4),AND('ANALISIS DE RIESGOS'!F41=3,'VALORACIÓN CON CONTROLES'!I41=5),AND('ANALISIS DE RIESGOS'!F41=2,'VALORACIÓN CON CONTROLES'!I41=5)),"ZONA RIESGO EXTREMO")))),0)</f>
        <v>0</v>
      </c>
      <c r="P46" s="1">
        <f>IF(AND('VALORACIÓN CON CONTROLES'!H41&gt;0,'VALORACIÓN CON CONTROLES'!I41=0),IF(OR(AND('VALORACIÓN CON CONTROLES'!H41=1,'ANALISIS DE RIESGOS'!G41=1),AND('VALORACIÓN CON CONTROLES'!H41=2,'ANALISIS DE RIESGOS'!G41=1),AND('VALORACIÓN CON CONTROLES'!H41=3,'ANALISIS DE RIESGOS'!G41=1),AND('VALORACIÓN CON CONTROLES'!H41=1,'ANALISIS DE RIESGOS'!G41=2),AND('VALORACIÓN CON CONTROLES'!H41=2,'ANALISIS DE RIESGOS'!G41=2)),"ZONA RIESGO BAJA",IF(OR(AND('VALORACIÓN CON CONTROLES'!H41=4,'ANALISIS DE RIESGOS'!G41=1),AND('VALORACIÓN CON CONTROLES'!H41=3,'ANALISIS DE RIESGOS'!G41=2),AND('VALORACIÓN CON CONTROLES'!H41=2,'ANALISIS DE RIESGOS'!G41=3),AND('VALORACIÓN CON CONTROLES'!H41=1,'ANALISIS DE RIESGOS'!G41=3)),"ZONA RIESGO MODERADO",IF(OR(AND('VALORACIÓN CON CONTROLES'!H41=5,'ANALISIS DE RIESGOS'!G41=1),AND('VALORACIÓN CON CONTROLES'!H41=5,'ANALISIS DE RIESGOS'!G41=2),AND('VALORACIÓN CON CONTROLES'!H41=4,'ANALISIS DE RIESGOS'!G41=2),AND('VALORACIÓN CON CONTROLES'!H41=4,'ANALISIS DE RIESGOS'!G41=3),AND('VALORACIÓN CON CONTROLES'!H41=3,'ANALISIS DE RIESGOS'!G41=3),AND('VALORACIÓN CON CONTROLES'!H41=2,'ANALISIS DE RIESGOS'!G41=4),AND('VALORACIÓN CON CONTROLES'!H41=1,'ANALISIS DE RIESGOS'!G41=4),AND('VALORACIÓN CON CONTROLES'!H41=1,'ANALISIS DE RIESGOS'!G41=5)),"ZONA RIESGO ALTO",IF(OR(AND('VALORACIÓN CON CONTROLES'!H41=5,'ANALISIS DE RIESGOS'!G41=3),AND('VALORACIÓN CON CONTROLES'!H41=5,'ANALISIS DE RIESGOS'!G41=4),AND('VALORACIÓN CON CONTROLES'!H41=5,'ANALISIS DE RIESGOS'!G41=5),AND('VALORACIÓN CON CONTROLES'!H41=4,'ANALISIS DE RIESGOS'!G41=4),AND('VALORACIÓN CON CONTROLES'!H41=4,'ANALISIS DE RIESGOS'!G41=5),AND('VALORACIÓN CON CONTROLES'!H41=3,'ANALISIS DE RIESGOS'!G41=4),AND('VALORACIÓN CON CONTROLES'!H41=3,'ANALISIS DE RIESGOS'!G41=5),AND('VALORACIÓN CON CONTROLES'!H41=2,'ANALISIS DE RIESGOS'!G41=5)),"ZONA RIESGO EXTREMO")))),0)</f>
        <v>0</v>
      </c>
      <c r="Q46" s="46" t="str">
        <f>IF(AND('VALORACIÓN CON CONTROLES'!H41&gt;0,'VALORACIÓN CON CONTROLES'!I41&gt;0),IF(OR(AND('VALORACIÓN CON CONTROLES'!H41=1,'VALORACIÓN CON CONTROLES'!I41=1),AND('VALORACIÓN CON CONTROLES'!H41=2,'VALORACIÓN CON CONTROLES'!I41=1),AND('VALORACIÓN CON CONTROLES'!H41=3,'VALORACIÓN CON CONTROLES'!I41=1),AND('VALORACIÓN CON CONTROLES'!H41=1,'VALORACIÓN CON CONTROLES'!I41=2),AND('VALORACIÓN CON CONTROLES'!H41=2,'VALORACIÓN CON CONTROLES'!I41=2)),"ZONA RIESGO BAJA",IF(OR(AND('VALORACIÓN CON CONTROLES'!H41=4,'VALORACIÓN CON CONTROLES'!I41=1),AND('VALORACIÓN CON CONTROLES'!H41=3,'VALORACIÓN CON CONTROLES'!I41=2),AND('VALORACIÓN CON CONTROLES'!H41=2,'VALORACIÓN CON CONTROLES'!I41=3),AND('VALORACIÓN CON CONTROLES'!H41=1,'VALORACIÓN CON CONTROLES'!I41=3)),"ZONA RIESGO MODERADO",IF(OR(AND('VALORACIÓN CON CONTROLES'!H41=5,'VALORACIÓN CON CONTROLES'!I41=1),AND('VALORACIÓN CON CONTROLES'!H41=5,'VALORACIÓN CON CONTROLES'!I41=2),AND('VALORACIÓN CON CONTROLES'!H41=4,'VALORACIÓN CON CONTROLES'!I41=2),AND('VALORACIÓN CON CONTROLES'!H41=4,'VALORACIÓN CON CONTROLES'!I41=3),AND('VALORACIÓN CON CONTROLES'!H41=3,'VALORACIÓN CON CONTROLES'!I41=3),AND('VALORACIÓN CON CONTROLES'!H41=2,'VALORACIÓN CON CONTROLES'!I41=4),AND('VALORACIÓN CON CONTROLES'!H41=1,'VALORACIÓN CON CONTROLES'!I41=4),AND('VALORACIÓN CON CONTROLES'!H41=1,'VALORACIÓN CON CONTROLES'!I41=5)),"ZONA RIESGO ALTO",IF(OR(AND('VALORACIÓN CON CONTROLES'!H41=5,'VALORACIÓN CON CONTROLES'!I41=3),AND('VALORACIÓN CON CONTROLES'!H41=5,'VALORACIÓN CON CONTROLES'!I41=4),AND('VALORACIÓN CON CONTROLES'!H41=5,'VALORACIÓN CON CONTROLES'!I41=5),AND('VALORACIÓN CON CONTROLES'!H41=4,'VALORACIÓN CON CONTROLES'!I41=4),AND('VALORACIÓN CON CONTROLES'!H41=4,'VALORACIÓN CON CONTROLES'!I41=5),AND('VALORACIÓN CON CONTROLES'!H41=3,'VALORACIÓN CON CONTROLES'!I41=4),AND('VALORACIÓN CON CONTROLES'!H41=3,'VALORACIÓN CON CONTROLES'!I41=5),AND('VALORACIÓN CON CONTROLES'!H41=2,'VALORACIÓN CON CONTROLES'!I41=5)),"ZONA RIESGO EXTREMO")))),0)</f>
        <v>ZONA RIESGO BAJA</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3">
      <c r="A47" s="1"/>
      <c r="B47" s="1"/>
      <c r="C47" s="1"/>
      <c r="D47" s="1"/>
      <c r="E47" s="1"/>
      <c r="F47" s="1"/>
      <c r="G47" s="1"/>
      <c r="H47" s="1"/>
      <c r="I47" s="1"/>
      <c r="J47" s="1"/>
      <c r="K47" s="15">
        <v>37</v>
      </c>
      <c r="L47" s="1"/>
      <c r="M47" s="48">
        <v>33</v>
      </c>
      <c r="N47" s="48">
        <f>IF(AND('VALORACIÓN CON CONTROLES'!H42=0,'VALORACIÓN CON CONTROLES'!I42=0),'ANALISIS DE RIESGOS'!I42,0)</f>
        <v>0</v>
      </c>
      <c r="O47" s="1">
        <f>IF(AND('VALORACIÓN CON CONTROLES'!H42=0,'VALORACIÓN CON CONTROLES'!I42&gt;0),IF(OR(AND('ANALISIS DE RIESGOS'!F42=1,'VALORACIÓN CON CONTROLES'!I42=1),AND('ANALISIS DE RIESGOS'!F42=2,'VALORACIÓN CON CONTROLES'!I42=1),AND('ANALISIS DE RIESGOS'!F42=3,'VALORACIÓN CON CONTROLES'!I42=1),AND('ANALISIS DE RIESGOS'!F42=1,'VALORACIÓN CON CONTROLES'!I42=2),AND('ANALISIS DE RIESGOS'!F42=2,'VALORACIÓN CON CONTROLES'!I42=2)),"ZONA RIESGO BAJA",IF(OR(AND('ANALISIS DE RIESGOS'!F42=4,'VALORACIÓN CON CONTROLES'!I42=1),AND('ANALISIS DE RIESGOS'!F42=3,'VALORACIÓN CON CONTROLES'!I42=2),AND('ANALISIS DE RIESGOS'!F42=2,'VALORACIÓN CON CONTROLES'!I42=3),AND('ANALISIS DE RIESGOS'!F42=1,'VALORACIÓN CON CONTROLES'!I42=3)),"ZONA RIESGO MODERADO",IF(OR(AND('ANALISIS DE RIESGOS'!F42=5,'VALORACIÓN CON CONTROLES'!I42=1),AND('ANALISIS DE RIESGOS'!F42=5,'VALORACIÓN CON CONTROLES'!I42=2),AND('ANALISIS DE RIESGOS'!F42=4,'VALORACIÓN CON CONTROLES'!I42=2),AND('ANALISIS DE RIESGOS'!F42=4,'VALORACIÓN CON CONTROLES'!I42=3),AND('ANALISIS DE RIESGOS'!F42=3,'VALORACIÓN CON CONTROLES'!I42=3),AND('ANALISIS DE RIESGOS'!F42=2,'VALORACIÓN CON CONTROLES'!I42=4),AND('ANALISIS DE RIESGOS'!F42=1,'VALORACIÓN CON CONTROLES'!I42=4),AND('ANALISIS DE RIESGOS'!F42=1,'VALORACIÓN CON CONTROLES'!I42=5)),"ZONA RIESGO ALTO",IF(OR(AND('ANALISIS DE RIESGOS'!F42=5,'VALORACIÓN CON CONTROLES'!I42=3),AND('ANALISIS DE RIESGOS'!F42=5,'VALORACIÓN CON CONTROLES'!I42=4),AND('ANALISIS DE RIESGOS'!F42=5,'VALORACIÓN CON CONTROLES'!I42=5),AND('ANALISIS DE RIESGOS'!F42=4,'VALORACIÓN CON CONTROLES'!I42=4),AND('ANALISIS DE RIESGOS'!F42=4,'VALORACIÓN CON CONTROLES'!I42=5),AND('ANALISIS DE RIESGOS'!F42=3,'VALORACIÓN CON CONTROLES'!I42=4),AND('ANALISIS DE RIESGOS'!F42=3,'VALORACIÓN CON CONTROLES'!I42=5),AND('ANALISIS DE RIESGOS'!F42=2,'VALORACIÓN CON CONTROLES'!I42=5)),"ZONA RIESGO EXTREMO")))),0)</f>
        <v>0</v>
      </c>
      <c r="P47" s="1">
        <f>IF(AND('VALORACIÓN CON CONTROLES'!H42&gt;0,'VALORACIÓN CON CONTROLES'!I42=0),IF(OR(AND('VALORACIÓN CON CONTROLES'!H42=1,'ANALISIS DE RIESGOS'!G42=1),AND('VALORACIÓN CON CONTROLES'!H42=2,'ANALISIS DE RIESGOS'!G42=1),AND('VALORACIÓN CON CONTROLES'!H42=3,'ANALISIS DE RIESGOS'!G42=1),AND('VALORACIÓN CON CONTROLES'!H42=1,'ANALISIS DE RIESGOS'!G42=2),AND('VALORACIÓN CON CONTROLES'!H42=2,'ANALISIS DE RIESGOS'!G42=2)),"ZONA RIESGO BAJA",IF(OR(AND('VALORACIÓN CON CONTROLES'!H42=4,'ANALISIS DE RIESGOS'!G42=1),AND('VALORACIÓN CON CONTROLES'!H42=3,'ANALISIS DE RIESGOS'!G42=2),AND('VALORACIÓN CON CONTROLES'!H42=2,'ANALISIS DE RIESGOS'!G42=3),AND('VALORACIÓN CON CONTROLES'!H42=1,'ANALISIS DE RIESGOS'!G42=3)),"ZONA RIESGO MODERADO",IF(OR(AND('VALORACIÓN CON CONTROLES'!H42=5,'ANALISIS DE RIESGOS'!G42=1),AND('VALORACIÓN CON CONTROLES'!H42=5,'ANALISIS DE RIESGOS'!G42=2),AND('VALORACIÓN CON CONTROLES'!H42=4,'ANALISIS DE RIESGOS'!G42=2),AND('VALORACIÓN CON CONTROLES'!H42=4,'ANALISIS DE RIESGOS'!G42=3),AND('VALORACIÓN CON CONTROLES'!H42=3,'ANALISIS DE RIESGOS'!G42=3),AND('VALORACIÓN CON CONTROLES'!H42=2,'ANALISIS DE RIESGOS'!G42=4),AND('VALORACIÓN CON CONTROLES'!H42=1,'ANALISIS DE RIESGOS'!G42=4),AND('VALORACIÓN CON CONTROLES'!H42=1,'ANALISIS DE RIESGOS'!G42=5)),"ZONA RIESGO ALTO",IF(OR(AND('VALORACIÓN CON CONTROLES'!H42=5,'ANALISIS DE RIESGOS'!G42=3),AND('VALORACIÓN CON CONTROLES'!H42=5,'ANALISIS DE RIESGOS'!G42=4),AND('VALORACIÓN CON CONTROLES'!H42=5,'ANALISIS DE RIESGOS'!G42=5),AND('VALORACIÓN CON CONTROLES'!H42=4,'ANALISIS DE RIESGOS'!G42=4),AND('VALORACIÓN CON CONTROLES'!H42=4,'ANALISIS DE RIESGOS'!G42=5),AND('VALORACIÓN CON CONTROLES'!H42=3,'ANALISIS DE RIESGOS'!G42=4),AND('VALORACIÓN CON CONTROLES'!H42=3,'ANALISIS DE RIESGOS'!G42=5),AND('VALORACIÓN CON CONTROLES'!H42=2,'ANALISIS DE RIESGOS'!G42=5)),"ZONA RIESGO EXTREMO")))),0)</f>
        <v>0</v>
      </c>
      <c r="Q47" s="46" t="str">
        <f>IF(AND('VALORACIÓN CON CONTROLES'!H42&gt;0,'VALORACIÓN CON CONTROLES'!I42&gt;0),IF(OR(AND('VALORACIÓN CON CONTROLES'!H42=1,'VALORACIÓN CON CONTROLES'!I42=1),AND('VALORACIÓN CON CONTROLES'!H42=2,'VALORACIÓN CON CONTROLES'!I42=1),AND('VALORACIÓN CON CONTROLES'!H42=3,'VALORACIÓN CON CONTROLES'!I42=1),AND('VALORACIÓN CON CONTROLES'!H42=1,'VALORACIÓN CON CONTROLES'!I42=2),AND('VALORACIÓN CON CONTROLES'!H42=2,'VALORACIÓN CON CONTROLES'!I42=2)),"ZONA RIESGO BAJA",IF(OR(AND('VALORACIÓN CON CONTROLES'!H42=4,'VALORACIÓN CON CONTROLES'!I42=1),AND('VALORACIÓN CON CONTROLES'!H42=3,'VALORACIÓN CON CONTROLES'!I42=2),AND('VALORACIÓN CON CONTROLES'!H42=2,'VALORACIÓN CON CONTROLES'!I42=3),AND('VALORACIÓN CON CONTROLES'!H42=1,'VALORACIÓN CON CONTROLES'!I42=3)),"ZONA RIESGO MODERADO",IF(OR(AND('VALORACIÓN CON CONTROLES'!H42=5,'VALORACIÓN CON CONTROLES'!I42=1),AND('VALORACIÓN CON CONTROLES'!H42=5,'VALORACIÓN CON CONTROLES'!I42=2),AND('VALORACIÓN CON CONTROLES'!H42=4,'VALORACIÓN CON CONTROLES'!I42=2),AND('VALORACIÓN CON CONTROLES'!H42=4,'VALORACIÓN CON CONTROLES'!I42=3),AND('VALORACIÓN CON CONTROLES'!H42=3,'VALORACIÓN CON CONTROLES'!I42=3),AND('VALORACIÓN CON CONTROLES'!H42=2,'VALORACIÓN CON CONTROLES'!I42=4),AND('VALORACIÓN CON CONTROLES'!H42=1,'VALORACIÓN CON CONTROLES'!I42=4),AND('VALORACIÓN CON CONTROLES'!H42=1,'VALORACIÓN CON CONTROLES'!I42=5)),"ZONA RIESGO ALTO",IF(OR(AND('VALORACIÓN CON CONTROLES'!H42=5,'VALORACIÓN CON CONTROLES'!I42=3),AND('VALORACIÓN CON CONTROLES'!H42=5,'VALORACIÓN CON CONTROLES'!I42=4),AND('VALORACIÓN CON CONTROLES'!H42=5,'VALORACIÓN CON CONTROLES'!I42=5),AND('VALORACIÓN CON CONTROLES'!H42=4,'VALORACIÓN CON CONTROLES'!I42=4),AND('VALORACIÓN CON CONTROLES'!H42=4,'VALORACIÓN CON CONTROLES'!I42=5),AND('VALORACIÓN CON CONTROLES'!H42=3,'VALORACIÓN CON CONTROLES'!I42=4),AND('VALORACIÓN CON CONTROLES'!H42=3,'VALORACIÓN CON CONTROLES'!I42=5),AND('VALORACIÓN CON CONTROLES'!H42=2,'VALORACIÓN CON CONTROLES'!I42=5)),"ZONA RIESGO EXTREMO")))),0)</f>
        <v>ZONA RIESGO BAJA</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3">
      <c r="A48" s="1"/>
      <c r="B48" s="1"/>
      <c r="C48" s="1"/>
      <c r="D48" s="1"/>
      <c r="E48" s="1"/>
      <c r="F48" s="1"/>
      <c r="G48" s="1"/>
      <c r="H48" s="1"/>
      <c r="I48" s="1"/>
      <c r="J48" s="1"/>
      <c r="K48" s="15">
        <v>38</v>
      </c>
      <c r="L48" s="1"/>
      <c r="M48" s="48">
        <v>34</v>
      </c>
      <c r="N48" s="48">
        <f>IF(AND('VALORACIÓN CON CONTROLES'!H43=0,'VALORACIÓN CON CONTROLES'!I43=0),'ANALISIS DE RIESGOS'!I43,0)</f>
        <v>0</v>
      </c>
      <c r="O48" s="1">
        <f>IF(AND('VALORACIÓN CON CONTROLES'!H43=0,'VALORACIÓN CON CONTROLES'!I43&gt;0),IF(OR(AND('ANALISIS DE RIESGOS'!F43=1,'VALORACIÓN CON CONTROLES'!I43=1),AND('ANALISIS DE RIESGOS'!F43=2,'VALORACIÓN CON CONTROLES'!I43=1),AND('ANALISIS DE RIESGOS'!F43=3,'VALORACIÓN CON CONTROLES'!I43=1),AND('ANALISIS DE RIESGOS'!F43=1,'VALORACIÓN CON CONTROLES'!I43=2),AND('ANALISIS DE RIESGOS'!F43=2,'VALORACIÓN CON CONTROLES'!I43=2)),"ZONA RIESGO BAJA",IF(OR(AND('ANALISIS DE RIESGOS'!F43=4,'VALORACIÓN CON CONTROLES'!I43=1),AND('ANALISIS DE RIESGOS'!F43=3,'VALORACIÓN CON CONTROLES'!I43=2),AND('ANALISIS DE RIESGOS'!F43=2,'VALORACIÓN CON CONTROLES'!I43=3),AND('ANALISIS DE RIESGOS'!F43=1,'VALORACIÓN CON CONTROLES'!I43=3)),"ZONA RIESGO MODERADO",IF(OR(AND('ANALISIS DE RIESGOS'!F43=5,'VALORACIÓN CON CONTROLES'!I43=1),AND('ANALISIS DE RIESGOS'!F43=5,'VALORACIÓN CON CONTROLES'!I43=2),AND('ANALISIS DE RIESGOS'!F43=4,'VALORACIÓN CON CONTROLES'!I43=2),AND('ANALISIS DE RIESGOS'!F43=4,'VALORACIÓN CON CONTROLES'!I43=3),AND('ANALISIS DE RIESGOS'!F43=3,'VALORACIÓN CON CONTROLES'!I43=3),AND('ANALISIS DE RIESGOS'!F43=2,'VALORACIÓN CON CONTROLES'!I43=4),AND('ANALISIS DE RIESGOS'!F43=1,'VALORACIÓN CON CONTROLES'!I43=4),AND('ANALISIS DE RIESGOS'!F43=1,'VALORACIÓN CON CONTROLES'!I43=5)),"ZONA RIESGO ALTO",IF(OR(AND('ANALISIS DE RIESGOS'!F43=5,'VALORACIÓN CON CONTROLES'!I43=3),AND('ANALISIS DE RIESGOS'!F43=5,'VALORACIÓN CON CONTROLES'!I43=4),AND('ANALISIS DE RIESGOS'!F43=5,'VALORACIÓN CON CONTROLES'!I43=5),AND('ANALISIS DE RIESGOS'!F43=4,'VALORACIÓN CON CONTROLES'!I43=4),AND('ANALISIS DE RIESGOS'!F43=4,'VALORACIÓN CON CONTROLES'!I43=5),AND('ANALISIS DE RIESGOS'!F43=3,'VALORACIÓN CON CONTROLES'!I43=4),AND('ANALISIS DE RIESGOS'!F43=3,'VALORACIÓN CON CONTROLES'!I43=5),AND('ANALISIS DE RIESGOS'!F43=2,'VALORACIÓN CON CONTROLES'!I43=5)),"ZONA RIESGO EXTREMO")))),0)</f>
        <v>0</v>
      </c>
      <c r="P48" s="1">
        <f>IF(AND('VALORACIÓN CON CONTROLES'!H43&gt;0,'VALORACIÓN CON CONTROLES'!I43=0),IF(OR(AND('VALORACIÓN CON CONTROLES'!H43=1,'ANALISIS DE RIESGOS'!G43=1),AND('VALORACIÓN CON CONTROLES'!H43=2,'ANALISIS DE RIESGOS'!G43=1),AND('VALORACIÓN CON CONTROLES'!H43=3,'ANALISIS DE RIESGOS'!G43=1),AND('VALORACIÓN CON CONTROLES'!H43=1,'ANALISIS DE RIESGOS'!G43=2),AND('VALORACIÓN CON CONTROLES'!H43=2,'ANALISIS DE RIESGOS'!G43=2)),"ZONA RIESGO BAJA",IF(OR(AND('VALORACIÓN CON CONTROLES'!H43=4,'ANALISIS DE RIESGOS'!G43=1),AND('VALORACIÓN CON CONTROLES'!H43=3,'ANALISIS DE RIESGOS'!G43=2),AND('VALORACIÓN CON CONTROLES'!H43=2,'ANALISIS DE RIESGOS'!G43=3),AND('VALORACIÓN CON CONTROLES'!H43=1,'ANALISIS DE RIESGOS'!G43=3)),"ZONA RIESGO MODERADO",IF(OR(AND('VALORACIÓN CON CONTROLES'!H43=5,'ANALISIS DE RIESGOS'!G43=1),AND('VALORACIÓN CON CONTROLES'!H43=5,'ANALISIS DE RIESGOS'!G43=2),AND('VALORACIÓN CON CONTROLES'!H43=4,'ANALISIS DE RIESGOS'!G43=2),AND('VALORACIÓN CON CONTROLES'!H43=4,'ANALISIS DE RIESGOS'!G43=3),AND('VALORACIÓN CON CONTROLES'!H43=3,'ANALISIS DE RIESGOS'!G43=3),AND('VALORACIÓN CON CONTROLES'!H43=2,'ANALISIS DE RIESGOS'!G43=4),AND('VALORACIÓN CON CONTROLES'!H43=1,'ANALISIS DE RIESGOS'!G43=4),AND('VALORACIÓN CON CONTROLES'!H43=1,'ANALISIS DE RIESGOS'!G43=5)),"ZONA RIESGO ALTO",IF(OR(AND('VALORACIÓN CON CONTROLES'!H43=5,'ANALISIS DE RIESGOS'!G43=3),AND('VALORACIÓN CON CONTROLES'!H43=5,'ANALISIS DE RIESGOS'!G43=4),AND('VALORACIÓN CON CONTROLES'!H43=5,'ANALISIS DE RIESGOS'!G43=5),AND('VALORACIÓN CON CONTROLES'!H43=4,'ANALISIS DE RIESGOS'!G43=4),AND('VALORACIÓN CON CONTROLES'!H43=4,'ANALISIS DE RIESGOS'!G43=5),AND('VALORACIÓN CON CONTROLES'!H43=3,'ANALISIS DE RIESGOS'!G43=4),AND('VALORACIÓN CON CONTROLES'!H43=3,'ANALISIS DE RIESGOS'!G43=5),AND('VALORACIÓN CON CONTROLES'!H43=2,'ANALISIS DE RIESGOS'!G43=5)),"ZONA RIESGO EXTREMO")))),0)</f>
        <v>0</v>
      </c>
      <c r="Q48" s="46" t="str">
        <f>IF(AND('VALORACIÓN CON CONTROLES'!H43&gt;0,'VALORACIÓN CON CONTROLES'!I43&gt;0),IF(OR(AND('VALORACIÓN CON CONTROLES'!H43=1,'VALORACIÓN CON CONTROLES'!I43=1),AND('VALORACIÓN CON CONTROLES'!H43=2,'VALORACIÓN CON CONTROLES'!I43=1),AND('VALORACIÓN CON CONTROLES'!H43=3,'VALORACIÓN CON CONTROLES'!I43=1),AND('VALORACIÓN CON CONTROLES'!H43=1,'VALORACIÓN CON CONTROLES'!I43=2),AND('VALORACIÓN CON CONTROLES'!H43=2,'VALORACIÓN CON CONTROLES'!I43=2)),"ZONA RIESGO BAJA",IF(OR(AND('VALORACIÓN CON CONTROLES'!H43=4,'VALORACIÓN CON CONTROLES'!I43=1),AND('VALORACIÓN CON CONTROLES'!H43=3,'VALORACIÓN CON CONTROLES'!I43=2),AND('VALORACIÓN CON CONTROLES'!H43=2,'VALORACIÓN CON CONTROLES'!I43=3),AND('VALORACIÓN CON CONTROLES'!H43=1,'VALORACIÓN CON CONTROLES'!I43=3)),"ZONA RIESGO MODERADO",IF(OR(AND('VALORACIÓN CON CONTROLES'!H43=5,'VALORACIÓN CON CONTROLES'!I43=1),AND('VALORACIÓN CON CONTROLES'!H43=5,'VALORACIÓN CON CONTROLES'!I43=2),AND('VALORACIÓN CON CONTROLES'!H43=4,'VALORACIÓN CON CONTROLES'!I43=2),AND('VALORACIÓN CON CONTROLES'!H43=4,'VALORACIÓN CON CONTROLES'!I43=3),AND('VALORACIÓN CON CONTROLES'!H43=3,'VALORACIÓN CON CONTROLES'!I43=3),AND('VALORACIÓN CON CONTROLES'!H43=2,'VALORACIÓN CON CONTROLES'!I43=4),AND('VALORACIÓN CON CONTROLES'!H43=1,'VALORACIÓN CON CONTROLES'!I43=4),AND('VALORACIÓN CON CONTROLES'!H43=1,'VALORACIÓN CON CONTROLES'!I43=5)),"ZONA RIESGO ALTO",IF(OR(AND('VALORACIÓN CON CONTROLES'!H43=5,'VALORACIÓN CON CONTROLES'!I43=3),AND('VALORACIÓN CON CONTROLES'!H43=5,'VALORACIÓN CON CONTROLES'!I43=4),AND('VALORACIÓN CON CONTROLES'!H43=5,'VALORACIÓN CON CONTROLES'!I43=5),AND('VALORACIÓN CON CONTROLES'!H43=4,'VALORACIÓN CON CONTROLES'!I43=4),AND('VALORACIÓN CON CONTROLES'!H43=4,'VALORACIÓN CON CONTROLES'!I43=5),AND('VALORACIÓN CON CONTROLES'!H43=3,'VALORACIÓN CON CONTROLES'!I43=4),AND('VALORACIÓN CON CONTROLES'!H43=3,'VALORACIÓN CON CONTROLES'!I43=5),AND('VALORACIÓN CON CONTROLES'!H43=2,'VALORACIÓN CON CONTROLES'!I43=5)),"ZONA RIESGO EXTREMO")))),0)</f>
        <v>ZONA RIESGO BAJA</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3">
      <c r="A49" s="1"/>
      <c r="B49" s="1"/>
      <c r="C49" s="1"/>
      <c r="D49" s="1"/>
      <c r="E49" s="1"/>
      <c r="F49" s="1"/>
      <c r="G49" s="1"/>
      <c r="H49" s="1"/>
      <c r="I49" s="1"/>
      <c r="J49" s="1"/>
      <c r="K49" s="15">
        <v>39</v>
      </c>
      <c r="L49" s="1"/>
      <c r="M49" s="48">
        <v>35</v>
      </c>
      <c r="N49" s="48">
        <f>IF(AND('VALORACIÓN CON CONTROLES'!H44=0,'VALORACIÓN CON CONTROLES'!I44=0),'ANALISIS DE RIESGOS'!I44,0)</f>
        <v>0</v>
      </c>
      <c r="O49" s="1">
        <f>IF(AND('VALORACIÓN CON CONTROLES'!H44=0,'VALORACIÓN CON CONTROLES'!I44&gt;0),IF(OR(AND('ANALISIS DE RIESGOS'!F44=1,'VALORACIÓN CON CONTROLES'!I44=1),AND('ANALISIS DE RIESGOS'!F44=2,'VALORACIÓN CON CONTROLES'!I44=1),AND('ANALISIS DE RIESGOS'!F44=3,'VALORACIÓN CON CONTROLES'!I44=1),AND('ANALISIS DE RIESGOS'!F44=1,'VALORACIÓN CON CONTROLES'!I44=2),AND('ANALISIS DE RIESGOS'!F44=2,'VALORACIÓN CON CONTROLES'!I44=2)),"ZONA RIESGO BAJA",IF(OR(AND('ANALISIS DE RIESGOS'!F44=4,'VALORACIÓN CON CONTROLES'!I44=1),AND('ANALISIS DE RIESGOS'!F44=3,'VALORACIÓN CON CONTROLES'!I44=2),AND('ANALISIS DE RIESGOS'!F44=2,'VALORACIÓN CON CONTROLES'!I44=3),AND('ANALISIS DE RIESGOS'!F44=1,'VALORACIÓN CON CONTROLES'!I44=3)),"ZONA RIESGO MODERADO",IF(OR(AND('ANALISIS DE RIESGOS'!F44=5,'VALORACIÓN CON CONTROLES'!I44=1),AND('ANALISIS DE RIESGOS'!F44=5,'VALORACIÓN CON CONTROLES'!I44=2),AND('ANALISIS DE RIESGOS'!F44=4,'VALORACIÓN CON CONTROLES'!I44=2),AND('ANALISIS DE RIESGOS'!F44=4,'VALORACIÓN CON CONTROLES'!I44=3),AND('ANALISIS DE RIESGOS'!F44=3,'VALORACIÓN CON CONTROLES'!I44=3),AND('ANALISIS DE RIESGOS'!F44=2,'VALORACIÓN CON CONTROLES'!I44=4),AND('ANALISIS DE RIESGOS'!F44=1,'VALORACIÓN CON CONTROLES'!I44=4),AND('ANALISIS DE RIESGOS'!F44=1,'VALORACIÓN CON CONTROLES'!I44=5)),"ZONA RIESGO ALTO",IF(OR(AND('ANALISIS DE RIESGOS'!F44=5,'VALORACIÓN CON CONTROLES'!I44=3),AND('ANALISIS DE RIESGOS'!F44=5,'VALORACIÓN CON CONTROLES'!I44=4),AND('ANALISIS DE RIESGOS'!F44=5,'VALORACIÓN CON CONTROLES'!I44=5),AND('ANALISIS DE RIESGOS'!F44=4,'VALORACIÓN CON CONTROLES'!I44=4),AND('ANALISIS DE RIESGOS'!F44=4,'VALORACIÓN CON CONTROLES'!I44=5),AND('ANALISIS DE RIESGOS'!F44=3,'VALORACIÓN CON CONTROLES'!I44=4),AND('ANALISIS DE RIESGOS'!F44=3,'VALORACIÓN CON CONTROLES'!I44=5),AND('ANALISIS DE RIESGOS'!F44=2,'VALORACIÓN CON CONTROLES'!I44=5)),"ZONA RIESGO EXTREMO")))),0)</f>
        <v>0</v>
      </c>
      <c r="P49" s="1">
        <f>IF(AND('VALORACIÓN CON CONTROLES'!H44&gt;0,'VALORACIÓN CON CONTROLES'!I44=0),IF(OR(AND('VALORACIÓN CON CONTROLES'!H44=1,'ANALISIS DE RIESGOS'!G44=1),AND('VALORACIÓN CON CONTROLES'!H44=2,'ANALISIS DE RIESGOS'!G44=1),AND('VALORACIÓN CON CONTROLES'!H44=3,'ANALISIS DE RIESGOS'!G44=1),AND('VALORACIÓN CON CONTROLES'!H44=1,'ANALISIS DE RIESGOS'!G44=2),AND('VALORACIÓN CON CONTROLES'!H44=2,'ANALISIS DE RIESGOS'!G44=2)),"ZONA RIESGO BAJA",IF(OR(AND('VALORACIÓN CON CONTROLES'!H44=4,'ANALISIS DE RIESGOS'!G44=1),AND('VALORACIÓN CON CONTROLES'!H44=3,'ANALISIS DE RIESGOS'!G44=2),AND('VALORACIÓN CON CONTROLES'!H44=2,'ANALISIS DE RIESGOS'!G44=3),AND('VALORACIÓN CON CONTROLES'!H44=1,'ANALISIS DE RIESGOS'!G44=3)),"ZONA RIESGO MODERADO",IF(OR(AND('VALORACIÓN CON CONTROLES'!H44=5,'ANALISIS DE RIESGOS'!G44=1),AND('VALORACIÓN CON CONTROLES'!H44=5,'ANALISIS DE RIESGOS'!G44=2),AND('VALORACIÓN CON CONTROLES'!H44=4,'ANALISIS DE RIESGOS'!G44=2),AND('VALORACIÓN CON CONTROLES'!H44=4,'ANALISIS DE RIESGOS'!G44=3),AND('VALORACIÓN CON CONTROLES'!H44=3,'ANALISIS DE RIESGOS'!G44=3),AND('VALORACIÓN CON CONTROLES'!H44=2,'ANALISIS DE RIESGOS'!G44=4),AND('VALORACIÓN CON CONTROLES'!H44=1,'ANALISIS DE RIESGOS'!G44=4),AND('VALORACIÓN CON CONTROLES'!H44=1,'ANALISIS DE RIESGOS'!G44=5)),"ZONA RIESGO ALTO",IF(OR(AND('VALORACIÓN CON CONTROLES'!H44=5,'ANALISIS DE RIESGOS'!G44=3),AND('VALORACIÓN CON CONTROLES'!H44=5,'ANALISIS DE RIESGOS'!G44=4),AND('VALORACIÓN CON CONTROLES'!H44=5,'ANALISIS DE RIESGOS'!G44=5),AND('VALORACIÓN CON CONTROLES'!H44=4,'ANALISIS DE RIESGOS'!G44=4),AND('VALORACIÓN CON CONTROLES'!H44=4,'ANALISIS DE RIESGOS'!G44=5),AND('VALORACIÓN CON CONTROLES'!H44=3,'ANALISIS DE RIESGOS'!G44=4),AND('VALORACIÓN CON CONTROLES'!H44=3,'ANALISIS DE RIESGOS'!G44=5),AND('VALORACIÓN CON CONTROLES'!H44=2,'ANALISIS DE RIESGOS'!G44=5)),"ZONA RIESGO EXTREMO")))),0)</f>
        <v>0</v>
      </c>
      <c r="Q49" s="46" t="str">
        <f>IF(AND('VALORACIÓN CON CONTROLES'!H44&gt;0,'VALORACIÓN CON CONTROLES'!I44&gt;0),IF(OR(AND('VALORACIÓN CON CONTROLES'!H44=1,'VALORACIÓN CON CONTROLES'!I44=1),AND('VALORACIÓN CON CONTROLES'!H44=2,'VALORACIÓN CON CONTROLES'!I44=1),AND('VALORACIÓN CON CONTROLES'!H44=3,'VALORACIÓN CON CONTROLES'!I44=1),AND('VALORACIÓN CON CONTROLES'!H44=1,'VALORACIÓN CON CONTROLES'!I44=2),AND('VALORACIÓN CON CONTROLES'!H44=2,'VALORACIÓN CON CONTROLES'!I44=2)),"ZONA RIESGO BAJA",IF(OR(AND('VALORACIÓN CON CONTROLES'!H44=4,'VALORACIÓN CON CONTROLES'!I44=1),AND('VALORACIÓN CON CONTROLES'!H44=3,'VALORACIÓN CON CONTROLES'!I44=2),AND('VALORACIÓN CON CONTROLES'!H44=2,'VALORACIÓN CON CONTROLES'!I44=3),AND('VALORACIÓN CON CONTROLES'!H44=1,'VALORACIÓN CON CONTROLES'!I44=3)),"ZONA RIESGO MODERADO",IF(OR(AND('VALORACIÓN CON CONTROLES'!H44=5,'VALORACIÓN CON CONTROLES'!I44=1),AND('VALORACIÓN CON CONTROLES'!H44=5,'VALORACIÓN CON CONTROLES'!I44=2),AND('VALORACIÓN CON CONTROLES'!H44=4,'VALORACIÓN CON CONTROLES'!I44=2),AND('VALORACIÓN CON CONTROLES'!H44=4,'VALORACIÓN CON CONTROLES'!I44=3),AND('VALORACIÓN CON CONTROLES'!H44=3,'VALORACIÓN CON CONTROLES'!I44=3),AND('VALORACIÓN CON CONTROLES'!H44=2,'VALORACIÓN CON CONTROLES'!I44=4),AND('VALORACIÓN CON CONTROLES'!H44=1,'VALORACIÓN CON CONTROLES'!I44=4),AND('VALORACIÓN CON CONTROLES'!H44=1,'VALORACIÓN CON CONTROLES'!I44=5)),"ZONA RIESGO ALTO",IF(OR(AND('VALORACIÓN CON CONTROLES'!H44=5,'VALORACIÓN CON CONTROLES'!I44=3),AND('VALORACIÓN CON CONTROLES'!H44=5,'VALORACIÓN CON CONTROLES'!I44=4),AND('VALORACIÓN CON CONTROLES'!H44=5,'VALORACIÓN CON CONTROLES'!I44=5),AND('VALORACIÓN CON CONTROLES'!H44=4,'VALORACIÓN CON CONTROLES'!I44=4),AND('VALORACIÓN CON CONTROLES'!H44=4,'VALORACIÓN CON CONTROLES'!I44=5),AND('VALORACIÓN CON CONTROLES'!H44=3,'VALORACIÓN CON CONTROLES'!I44=4),AND('VALORACIÓN CON CONTROLES'!H44=3,'VALORACIÓN CON CONTROLES'!I44=5),AND('VALORACIÓN CON CONTROLES'!H44=2,'VALORACIÓN CON CONTROLES'!I44=5)),"ZONA RIESGO EXTREMO")))),0)</f>
        <v>ZONA RIESGO BAJA</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5">
        <v>40</v>
      </c>
      <c r="L50" s="1"/>
      <c r="M50" s="48">
        <v>36</v>
      </c>
      <c r="N50" s="48">
        <f>IF(AND('VALORACIÓN CON CONTROLES'!H45=0,'VALORACIÓN CON CONTROLES'!I45=0),'ANALISIS DE RIESGOS'!I45,0)</f>
        <v>0</v>
      </c>
      <c r="O50" s="1">
        <f>IF(AND('VALORACIÓN CON CONTROLES'!H45=0,'VALORACIÓN CON CONTROLES'!I45&gt;0),IF(OR(AND('ANALISIS DE RIESGOS'!F45=1,'VALORACIÓN CON CONTROLES'!I45=1),AND('ANALISIS DE RIESGOS'!F45=2,'VALORACIÓN CON CONTROLES'!I45=1),AND('ANALISIS DE RIESGOS'!F45=3,'VALORACIÓN CON CONTROLES'!I45=1),AND('ANALISIS DE RIESGOS'!F45=1,'VALORACIÓN CON CONTROLES'!I45=2),AND('ANALISIS DE RIESGOS'!F45=2,'VALORACIÓN CON CONTROLES'!I45=2)),"ZONA RIESGO BAJA",IF(OR(AND('ANALISIS DE RIESGOS'!F45=4,'VALORACIÓN CON CONTROLES'!I45=1),AND('ANALISIS DE RIESGOS'!F45=3,'VALORACIÓN CON CONTROLES'!I45=2),AND('ANALISIS DE RIESGOS'!F45=2,'VALORACIÓN CON CONTROLES'!I45=3),AND('ANALISIS DE RIESGOS'!F45=1,'VALORACIÓN CON CONTROLES'!I45=3)),"ZONA RIESGO MODERADO",IF(OR(AND('ANALISIS DE RIESGOS'!F45=5,'VALORACIÓN CON CONTROLES'!I45=1),AND('ANALISIS DE RIESGOS'!F45=5,'VALORACIÓN CON CONTROLES'!I45=2),AND('ANALISIS DE RIESGOS'!F45=4,'VALORACIÓN CON CONTROLES'!I45=2),AND('ANALISIS DE RIESGOS'!F45=4,'VALORACIÓN CON CONTROLES'!I45=3),AND('ANALISIS DE RIESGOS'!F45=3,'VALORACIÓN CON CONTROLES'!I45=3),AND('ANALISIS DE RIESGOS'!F45=2,'VALORACIÓN CON CONTROLES'!I45=4),AND('ANALISIS DE RIESGOS'!F45=1,'VALORACIÓN CON CONTROLES'!I45=4),AND('ANALISIS DE RIESGOS'!F45=1,'VALORACIÓN CON CONTROLES'!I45=5)),"ZONA RIESGO ALTO",IF(OR(AND('ANALISIS DE RIESGOS'!F45=5,'VALORACIÓN CON CONTROLES'!I45=3),AND('ANALISIS DE RIESGOS'!F45=5,'VALORACIÓN CON CONTROLES'!I45=4),AND('ANALISIS DE RIESGOS'!F45=5,'VALORACIÓN CON CONTROLES'!I45=5),AND('ANALISIS DE RIESGOS'!F45=4,'VALORACIÓN CON CONTROLES'!I45=4),AND('ANALISIS DE RIESGOS'!F45=4,'VALORACIÓN CON CONTROLES'!I45=5),AND('ANALISIS DE RIESGOS'!F45=3,'VALORACIÓN CON CONTROLES'!I45=4),AND('ANALISIS DE RIESGOS'!F45=3,'VALORACIÓN CON CONTROLES'!I45=5),AND('ANALISIS DE RIESGOS'!F45=2,'VALORACIÓN CON CONTROLES'!I45=5)),"ZONA RIESGO EXTREMO")))),0)</f>
        <v>0</v>
      </c>
      <c r="P50" s="1">
        <f>IF(AND('VALORACIÓN CON CONTROLES'!H45&gt;0,'VALORACIÓN CON CONTROLES'!I45=0),IF(OR(AND('VALORACIÓN CON CONTROLES'!H45=1,'ANALISIS DE RIESGOS'!G45=1),AND('VALORACIÓN CON CONTROLES'!H45=2,'ANALISIS DE RIESGOS'!G45=1),AND('VALORACIÓN CON CONTROLES'!H45=3,'ANALISIS DE RIESGOS'!G45=1),AND('VALORACIÓN CON CONTROLES'!H45=1,'ANALISIS DE RIESGOS'!G45=2),AND('VALORACIÓN CON CONTROLES'!H45=2,'ANALISIS DE RIESGOS'!G45=2)),"ZONA RIESGO BAJA",IF(OR(AND('VALORACIÓN CON CONTROLES'!H45=4,'ANALISIS DE RIESGOS'!G45=1),AND('VALORACIÓN CON CONTROLES'!H45=3,'ANALISIS DE RIESGOS'!G45=2),AND('VALORACIÓN CON CONTROLES'!H45=2,'ANALISIS DE RIESGOS'!G45=3),AND('VALORACIÓN CON CONTROLES'!H45=1,'ANALISIS DE RIESGOS'!G45=3)),"ZONA RIESGO MODERADO",IF(OR(AND('VALORACIÓN CON CONTROLES'!H45=5,'ANALISIS DE RIESGOS'!G45=1),AND('VALORACIÓN CON CONTROLES'!H45=5,'ANALISIS DE RIESGOS'!G45=2),AND('VALORACIÓN CON CONTROLES'!H45=4,'ANALISIS DE RIESGOS'!G45=2),AND('VALORACIÓN CON CONTROLES'!H45=4,'ANALISIS DE RIESGOS'!G45=3),AND('VALORACIÓN CON CONTROLES'!H45=3,'ANALISIS DE RIESGOS'!G45=3),AND('VALORACIÓN CON CONTROLES'!H45=2,'ANALISIS DE RIESGOS'!G45=4),AND('VALORACIÓN CON CONTROLES'!H45=1,'ANALISIS DE RIESGOS'!G45=4),AND('VALORACIÓN CON CONTROLES'!H45=1,'ANALISIS DE RIESGOS'!G45=5)),"ZONA RIESGO ALTO",IF(OR(AND('VALORACIÓN CON CONTROLES'!H45=5,'ANALISIS DE RIESGOS'!G45=3),AND('VALORACIÓN CON CONTROLES'!H45=5,'ANALISIS DE RIESGOS'!G45=4),AND('VALORACIÓN CON CONTROLES'!H45=5,'ANALISIS DE RIESGOS'!G45=5),AND('VALORACIÓN CON CONTROLES'!H45=4,'ANALISIS DE RIESGOS'!G45=4),AND('VALORACIÓN CON CONTROLES'!H45=4,'ANALISIS DE RIESGOS'!G45=5),AND('VALORACIÓN CON CONTROLES'!H45=3,'ANALISIS DE RIESGOS'!G45=4),AND('VALORACIÓN CON CONTROLES'!H45=3,'ANALISIS DE RIESGOS'!G45=5),AND('VALORACIÓN CON CONTROLES'!H45=2,'ANALISIS DE RIESGOS'!G45=5)),"ZONA RIESGO EXTREMO")))),0)</f>
        <v>0</v>
      </c>
      <c r="Q50" s="46" t="str">
        <f>IF(AND('VALORACIÓN CON CONTROLES'!H45&gt;0,'VALORACIÓN CON CONTROLES'!I45&gt;0),IF(OR(AND('VALORACIÓN CON CONTROLES'!H45=1,'VALORACIÓN CON CONTROLES'!I45=1),AND('VALORACIÓN CON CONTROLES'!H45=2,'VALORACIÓN CON CONTROLES'!I45=1),AND('VALORACIÓN CON CONTROLES'!H45=3,'VALORACIÓN CON CONTROLES'!I45=1),AND('VALORACIÓN CON CONTROLES'!H45=1,'VALORACIÓN CON CONTROLES'!I45=2),AND('VALORACIÓN CON CONTROLES'!H45=2,'VALORACIÓN CON CONTROLES'!I45=2)),"ZONA RIESGO BAJA",IF(OR(AND('VALORACIÓN CON CONTROLES'!H45=4,'VALORACIÓN CON CONTROLES'!I45=1),AND('VALORACIÓN CON CONTROLES'!H45=3,'VALORACIÓN CON CONTROLES'!I45=2),AND('VALORACIÓN CON CONTROLES'!H45=2,'VALORACIÓN CON CONTROLES'!I45=3),AND('VALORACIÓN CON CONTROLES'!H45=1,'VALORACIÓN CON CONTROLES'!I45=3)),"ZONA RIESGO MODERADO",IF(OR(AND('VALORACIÓN CON CONTROLES'!H45=5,'VALORACIÓN CON CONTROLES'!I45=1),AND('VALORACIÓN CON CONTROLES'!H45=5,'VALORACIÓN CON CONTROLES'!I45=2),AND('VALORACIÓN CON CONTROLES'!H45=4,'VALORACIÓN CON CONTROLES'!I45=2),AND('VALORACIÓN CON CONTROLES'!H45=4,'VALORACIÓN CON CONTROLES'!I45=3),AND('VALORACIÓN CON CONTROLES'!H45=3,'VALORACIÓN CON CONTROLES'!I45=3),AND('VALORACIÓN CON CONTROLES'!H45=2,'VALORACIÓN CON CONTROLES'!I45=4),AND('VALORACIÓN CON CONTROLES'!H45=1,'VALORACIÓN CON CONTROLES'!I45=4),AND('VALORACIÓN CON CONTROLES'!H45=1,'VALORACIÓN CON CONTROLES'!I45=5)),"ZONA RIESGO ALTO",IF(OR(AND('VALORACIÓN CON CONTROLES'!H45=5,'VALORACIÓN CON CONTROLES'!I45=3),AND('VALORACIÓN CON CONTROLES'!H45=5,'VALORACIÓN CON CONTROLES'!I45=4),AND('VALORACIÓN CON CONTROLES'!H45=5,'VALORACIÓN CON CONTROLES'!I45=5),AND('VALORACIÓN CON CONTROLES'!H45=4,'VALORACIÓN CON CONTROLES'!I45=4),AND('VALORACIÓN CON CONTROLES'!H45=4,'VALORACIÓN CON CONTROLES'!I45=5),AND('VALORACIÓN CON CONTROLES'!H45=3,'VALORACIÓN CON CONTROLES'!I45=4),AND('VALORACIÓN CON CONTROLES'!H45=3,'VALORACIÓN CON CONTROLES'!I45=5),AND('VALORACIÓN CON CONTROLES'!H45=2,'VALORACIÓN CON CONTROLES'!I45=5)),"ZONA RIESGO EXTREMO")))),0)</f>
        <v>ZONA RIESGO BAJA</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5">
        <v>41</v>
      </c>
      <c r="L51" s="1"/>
      <c r="M51" s="48">
        <v>37</v>
      </c>
      <c r="N51" s="48">
        <f>IF(AND('VALORACIÓN CON CONTROLES'!H46=0,'VALORACIÓN CON CONTROLES'!I46=0),'ANALISIS DE RIESGOS'!I46,0)</f>
        <v>0</v>
      </c>
      <c r="O51" s="1">
        <f>IF(AND('VALORACIÓN CON CONTROLES'!H46=0,'VALORACIÓN CON CONTROLES'!I46&gt;0),IF(OR(AND('ANALISIS DE RIESGOS'!F46=1,'VALORACIÓN CON CONTROLES'!I46=1),AND('ANALISIS DE RIESGOS'!F46=2,'VALORACIÓN CON CONTROLES'!I46=1),AND('ANALISIS DE RIESGOS'!F46=3,'VALORACIÓN CON CONTROLES'!I46=1),AND('ANALISIS DE RIESGOS'!F46=1,'VALORACIÓN CON CONTROLES'!I46=2),AND('ANALISIS DE RIESGOS'!F46=2,'VALORACIÓN CON CONTROLES'!I46=2)),"ZONA RIESGO BAJA",IF(OR(AND('ANALISIS DE RIESGOS'!F46=4,'VALORACIÓN CON CONTROLES'!I46=1),AND('ANALISIS DE RIESGOS'!F46=3,'VALORACIÓN CON CONTROLES'!I46=2),AND('ANALISIS DE RIESGOS'!F46=2,'VALORACIÓN CON CONTROLES'!I46=3),AND('ANALISIS DE RIESGOS'!F46=1,'VALORACIÓN CON CONTROLES'!I46=3)),"ZONA RIESGO MODERADO",IF(OR(AND('ANALISIS DE RIESGOS'!F46=5,'VALORACIÓN CON CONTROLES'!I46=1),AND('ANALISIS DE RIESGOS'!F46=5,'VALORACIÓN CON CONTROLES'!I46=2),AND('ANALISIS DE RIESGOS'!F46=4,'VALORACIÓN CON CONTROLES'!I46=2),AND('ANALISIS DE RIESGOS'!F46=4,'VALORACIÓN CON CONTROLES'!I46=3),AND('ANALISIS DE RIESGOS'!F46=3,'VALORACIÓN CON CONTROLES'!I46=3),AND('ANALISIS DE RIESGOS'!F46=2,'VALORACIÓN CON CONTROLES'!I46=4),AND('ANALISIS DE RIESGOS'!F46=1,'VALORACIÓN CON CONTROLES'!I46=4),AND('ANALISIS DE RIESGOS'!F46=1,'VALORACIÓN CON CONTROLES'!I46=5)),"ZONA RIESGO ALTO",IF(OR(AND('ANALISIS DE RIESGOS'!F46=5,'VALORACIÓN CON CONTROLES'!I46=3),AND('ANALISIS DE RIESGOS'!F46=5,'VALORACIÓN CON CONTROLES'!I46=4),AND('ANALISIS DE RIESGOS'!F46=5,'VALORACIÓN CON CONTROLES'!I46=5),AND('ANALISIS DE RIESGOS'!F46=4,'VALORACIÓN CON CONTROLES'!I46=4),AND('ANALISIS DE RIESGOS'!F46=4,'VALORACIÓN CON CONTROLES'!I46=5),AND('ANALISIS DE RIESGOS'!F46=3,'VALORACIÓN CON CONTROLES'!I46=4),AND('ANALISIS DE RIESGOS'!F46=3,'VALORACIÓN CON CONTROLES'!I46=5),AND('ANALISIS DE RIESGOS'!F46=2,'VALORACIÓN CON CONTROLES'!I46=5)),"ZONA RIESGO EXTREMO")))),0)</f>
        <v>0</v>
      </c>
      <c r="P51" s="1">
        <f>IF(AND('VALORACIÓN CON CONTROLES'!H46&gt;0,'VALORACIÓN CON CONTROLES'!I46=0),IF(OR(AND('VALORACIÓN CON CONTROLES'!H46=1,'ANALISIS DE RIESGOS'!G46=1),AND('VALORACIÓN CON CONTROLES'!H46=2,'ANALISIS DE RIESGOS'!G46=1),AND('VALORACIÓN CON CONTROLES'!H46=3,'ANALISIS DE RIESGOS'!G46=1),AND('VALORACIÓN CON CONTROLES'!H46=1,'ANALISIS DE RIESGOS'!G46=2),AND('VALORACIÓN CON CONTROLES'!H46=2,'ANALISIS DE RIESGOS'!G46=2)),"ZONA RIESGO BAJA",IF(OR(AND('VALORACIÓN CON CONTROLES'!H46=4,'ANALISIS DE RIESGOS'!G46=1),AND('VALORACIÓN CON CONTROLES'!H46=3,'ANALISIS DE RIESGOS'!G46=2),AND('VALORACIÓN CON CONTROLES'!H46=2,'ANALISIS DE RIESGOS'!G46=3),AND('VALORACIÓN CON CONTROLES'!H46=1,'ANALISIS DE RIESGOS'!G46=3)),"ZONA RIESGO MODERADO",IF(OR(AND('VALORACIÓN CON CONTROLES'!H46=5,'ANALISIS DE RIESGOS'!G46=1),AND('VALORACIÓN CON CONTROLES'!H46=5,'ANALISIS DE RIESGOS'!G46=2),AND('VALORACIÓN CON CONTROLES'!H46=4,'ANALISIS DE RIESGOS'!G46=2),AND('VALORACIÓN CON CONTROLES'!H46=4,'ANALISIS DE RIESGOS'!G46=3),AND('VALORACIÓN CON CONTROLES'!H46=3,'ANALISIS DE RIESGOS'!G46=3),AND('VALORACIÓN CON CONTROLES'!H46=2,'ANALISIS DE RIESGOS'!G46=4),AND('VALORACIÓN CON CONTROLES'!H46=1,'ANALISIS DE RIESGOS'!G46=4),AND('VALORACIÓN CON CONTROLES'!H46=1,'ANALISIS DE RIESGOS'!G46=5)),"ZONA RIESGO ALTO",IF(OR(AND('VALORACIÓN CON CONTROLES'!H46=5,'ANALISIS DE RIESGOS'!G46=3),AND('VALORACIÓN CON CONTROLES'!H46=5,'ANALISIS DE RIESGOS'!G46=4),AND('VALORACIÓN CON CONTROLES'!H46=5,'ANALISIS DE RIESGOS'!G46=5),AND('VALORACIÓN CON CONTROLES'!H46=4,'ANALISIS DE RIESGOS'!G46=4),AND('VALORACIÓN CON CONTROLES'!H46=4,'ANALISIS DE RIESGOS'!G46=5),AND('VALORACIÓN CON CONTROLES'!H46=3,'ANALISIS DE RIESGOS'!G46=4),AND('VALORACIÓN CON CONTROLES'!H46=3,'ANALISIS DE RIESGOS'!G46=5),AND('VALORACIÓN CON CONTROLES'!H46=2,'ANALISIS DE RIESGOS'!G46=5)),"ZONA RIESGO EXTREMO")))),0)</f>
        <v>0</v>
      </c>
      <c r="Q51" s="46" t="str">
        <f>IF(AND('VALORACIÓN CON CONTROLES'!H46&gt;0,'VALORACIÓN CON CONTROLES'!I46&gt;0),IF(OR(AND('VALORACIÓN CON CONTROLES'!H46=1,'VALORACIÓN CON CONTROLES'!I46=1),AND('VALORACIÓN CON CONTROLES'!H46=2,'VALORACIÓN CON CONTROLES'!I46=1),AND('VALORACIÓN CON CONTROLES'!H46=3,'VALORACIÓN CON CONTROLES'!I46=1),AND('VALORACIÓN CON CONTROLES'!H46=1,'VALORACIÓN CON CONTROLES'!I46=2),AND('VALORACIÓN CON CONTROLES'!H46=2,'VALORACIÓN CON CONTROLES'!I46=2)),"ZONA RIESGO BAJA",IF(OR(AND('VALORACIÓN CON CONTROLES'!H46=4,'VALORACIÓN CON CONTROLES'!I46=1),AND('VALORACIÓN CON CONTROLES'!H46=3,'VALORACIÓN CON CONTROLES'!I46=2),AND('VALORACIÓN CON CONTROLES'!H46=2,'VALORACIÓN CON CONTROLES'!I46=3),AND('VALORACIÓN CON CONTROLES'!H46=1,'VALORACIÓN CON CONTROLES'!I46=3)),"ZONA RIESGO MODERADO",IF(OR(AND('VALORACIÓN CON CONTROLES'!H46=5,'VALORACIÓN CON CONTROLES'!I46=1),AND('VALORACIÓN CON CONTROLES'!H46=5,'VALORACIÓN CON CONTROLES'!I46=2),AND('VALORACIÓN CON CONTROLES'!H46=4,'VALORACIÓN CON CONTROLES'!I46=2),AND('VALORACIÓN CON CONTROLES'!H46=4,'VALORACIÓN CON CONTROLES'!I46=3),AND('VALORACIÓN CON CONTROLES'!H46=3,'VALORACIÓN CON CONTROLES'!I46=3),AND('VALORACIÓN CON CONTROLES'!H46=2,'VALORACIÓN CON CONTROLES'!I46=4),AND('VALORACIÓN CON CONTROLES'!H46=1,'VALORACIÓN CON CONTROLES'!I46=4),AND('VALORACIÓN CON CONTROLES'!H46=1,'VALORACIÓN CON CONTROLES'!I46=5)),"ZONA RIESGO ALTO",IF(OR(AND('VALORACIÓN CON CONTROLES'!H46=5,'VALORACIÓN CON CONTROLES'!I46=3),AND('VALORACIÓN CON CONTROLES'!H46=5,'VALORACIÓN CON CONTROLES'!I46=4),AND('VALORACIÓN CON CONTROLES'!H46=5,'VALORACIÓN CON CONTROLES'!I46=5),AND('VALORACIÓN CON CONTROLES'!H46=4,'VALORACIÓN CON CONTROLES'!I46=4),AND('VALORACIÓN CON CONTROLES'!H46=4,'VALORACIÓN CON CONTROLES'!I46=5),AND('VALORACIÓN CON CONTROLES'!H46=3,'VALORACIÓN CON CONTROLES'!I46=4),AND('VALORACIÓN CON CONTROLES'!H46=3,'VALORACIÓN CON CONTROLES'!I46=5),AND('VALORACIÓN CON CONTROLES'!H46=2,'VALORACIÓN CON CONTROLES'!I46=5)),"ZONA RIESGO EXTREMO")))),0)</f>
        <v>ZONA RIESGO BAJA</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15">
        <v>42</v>
      </c>
      <c r="L52" s="1"/>
      <c r="M52" s="48">
        <v>38</v>
      </c>
      <c r="N52" s="48">
        <f>IF(AND('VALORACIÓN CON CONTROLES'!H47=0,'VALORACIÓN CON CONTROLES'!I47=0),'ANALISIS DE RIESGOS'!I47,0)</f>
        <v>0</v>
      </c>
      <c r="O52" s="1">
        <f>IF(AND('VALORACIÓN CON CONTROLES'!H47=0,'VALORACIÓN CON CONTROLES'!I47&gt;0),IF(OR(AND('ANALISIS DE RIESGOS'!F47=1,'VALORACIÓN CON CONTROLES'!I47=1),AND('ANALISIS DE RIESGOS'!F47=2,'VALORACIÓN CON CONTROLES'!I47=1),AND('ANALISIS DE RIESGOS'!F47=3,'VALORACIÓN CON CONTROLES'!I47=1),AND('ANALISIS DE RIESGOS'!F47=1,'VALORACIÓN CON CONTROLES'!I47=2),AND('ANALISIS DE RIESGOS'!F47=2,'VALORACIÓN CON CONTROLES'!I47=2)),"ZONA RIESGO BAJA",IF(OR(AND('ANALISIS DE RIESGOS'!F47=4,'VALORACIÓN CON CONTROLES'!I47=1),AND('ANALISIS DE RIESGOS'!F47=3,'VALORACIÓN CON CONTROLES'!I47=2),AND('ANALISIS DE RIESGOS'!F47=2,'VALORACIÓN CON CONTROLES'!I47=3),AND('ANALISIS DE RIESGOS'!F47=1,'VALORACIÓN CON CONTROLES'!I47=3)),"ZONA RIESGO MODERADO",IF(OR(AND('ANALISIS DE RIESGOS'!F47=5,'VALORACIÓN CON CONTROLES'!I47=1),AND('ANALISIS DE RIESGOS'!F47=5,'VALORACIÓN CON CONTROLES'!I47=2),AND('ANALISIS DE RIESGOS'!F47=4,'VALORACIÓN CON CONTROLES'!I47=2),AND('ANALISIS DE RIESGOS'!F47=4,'VALORACIÓN CON CONTROLES'!I47=3),AND('ANALISIS DE RIESGOS'!F47=3,'VALORACIÓN CON CONTROLES'!I47=3),AND('ANALISIS DE RIESGOS'!F47=2,'VALORACIÓN CON CONTROLES'!I47=4),AND('ANALISIS DE RIESGOS'!F47=1,'VALORACIÓN CON CONTROLES'!I47=4),AND('ANALISIS DE RIESGOS'!F47=1,'VALORACIÓN CON CONTROLES'!I47=5)),"ZONA RIESGO ALTO",IF(OR(AND('ANALISIS DE RIESGOS'!F47=5,'VALORACIÓN CON CONTROLES'!I47=3),AND('ANALISIS DE RIESGOS'!F47=5,'VALORACIÓN CON CONTROLES'!I47=4),AND('ANALISIS DE RIESGOS'!F47=5,'VALORACIÓN CON CONTROLES'!I47=5),AND('ANALISIS DE RIESGOS'!F47=4,'VALORACIÓN CON CONTROLES'!I47=4),AND('ANALISIS DE RIESGOS'!F47=4,'VALORACIÓN CON CONTROLES'!I47=5),AND('ANALISIS DE RIESGOS'!F47=3,'VALORACIÓN CON CONTROLES'!I47=4),AND('ANALISIS DE RIESGOS'!F47=3,'VALORACIÓN CON CONTROLES'!I47=5),AND('ANALISIS DE RIESGOS'!F47=2,'VALORACIÓN CON CONTROLES'!I47=5)),"ZONA RIESGO EXTREMO")))),0)</f>
        <v>0</v>
      </c>
      <c r="P52" s="1">
        <f>IF(AND('VALORACIÓN CON CONTROLES'!H47&gt;0,'VALORACIÓN CON CONTROLES'!I47=0),IF(OR(AND('VALORACIÓN CON CONTROLES'!H47=1,'ANALISIS DE RIESGOS'!G47=1),AND('VALORACIÓN CON CONTROLES'!H47=2,'ANALISIS DE RIESGOS'!G47=1),AND('VALORACIÓN CON CONTROLES'!H47=3,'ANALISIS DE RIESGOS'!G47=1),AND('VALORACIÓN CON CONTROLES'!H47=1,'ANALISIS DE RIESGOS'!G47=2),AND('VALORACIÓN CON CONTROLES'!H47=2,'ANALISIS DE RIESGOS'!G47=2)),"ZONA RIESGO BAJA",IF(OR(AND('VALORACIÓN CON CONTROLES'!H47=4,'ANALISIS DE RIESGOS'!G47=1),AND('VALORACIÓN CON CONTROLES'!H47=3,'ANALISIS DE RIESGOS'!G47=2),AND('VALORACIÓN CON CONTROLES'!H47=2,'ANALISIS DE RIESGOS'!G47=3),AND('VALORACIÓN CON CONTROLES'!H47=1,'ANALISIS DE RIESGOS'!G47=3)),"ZONA RIESGO MODERADO",IF(OR(AND('VALORACIÓN CON CONTROLES'!H47=5,'ANALISIS DE RIESGOS'!G47=1),AND('VALORACIÓN CON CONTROLES'!H47=5,'ANALISIS DE RIESGOS'!G47=2),AND('VALORACIÓN CON CONTROLES'!H47=4,'ANALISIS DE RIESGOS'!G47=2),AND('VALORACIÓN CON CONTROLES'!H47=4,'ANALISIS DE RIESGOS'!G47=3),AND('VALORACIÓN CON CONTROLES'!H47=3,'ANALISIS DE RIESGOS'!G47=3),AND('VALORACIÓN CON CONTROLES'!H47=2,'ANALISIS DE RIESGOS'!G47=4),AND('VALORACIÓN CON CONTROLES'!H47=1,'ANALISIS DE RIESGOS'!G47=4),AND('VALORACIÓN CON CONTROLES'!H47=1,'ANALISIS DE RIESGOS'!G47=5)),"ZONA RIESGO ALTO",IF(OR(AND('VALORACIÓN CON CONTROLES'!H47=5,'ANALISIS DE RIESGOS'!G47=3),AND('VALORACIÓN CON CONTROLES'!H47=5,'ANALISIS DE RIESGOS'!G47=4),AND('VALORACIÓN CON CONTROLES'!H47=5,'ANALISIS DE RIESGOS'!G47=5),AND('VALORACIÓN CON CONTROLES'!H47=4,'ANALISIS DE RIESGOS'!G47=4),AND('VALORACIÓN CON CONTROLES'!H47=4,'ANALISIS DE RIESGOS'!G47=5),AND('VALORACIÓN CON CONTROLES'!H47=3,'ANALISIS DE RIESGOS'!G47=4),AND('VALORACIÓN CON CONTROLES'!H47=3,'ANALISIS DE RIESGOS'!G47=5),AND('VALORACIÓN CON CONTROLES'!H47=2,'ANALISIS DE RIESGOS'!G47=5)),"ZONA RIESGO EXTREMO")))),0)</f>
        <v>0</v>
      </c>
      <c r="Q52" s="46" t="str">
        <f>IF(AND('VALORACIÓN CON CONTROLES'!H47&gt;0,'VALORACIÓN CON CONTROLES'!I47&gt;0),IF(OR(AND('VALORACIÓN CON CONTROLES'!H47=1,'VALORACIÓN CON CONTROLES'!I47=1),AND('VALORACIÓN CON CONTROLES'!H47=2,'VALORACIÓN CON CONTROLES'!I47=1),AND('VALORACIÓN CON CONTROLES'!H47=3,'VALORACIÓN CON CONTROLES'!I47=1),AND('VALORACIÓN CON CONTROLES'!H47=1,'VALORACIÓN CON CONTROLES'!I47=2),AND('VALORACIÓN CON CONTROLES'!H47=2,'VALORACIÓN CON CONTROLES'!I47=2)),"ZONA RIESGO BAJA",IF(OR(AND('VALORACIÓN CON CONTROLES'!H47=4,'VALORACIÓN CON CONTROLES'!I47=1),AND('VALORACIÓN CON CONTROLES'!H47=3,'VALORACIÓN CON CONTROLES'!I47=2),AND('VALORACIÓN CON CONTROLES'!H47=2,'VALORACIÓN CON CONTROLES'!I47=3),AND('VALORACIÓN CON CONTROLES'!H47=1,'VALORACIÓN CON CONTROLES'!I47=3)),"ZONA RIESGO MODERADO",IF(OR(AND('VALORACIÓN CON CONTROLES'!H47=5,'VALORACIÓN CON CONTROLES'!I47=1),AND('VALORACIÓN CON CONTROLES'!H47=5,'VALORACIÓN CON CONTROLES'!I47=2),AND('VALORACIÓN CON CONTROLES'!H47=4,'VALORACIÓN CON CONTROLES'!I47=2),AND('VALORACIÓN CON CONTROLES'!H47=4,'VALORACIÓN CON CONTROLES'!I47=3),AND('VALORACIÓN CON CONTROLES'!H47=3,'VALORACIÓN CON CONTROLES'!I47=3),AND('VALORACIÓN CON CONTROLES'!H47=2,'VALORACIÓN CON CONTROLES'!I47=4),AND('VALORACIÓN CON CONTROLES'!H47=1,'VALORACIÓN CON CONTROLES'!I47=4),AND('VALORACIÓN CON CONTROLES'!H47=1,'VALORACIÓN CON CONTROLES'!I47=5)),"ZONA RIESGO ALTO",IF(OR(AND('VALORACIÓN CON CONTROLES'!H47=5,'VALORACIÓN CON CONTROLES'!I47=3),AND('VALORACIÓN CON CONTROLES'!H47=5,'VALORACIÓN CON CONTROLES'!I47=4),AND('VALORACIÓN CON CONTROLES'!H47=5,'VALORACIÓN CON CONTROLES'!I47=5),AND('VALORACIÓN CON CONTROLES'!H47=4,'VALORACIÓN CON CONTROLES'!I47=4),AND('VALORACIÓN CON CONTROLES'!H47=4,'VALORACIÓN CON CONTROLES'!I47=5),AND('VALORACIÓN CON CONTROLES'!H47=3,'VALORACIÓN CON CONTROLES'!I47=4),AND('VALORACIÓN CON CONTROLES'!H47=3,'VALORACIÓN CON CONTROLES'!I47=5),AND('VALORACIÓN CON CONTROLES'!H47=2,'VALORACIÓN CON CONTROLES'!I47=5)),"ZONA RIESGO EXTREMO")))),0)</f>
        <v>ZONA RIESGO BAJA</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5">
        <v>43</v>
      </c>
      <c r="L53" s="1"/>
      <c r="M53" s="48">
        <v>39</v>
      </c>
      <c r="N53" s="48">
        <f>IF(AND('VALORACIÓN CON CONTROLES'!H48=0,'VALORACIÓN CON CONTROLES'!I48=0),'ANALISIS DE RIESGOS'!I48,0)</f>
        <v>0</v>
      </c>
      <c r="O53" s="1">
        <f>IF(AND('VALORACIÓN CON CONTROLES'!H48=0,'VALORACIÓN CON CONTROLES'!I48&gt;0),IF(OR(AND('ANALISIS DE RIESGOS'!F48=1,'VALORACIÓN CON CONTROLES'!I48=1),AND('ANALISIS DE RIESGOS'!F48=2,'VALORACIÓN CON CONTROLES'!I48=1),AND('ANALISIS DE RIESGOS'!F48=3,'VALORACIÓN CON CONTROLES'!I48=1),AND('ANALISIS DE RIESGOS'!F48=1,'VALORACIÓN CON CONTROLES'!I48=2),AND('ANALISIS DE RIESGOS'!F48=2,'VALORACIÓN CON CONTROLES'!I48=2)),"ZONA RIESGO BAJA",IF(OR(AND('ANALISIS DE RIESGOS'!F48=4,'VALORACIÓN CON CONTROLES'!I48=1),AND('ANALISIS DE RIESGOS'!F48=3,'VALORACIÓN CON CONTROLES'!I48=2),AND('ANALISIS DE RIESGOS'!F48=2,'VALORACIÓN CON CONTROLES'!I48=3),AND('ANALISIS DE RIESGOS'!F48=1,'VALORACIÓN CON CONTROLES'!I48=3)),"ZONA RIESGO MODERADO",IF(OR(AND('ANALISIS DE RIESGOS'!F48=5,'VALORACIÓN CON CONTROLES'!I48=1),AND('ANALISIS DE RIESGOS'!F48=5,'VALORACIÓN CON CONTROLES'!I48=2),AND('ANALISIS DE RIESGOS'!F48=4,'VALORACIÓN CON CONTROLES'!I48=2),AND('ANALISIS DE RIESGOS'!F48=4,'VALORACIÓN CON CONTROLES'!I48=3),AND('ANALISIS DE RIESGOS'!F48=3,'VALORACIÓN CON CONTROLES'!I48=3),AND('ANALISIS DE RIESGOS'!F48=2,'VALORACIÓN CON CONTROLES'!I48=4),AND('ANALISIS DE RIESGOS'!F48=1,'VALORACIÓN CON CONTROLES'!I48=4),AND('ANALISIS DE RIESGOS'!F48=1,'VALORACIÓN CON CONTROLES'!I48=5)),"ZONA RIESGO ALTO",IF(OR(AND('ANALISIS DE RIESGOS'!F48=5,'VALORACIÓN CON CONTROLES'!I48=3),AND('ANALISIS DE RIESGOS'!F48=5,'VALORACIÓN CON CONTROLES'!I48=4),AND('ANALISIS DE RIESGOS'!F48=5,'VALORACIÓN CON CONTROLES'!I48=5),AND('ANALISIS DE RIESGOS'!F48=4,'VALORACIÓN CON CONTROLES'!I48=4),AND('ANALISIS DE RIESGOS'!F48=4,'VALORACIÓN CON CONTROLES'!I48=5),AND('ANALISIS DE RIESGOS'!F48=3,'VALORACIÓN CON CONTROLES'!I48=4),AND('ANALISIS DE RIESGOS'!F48=3,'VALORACIÓN CON CONTROLES'!I48=5),AND('ANALISIS DE RIESGOS'!F48=2,'VALORACIÓN CON CONTROLES'!I48=5)),"ZONA RIESGO EXTREMO")))),0)</f>
        <v>0</v>
      </c>
      <c r="P53" s="1">
        <f>IF(AND('VALORACIÓN CON CONTROLES'!H48&gt;0,'VALORACIÓN CON CONTROLES'!I48=0),IF(OR(AND('VALORACIÓN CON CONTROLES'!H48=1,'ANALISIS DE RIESGOS'!G48=1),AND('VALORACIÓN CON CONTROLES'!H48=2,'ANALISIS DE RIESGOS'!G48=1),AND('VALORACIÓN CON CONTROLES'!H48=3,'ANALISIS DE RIESGOS'!G48=1),AND('VALORACIÓN CON CONTROLES'!H48=1,'ANALISIS DE RIESGOS'!G48=2),AND('VALORACIÓN CON CONTROLES'!H48=2,'ANALISIS DE RIESGOS'!G48=2)),"ZONA RIESGO BAJA",IF(OR(AND('VALORACIÓN CON CONTROLES'!H48=4,'ANALISIS DE RIESGOS'!G48=1),AND('VALORACIÓN CON CONTROLES'!H48=3,'ANALISIS DE RIESGOS'!G48=2),AND('VALORACIÓN CON CONTROLES'!H48=2,'ANALISIS DE RIESGOS'!G48=3),AND('VALORACIÓN CON CONTROLES'!H48=1,'ANALISIS DE RIESGOS'!G48=3)),"ZONA RIESGO MODERADO",IF(OR(AND('VALORACIÓN CON CONTROLES'!H48=5,'ANALISIS DE RIESGOS'!G48=1),AND('VALORACIÓN CON CONTROLES'!H48=5,'ANALISIS DE RIESGOS'!G48=2),AND('VALORACIÓN CON CONTROLES'!H48=4,'ANALISIS DE RIESGOS'!G48=2),AND('VALORACIÓN CON CONTROLES'!H48=4,'ANALISIS DE RIESGOS'!G48=3),AND('VALORACIÓN CON CONTROLES'!H48=3,'ANALISIS DE RIESGOS'!G48=3),AND('VALORACIÓN CON CONTROLES'!H48=2,'ANALISIS DE RIESGOS'!G48=4),AND('VALORACIÓN CON CONTROLES'!H48=1,'ANALISIS DE RIESGOS'!G48=4),AND('VALORACIÓN CON CONTROLES'!H48=1,'ANALISIS DE RIESGOS'!G48=5)),"ZONA RIESGO ALTO",IF(OR(AND('VALORACIÓN CON CONTROLES'!H48=5,'ANALISIS DE RIESGOS'!G48=3),AND('VALORACIÓN CON CONTROLES'!H48=5,'ANALISIS DE RIESGOS'!G48=4),AND('VALORACIÓN CON CONTROLES'!H48=5,'ANALISIS DE RIESGOS'!G48=5),AND('VALORACIÓN CON CONTROLES'!H48=4,'ANALISIS DE RIESGOS'!G48=4),AND('VALORACIÓN CON CONTROLES'!H48=4,'ANALISIS DE RIESGOS'!G48=5),AND('VALORACIÓN CON CONTROLES'!H48=3,'ANALISIS DE RIESGOS'!G48=4),AND('VALORACIÓN CON CONTROLES'!H48=3,'ANALISIS DE RIESGOS'!G48=5),AND('VALORACIÓN CON CONTROLES'!H48=2,'ANALISIS DE RIESGOS'!G48=5)),"ZONA RIESGO EXTREMO")))),0)</f>
        <v>0</v>
      </c>
      <c r="Q53" s="46" t="str">
        <f>IF(AND('VALORACIÓN CON CONTROLES'!H48&gt;0,'VALORACIÓN CON CONTROLES'!I48&gt;0),IF(OR(AND('VALORACIÓN CON CONTROLES'!H48=1,'VALORACIÓN CON CONTROLES'!I48=1),AND('VALORACIÓN CON CONTROLES'!H48=2,'VALORACIÓN CON CONTROLES'!I48=1),AND('VALORACIÓN CON CONTROLES'!H48=3,'VALORACIÓN CON CONTROLES'!I48=1),AND('VALORACIÓN CON CONTROLES'!H48=1,'VALORACIÓN CON CONTROLES'!I48=2),AND('VALORACIÓN CON CONTROLES'!H48=2,'VALORACIÓN CON CONTROLES'!I48=2)),"ZONA RIESGO BAJA",IF(OR(AND('VALORACIÓN CON CONTROLES'!H48=4,'VALORACIÓN CON CONTROLES'!I48=1),AND('VALORACIÓN CON CONTROLES'!H48=3,'VALORACIÓN CON CONTROLES'!I48=2),AND('VALORACIÓN CON CONTROLES'!H48=2,'VALORACIÓN CON CONTROLES'!I48=3),AND('VALORACIÓN CON CONTROLES'!H48=1,'VALORACIÓN CON CONTROLES'!I48=3)),"ZONA RIESGO MODERADO",IF(OR(AND('VALORACIÓN CON CONTROLES'!H48=5,'VALORACIÓN CON CONTROLES'!I48=1),AND('VALORACIÓN CON CONTROLES'!H48=5,'VALORACIÓN CON CONTROLES'!I48=2),AND('VALORACIÓN CON CONTROLES'!H48=4,'VALORACIÓN CON CONTROLES'!I48=2),AND('VALORACIÓN CON CONTROLES'!H48=4,'VALORACIÓN CON CONTROLES'!I48=3),AND('VALORACIÓN CON CONTROLES'!H48=3,'VALORACIÓN CON CONTROLES'!I48=3),AND('VALORACIÓN CON CONTROLES'!H48=2,'VALORACIÓN CON CONTROLES'!I48=4),AND('VALORACIÓN CON CONTROLES'!H48=1,'VALORACIÓN CON CONTROLES'!I48=4),AND('VALORACIÓN CON CONTROLES'!H48=1,'VALORACIÓN CON CONTROLES'!I48=5)),"ZONA RIESGO ALTO",IF(OR(AND('VALORACIÓN CON CONTROLES'!H48=5,'VALORACIÓN CON CONTROLES'!I48=3),AND('VALORACIÓN CON CONTROLES'!H48=5,'VALORACIÓN CON CONTROLES'!I48=4),AND('VALORACIÓN CON CONTROLES'!H48=5,'VALORACIÓN CON CONTROLES'!I48=5),AND('VALORACIÓN CON CONTROLES'!H48=4,'VALORACIÓN CON CONTROLES'!I48=4),AND('VALORACIÓN CON CONTROLES'!H48=4,'VALORACIÓN CON CONTROLES'!I48=5),AND('VALORACIÓN CON CONTROLES'!H48=3,'VALORACIÓN CON CONTROLES'!I48=4),AND('VALORACIÓN CON CONTROLES'!H48=3,'VALORACIÓN CON CONTROLES'!I48=5),AND('VALORACIÓN CON CONTROLES'!H48=2,'VALORACIÓN CON CONTROLES'!I48=5)),"ZONA RIESGO EXTREMO")))),0)</f>
        <v>ZONA RIESGO BAJA</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5">
        <v>44</v>
      </c>
      <c r="L54" s="1"/>
      <c r="M54" s="48">
        <v>40</v>
      </c>
      <c r="N54" s="48">
        <f>IF(AND('VALORACIÓN CON CONTROLES'!H49=0,'VALORACIÓN CON CONTROLES'!I49=0),'ANALISIS DE RIESGOS'!I49,0)</f>
        <v>0</v>
      </c>
      <c r="O54" s="1">
        <f>IF(AND('VALORACIÓN CON CONTROLES'!H49=0,'VALORACIÓN CON CONTROLES'!I49&gt;0),IF(OR(AND('ANALISIS DE RIESGOS'!F49=1,'VALORACIÓN CON CONTROLES'!I49=1),AND('ANALISIS DE RIESGOS'!F49=2,'VALORACIÓN CON CONTROLES'!I49=1),AND('ANALISIS DE RIESGOS'!F49=3,'VALORACIÓN CON CONTROLES'!I49=1),AND('ANALISIS DE RIESGOS'!F49=1,'VALORACIÓN CON CONTROLES'!I49=2),AND('ANALISIS DE RIESGOS'!F49=2,'VALORACIÓN CON CONTROLES'!I49=2)),"ZONA RIESGO BAJA",IF(OR(AND('ANALISIS DE RIESGOS'!F49=4,'VALORACIÓN CON CONTROLES'!I49=1),AND('ANALISIS DE RIESGOS'!F49=3,'VALORACIÓN CON CONTROLES'!I49=2),AND('ANALISIS DE RIESGOS'!F49=2,'VALORACIÓN CON CONTROLES'!I49=3),AND('ANALISIS DE RIESGOS'!F49=1,'VALORACIÓN CON CONTROLES'!I49=3)),"ZONA RIESGO MODERADO",IF(OR(AND('ANALISIS DE RIESGOS'!F49=5,'VALORACIÓN CON CONTROLES'!I49=1),AND('ANALISIS DE RIESGOS'!F49=5,'VALORACIÓN CON CONTROLES'!I49=2),AND('ANALISIS DE RIESGOS'!F49=4,'VALORACIÓN CON CONTROLES'!I49=2),AND('ANALISIS DE RIESGOS'!F49=4,'VALORACIÓN CON CONTROLES'!I49=3),AND('ANALISIS DE RIESGOS'!F49=3,'VALORACIÓN CON CONTROLES'!I49=3),AND('ANALISIS DE RIESGOS'!F49=2,'VALORACIÓN CON CONTROLES'!I49=4),AND('ANALISIS DE RIESGOS'!F49=1,'VALORACIÓN CON CONTROLES'!I49=4),AND('ANALISIS DE RIESGOS'!F49=1,'VALORACIÓN CON CONTROLES'!I49=5)),"ZONA RIESGO ALTO",IF(OR(AND('ANALISIS DE RIESGOS'!F49=5,'VALORACIÓN CON CONTROLES'!I49=3),AND('ANALISIS DE RIESGOS'!F49=5,'VALORACIÓN CON CONTROLES'!I49=4),AND('ANALISIS DE RIESGOS'!F49=5,'VALORACIÓN CON CONTROLES'!I49=5),AND('ANALISIS DE RIESGOS'!F49=4,'VALORACIÓN CON CONTROLES'!I49=4),AND('ANALISIS DE RIESGOS'!F49=4,'VALORACIÓN CON CONTROLES'!I49=5),AND('ANALISIS DE RIESGOS'!F49=3,'VALORACIÓN CON CONTROLES'!I49=4),AND('ANALISIS DE RIESGOS'!F49=3,'VALORACIÓN CON CONTROLES'!I49=5),AND('ANALISIS DE RIESGOS'!F49=2,'VALORACIÓN CON CONTROLES'!I49=5)),"ZONA RIESGO EXTREMO")))),0)</f>
        <v>0</v>
      </c>
      <c r="P54" s="1">
        <f>IF(AND('VALORACIÓN CON CONTROLES'!H49&gt;0,'VALORACIÓN CON CONTROLES'!I49=0),IF(OR(AND('VALORACIÓN CON CONTROLES'!H49=1,'ANALISIS DE RIESGOS'!G49=1),AND('VALORACIÓN CON CONTROLES'!H49=2,'ANALISIS DE RIESGOS'!G49=1),AND('VALORACIÓN CON CONTROLES'!H49=3,'ANALISIS DE RIESGOS'!G49=1),AND('VALORACIÓN CON CONTROLES'!H49=1,'ANALISIS DE RIESGOS'!G49=2),AND('VALORACIÓN CON CONTROLES'!H49=2,'ANALISIS DE RIESGOS'!G49=2)),"ZONA RIESGO BAJA",IF(OR(AND('VALORACIÓN CON CONTROLES'!H49=4,'ANALISIS DE RIESGOS'!G49=1),AND('VALORACIÓN CON CONTROLES'!H49=3,'ANALISIS DE RIESGOS'!G49=2),AND('VALORACIÓN CON CONTROLES'!H49=2,'ANALISIS DE RIESGOS'!G49=3),AND('VALORACIÓN CON CONTROLES'!H49=1,'ANALISIS DE RIESGOS'!G49=3)),"ZONA RIESGO MODERADO",IF(OR(AND('VALORACIÓN CON CONTROLES'!H49=5,'ANALISIS DE RIESGOS'!G49=1),AND('VALORACIÓN CON CONTROLES'!H49=5,'ANALISIS DE RIESGOS'!G49=2),AND('VALORACIÓN CON CONTROLES'!H49=4,'ANALISIS DE RIESGOS'!G49=2),AND('VALORACIÓN CON CONTROLES'!H49=4,'ANALISIS DE RIESGOS'!G49=3),AND('VALORACIÓN CON CONTROLES'!H49=3,'ANALISIS DE RIESGOS'!G49=3),AND('VALORACIÓN CON CONTROLES'!H49=2,'ANALISIS DE RIESGOS'!G49=4),AND('VALORACIÓN CON CONTROLES'!H49=1,'ANALISIS DE RIESGOS'!G49=4),AND('VALORACIÓN CON CONTROLES'!H49=1,'ANALISIS DE RIESGOS'!G49=5)),"ZONA RIESGO ALTO",IF(OR(AND('VALORACIÓN CON CONTROLES'!H49=5,'ANALISIS DE RIESGOS'!G49=3),AND('VALORACIÓN CON CONTROLES'!H49=5,'ANALISIS DE RIESGOS'!G49=4),AND('VALORACIÓN CON CONTROLES'!H49=5,'ANALISIS DE RIESGOS'!G49=5),AND('VALORACIÓN CON CONTROLES'!H49=4,'ANALISIS DE RIESGOS'!G49=4),AND('VALORACIÓN CON CONTROLES'!H49=4,'ANALISIS DE RIESGOS'!G49=5),AND('VALORACIÓN CON CONTROLES'!H49=3,'ANALISIS DE RIESGOS'!G49=4),AND('VALORACIÓN CON CONTROLES'!H49=3,'ANALISIS DE RIESGOS'!G49=5),AND('VALORACIÓN CON CONTROLES'!H49=2,'ANALISIS DE RIESGOS'!G49=5)),"ZONA RIESGO EXTREMO")))),0)</f>
        <v>0</v>
      </c>
      <c r="Q54" s="46" t="str">
        <f>IF(AND('VALORACIÓN CON CONTROLES'!H49&gt;0,'VALORACIÓN CON CONTROLES'!I49&gt;0),IF(OR(AND('VALORACIÓN CON CONTROLES'!H49=1,'VALORACIÓN CON CONTROLES'!I49=1),AND('VALORACIÓN CON CONTROLES'!H49=2,'VALORACIÓN CON CONTROLES'!I49=1),AND('VALORACIÓN CON CONTROLES'!H49=3,'VALORACIÓN CON CONTROLES'!I49=1),AND('VALORACIÓN CON CONTROLES'!H49=1,'VALORACIÓN CON CONTROLES'!I49=2),AND('VALORACIÓN CON CONTROLES'!H49=2,'VALORACIÓN CON CONTROLES'!I49=2)),"ZONA RIESGO BAJA",IF(OR(AND('VALORACIÓN CON CONTROLES'!H49=4,'VALORACIÓN CON CONTROLES'!I49=1),AND('VALORACIÓN CON CONTROLES'!H49=3,'VALORACIÓN CON CONTROLES'!I49=2),AND('VALORACIÓN CON CONTROLES'!H49=2,'VALORACIÓN CON CONTROLES'!I49=3),AND('VALORACIÓN CON CONTROLES'!H49=1,'VALORACIÓN CON CONTROLES'!I49=3)),"ZONA RIESGO MODERADO",IF(OR(AND('VALORACIÓN CON CONTROLES'!H49=5,'VALORACIÓN CON CONTROLES'!I49=1),AND('VALORACIÓN CON CONTROLES'!H49=5,'VALORACIÓN CON CONTROLES'!I49=2),AND('VALORACIÓN CON CONTROLES'!H49=4,'VALORACIÓN CON CONTROLES'!I49=2),AND('VALORACIÓN CON CONTROLES'!H49=4,'VALORACIÓN CON CONTROLES'!I49=3),AND('VALORACIÓN CON CONTROLES'!H49=3,'VALORACIÓN CON CONTROLES'!I49=3),AND('VALORACIÓN CON CONTROLES'!H49=2,'VALORACIÓN CON CONTROLES'!I49=4),AND('VALORACIÓN CON CONTROLES'!H49=1,'VALORACIÓN CON CONTROLES'!I49=4),AND('VALORACIÓN CON CONTROLES'!H49=1,'VALORACIÓN CON CONTROLES'!I49=5)),"ZONA RIESGO ALTO",IF(OR(AND('VALORACIÓN CON CONTROLES'!H49=5,'VALORACIÓN CON CONTROLES'!I49=3),AND('VALORACIÓN CON CONTROLES'!H49=5,'VALORACIÓN CON CONTROLES'!I49=4),AND('VALORACIÓN CON CONTROLES'!H49=5,'VALORACIÓN CON CONTROLES'!I49=5),AND('VALORACIÓN CON CONTROLES'!H49=4,'VALORACIÓN CON CONTROLES'!I49=4),AND('VALORACIÓN CON CONTROLES'!H49=4,'VALORACIÓN CON CONTROLES'!I49=5),AND('VALORACIÓN CON CONTROLES'!H49=3,'VALORACIÓN CON CONTROLES'!I49=4),AND('VALORACIÓN CON CONTROLES'!H49=3,'VALORACIÓN CON CONTROLES'!I49=5),AND('VALORACIÓN CON CONTROLES'!H49=2,'VALORACIÓN CON CONTROLES'!I49=5)),"ZONA RIESGO EXTREMO")))),0)</f>
        <v>ZONA RIESGO BAJA</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15">
        <v>45</v>
      </c>
      <c r="L55" s="1"/>
      <c r="M55" s="48">
        <v>41</v>
      </c>
      <c r="N55" s="48">
        <f>IF(AND('VALORACIÓN CON CONTROLES'!H50=0,'VALORACIÓN CON CONTROLES'!I50=0),'ANALISIS DE RIESGOS'!I50,0)</f>
        <v>0</v>
      </c>
      <c r="O55" s="1">
        <f>IF(AND('VALORACIÓN CON CONTROLES'!H50=0,'VALORACIÓN CON CONTROLES'!I50&gt;0),IF(OR(AND('ANALISIS DE RIESGOS'!F50=1,'VALORACIÓN CON CONTROLES'!I50=1),AND('ANALISIS DE RIESGOS'!F50=2,'VALORACIÓN CON CONTROLES'!I50=1),AND('ANALISIS DE RIESGOS'!F50=3,'VALORACIÓN CON CONTROLES'!I50=1),AND('ANALISIS DE RIESGOS'!F50=1,'VALORACIÓN CON CONTROLES'!I50=2),AND('ANALISIS DE RIESGOS'!F50=2,'VALORACIÓN CON CONTROLES'!I50=2)),"ZONA RIESGO BAJA",IF(OR(AND('ANALISIS DE RIESGOS'!F50=4,'VALORACIÓN CON CONTROLES'!I50=1),AND('ANALISIS DE RIESGOS'!F50=3,'VALORACIÓN CON CONTROLES'!I50=2),AND('ANALISIS DE RIESGOS'!F50=2,'VALORACIÓN CON CONTROLES'!I50=3),AND('ANALISIS DE RIESGOS'!F50=1,'VALORACIÓN CON CONTROLES'!I50=3)),"ZONA RIESGO MODERADO",IF(OR(AND('ANALISIS DE RIESGOS'!F50=5,'VALORACIÓN CON CONTROLES'!I50=1),AND('ANALISIS DE RIESGOS'!F50=5,'VALORACIÓN CON CONTROLES'!I50=2),AND('ANALISIS DE RIESGOS'!F50=4,'VALORACIÓN CON CONTROLES'!I50=2),AND('ANALISIS DE RIESGOS'!F50=4,'VALORACIÓN CON CONTROLES'!I50=3),AND('ANALISIS DE RIESGOS'!F50=3,'VALORACIÓN CON CONTROLES'!I50=3),AND('ANALISIS DE RIESGOS'!F50=2,'VALORACIÓN CON CONTROLES'!I50=4),AND('ANALISIS DE RIESGOS'!F50=1,'VALORACIÓN CON CONTROLES'!I50=4),AND('ANALISIS DE RIESGOS'!F50=1,'VALORACIÓN CON CONTROLES'!I50=5)),"ZONA RIESGO ALTO",IF(OR(AND('ANALISIS DE RIESGOS'!F50=5,'VALORACIÓN CON CONTROLES'!I50=3),AND('ANALISIS DE RIESGOS'!F50=5,'VALORACIÓN CON CONTROLES'!I50=4),AND('ANALISIS DE RIESGOS'!F50=5,'VALORACIÓN CON CONTROLES'!I50=5),AND('ANALISIS DE RIESGOS'!F50=4,'VALORACIÓN CON CONTROLES'!I50=4),AND('ANALISIS DE RIESGOS'!F50=4,'VALORACIÓN CON CONTROLES'!I50=5),AND('ANALISIS DE RIESGOS'!F50=3,'VALORACIÓN CON CONTROLES'!I50=4),AND('ANALISIS DE RIESGOS'!F50=3,'VALORACIÓN CON CONTROLES'!I50=5),AND('ANALISIS DE RIESGOS'!F50=2,'VALORACIÓN CON CONTROLES'!I50=5)),"ZONA RIESGO EXTREMO")))),0)</f>
        <v>0</v>
      </c>
      <c r="P55" s="1">
        <f>IF(AND('VALORACIÓN CON CONTROLES'!H50&gt;0,'VALORACIÓN CON CONTROLES'!I50=0),IF(OR(AND('VALORACIÓN CON CONTROLES'!H50=1,'ANALISIS DE RIESGOS'!G50=1),AND('VALORACIÓN CON CONTROLES'!H50=2,'ANALISIS DE RIESGOS'!G50=1),AND('VALORACIÓN CON CONTROLES'!H50=3,'ANALISIS DE RIESGOS'!G50=1),AND('VALORACIÓN CON CONTROLES'!H50=1,'ANALISIS DE RIESGOS'!G50=2),AND('VALORACIÓN CON CONTROLES'!H50=2,'ANALISIS DE RIESGOS'!G50=2)),"ZONA RIESGO BAJA",IF(OR(AND('VALORACIÓN CON CONTROLES'!H50=4,'ANALISIS DE RIESGOS'!G50=1),AND('VALORACIÓN CON CONTROLES'!H50=3,'ANALISIS DE RIESGOS'!G50=2),AND('VALORACIÓN CON CONTROLES'!H50=2,'ANALISIS DE RIESGOS'!G50=3),AND('VALORACIÓN CON CONTROLES'!H50=1,'ANALISIS DE RIESGOS'!G50=3)),"ZONA RIESGO MODERADO",IF(OR(AND('VALORACIÓN CON CONTROLES'!H50=5,'ANALISIS DE RIESGOS'!G50=1),AND('VALORACIÓN CON CONTROLES'!H50=5,'ANALISIS DE RIESGOS'!G50=2),AND('VALORACIÓN CON CONTROLES'!H50=4,'ANALISIS DE RIESGOS'!G50=2),AND('VALORACIÓN CON CONTROLES'!H50=4,'ANALISIS DE RIESGOS'!G50=3),AND('VALORACIÓN CON CONTROLES'!H50=3,'ANALISIS DE RIESGOS'!G50=3),AND('VALORACIÓN CON CONTROLES'!H50=2,'ANALISIS DE RIESGOS'!G50=4),AND('VALORACIÓN CON CONTROLES'!H50=1,'ANALISIS DE RIESGOS'!G50=4),AND('VALORACIÓN CON CONTROLES'!H50=1,'ANALISIS DE RIESGOS'!G50=5)),"ZONA RIESGO ALTO",IF(OR(AND('VALORACIÓN CON CONTROLES'!H50=5,'ANALISIS DE RIESGOS'!G50=3),AND('VALORACIÓN CON CONTROLES'!H50=5,'ANALISIS DE RIESGOS'!G50=4),AND('VALORACIÓN CON CONTROLES'!H50=5,'ANALISIS DE RIESGOS'!G50=5),AND('VALORACIÓN CON CONTROLES'!H50=4,'ANALISIS DE RIESGOS'!G50=4),AND('VALORACIÓN CON CONTROLES'!H50=4,'ANALISIS DE RIESGOS'!G50=5),AND('VALORACIÓN CON CONTROLES'!H50=3,'ANALISIS DE RIESGOS'!G50=4),AND('VALORACIÓN CON CONTROLES'!H50=3,'ANALISIS DE RIESGOS'!G50=5),AND('VALORACIÓN CON CONTROLES'!H50=2,'ANALISIS DE RIESGOS'!G50=5)),"ZONA RIESGO EXTREMO")))),0)</f>
        <v>0</v>
      </c>
      <c r="Q55" s="46" t="str">
        <f>IF(AND('VALORACIÓN CON CONTROLES'!H50&gt;0,'VALORACIÓN CON CONTROLES'!I50&gt;0),IF(OR(AND('VALORACIÓN CON CONTROLES'!H50=1,'VALORACIÓN CON CONTROLES'!I50=1),AND('VALORACIÓN CON CONTROLES'!H50=2,'VALORACIÓN CON CONTROLES'!I50=1),AND('VALORACIÓN CON CONTROLES'!H50=3,'VALORACIÓN CON CONTROLES'!I50=1),AND('VALORACIÓN CON CONTROLES'!H50=1,'VALORACIÓN CON CONTROLES'!I50=2),AND('VALORACIÓN CON CONTROLES'!H50=2,'VALORACIÓN CON CONTROLES'!I50=2)),"ZONA RIESGO BAJA",IF(OR(AND('VALORACIÓN CON CONTROLES'!H50=4,'VALORACIÓN CON CONTROLES'!I50=1),AND('VALORACIÓN CON CONTROLES'!H50=3,'VALORACIÓN CON CONTROLES'!I50=2),AND('VALORACIÓN CON CONTROLES'!H50=2,'VALORACIÓN CON CONTROLES'!I50=3),AND('VALORACIÓN CON CONTROLES'!H50=1,'VALORACIÓN CON CONTROLES'!I50=3)),"ZONA RIESGO MODERADO",IF(OR(AND('VALORACIÓN CON CONTROLES'!H50=5,'VALORACIÓN CON CONTROLES'!I50=1),AND('VALORACIÓN CON CONTROLES'!H50=5,'VALORACIÓN CON CONTROLES'!I50=2),AND('VALORACIÓN CON CONTROLES'!H50=4,'VALORACIÓN CON CONTROLES'!I50=2),AND('VALORACIÓN CON CONTROLES'!H50=4,'VALORACIÓN CON CONTROLES'!I50=3),AND('VALORACIÓN CON CONTROLES'!H50=3,'VALORACIÓN CON CONTROLES'!I50=3),AND('VALORACIÓN CON CONTROLES'!H50=2,'VALORACIÓN CON CONTROLES'!I50=4),AND('VALORACIÓN CON CONTROLES'!H50=1,'VALORACIÓN CON CONTROLES'!I50=4),AND('VALORACIÓN CON CONTROLES'!H50=1,'VALORACIÓN CON CONTROLES'!I50=5)),"ZONA RIESGO ALTO",IF(OR(AND('VALORACIÓN CON CONTROLES'!H50=5,'VALORACIÓN CON CONTROLES'!I50=3),AND('VALORACIÓN CON CONTROLES'!H50=5,'VALORACIÓN CON CONTROLES'!I50=4),AND('VALORACIÓN CON CONTROLES'!H50=5,'VALORACIÓN CON CONTROLES'!I50=5),AND('VALORACIÓN CON CONTROLES'!H50=4,'VALORACIÓN CON CONTROLES'!I50=4),AND('VALORACIÓN CON CONTROLES'!H50=4,'VALORACIÓN CON CONTROLES'!I50=5),AND('VALORACIÓN CON CONTROLES'!H50=3,'VALORACIÓN CON CONTROLES'!I50=4),AND('VALORACIÓN CON CONTROLES'!H50=3,'VALORACIÓN CON CONTROLES'!I50=5),AND('VALORACIÓN CON CONTROLES'!H50=2,'VALORACIÓN CON CONTROLES'!I50=5)),"ZONA RIESGO EXTREMO")))),0)</f>
        <v>ZONA RIESGO BAJA</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5">
        <v>46</v>
      </c>
      <c r="L56" s="1"/>
      <c r="M56" s="48">
        <v>42</v>
      </c>
      <c r="N56" s="48">
        <f>IF(AND('VALORACIÓN CON CONTROLES'!H51=0,'VALORACIÓN CON CONTROLES'!I51=0),'ANALISIS DE RIESGOS'!I51,0)</f>
        <v>0</v>
      </c>
      <c r="O56" s="1">
        <f>IF(AND('VALORACIÓN CON CONTROLES'!H51=0,'VALORACIÓN CON CONTROLES'!I51&gt;0),IF(OR(AND('ANALISIS DE RIESGOS'!F51=1,'VALORACIÓN CON CONTROLES'!I51=1),AND('ANALISIS DE RIESGOS'!F51=2,'VALORACIÓN CON CONTROLES'!I51=1),AND('ANALISIS DE RIESGOS'!F51=3,'VALORACIÓN CON CONTROLES'!I51=1),AND('ANALISIS DE RIESGOS'!F51=1,'VALORACIÓN CON CONTROLES'!I51=2),AND('ANALISIS DE RIESGOS'!F51=2,'VALORACIÓN CON CONTROLES'!I51=2)),"ZONA RIESGO BAJA",IF(OR(AND('ANALISIS DE RIESGOS'!F51=4,'VALORACIÓN CON CONTROLES'!I51=1),AND('ANALISIS DE RIESGOS'!F51=3,'VALORACIÓN CON CONTROLES'!I51=2),AND('ANALISIS DE RIESGOS'!F51=2,'VALORACIÓN CON CONTROLES'!I51=3),AND('ANALISIS DE RIESGOS'!F51=1,'VALORACIÓN CON CONTROLES'!I51=3)),"ZONA RIESGO MODERADO",IF(OR(AND('ANALISIS DE RIESGOS'!F51=5,'VALORACIÓN CON CONTROLES'!I51=1),AND('ANALISIS DE RIESGOS'!F51=5,'VALORACIÓN CON CONTROLES'!I51=2),AND('ANALISIS DE RIESGOS'!F51=4,'VALORACIÓN CON CONTROLES'!I51=2),AND('ANALISIS DE RIESGOS'!F51=4,'VALORACIÓN CON CONTROLES'!I51=3),AND('ANALISIS DE RIESGOS'!F51=3,'VALORACIÓN CON CONTROLES'!I51=3),AND('ANALISIS DE RIESGOS'!F51=2,'VALORACIÓN CON CONTROLES'!I51=4),AND('ANALISIS DE RIESGOS'!F51=1,'VALORACIÓN CON CONTROLES'!I51=4),AND('ANALISIS DE RIESGOS'!F51=1,'VALORACIÓN CON CONTROLES'!I51=5)),"ZONA RIESGO ALTO",IF(OR(AND('ANALISIS DE RIESGOS'!F51=5,'VALORACIÓN CON CONTROLES'!I51=3),AND('ANALISIS DE RIESGOS'!F51=5,'VALORACIÓN CON CONTROLES'!I51=4),AND('ANALISIS DE RIESGOS'!F51=5,'VALORACIÓN CON CONTROLES'!I51=5),AND('ANALISIS DE RIESGOS'!F51=4,'VALORACIÓN CON CONTROLES'!I51=4),AND('ANALISIS DE RIESGOS'!F51=4,'VALORACIÓN CON CONTROLES'!I51=5),AND('ANALISIS DE RIESGOS'!F51=3,'VALORACIÓN CON CONTROLES'!I51=4),AND('ANALISIS DE RIESGOS'!F51=3,'VALORACIÓN CON CONTROLES'!I51=5),AND('ANALISIS DE RIESGOS'!F51=2,'VALORACIÓN CON CONTROLES'!I51=5)),"ZONA RIESGO EXTREMO")))),0)</f>
        <v>0</v>
      </c>
      <c r="P56" s="1">
        <f>IF(AND('VALORACIÓN CON CONTROLES'!H51&gt;0,'VALORACIÓN CON CONTROLES'!I51=0),IF(OR(AND('VALORACIÓN CON CONTROLES'!H51=1,'ANALISIS DE RIESGOS'!G51=1),AND('VALORACIÓN CON CONTROLES'!H51=2,'ANALISIS DE RIESGOS'!G51=1),AND('VALORACIÓN CON CONTROLES'!H51=3,'ANALISIS DE RIESGOS'!G51=1),AND('VALORACIÓN CON CONTROLES'!H51=1,'ANALISIS DE RIESGOS'!G51=2),AND('VALORACIÓN CON CONTROLES'!H51=2,'ANALISIS DE RIESGOS'!G51=2)),"ZONA RIESGO BAJA",IF(OR(AND('VALORACIÓN CON CONTROLES'!H51=4,'ANALISIS DE RIESGOS'!G51=1),AND('VALORACIÓN CON CONTROLES'!H51=3,'ANALISIS DE RIESGOS'!G51=2),AND('VALORACIÓN CON CONTROLES'!H51=2,'ANALISIS DE RIESGOS'!G51=3),AND('VALORACIÓN CON CONTROLES'!H51=1,'ANALISIS DE RIESGOS'!G51=3)),"ZONA RIESGO MODERADO",IF(OR(AND('VALORACIÓN CON CONTROLES'!H51=5,'ANALISIS DE RIESGOS'!G51=1),AND('VALORACIÓN CON CONTROLES'!H51=5,'ANALISIS DE RIESGOS'!G51=2),AND('VALORACIÓN CON CONTROLES'!H51=4,'ANALISIS DE RIESGOS'!G51=2),AND('VALORACIÓN CON CONTROLES'!H51=4,'ANALISIS DE RIESGOS'!G51=3),AND('VALORACIÓN CON CONTROLES'!H51=3,'ANALISIS DE RIESGOS'!G51=3),AND('VALORACIÓN CON CONTROLES'!H51=2,'ANALISIS DE RIESGOS'!G51=4),AND('VALORACIÓN CON CONTROLES'!H51=1,'ANALISIS DE RIESGOS'!G51=4),AND('VALORACIÓN CON CONTROLES'!H51=1,'ANALISIS DE RIESGOS'!G51=5)),"ZONA RIESGO ALTO",IF(OR(AND('VALORACIÓN CON CONTROLES'!H51=5,'ANALISIS DE RIESGOS'!G51=3),AND('VALORACIÓN CON CONTROLES'!H51=5,'ANALISIS DE RIESGOS'!G51=4),AND('VALORACIÓN CON CONTROLES'!H51=5,'ANALISIS DE RIESGOS'!G51=5),AND('VALORACIÓN CON CONTROLES'!H51=4,'ANALISIS DE RIESGOS'!G51=4),AND('VALORACIÓN CON CONTROLES'!H51=4,'ANALISIS DE RIESGOS'!G51=5),AND('VALORACIÓN CON CONTROLES'!H51=3,'ANALISIS DE RIESGOS'!G51=4),AND('VALORACIÓN CON CONTROLES'!H51=3,'ANALISIS DE RIESGOS'!G51=5),AND('VALORACIÓN CON CONTROLES'!H51=2,'ANALISIS DE RIESGOS'!G51=5)),"ZONA RIESGO EXTREMO")))),0)</f>
        <v>0</v>
      </c>
      <c r="Q56" s="46" t="str">
        <f>IF(AND('VALORACIÓN CON CONTROLES'!H51&gt;0,'VALORACIÓN CON CONTROLES'!I51&gt;0),IF(OR(AND('VALORACIÓN CON CONTROLES'!H51=1,'VALORACIÓN CON CONTROLES'!I51=1),AND('VALORACIÓN CON CONTROLES'!H51=2,'VALORACIÓN CON CONTROLES'!I51=1),AND('VALORACIÓN CON CONTROLES'!H51=3,'VALORACIÓN CON CONTROLES'!I51=1),AND('VALORACIÓN CON CONTROLES'!H51=1,'VALORACIÓN CON CONTROLES'!I51=2),AND('VALORACIÓN CON CONTROLES'!H51=2,'VALORACIÓN CON CONTROLES'!I51=2)),"ZONA RIESGO BAJA",IF(OR(AND('VALORACIÓN CON CONTROLES'!H51=4,'VALORACIÓN CON CONTROLES'!I51=1),AND('VALORACIÓN CON CONTROLES'!H51=3,'VALORACIÓN CON CONTROLES'!I51=2),AND('VALORACIÓN CON CONTROLES'!H51=2,'VALORACIÓN CON CONTROLES'!I51=3),AND('VALORACIÓN CON CONTROLES'!H51=1,'VALORACIÓN CON CONTROLES'!I51=3)),"ZONA RIESGO MODERADO",IF(OR(AND('VALORACIÓN CON CONTROLES'!H51=5,'VALORACIÓN CON CONTROLES'!I51=1),AND('VALORACIÓN CON CONTROLES'!H51=5,'VALORACIÓN CON CONTROLES'!I51=2),AND('VALORACIÓN CON CONTROLES'!H51=4,'VALORACIÓN CON CONTROLES'!I51=2),AND('VALORACIÓN CON CONTROLES'!H51=4,'VALORACIÓN CON CONTROLES'!I51=3),AND('VALORACIÓN CON CONTROLES'!H51=3,'VALORACIÓN CON CONTROLES'!I51=3),AND('VALORACIÓN CON CONTROLES'!H51=2,'VALORACIÓN CON CONTROLES'!I51=4),AND('VALORACIÓN CON CONTROLES'!H51=1,'VALORACIÓN CON CONTROLES'!I51=4),AND('VALORACIÓN CON CONTROLES'!H51=1,'VALORACIÓN CON CONTROLES'!I51=5)),"ZONA RIESGO ALTO",IF(OR(AND('VALORACIÓN CON CONTROLES'!H51=5,'VALORACIÓN CON CONTROLES'!I51=3),AND('VALORACIÓN CON CONTROLES'!H51=5,'VALORACIÓN CON CONTROLES'!I51=4),AND('VALORACIÓN CON CONTROLES'!H51=5,'VALORACIÓN CON CONTROLES'!I51=5),AND('VALORACIÓN CON CONTROLES'!H51=4,'VALORACIÓN CON CONTROLES'!I51=4),AND('VALORACIÓN CON CONTROLES'!H51=4,'VALORACIÓN CON CONTROLES'!I51=5),AND('VALORACIÓN CON CONTROLES'!H51=3,'VALORACIÓN CON CONTROLES'!I51=4),AND('VALORACIÓN CON CONTROLES'!H51=3,'VALORACIÓN CON CONTROLES'!I51=5),AND('VALORACIÓN CON CONTROLES'!H51=2,'VALORACIÓN CON CONTROLES'!I51=5)),"ZONA RIESGO EXTREMO")))),0)</f>
        <v>ZONA RIESGO BAJA</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5">
        <v>47</v>
      </c>
      <c r="L57" s="1"/>
      <c r="M57" s="48">
        <v>43</v>
      </c>
      <c r="N57" s="48">
        <f>IF(AND('VALORACIÓN CON CONTROLES'!H52=0,'VALORACIÓN CON CONTROLES'!I52=0),'ANALISIS DE RIESGOS'!I52,0)</f>
        <v>0</v>
      </c>
      <c r="O57" s="1">
        <f>IF(AND('VALORACIÓN CON CONTROLES'!H52=0,'VALORACIÓN CON CONTROLES'!I52&gt;0),IF(OR(AND('ANALISIS DE RIESGOS'!F52=1,'VALORACIÓN CON CONTROLES'!I52=1),AND('ANALISIS DE RIESGOS'!F52=2,'VALORACIÓN CON CONTROLES'!I52=1),AND('ANALISIS DE RIESGOS'!F52=3,'VALORACIÓN CON CONTROLES'!I52=1),AND('ANALISIS DE RIESGOS'!F52=1,'VALORACIÓN CON CONTROLES'!I52=2),AND('ANALISIS DE RIESGOS'!F52=2,'VALORACIÓN CON CONTROLES'!I52=2)),"ZONA RIESGO BAJA",IF(OR(AND('ANALISIS DE RIESGOS'!F52=4,'VALORACIÓN CON CONTROLES'!I52=1),AND('ANALISIS DE RIESGOS'!F52=3,'VALORACIÓN CON CONTROLES'!I52=2),AND('ANALISIS DE RIESGOS'!F52=2,'VALORACIÓN CON CONTROLES'!I52=3),AND('ANALISIS DE RIESGOS'!F52=1,'VALORACIÓN CON CONTROLES'!I52=3)),"ZONA RIESGO MODERADO",IF(OR(AND('ANALISIS DE RIESGOS'!F52=5,'VALORACIÓN CON CONTROLES'!I52=1),AND('ANALISIS DE RIESGOS'!F52=5,'VALORACIÓN CON CONTROLES'!I52=2),AND('ANALISIS DE RIESGOS'!F52=4,'VALORACIÓN CON CONTROLES'!I52=2),AND('ANALISIS DE RIESGOS'!F52=4,'VALORACIÓN CON CONTROLES'!I52=3),AND('ANALISIS DE RIESGOS'!F52=3,'VALORACIÓN CON CONTROLES'!I52=3),AND('ANALISIS DE RIESGOS'!F52=2,'VALORACIÓN CON CONTROLES'!I52=4),AND('ANALISIS DE RIESGOS'!F52=1,'VALORACIÓN CON CONTROLES'!I52=4),AND('ANALISIS DE RIESGOS'!F52=1,'VALORACIÓN CON CONTROLES'!I52=5)),"ZONA RIESGO ALTO",IF(OR(AND('ANALISIS DE RIESGOS'!F52=5,'VALORACIÓN CON CONTROLES'!I52=3),AND('ANALISIS DE RIESGOS'!F52=5,'VALORACIÓN CON CONTROLES'!I52=4),AND('ANALISIS DE RIESGOS'!F52=5,'VALORACIÓN CON CONTROLES'!I52=5),AND('ANALISIS DE RIESGOS'!F52=4,'VALORACIÓN CON CONTROLES'!I52=4),AND('ANALISIS DE RIESGOS'!F52=4,'VALORACIÓN CON CONTROLES'!I52=5),AND('ANALISIS DE RIESGOS'!F52=3,'VALORACIÓN CON CONTROLES'!I52=4),AND('ANALISIS DE RIESGOS'!F52=3,'VALORACIÓN CON CONTROLES'!I52=5),AND('ANALISIS DE RIESGOS'!F52=2,'VALORACIÓN CON CONTROLES'!I52=5)),"ZONA RIESGO EXTREMO")))),0)</f>
        <v>0</v>
      </c>
      <c r="P57" s="1">
        <f>IF(AND('VALORACIÓN CON CONTROLES'!H52&gt;0,'VALORACIÓN CON CONTROLES'!I52=0),IF(OR(AND('VALORACIÓN CON CONTROLES'!H52=1,'ANALISIS DE RIESGOS'!G52=1),AND('VALORACIÓN CON CONTROLES'!H52=2,'ANALISIS DE RIESGOS'!G52=1),AND('VALORACIÓN CON CONTROLES'!H52=3,'ANALISIS DE RIESGOS'!G52=1),AND('VALORACIÓN CON CONTROLES'!H52=1,'ANALISIS DE RIESGOS'!G52=2),AND('VALORACIÓN CON CONTROLES'!H52=2,'ANALISIS DE RIESGOS'!G52=2)),"ZONA RIESGO BAJA",IF(OR(AND('VALORACIÓN CON CONTROLES'!H52=4,'ANALISIS DE RIESGOS'!G52=1),AND('VALORACIÓN CON CONTROLES'!H52=3,'ANALISIS DE RIESGOS'!G52=2),AND('VALORACIÓN CON CONTROLES'!H52=2,'ANALISIS DE RIESGOS'!G52=3),AND('VALORACIÓN CON CONTROLES'!H52=1,'ANALISIS DE RIESGOS'!G52=3)),"ZONA RIESGO MODERADO",IF(OR(AND('VALORACIÓN CON CONTROLES'!H52=5,'ANALISIS DE RIESGOS'!G52=1),AND('VALORACIÓN CON CONTROLES'!H52=5,'ANALISIS DE RIESGOS'!G52=2),AND('VALORACIÓN CON CONTROLES'!H52=4,'ANALISIS DE RIESGOS'!G52=2),AND('VALORACIÓN CON CONTROLES'!H52=4,'ANALISIS DE RIESGOS'!G52=3),AND('VALORACIÓN CON CONTROLES'!H52=3,'ANALISIS DE RIESGOS'!G52=3),AND('VALORACIÓN CON CONTROLES'!H52=2,'ANALISIS DE RIESGOS'!G52=4),AND('VALORACIÓN CON CONTROLES'!H52=1,'ANALISIS DE RIESGOS'!G52=4),AND('VALORACIÓN CON CONTROLES'!H52=1,'ANALISIS DE RIESGOS'!G52=5)),"ZONA RIESGO ALTO",IF(OR(AND('VALORACIÓN CON CONTROLES'!H52=5,'ANALISIS DE RIESGOS'!G52=3),AND('VALORACIÓN CON CONTROLES'!H52=5,'ANALISIS DE RIESGOS'!G52=4),AND('VALORACIÓN CON CONTROLES'!H52=5,'ANALISIS DE RIESGOS'!G52=5),AND('VALORACIÓN CON CONTROLES'!H52=4,'ANALISIS DE RIESGOS'!G52=4),AND('VALORACIÓN CON CONTROLES'!H52=4,'ANALISIS DE RIESGOS'!G52=5),AND('VALORACIÓN CON CONTROLES'!H52=3,'ANALISIS DE RIESGOS'!G52=4),AND('VALORACIÓN CON CONTROLES'!H52=3,'ANALISIS DE RIESGOS'!G52=5),AND('VALORACIÓN CON CONTROLES'!H52=2,'ANALISIS DE RIESGOS'!G52=5)),"ZONA RIESGO EXTREMO")))),0)</f>
        <v>0</v>
      </c>
      <c r="Q57" s="46" t="str">
        <f>IF(AND('VALORACIÓN CON CONTROLES'!H52&gt;0,'VALORACIÓN CON CONTROLES'!I52&gt;0),IF(OR(AND('VALORACIÓN CON CONTROLES'!H52=1,'VALORACIÓN CON CONTROLES'!I52=1),AND('VALORACIÓN CON CONTROLES'!H52=2,'VALORACIÓN CON CONTROLES'!I52=1),AND('VALORACIÓN CON CONTROLES'!H52=3,'VALORACIÓN CON CONTROLES'!I52=1),AND('VALORACIÓN CON CONTROLES'!H52=1,'VALORACIÓN CON CONTROLES'!I52=2),AND('VALORACIÓN CON CONTROLES'!H52=2,'VALORACIÓN CON CONTROLES'!I52=2)),"ZONA RIESGO BAJA",IF(OR(AND('VALORACIÓN CON CONTROLES'!H52=4,'VALORACIÓN CON CONTROLES'!I52=1),AND('VALORACIÓN CON CONTROLES'!H52=3,'VALORACIÓN CON CONTROLES'!I52=2),AND('VALORACIÓN CON CONTROLES'!H52=2,'VALORACIÓN CON CONTROLES'!I52=3),AND('VALORACIÓN CON CONTROLES'!H52=1,'VALORACIÓN CON CONTROLES'!I52=3)),"ZONA RIESGO MODERADO",IF(OR(AND('VALORACIÓN CON CONTROLES'!H52=5,'VALORACIÓN CON CONTROLES'!I52=1),AND('VALORACIÓN CON CONTROLES'!H52=5,'VALORACIÓN CON CONTROLES'!I52=2),AND('VALORACIÓN CON CONTROLES'!H52=4,'VALORACIÓN CON CONTROLES'!I52=2),AND('VALORACIÓN CON CONTROLES'!H52=4,'VALORACIÓN CON CONTROLES'!I52=3),AND('VALORACIÓN CON CONTROLES'!H52=3,'VALORACIÓN CON CONTROLES'!I52=3),AND('VALORACIÓN CON CONTROLES'!H52=2,'VALORACIÓN CON CONTROLES'!I52=4),AND('VALORACIÓN CON CONTROLES'!H52=1,'VALORACIÓN CON CONTROLES'!I52=4),AND('VALORACIÓN CON CONTROLES'!H52=1,'VALORACIÓN CON CONTROLES'!I52=5)),"ZONA RIESGO ALTO",IF(OR(AND('VALORACIÓN CON CONTROLES'!H52=5,'VALORACIÓN CON CONTROLES'!I52=3),AND('VALORACIÓN CON CONTROLES'!H52=5,'VALORACIÓN CON CONTROLES'!I52=4),AND('VALORACIÓN CON CONTROLES'!H52=5,'VALORACIÓN CON CONTROLES'!I52=5),AND('VALORACIÓN CON CONTROLES'!H52=4,'VALORACIÓN CON CONTROLES'!I52=4),AND('VALORACIÓN CON CONTROLES'!H52=4,'VALORACIÓN CON CONTROLES'!I52=5),AND('VALORACIÓN CON CONTROLES'!H52=3,'VALORACIÓN CON CONTROLES'!I52=4),AND('VALORACIÓN CON CONTROLES'!H52=3,'VALORACIÓN CON CONTROLES'!I52=5),AND('VALORACIÓN CON CONTROLES'!H52=2,'VALORACIÓN CON CONTROLES'!I52=5)),"ZONA RIESGO EXTREMO")))),0)</f>
        <v>ZONA RIESGO BAJA</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15">
        <v>48</v>
      </c>
      <c r="L58" s="1"/>
      <c r="M58" s="48">
        <v>44</v>
      </c>
      <c r="N58" s="48">
        <f>IF(AND('VALORACIÓN CON CONTROLES'!H53=0,'VALORACIÓN CON CONTROLES'!I53=0),'ANALISIS DE RIESGOS'!I53,0)</f>
        <v>0</v>
      </c>
      <c r="O58" s="1">
        <f>IF(AND('VALORACIÓN CON CONTROLES'!H53=0,'VALORACIÓN CON CONTROLES'!I53&gt;0),IF(OR(AND('ANALISIS DE RIESGOS'!F53=1,'VALORACIÓN CON CONTROLES'!I53=1),AND('ANALISIS DE RIESGOS'!F53=2,'VALORACIÓN CON CONTROLES'!I53=1),AND('ANALISIS DE RIESGOS'!F53=3,'VALORACIÓN CON CONTROLES'!I53=1),AND('ANALISIS DE RIESGOS'!F53=1,'VALORACIÓN CON CONTROLES'!I53=2),AND('ANALISIS DE RIESGOS'!F53=2,'VALORACIÓN CON CONTROLES'!I53=2)),"ZONA RIESGO BAJA",IF(OR(AND('ANALISIS DE RIESGOS'!F53=4,'VALORACIÓN CON CONTROLES'!I53=1),AND('ANALISIS DE RIESGOS'!F53=3,'VALORACIÓN CON CONTROLES'!I53=2),AND('ANALISIS DE RIESGOS'!F53=2,'VALORACIÓN CON CONTROLES'!I53=3),AND('ANALISIS DE RIESGOS'!F53=1,'VALORACIÓN CON CONTROLES'!I53=3)),"ZONA RIESGO MODERADO",IF(OR(AND('ANALISIS DE RIESGOS'!F53=5,'VALORACIÓN CON CONTROLES'!I53=1),AND('ANALISIS DE RIESGOS'!F53=5,'VALORACIÓN CON CONTROLES'!I53=2),AND('ANALISIS DE RIESGOS'!F53=4,'VALORACIÓN CON CONTROLES'!I53=2),AND('ANALISIS DE RIESGOS'!F53=4,'VALORACIÓN CON CONTROLES'!I53=3),AND('ANALISIS DE RIESGOS'!F53=3,'VALORACIÓN CON CONTROLES'!I53=3),AND('ANALISIS DE RIESGOS'!F53=2,'VALORACIÓN CON CONTROLES'!I53=4),AND('ANALISIS DE RIESGOS'!F53=1,'VALORACIÓN CON CONTROLES'!I53=4),AND('ANALISIS DE RIESGOS'!F53=1,'VALORACIÓN CON CONTROLES'!I53=5)),"ZONA RIESGO ALTO",IF(OR(AND('ANALISIS DE RIESGOS'!F53=5,'VALORACIÓN CON CONTROLES'!I53=3),AND('ANALISIS DE RIESGOS'!F53=5,'VALORACIÓN CON CONTROLES'!I53=4),AND('ANALISIS DE RIESGOS'!F53=5,'VALORACIÓN CON CONTROLES'!I53=5),AND('ANALISIS DE RIESGOS'!F53=4,'VALORACIÓN CON CONTROLES'!I53=4),AND('ANALISIS DE RIESGOS'!F53=4,'VALORACIÓN CON CONTROLES'!I53=5),AND('ANALISIS DE RIESGOS'!F53=3,'VALORACIÓN CON CONTROLES'!I53=4),AND('ANALISIS DE RIESGOS'!F53=3,'VALORACIÓN CON CONTROLES'!I53=5),AND('ANALISIS DE RIESGOS'!F53=2,'VALORACIÓN CON CONTROLES'!I53=5)),"ZONA RIESGO EXTREMO")))),0)</f>
        <v>0</v>
      </c>
      <c r="P58" s="1">
        <f>IF(AND('VALORACIÓN CON CONTROLES'!H53&gt;0,'VALORACIÓN CON CONTROLES'!I53=0),IF(OR(AND('VALORACIÓN CON CONTROLES'!H53=1,'ANALISIS DE RIESGOS'!G53=1),AND('VALORACIÓN CON CONTROLES'!H53=2,'ANALISIS DE RIESGOS'!G53=1),AND('VALORACIÓN CON CONTROLES'!H53=3,'ANALISIS DE RIESGOS'!G53=1),AND('VALORACIÓN CON CONTROLES'!H53=1,'ANALISIS DE RIESGOS'!G53=2),AND('VALORACIÓN CON CONTROLES'!H53=2,'ANALISIS DE RIESGOS'!G53=2)),"ZONA RIESGO BAJA",IF(OR(AND('VALORACIÓN CON CONTROLES'!H53=4,'ANALISIS DE RIESGOS'!G53=1),AND('VALORACIÓN CON CONTROLES'!H53=3,'ANALISIS DE RIESGOS'!G53=2),AND('VALORACIÓN CON CONTROLES'!H53=2,'ANALISIS DE RIESGOS'!G53=3),AND('VALORACIÓN CON CONTROLES'!H53=1,'ANALISIS DE RIESGOS'!G53=3)),"ZONA RIESGO MODERADO",IF(OR(AND('VALORACIÓN CON CONTROLES'!H53=5,'ANALISIS DE RIESGOS'!G53=1),AND('VALORACIÓN CON CONTROLES'!H53=5,'ANALISIS DE RIESGOS'!G53=2),AND('VALORACIÓN CON CONTROLES'!H53=4,'ANALISIS DE RIESGOS'!G53=2),AND('VALORACIÓN CON CONTROLES'!H53=4,'ANALISIS DE RIESGOS'!G53=3),AND('VALORACIÓN CON CONTROLES'!H53=3,'ANALISIS DE RIESGOS'!G53=3),AND('VALORACIÓN CON CONTROLES'!H53=2,'ANALISIS DE RIESGOS'!G53=4),AND('VALORACIÓN CON CONTROLES'!H53=1,'ANALISIS DE RIESGOS'!G53=4),AND('VALORACIÓN CON CONTROLES'!H53=1,'ANALISIS DE RIESGOS'!G53=5)),"ZONA RIESGO ALTO",IF(OR(AND('VALORACIÓN CON CONTROLES'!H53=5,'ANALISIS DE RIESGOS'!G53=3),AND('VALORACIÓN CON CONTROLES'!H53=5,'ANALISIS DE RIESGOS'!G53=4),AND('VALORACIÓN CON CONTROLES'!H53=5,'ANALISIS DE RIESGOS'!G53=5),AND('VALORACIÓN CON CONTROLES'!H53=4,'ANALISIS DE RIESGOS'!G53=4),AND('VALORACIÓN CON CONTROLES'!H53=4,'ANALISIS DE RIESGOS'!G53=5),AND('VALORACIÓN CON CONTROLES'!H53=3,'ANALISIS DE RIESGOS'!G53=4),AND('VALORACIÓN CON CONTROLES'!H53=3,'ANALISIS DE RIESGOS'!G53=5),AND('VALORACIÓN CON CONTROLES'!H53=2,'ANALISIS DE RIESGOS'!G53=5)),"ZONA RIESGO EXTREMO")))),0)</f>
        <v>0</v>
      </c>
      <c r="Q58" s="46" t="str">
        <f>IF(AND('VALORACIÓN CON CONTROLES'!H53&gt;0,'VALORACIÓN CON CONTROLES'!I53&gt;0),IF(OR(AND('VALORACIÓN CON CONTROLES'!H53=1,'VALORACIÓN CON CONTROLES'!I53=1),AND('VALORACIÓN CON CONTROLES'!H53=2,'VALORACIÓN CON CONTROLES'!I53=1),AND('VALORACIÓN CON CONTROLES'!H53=3,'VALORACIÓN CON CONTROLES'!I53=1),AND('VALORACIÓN CON CONTROLES'!H53=1,'VALORACIÓN CON CONTROLES'!I53=2),AND('VALORACIÓN CON CONTROLES'!H53=2,'VALORACIÓN CON CONTROLES'!I53=2)),"ZONA RIESGO BAJA",IF(OR(AND('VALORACIÓN CON CONTROLES'!H53=4,'VALORACIÓN CON CONTROLES'!I53=1),AND('VALORACIÓN CON CONTROLES'!H53=3,'VALORACIÓN CON CONTROLES'!I53=2),AND('VALORACIÓN CON CONTROLES'!H53=2,'VALORACIÓN CON CONTROLES'!I53=3),AND('VALORACIÓN CON CONTROLES'!H53=1,'VALORACIÓN CON CONTROLES'!I53=3)),"ZONA RIESGO MODERADO",IF(OR(AND('VALORACIÓN CON CONTROLES'!H53=5,'VALORACIÓN CON CONTROLES'!I53=1),AND('VALORACIÓN CON CONTROLES'!H53=5,'VALORACIÓN CON CONTROLES'!I53=2),AND('VALORACIÓN CON CONTROLES'!H53=4,'VALORACIÓN CON CONTROLES'!I53=2),AND('VALORACIÓN CON CONTROLES'!H53=4,'VALORACIÓN CON CONTROLES'!I53=3),AND('VALORACIÓN CON CONTROLES'!H53=3,'VALORACIÓN CON CONTROLES'!I53=3),AND('VALORACIÓN CON CONTROLES'!H53=2,'VALORACIÓN CON CONTROLES'!I53=4),AND('VALORACIÓN CON CONTROLES'!H53=1,'VALORACIÓN CON CONTROLES'!I53=4),AND('VALORACIÓN CON CONTROLES'!H53=1,'VALORACIÓN CON CONTROLES'!I53=5)),"ZONA RIESGO ALTO",IF(OR(AND('VALORACIÓN CON CONTROLES'!H53=5,'VALORACIÓN CON CONTROLES'!I53=3),AND('VALORACIÓN CON CONTROLES'!H53=5,'VALORACIÓN CON CONTROLES'!I53=4),AND('VALORACIÓN CON CONTROLES'!H53=5,'VALORACIÓN CON CONTROLES'!I53=5),AND('VALORACIÓN CON CONTROLES'!H53=4,'VALORACIÓN CON CONTROLES'!I53=4),AND('VALORACIÓN CON CONTROLES'!H53=4,'VALORACIÓN CON CONTROLES'!I53=5),AND('VALORACIÓN CON CONTROLES'!H53=3,'VALORACIÓN CON CONTROLES'!I53=4),AND('VALORACIÓN CON CONTROLES'!H53=3,'VALORACIÓN CON CONTROLES'!I53=5),AND('VALORACIÓN CON CONTROLES'!H53=2,'VALORACIÓN CON CONTROLES'!I53=5)),"ZONA RIESGO EXTREMO")))),0)</f>
        <v>ZONA RIESGO BAJA</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5">
        <v>49</v>
      </c>
      <c r="L59" s="1"/>
      <c r="M59" s="48">
        <v>45</v>
      </c>
      <c r="N59" s="48">
        <f>IF(AND('VALORACIÓN CON CONTROLES'!H54=0,'VALORACIÓN CON CONTROLES'!I54=0),'ANALISIS DE RIESGOS'!I54,0)</f>
        <v>0</v>
      </c>
      <c r="O59" s="1">
        <f>IF(AND('VALORACIÓN CON CONTROLES'!H54=0,'VALORACIÓN CON CONTROLES'!I54&gt;0),IF(OR(AND('ANALISIS DE RIESGOS'!F54=1,'VALORACIÓN CON CONTROLES'!I54=1),AND('ANALISIS DE RIESGOS'!F54=2,'VALORACIÓN CON CONTROLES'!I54=1),AND('ANALISIS DE RIESGOS'!F54=3,'VALORACIÓN CON CONTROLES'!I54=1),AND('ANALISIS DE RIESGOS'!F54=1,'VALORACIÓN CON CONTROLES'!I54=2),AND('ANALISIS DE RIESGOS'!F54=2,'VALORACIÓN CON CONTROLES'!I54=2)),"ZONA RIESGO BAJA",IF(OR(AND('ANALISIS DE RIESGOS'!F54=4,'VALORACIÓN CON CONTROLES'!I54=1),AND('ANALISIS DE RIESGOS'!F54=3,'VALORACIÓN CON CONTROLES'!I54=2),AND('ANALISIS DE RIESGOS'!F54=2,'VALORACIÓN CON CONTROLES'!I54=3),AND('ANALISIS DE RIESGOS'!F54=1,'VALORACIÓN CON CONTROLES'!I54=3)),"ZONA RIESGO MODERADO",IF(OR(AND('ANALISIS DE RIESGOS'!F54=5,'VALORACIÓN CON CONTROLES'!I54=1),AND('ANALISIS DE RIESGOS'!F54=5,'VALORACIÓN CON CONTROLES'!I54=2),AND('ANALISIS DE RIESGOS'!F54=4,'VALORACIÓN CON CONTROLES'!I54=2),AND('ANALISIS DE RIESGOS'!F54=4,'VALORACIÓN CON CONTROLES'!I54=3),AND('ANALISIS DE RIESGOS'!F54=3,'VALORACIÓN CON CONTROLES'!I54=3),AND('ANALISIS DE RIESGOS'!F54=2,'VALORACIÓN CON CONTROLES'!I54=4),AND('ANALISIS DE RIESGOS'!F54=1,'VALORACIÓN CON CONTROLES'!I54=4),AND('ANALISIS DE RIESGOS'!F54=1,'VALORACIÓN CON CONTROLES'!I54=5)),"ZONA RIESGO ALTO",IF(OR(AND('ANALISIS DE RIESGOS'!F54=5,'VALORACIÓN CON CONTROLES'!I54=3),AND('ANALISIS DE RIESGOS'!F54=5,'VALORACIÓN CON CONTROLES'!I54=4),AND('ANALISIS DE RIESGOS'!F54=5,'VALORACIÓN CON CONTROLES'!I54=5),AND('ANALISIS DE RIESGOS'!F54=4,'VALORACIÓN CON CONTROLES'!I54=4),AND('ANALISIS DE RIESGOS'!F54=4,'VALORACIÓN CON CONTROLES'!I54=5),AND('ANALISIS DE RIESGOS'!F54=3,'VALORACIÓN CON CONTROLES'!I54=4),AND('ANALISIS DE RIESGOS'!F54=3,'VALORACIÓN CON CONTROLES'!I54=5),AND('ANALISIS DE RIESGOS'!F54=2,'VALORACIÓN CON CONTROLES'!I54=5)),"ZONA RIESGO EXTREMO")))),0)</f>
        <v>0</v>
      </c>
      <c r="P59" s="1">
        <f>IF(AND('VALORACIÓN CON CONTROLES'!H54&gt;0,'VALORACIÓN CON CONTROLES'!I54=0),IF(OR(AND('VALORACIÓN CON CONTROLES'!H54=1,'ANALISIS DE RIESGOS'!G54=1),AND('VALORACIÓN CON CONTROLES'!H54=2,'ANALISIS DE RIESGOS'!G54=1),AND('VALORACIÓN CON CONTROLES'!H54=3,'ANALISIS DE RIESGOS'!G54=1),AND('VALORACIÓN CON CONTROLES'!H54=1,'ANALISIS DE RIESGOS'!G54=2),AND('VALORACIÓN CON CONTROLES'!H54=2,'ANALISIS DE RIESGOS'!G54=2)),"ZONA RIESGO BAJA",IF(OR(AND('VALORACIÓN CON CONTROLES'!H54=4,'ANALISIS DE RIESGOS'!G54=1),AND('VALORACIÓN CON CONTROLES'!H54=3,'ANALISIS DE RIESGOS'!G54=2),AND('VALORACIÓN CON CONTROLES'!H54=2,'ANALISIS DE RIESGOS'!G54=3),AND('VALORACIÓN CON CONTROLES'!H54=1,'ANALISIS DE RIESGOS'!G54=3)),"ZONA RIESGO MODERADO",IF(OR(AND('VALORACIÓN CON CONTROLES'!H54=5,'ANALISIS DE RIESGOS'!G54=1),AND('VALORACIÓN CON CONTROLES'!H54=5,'ANALISIS DE RIESGOS'!G54=2),AND('VALORACIÓN CON CONTROLES'!H54=4,'ANALISIS DE RIESGOS'!G54=2),AND('VALORACIÓN CON CONTROLES'!H54=4,'ANALISIS DE RIESGOS'!G54=3),AND('VALORACIÓN CON CONTROLES'!H54=3,'ANALISIS DE RIESGOS'!G54=3),AND('VALORACIÓN CON CONTROLES'!H54=2,'ANALISIS DE RIESGOS'!G54=4),AND('VALORACIÓN CON CONTROLES'!H54=1,'ANALISIS DE RIESGOS'!G54=4),AND('VALORACIÓN CON CONTROLES'!H54=1,'ANALISIS DE RIESGOS'!G54=5)),"ZONA RIESGO ALTO",IF(OR(AND('VALORACIÓN CON CONTROLES'!H54=5,'ANALISIS DE RIESGOS'!G54=3),AND('VALORACIÓN CON CONTROLES'!H54=5,'ANALISIS DE RIESGOS'!G54=4),AND('VALORACIÓN CON CONTROLES'!H54=5,'ANALISIS DE RIESGOS'!G54=5),AND('VALORACIÓN CON CONTROLES'!H54=4,'ANALISIS DE RIESGOS'!G54=4),AND('VALORACIÓN CON CONTROLES'!H54=4,'ANALISIS DE RIESGOS'!G54=5),AND('VALORACIÓN CON CONTROLES'!H54=3,'ANALISIS DE RIESGOS'!G54=4),AND('VALORACIÓN CON CONTROLES'!H54=3,'ANALISIS DE RIESGOS'!G54=5),AND('VALORACIÓN CON CONTROLES'!H54=2,'ANALISIS DE RIESGOS'!G54=5)),"ZONA RIESGO EXTREMO")))),0)</f>
        <v>0</v>
      </c>
      <c r="Q59" s="46" t="str">
        <f>IF(AND('VALORACIÓN CON CONTROLES'!H54&gt;0,'VALORACIÓN CON CONTROLES'!I54&gt;0),IF(OR(AND('VALORACIÓN CON CONTROLES'!H54=1,'VALORACIÓN CON CONTROLES'!I54=1),AND('VALORACIÓN CON CONTROLES'!H54=2,'VALORACIÓN CON CONTROLES'!I54=1),AND('VALORACIÓN CON CONTROLES'!H54=3,'VALORACIÓN CON CONTROLES'!I54=1),AND('VALORACIÓN CON CONTROLES'!H54=1,'VALORACIÓN CON CONTROLES'!I54=2),AND('VALORACIÓN CON CONTROLES'!H54=2,'VALORACIÓN CON CONTROLES'!I54=2)),"ZONA RIESGO BAJA",IF(OR(AND('VALORACIÓN CON CONTROLES'!H54=4,'VALORACIÓN CON CONTROLES'!I54=1),AND('VALORACIÓN CON CONTROLES'!H54=3,'VALORACIÓN CON CONTROLES'!I54=2),AND('VALORACIÓN CON CONTROLES'!H54=2,'VALORACIÓN CON CONTROLES'!I54=3),AND('VALORACIÓN CON CONTROLES'!H54=1,'VALORACIÓN CON CONTROLES'!I54=3)),"ZONA RIESGO MODERADO",IF(OR(AND('VALORACIÓN CON CONTROLES'!H54=5,'VALORACIÓN CON CONTROLES'!I54=1),AND('VALORACIÓN CON CONTROLES'!H54=5,'VALORACIÓN CON CONTROLES'!I54=2),AND('VALORACIÓN CON CONTROLES'!H54=4,'VALORACIÓN CON CONTROLES'!I54=2),AND('VALORACIÓN CON CONTROLES'!H54=4,'VALORACIÓN CON CONTROLES'!I54=3),AND('VALORACIÓN CON CONTROLES'!H54=3,'VALORACIÓN CON CONTROLES'!I54=3),AND('VALORACIÓN CON CONTROLES'!H54=2,'VALORACIÓN CON CONTROLES'!I54=4),AND('VALORACIÓN CON CONTROLES'!H54=1,'VALORACIÓN CON CONTROLES'!I54=4),AND('VALORACIÓN CON CONTROLES'!H54=1,'VALORACIÓN CON CONTROLES'!I54=5)),"ZONA RIESGO ALTO",IF(OR(AND('VALORACIÓN CON CONTROLES'!H54=5,'VALORACIÓN CON CONTROLES'!I54=3),AND('VALORACIÓN CON CONTROLES'!H54=5,'VALORACIÓN CON CONTROLES'!I54=4),AND('VALORACIÓN CON CONTROLES'!H54=5,'VALORACIÓN CON CONTROLES'!I54=5),AND('VALORACIÓN CON CONTROLES'!H54=4,'VALORACIÓN CON CONTROLES'!I54=4),AND('VALORACIÓN CON CONTROLES'!H54=4,'VALORACIÓN CON CONTROLES'!I54=5),AND('VALORACIÓN CON CONTROLES'!H54=3,'VALORACIÓN CON CONTROLES'!I54=4),AND('VALORACIÓN CON CONTROLES'!H54=3,'VALORACIÓN CON CONTROLES'!I54=5),AND('VALORACIÓN CON CONTROLES'!H54=2,'VALORACIÓN CON CONTROLES'!I54=5)),"ZONA RIESGO EXTREMO")))),0)</f>
        <v>ZONA RIESGO BAJA</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5">
        <v>50</v>
      </c>
      <c r="L60" s="1"/>
      <c r="M60" s="48">
        <v>46</v>
      </c>
      <c r="N60" s="48">
        <f>IF(AND('VALORACIÓN CON CONTROLES'!H55=0,'VALORACIÓN CON CONTROLES'!I55=0),'ANALISIS DE RIESGOS'!I55,0)</f>
        <v>0</v>
      </c>
      <c r="O60" s="1">
        <f>IF(AND('VALORACIÓN CON CONTROLES'!H55=0,'VALORACIÓN CON CONTROLES'!I55&gt;0),IF(OR(AND('ANALISIS DE RIESGOS'!F55=1,'VALORACIÓN CON CONTROLES'!I55=1),AND('ANALISIS DE RIESGOS'!F55=2,'VALORACIÓN CON CONTROLES'!I55=1),AND('ANALISIS DE RIESGOS'!F55=3,'VALORACIÓN CON CONTROLES'!I55=1),AND('ANALISIS DE RIESGOS'!F55=1,'VALORACIÓN CON CONTROLES'!I55=2),AND('ANALISIS DE RIESGOS'!F55=2,'VALORACIÓN CON CONTROLES'!I55=2)),"ZONA RIESGO BAJA",IF(OR(AND('ANALISIS DE RIESGOS'!F55=4,'VALORACIÓN CON CONTROLES'!I55=1),AND('ANALISIS DE RIESGOS'!F55=3,'VALORACIÓN CON CONTROLES'!I55=2),AND('ANALISIS DE RIESGOS'!F55=2,'VALORACIÓN CON CONTROLES'!I55=3),AND('ANALISIS DE RIESGOS'!F55=1,'VALORACIÓN CON CONTROLES'!I55=3)),"ZONA RIESGO MODERADO",IF(OR(AND('ANALISIS DE RIESGOS'!F55=5,'VALORACIÓN CON CONTROLES'!I55=1),AND('ANALISIS DE RIESGOS'!F55=5,'VALORACIÓN CON CONTROLES'!I55=2),AND('ANALISIS DE RIESGOS'!F55=4,'VALORACIÓN CON CONTROLES'!I55=2),AND('ANALISIS DE RIESGOS'!F55=4,'VALORACIÓN CON CONTROLES'!I55=3),AND('ANALISIS DE RIESGOS'!F55=3,'VALORACIÓN CON CONTROLES'!I55=3),AND('ANALISIS DE RIESGOS'!F55=2,'VALORACIÓN CON CONTROLES'!I55=4),AND('ANALISIS DE RIESGOS'!F55=1,'VALORACIÓN CON CONTROLES'!I55=4),AND('ANALISIS DE RIESGOS'!F55=1,'VALORACIÓN CON CONTROLES'!I55=5)),"ZONA RIESGO ALTO",IF(OR(AND('ANALISIS DE RIESGOS'!F55=5,'VALORACIÓN CON CONTROLES'!I55=3),AND('ANALISIS DE RIESGOS'!F55=5,'VALORACIÓN CON CONTROLES'!I55=4),AND('ANALISIS DE RIESGOS'!F55=5,'VALORACIÓN CON CONTROLES'!I55=5),AND('ANALISIS DE RIESGOS'!F55=4,'VALORACIÓN CON CONTROLES'!I55=4),AND('ANALISIS DE RIESGOS'!F55=4,'VALORACIÓN CON CONTROLES'!I55=5),AND('ANALISIS DE RIESGOS'!F55=3,'VALORACIÓN CON CONTROLES'!I55=4),AND('ANALISIS DE RIESGOS'!F55=3,'VALORACIÓN CON CONTROLES'!I55=5),AND('ANALISIS DE RIESGOS'!F55=2,'VALORACIÓN CON CONTROLES'!I55=5)),"ZONA RIESGO EXTREMO")))),0)</f>
        <v>0</v>
      </c>
      <c r="P60" s="1">
        <f>IF(AND('VALORACIÓN CON CONTROLES'!H55&gt;0,'VALORACIÓN CON CONTROLES'!I55=0),IF(OR(AND('VALORACIÓN CON CONTROLES'!H55=1,'ANALISIS DE RIESGOS'!G55=1),AND('VALORACIÓN CON CONTROLES'!H55=2,'ANALISIS DE RIESGOS'!G55=1),AND('VALORACIÓN CON CONTROLES'!H55=3,'ANALISIS DE RIESGOS'!G55=1),AND('VALORACIÓN CON CONTROLES'!H55=1,'ANALISIS DE RIESGOS'!G55=2),AND('VALORACIÓN CON CONTROLES'!H55=2,'ANALISIS DE RIESGOS'!G55=2)),"ZONA RIESGO BAJA",IF(OR(AND('VALORACIÓN CON CONTROLES'!H55=4,'ANALISIS DE RIESGOS'!G55=1),AND('VALORACIÓN CON CONTROLES'!H55=3,'ANALISIS DE RIESGOS'!G55=2),AND('VALORACIÓN CON CONTROLES'!H55=2,'ANALISIS DE RIESGOS'!G55=3),AND('VALORACIÓN CON CONTROLES'!H55=1,'ANALISIS DE RIESGOS'!G55=3)),"ZONA RIESGO MODERADO",IF(OR(AND('VALORACIÓN CON CONTROLES'!H55=5,'ANALISIS DE RIESGOS'!G55=1),AND('VALORACIÓN CON CONTROLES'!H55=5,'ANALISIS DE RIESGOS'!G55=2),AND('VALORACIÓN CON CONTROLES'!H55=4,'ANALISIS DE RIESGOS'!G55=2),AND('VALORACIÓN CON CONTROLES'!H55=4,'ANALISIS DE RIESGOS'!G55=3),AND('VALORACIÓN CON CONTROLES'!H55=3,'ANALISIS DE RIESGOS'!G55=3),AND('VALORACIÓN CON CONTROLES'!H55=2,'ANALISIS DE RIESGOS'!G55=4),AND('VALORACIÓN CON CONTROLES'!H55=1,'ANALISIS DE RIESGOS'!G55=4),AND('VALORACIÓN CON CONTROLES'!H55=1,'ANALISIS DE RIESGOS'!G55=5)),"ZONA RIESGO ALTO",IF(OR(AND('VALORACIÓN CON CONTROLES'!H55=5,'ANALISIS DE RIESGOS'!G55=3),AND('VALORACIÓN CON CONTROLES'!H55=5,'ANALISIS DE RIESGOS'!G55=4),AND('VALORACIÓN CON CONTROLES'!H55=5,'ANALISIS DE RIESGOS'!G55=5),AND('VALORACIÓN CON CONTROLES'!H55=4,'ANALISIS DE RIESGOS'!G55=4),AND('VALORACIÓN CON CONTROLES'!H55=4,'ANALISIS DE RIESGOS'!G55=5),AND('VALORACIÓN CON CONTROLES'!H55=3,'ANALISIS DE RIESGOS'!G55=4),AND('VALORACIÓN CON CONTROLES'!H55=3,'ANALISIS DE RIESGOS'!G55=5),AND('VALORACIÓN CON CONTROLES'!H55=2,'ANALISIS DE RIESGOS'!G55=5)),"ZONA RIESGO EXTREMO")))),0)</f>
        <v>0</v>
      </c>
      <c r="Q60" s="46" t="str">
        <f>IF(AND('VALORACIÓN CON CONTROLES'!H55&gt;0,'VALORACIÓN CON CONTROLES'!I55&gt;0),IF(OR(AND('VALORACIÓN CON CONTROLES'!H55=1,'VALORACIÓN CON CONTROLES'!I55=1),AND('VALORACIÓN CON CONTROLES'!H55=2,'VALORACIÓN CON CONTROLES'!I55=1),AND('VALORACIÓN CON CONTROLES'!H55=3,'VALORACIÓN CON CONTROLES'!I55=1),AND('VALORACIÓN CON CONTROLES'!H55=1,'VALORACIÓN CON CONTROLES'!I55=2),AND('VALORACIÓN CON CONTROLES'!H55=2,'VALORACIÓN CON CONTROLES'!I55=2)),"ZONA RIESGO BAJA",IF(OR(AND('VALORACIÓN CON CONTROLES'!H55=4,'VALORACIÓN CON CONTROLES'!I55=1),AND('VALORACIÓN CON CONTROLES'!H55=3,'VALORACIÓN CON CONTROLES'!I55=2),AND('VALORACIÓN CON CONTROLES'!H55=2,'VALORACIÓN CON CONTROLES'!I55=3),AND('VALORACIÓN CON CONTROLES'!H55=1,'VALORACIÓN CON CONTROLES'!I55=3)),"ZONA RIESGO MODERADO",IF(OR(AND('VALORACIÓN CON CONTROLES'!H55=5,'VALORACIÓN CON CONTROLES'!I55=1),AND('VALORACIÓN CON CONTROLES'!H55=5,'VALORACIÓN CON CONTROLES'!I55=2),AND('VALORACIÓN CON CONTROLES'!H55=4,'VALORACIÓN CON CONTROLES'!I55=2),AND('VALORACIÓN CON CONTROLES'!H55=4,'VALORACIÓN CON CONTROLES'!I55=3),AND('VALORACIÓN CON CONTROLES'!H55=3,'VALORACIÓN CON CONTROLES'!I55=3),AND('VALORACIÓN CON CONTROLES'!H55=2,'VALORACIÓN CON CONTROLES'!I55=4),AND('VALORACIÓN CON CONTROLES'!H55=1,'VALORACIÓN CON CONTROLES'!I55=4),AND('VALORACIÓN CON CONTROLES'!H55=1,'VALORACIÓN CON CONTROLES'!I55=5)),"ZONA RIESGO ALTO",IF(OR(AND('VALORACIÓN CON CONTROLES'!H55=5,'VALORACIÓN CON CONTROLES'!I55=3),AND('VALORACIÓN CON CONTROLES'!H55=5,'VALORACIÓN CON CONTROLES'!I55=4),AND('VALORACIÓN CON CONTROLES'!H55=5,'VALORACIÓN CON CONTROLES'!I55=5),AND('VALORACIÓN CON CONTROLES'!H55=4,'VALORACIÓN CON CONTROLES'!I55=4),AND('VALORACIÓN CON CONTROLES'!H55=4,'VALORACIÓN CON CONTROLES'!I55=5),AND('VALORACIÓN CON CONTROLES'!H55=3,'VALORACIÓN CON CONTROLES'!I55=4),AND('VALORACIÓN CON CONTROLES'!H55=3,'VALORACIÓN CON CONTROLES'!I55=5),AND('VALORACIÓN CON CONTROLES'!H55=2,'VALORACIÓN CON CONTROLES'!I55=5)),"ZONA RIESGO EXTREMO")))),0)</f>
        <v>ZONA RIESGO BAJA</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15">
        <v>51</v>
      </c>
      <c r="L61" s="1"/>
      <c r="M61" s="48">
        <v>47</v>
      </c>
      <c r="N61" s="48">
        <f>IF(AND('VALORACIÓN CON CONTROLES'!H56=0,'VALORACIÓN CON CONTROLES'!I56=0),'ANALISIS DE RIESGOS'!I56,0)</f>
        <v>0</v>
      </c>
      <c r="O61" s="1">
        <f>IF(AND('VALORACIÓN CON CONTROLES'!H56=0,'VALORACIÓN CON CONTROLES'!I56&gt;0),IF(OR(AND('ANALISIS DE RIESGOS'!F56=1,'VALORACIÓN CON CONTROLES'!I56=1),AND('ANALISIS DE RIESGOS'!F56=2,'VALORACIÓN CON CONTROLES'!I56=1),AND('ANALISIS DE RIESGOS'!F56=3,'VALORACIÓN CON CONTROLES'!I56=1),AND('ANALISIS DE RIESGOS'!F56=1,'VALORACIÓN CON CONTROLES'!I56=2),AND('ANALISIS DE RIESGOS'!F56=2,'VALORACIÓN CON CONTROLES'!I56=2)),"ZONA RIESGO BAJA",IF(OR(AND('ANALISIS DE RIESGOS'!F56=4,'VALORACIÓN CON CONTROLES'!I56=1),AND('ANALISIS DE RIESGOS'!F56=3,'VALORACIÓN CON CONTROLES'!I56=2),AND('ANALISIS DE RIESGOS'!F56=2,'VALORACIÓN CON CONTROLES'!I56=3),AND('ANALISIS DE RIESGOS'!F56=1,'VALORACIÓN CON CONTROLES'!I56=3)),"ZONA RIESGO MODERADO",IF(OR(AND('ANALISIS DE RIESGOS'!F56=5,'VALORACIÓN CON CONTROLES'!I56=1),AND('ANALISIS DE RIESGOS'!F56=5,'VALORACIÓN CON CONTROLES'!I56=2),AND('ANALISIS DE RIESGOS'!F56=4,'VALORACIÓN CON CONTROLES'!I56=2),AND('ANALISIS DE RIESGOS'!F56=4,'VALORACIÓN CON CONTROLES'!I56=3),AND('ANALISIS DE RIESGOS'!F56=3,'VALORACIÓN CON CONTROLES'!I56=3),AND('ANALISIS DE RIESGOS'!F56=2,'VALORACIÓN CON CONTROLES'!I56=4),AND('ANALISIS DE RIESGOS'!F56=1,'VALORACIÓN CON CONTROLES'!I56=4),AND('ANALISIS DE RIESGOS'!F56=1,'VALORACIÓN CON CONTROLES'!I56=5)),"ZONA RIESGO ALTO",IF(OR(AND('ANALISIS DE RIESGOS'!F56=5,'VALORACIÓN CON CONTROLES'!I56=3),AND('ANALISIS DE RIESGOS'!F56=5,'VALORACIÓN CON CONTROLES'!I56=4),AND('ANALISIS DE RIESGOS'!F56=5,'VALORACIÓN CON CONTROLES'!I56=5),AND('ANALISIS DE RIESGOS'!F56=4,'VALORACIÓN CON CONTROLES'!I56=4),AND('ANALISIS DE RIESGOS'!F56=4,'VALORACIÓN CON CONTROLES'!I56=5),AND('ANALISIS DE RIESGOS'!F56=3,'VALORACIÓN CON CONTROLES'!I56=4),AND('ANALISIS DE RIESGOS'!F56=3,'VALORACIÓN CON CONTROLES'!I56=5),AND('ANALISIS DE RIESGOS'!F56=2,'VALORACIÓN CON CONTROLES'!I56=5)),"ZONA RIESGO EXTREMO")))),0)</f>
        <v>0</v>
      </c>
      <c r="P61" s="1">
        <f>IF(AND('VALORACIÓN CON CONTROLES'!H56&gt;0,'VALORACIÓN CON CONTROLES'!I56=0),IF(OR(AND('VALORACIÓN CON CONTROLES'!H56=1,'ANALISIS DE RIESGOS'!G56=1),AND('VALORACIÓN CON CONTROLES'!H56=2,'ANALISIS DE RIESGOS'!G56=1),AND('VALORACIÓN CON CONTROLES'!H56=3,'ANALISIS DE RIESGOS'!G56=1),AND('VALORACIÓN CON CONTROLES'!H56=1,'ANALISIS DE RIESGOS'!G56=2),AND('VALORACIÓN CON CONTROLES'!H56=2,'ANALISIS DE RIESGOS'!G56=2)),"ZONA RIESGO BAJA",IF(OR(AND('VALORACIÓN CON CONTROLES'!H56=4,'ANALISIS DE RIESGOS'!G56=1),AND('VALORACIÓN CON CONTROLES'!H56=3,'ANALISIS DE RIESGOS'!G56=2),AND('VALORACIÓN CON CONTROLES'!H56=2,'ANALISIS DE RIESGOS'!G56=3),AND('VALORACIÓN CON CONTROLES'!H56=1,'ANALISIS DE RIESGOS'!G56=3)),"ZONA RIESGO MODERADO",IF(OR(AND('VALORACIÓN CON CONTROLES'!H56=5,'ANALISIS DE RIESGOS'!G56=1),AND('VALORACIÓN CON CONTROLES'!H56=5,'ANALISIS DE RIESGOS'!G56=2),AND('VALORACIÓN CON CONTROLES'!H56=4,'ANALISIS DE RIESGOS'!G56=2),AND('VALORACIÓN CON CONTROLES'!H56=4,'ANALISIS DE RIESGOS'!G56=3),AND('VALORACIÓN CON CONTROLES'!H56=3,'ANALISIS DE RIESGOS'!G56=3),AND('VALORACIÓN CON CONTROLES'!H56=2,'ANALISIS DE RIESGOS'!G56=4),AND('VALORACIÓN CON CONTROLES'!H56=1,'ANALISIS DE RIESGOS'!G56=4),AND('VALORACIÓN CON CONTROLES'!H56=1,'ANALISIS DE RIESGOS'!G56=5)),"ZONA RIESGO ALTO",IF(OR(AND('VALORACIÓN CON CONTROLES'!H56=5,'ANALISIS DE RIESGOS'!G56=3),AND('VALORACIÓN CON CONTROLES'!H56=5,'ANALISIS DE RIESGOS'!G56=4),AND('VALORACIÓN CON CONTROLES'!H56=5,'ANALISIS DE RIESGOS'!G56=5),AND('VALORACIÓN CON CONTROLES'!H56=4,'ANALISIS DE RIESGOS'!G56=4),AND('VALORACIÓN CON CONTROLES'!H56=4,'ANALISIS DE RIESGOS'!G56=5),AND('VALORACIÓN CON CONTROLES'!H56=3,'ANALISIS DE RIESGOS'!G56=4),AND('VALORACIÓN CON CONTROLES'!H56=3,'ANALISIS DE RIESGOS'!G56=5),AND('VALORACIÓN CON CONTROLES'!H56=2,'ANALISIS DE RIESGOS'!G56=5)),"ZONA RIESGO EXTREMO")))),0)</f>
        <v>0</v>
      </c>
      <c r="Q61" s="46" t="str">
        <f>IF(AND('VALORACIÓN CON CONTROLES'!H56&gt;0,'VALORACIÓN CON CONTROLES'!I56&gt;0),IF(OR(AND('VALORACIÓN CON CONTROLES'!H56=1,'VALORACIÓN CON CONTROLES'!I56=1),AND('VALORACIÓN CON CONTROLES'!H56=2,'VALORACIÓN CON CONTROLES'!I56=1),AND('VALORACIÓN CON CONTROLES'!H56=3,'VALORACIÓN CON CONTROLES'!I56=1),AND('VALORACIÓN CON CONTROLES'!H56=1,'VALORACIÓN CON CONTROLES'!I56=2),AND('VALORACIÓN CON CONTROLES'!H56=2,'VALORACIÓN CON CONTROLES'!I56=2)),"ZONA RIESGO BAJA",IF(OR(AND('VALORACIÓN CON CONTROLES'!H56=4,'VALORACIÓN CON CONTROLES'!I56=1),AND('VALORACIÓN CON CONTROLES'!H56=3,'VALORACIÓN CON CONTROLES'!I56=2),AND('VALORACIÓN CON CONTROLES'!H56=2,'VALORACIÓN CON CONTROLES'!I56=3),AND('VALORACIÓN CON CONTROLES'!H56=1,'VALORACIÓN CON CONTROLES'!I56=3)),"ZONA RIESGO MODERADO",IF(OR(AND('VALORACIÓN CON CONTROLES'!H56=5,'VALORACIÓN CON CONTROLES'!I56=1),AND('VALORACIÓN CON CONTROLES'!H56=5,'VALORACIÓN CON CONTROLES'!I56=2),AND('VALORACIÓN CON CONTROLES'!H56=4,'VALORACIÓN CON CONTROLES'!I56=2),AND('VALORACIÓN CON CONTROLES'!H56=4,'VALORACIÓN CON CONTROLES'!I56=3),AND('VALORACIÓN CON CONTROLES'!H56=3,'VALORACIÓN CON CONTROLES'!I56=3),AND('VALORACIÓN CON CONTROLES'!H56=2,'VALORACIÓN CON CONTROLES'!I56=4),AND('VALORACIÓN CON CONTROLES'!H56=1,'VALORACIÓN CON CONTROLES'!I56=4),AND('VALORACIÓN CON CONTROLES'!H56=1,'VALORACIÓN CON CONTROLES'!I56=5)),"ZONA RIESGO ALTO",IF(OR(AND('VALORACIÓN CON CONTROLES'!H56=5,'VALORACIÓN CON CONTROLES'!I56=3),AND('VALORACIÓN CON CONTROLES'!H56=5,'VALORACIÓN CON CONTROLES'!I56=4),AND('VALORACIÓN CON CONTROLES'!H56=5,'VALORACIÓN CON CONTROLES'!I56=5),AND('VALORACIÓN CON CONTROLES'!H56=4,'VALORACIÓN CON CONTROLES'!I56=4),AND('VALORACIÓN CON CONTROLES'!H56=4,'VALORACIÓN CON CONTROLES'!I56=5),AND('VALORACIÓN CON CONTROLES'!H56=3,'VALORACIÓN CON CONTROLES'!I56=4),AND('VALORACIÓN CON CONTROLES'!H56=3,'VALORACIÓN CON CONTROLES'!I56=5),AND('VALORACIÓN CON CONTROLES'!H56=2,'VALORACIÓN CON CONTROLES'!I56=5)),"ZONA RIESGO EXTREMO")))),0)</f>
        <v>ZONA RIESGO BAJA</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5">
        <v>52</v>
      </c>
      <c r="L62" s="1"/>
      <c r="M62" s="48">
        <v>48</v>
      </c>
      <c r="N62" s="48">
        <f>IF(AND('VALORACIÓN CON CONTROLES'!H57=0,'VALORACIÓN CON CONTROLES'!I57=0),'ANALISIS DE RIESGOS'!I57,0)</f>
        <v>0</v>
      </c>
      <c r="O62" s="1">
        <f>IF(AND('VALORACIÓN CON CONTROLES'!H57=0,'VALORACIÓN CON CONTROLES'!I57&gt;0),IF(OR(AND('ANALISIS DE RIESGOS'!F57=1,'VALORACIÓN CON CONTROLES'!I57=1),AND('ANALISIS DE RIESGOS'!F57=2,'VALORACIÓN CON CONTROLES'!I57=1),AND('ANALISIS DE RIESGOS'!F57=3,'VALORACIÓN CON CONTROLES'!I57=1),AND('ANALISIS DE RIESGOS'!F57=1,'VALORACIÓN CON CONTROLES'!I57=2),AND('ANALISIS DE RIESGOS'!F57=2,'VALORACIÓN CON CONTROLES'!I57=2)),"ZONA RIESGO BAJA",IF(OR(AND('ANALISIS DE RIESGOS'!F57=4,'VALORACIÓN CON CONTROLES'!I57=1),AND('ANALISIS DE RIESGOS'!F57=3,'VALORACIÓN CON CONTROLES'!I57=2),AND('ANALISIS DE RIESGOS'!F57=2,'VALORACIÓN CON CONTROLES'!I57=3),AND('ANALISIS DE RIESGOS'!F57=1,'VALORACIÓN CON CONTROLES'!I57=3)),"ZONA RIESGO MODERADO",IF(OR(AND('ANALISIS DE RIESGOS'!F57=5,'VALORACIÓN CON CONTROLES'!I57=1),AND('ANALISIS DE RIESGOS'!F57=5,'VALORACIÓN CON CONTROLES'!I57=2),AND('ANALISIS DE RIESGOS'!F57=4,'VALORACIÓN CON CONTROLES'!I57=2),AND('ANALISIS DE RIESGOS'!F57=4,'VALORACIÓN CON CONTROLES'!I57=3),AND('ANALISIS DE RIESGOS'!F57=3,'VALORACIÓN CON CONTROLES'!I57=3),AND('ANALISIS DE RIESGOS'!F57=2,'VALORACIÓN CON CONTROLES'!I57=4),AND('ANALISIS DE RIESGOS'!F57=1,'VALORACIÓN CON CONTROLES'!I57=4),AND('ANALISIS DE RIESGOS'!F57=1,'VALORACIÓN CON CONTROLES'!I57=5)),"ZONA RIESGO ALTO",IF(OR(AND('ANALISIS DE RIESGOS'!F57=5,'VALORACIÓN CON CONTROLES'!I57=3),AND('ANALISIS DE RIESGOS'!F57=5,'VALORACIÓN CON CONTROLES'!I57=4),AND('ANALISIS DE RIESGOS'!F57=5,'VALORACIÓN CON CONTROLES'!I57=5),AND('ANALISIS DE RIESGOS'!F57=4,'VALORACIÓN CON CONTROLES'!I57=4),AND('ANALISIS DE RIESGOS'!F57=4,'VALORACIÓN CON CONTROLES'!I57=5),AND('ANALISIS DE RIESGOS'!F57=3,'VALORACIÓN CON CONTROLES'!I57=4),AND('ANALISIS DE RIESGOS'!F57=3,'VALORACIÓN CON CONTROLES'!I57=5),AND('ANALISIS DE RIESGOS'!F57=2,'VALORACIÓN CON CONTROLES'!I57=5)),"ZONA RIESGO EXTREMO")))),0)</f>
        <v>0</v>
      </c>
      <c r="P62" s="1">
        <f>IF(AND('VALORACIÓN CON CONTROLES'!H57&gt;0,'VALORACIÓN CON CONTROLES'!I57=0),IF(OR(AND('VALORACIÓN CON CONTROLES'!H57=1,'ANALISIS DE RIESGOS'!G57=1),AND('VALORACIÓN CON CONTROLES'!H57=2,'ANALISIS DE RIESGOS'!G57=1),AND('VALORACIÓN CON CONTROLES'!H57=3,'ANALISIS DE RIESGOS'!G57=1),AND('VALORACIÓN CON CONTROLES'!H57=1,'ANALISIS DE RIESGOS'!G57=2),AND('VALORACIÓN CON CONTROLES'!H57=2,'ANALISIS DE RIESGOS'!G57=2)),"ZONA RIESGO BAJA",IF(OR(AND('VALORACIÓN CON CONTROLES'!H57=4,'ANALISIS DE RIESGOS'!G57=1),AND('VALORACIÓN CON CONTROLES'!H57=3,'ANALISIS DE RIESGOS'!G57=2),AND('VALORACIÓN CON CONTROLES'!H57=2,'ANALISIS DE RIESGOS'!G57=3),AND('VALORACIÓN CON CONTROLES'!H57=1,'ANALISIS DE RIESGOS'!G57=3)),"ZONA RIESGO MODERADO",IF(OR(AND('VALORACIÓN CON CONTROLES'!H57=5,'ANALISIS DE RIESGOS'!G57=1),AND('VALORACIÓN CON CONTROLES'!H57=5,'ANALISIS DE RIESGOS'!G57=2),AND('VALORACIÓN CON CONTROLES'!H57=4,'ANALISIS DE RIESGOS'!G57=2),AND('VALORACIÓN CON CONTROLES'!H57=4,'ANALISIS DE RIESGOS'!G57=3),AND('VALORACIÓN CON CONTROLES'!H57=3,'ANALISIS DE RIESGOS'!G57=3),AND('VALORACIÓN CON CONTROLES'!H57=2,'ANALISIS DE RIESGOS'!G57=4),AND('VALORACIÓN CON CONTROLES'!H57=1,'ANALISIS DE RIESGOS'!G57=4),AND('VALORACIÓN CON CONTROLES'!H57=1,'ANALISIS DE RIESGOS'!G57=5)),"ZONA RIESGO ALTO",IF(OR(AND('VALORACIÓN CON CONTROLES'!H57=5,'ANALISIS DE RIESGOS'!G57=3),AND('VALORACIÓN CON CONTROLES'!H57=5,'ANALISIS DE RIESGOS'!G57=4),AND('VALORACIÓN CON CONTROLES'!H57=5,'ANALISIS DE RIESGOS'!G57=5),AND('VALORACIÓN CON CONTROLES'!H57=4,'ANALISIS DE RIESGOS'!G57=4),AND('VALORACIÓN CON CONTROLES'!H57=4,'ANALISIS DE RIESGOS'!G57=5),AND('VALORACIÓN CON CONTROLES'!H57=3,'ANALISIS DE RIESGOS'!G57=4),AND('VALORACIÓN CON CONTROLES'!H57=3,'ANALISIS DE RIESGOS'!G57=5),AND('VALORACIÓN CON CONTROLES'!H57=2,'ANALISIS DE RIESGOS'!G57=5)),"ZONA RIESGO EXTREMO")))),0)</f>
        <v>0</v>
      </c>
      <c r="Q62" s="46" t="str">
        <f>IF(AND('VALORACIÓN CON CONTROLES'!H57&gt;0,'VALORACIÓN CON CONTROLES'!I57&gt;0),IF(OR(AND('VALORACIÓN CON CONTROLES'!H57=1,'VALORACIÓN CON CONTROLES'!I57=1),AND('VALORACIÓN CON CONTROLES'!H57=2,'VALORACIÓN CON CONTROLES'!I57=1),AND('VALORACIÓN CON CONTROLES'!H57=3,'VALORACIÓN CON CONTROLES'!I57=1),AND('VALORACIÓN CON CONTROLES'!H57=1,'VALORACIÓN CON CONTROLES'!I57=2),AND('VALORACIÓN CON CONTROLES'!H57=2,'VALORACIÓN CON CONTROLES'!I57=2)),"ZONA RIESGO BAJA",IF(OR(AND('VALORACIÓN CON CONTROLES'!H57=4,'VALORACIÓN CON CONTROLES'!I57=1),AND('VALORACIÓN CON CONTROLES'!H57=3,'VALORACIÓN CON CONTROLES'!I57=2),AND('VALORACIÓN CON CONTROLES'!H57=2,'VALORACIÓN CON CONTROLES'!I57=3),AND('VALORACIÓN CON CONTROLES'!H57=1,'VALORACIÓN CON CONTROLES'!I57=3)),"ZONA RIESGO MODERADO",IF(OR(AND('VALORACIÓN CON CONTROLES'!H57=5,'VALORACIÓN CON CONTROLES'!I57=1),AND('VALORACIÓN CON CONTROLES'!H57=5,'VALORACIÓN CON CONTROLES'!I57=2),AND('VALORACIÓN CON CONTROLES'!H57=4,'VALORACIÓN CON CONTROLES'!I57=2),AND('VALORACIÓN CON CONTROLES'!H57=4,'VALORACIÓN CON CONTROLES'!I57=3),AND('VALORACIÓN CON CONTROLES'!H57=3,'VALORACIÓN CON CONTROLES'!I57=3),AND('VALORACIÓN CON CONTROLES'!H57=2,'VALORACIÓN CON CONTROLES'!I57=4),AND('VALORACIÓN CON CONTROLES'!H57=1,'VALORACIÓN CON CONTROLES'!I57=4),AND('VALORACIÓN CON CONTROLES'!H57=1,'VALORACIÓN CON CONTROLES'!I57=5)),"ZONA RIESGO ALTO",IF(OR(AND('VALORACIÓN CON CONTROLES'!H57=5,'VALORACIÓN CON CONTROLES'!I57=3),AND('VALORACIÓN CON CONTROLES'!H57=5,'VALORACIÓN CON CONTROLES'!I57=4),AND('VALORACIÓN CON CONTROLES'!H57=5,'VALORACIÓN CON CONTROLES'!I57=5),AND('VALORACIÓN CON CONTROLES'!H57=4,'VALORACIÓN CON CONTROLES'!I57=4),AND('VALORACIÓN CON CONTROLES'!H57=4,'VALORACIÓN CON CONTROLES'!I57=5),AND('VALORACIÓN CON CONTROLES'!H57=3,'VALORACIÓN CON CONTROLES'!I57=4),AND('VALORACIÓN CON CONTROLES'!H57=3,'VALORACIÓN CON CONTROLES'!I57=5),AND('VALORACIÓN CON CONTROLES'!H57=2,'VALORACIÓN CON CONTROLES'!I57=5)),"ZONA RIESGO EXTREMO")))),0)</f>
        <v>ZONA RIESGO BAJA</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5.75" thickBot="1" x14ac:dyDescent="0.3">
      <c r="A63" s="1"/>
      <c r="B63" s="1"/>
      <c r="C63" s="1"/>
      <c r="D63" s="1"/>
      <c r="E63" s="1"/>
      <c r="F63" s="1"/>
      <c r="G63" s="1"/>
      <c r="H63" s="1"/>
      <c r="I63" s="1"/>
      <c r="J63" s="1"/>
      <c r="K63" s="15">
        <v>53</v>
      </c>
      <c r="L63" s="1"/>
      <c r="M63" s="48">
        <v>49</v>
      </c>
      <c r="N63" s="48">
        <f>IF(AND('VALORACIÓN CON CONTROLES'!H58=0,'VALORACIÓN CON CONTROLES'!I58=0),'ANALISIS DE RIESGOS'!I58,0)</f>
        <v>0</v>
      </c>
      <c r="O63" s="1">
        <f>IF(AND('VALORACIÓN CON CONTROLES'!H58=0,'VALORACIÓN CON CONTROLES'!I58&gt;0),IF(OR(AND('ANALISIS DE RIESGOS'!F58=1,'VALORACIÓN CON CONTROLES'!I58=1),AND('ANALISIS DE RIESGOS'!F58=2,'VALORACIÓN CON CONTROLES'!I58=1),AND('ANALISIS DE RIESGOS'!F58=3,'VALORACIÓN CON CONTROLES'!I58=1),AND('ANALISIS DE RIESGOS'!F58=1,'VALORACIÓN CON CONTROLES'!I58=2),AND('ANALISIS DE RIESGOS'!F58=2,'VALORACIÓN CON CONTROLES'!I58=2)),"ZONA RIESGO BAJA",IF(OR(AND('ANALISIS DE RIESGOS'!F58=4,'VALORACIÓN CON CONTROLES'!I58=1),AND('ANALISIS DE RIESGOS'!F58=3,'VALORACIÓN CON CONTROLES'!I58=2),AND('ANALISIS DE RIESGOS'!F58=2,'VALORACIÓN CON CONTROLES'!I58=3),AND('ANALISIS DE RIESGOS'!F58=1,'VALORACIÓN CON CONTROLES'!I58=3)),"ZONA RIESGO MODERADO",IF(OR(AND('ANALISIS DE RIESGOS'!F58=5,'VALORACIÓN CON CONTROLES'!I58=1),AND('ANALISIS DE RIESGOS'!F58=5,'VALORACIÓN CON CONTROLES'!I58=2),AND('ANALISIS DE RIESGOS'!F58=4,'VALORACIÓN CON CONTROLES'!I58=2),AND('ANALISIS DE RIESGOS'!F58=4,'VALORACIÓN CON CONTROLES'!I58=3),AND('ANALISIS DE RIESGOS'!F58=3,'VALORACIÓN CON CONTROLES'!I58=3),AND('ANALISIS DE RIESGOS'!F58=2,'VALORACIÓN CON CONTROLES'!I58=4),AND('ANALISIS DE RIESGOS'!F58=1,'VALORACIÓN CON CONTROLES'!I58=4),AND('ANALISIS DE RIESGOS'!F58=1,'VALORACIÓN CON CONTROLES'!I58=5)),"ZONA RIESGO ALTO",IF(OR(AND('ANALISIS DE RIESGOS'!F58=5,'VALORACIÓN CON CONTROLES'!I58=3),AND('ANALISIS DE RIESGOS'!F58=5,'VALORACIÓN CON CONTROLES'!I58=4),AND('ANALISIS DE RIESGOS'!F58=5,'VALORACIÓN CON CONTROLES'!I58=5),AND('ANALISIS DE RIESGOS'!F58=4,'VALORACIÓN CON CONTROLES'!I58=4),AND('ANALISIS DE RIESGOS'!F58=4,'VALORACIÓN CON CONTROLES'!I58=5),AND('ANALISIS DE RIESGOS'!F58=3,'VALORACIÓN CON CONTROLES'!I58=4),AND('ANALISIS DE RIESGOS'!F58=3,'VALORACIÓN CON CONTROLES'!I58=5),AND('ANALISIS DE RIESGOS'!F58=2,'VALORACIÓN CON CONTROLES'!I58=5)),"ZONA RIESGO EXTREMO")))),0)</f>
        <v>0</v>
      </c>
      <c r="P63" s="1">
        <f>IF(AND('VALORACIÓN CON CONTROLES'!H58&gt;0,'VALORACIÓN CON CONTROLES'!I58=0),IF(OR(AND('VALORACIÓN CON CONTROLES'!H58=1,'ANALISIS DE RIESGOS'!G58=1),AND('VALORACIÓN CON CONTROLES'!H58=2,'ANALISIS DE RIESGOS'!G58=1),AND('VALORACIÓN CON CONTROLES'!H58=3,'ANALISIS DE RIESGOS'!G58=1),AND('VALORACIÓN CON CONTROLES'!H58=1,'ANALISIS DE RIESGOS'!G58=2),AND('VALORACIÓN CON CONTROLES'!H58=2,'ANALISIS DE RIESGOS'!G58=2)),"ZONA RIESGO BAJA",IF(OR(AND('VALORACIÓN CON CONTROLES'!H58=4,'ANALISIS DE RIESGOS'!G58=1),AND('VALORACIÓN CON CONTROLES'!H58=3,'ANALISIS DE RIESGOS'!G58=2),AND('VALORACIÓN CON CONTROLES'!H58=2,'ANALISIS DE RIESGOS'!G58=3),AND('VALORACIÓN CON CONTROLES'!H58=1,'ANALISIS DE RIESGOS'!G58=3)),"ZONA RIESGO MODERADO",IF(OR(AND('VALORACIÓN CON CONTROLES'!H58=5,'ANALISIS DE RIESGOS'!G58=1),AND('VALORACIÓN CON CONTROLES'!H58=5,'ANALISIS DE RIESGOS'!G58=2),AND('VALORACIÓN CON CONTROLES'!H58=4,'ANALISIS DE RIESGOS'!G58=2),AND('VALORACIÓN CON CONTROLES'!H58=4,'ANALISIS DE RIESGOS'!G58=3),AND('VALORACIÓN CON CONTROLES'!H58=3,'ANALISIS DE RIESGOS'!G58=3),AND('VALORACIÓN CON CONTROLES'!H58=2,'ANALISIS DE RIESGOS'!G58=4),AND('VALORACIÓN CON CONTROLES'!H58=1,'ANALISIS DE RIESGOS'!G58=4),AND('VALORACIÓN CON CONTROLES'!H58=1,'ANALISIS DE RIESGOS'!G58=5)),"ZONA RIESGO ALTO",IF(OR(AND('VALORACIÓN CON CONTROLES'!H58=5,'ANALISIS DE RIESGOS'!G58=3),AND('VALORACIÓN CON CONTROLES'!H58=5,'ANALISIS DE RIESGOS'!G58=4),AND('VALORACIÓN CON CONTROLES'!H58=5,'ANALISIS DE RIESGOS'!G58=5),AND('VALORACIÓN CON CONTROLES'!H58=4,'ANALISIS DE RIESGOS'!G58=4),AND('VALORACIÓN CON CONTROLES'!H58=4,'ANALISIS DE RIESGOS'!G58=5),AND('VALORACIÓN CON CONTROLES'!H58=3,'ANALISIS DE RIESGOS'!G58=4),AND('VALORACIÓN CON CONTROLES'!H58=3,'ANALISIS DE RIESGOS'!G58=5),AND('VALORACIÓN CON CONTROLES'!H58=2,'ANALISIS DE RIESGOS'!G58=5)),"ZONA RIESGO EXTREMO")))),0)</f>
        <v>0</v>
      </c>
      <c r="Q63" s="46" t="str">
        <f>IF(AND('VALORACIÓN CON CONTROLES'!H58&gt;0,'VALORACIÓN CON CONTROLES'!I58&gt;0),IF(OR(AND('VALORACIÓN CON CONTROLES'!H58=1,'VALORACIÓN CON CONTROLES'!I58=1),AND('VALORACIÓN CON CONTROLES'!H58=2,'VALORACIÓN CON CONTROLES'!I58=1),AND('VALORACIÓN CON CONTROLES'!H58=3,'VALORACIÓN CON CONTROLES'!I58=1),AND('VALORACIÓN CON CONTROLES'!H58=1,'VALORACIÓN CON CONTROLES'!I58=2),AND('VALORACIÓN CON CONTROLES'!H58=2,'VALORACIÓN CON CONTROLES'!I58=2)),"ZONA RIESGO BAJA",IF(OR(AND('VALORACIÓN CON CONTROLES'!H58=4,'VALORACIÓN CON CONTROLES'!I58=1),AND('VALORACIÓN CON CONTROLES'!H58=3,'VALORACIÓN CON CONTROLES'!I58=2),AND('VALORACIÓN CON CONTROLES'!H58=2,'VALORACIÓN CON CONTROLES'!I58=3),AND('VALORACIÓN CON CONTROLES'!H58=1,'VALORACIÓN CON CONTROLES'!I58=3)),"ZONA RIESGO MODERADO",IF(OR(AND('VALORACIÓN CON CONTROLES'!H58=5,'VALORACIÓN CON CONTROLES'!I58=1),AND('VALORACIÓN CON CONTROLES'!H58=5,'VALORACIÓN CON CONTROLES'!I58=2),AND('VALORACIÓN CON CONTROLES'!H58=4,'VALORACIÓN CON CONTROLES'!I58=2),AND('VALORACIÓN CON CONTROLES'!H58=4,'VALORACIÓN CON CONTROLES'!I58=3),AND('VALORACIÓN CON CONTROLES'!H58=3,'VALORACIÓN CON CONTROLES'!I58=3),AND('VALORACIÓN CON CONTROLES'!H58=2,'VALORACIÓN CON CONTROLES'!I58=4),AND('VALORACIÓN CON CONTROLES'!H58=1,'VALORACIÓN CON CONTROLES'!I58=4),AND('VALORACIÓN CON CONTROLES'!H58=1,'VALORACIÓN CON CONTROLES'!I58=5)),"ZONA RIESGO ALTO",IF(OR(AND('VALORACIÓN CON CONTROLES'!H58=5,'VALORACIÓN CON CONTROLES'!I58=3),AND('VALORACIÓN CON CONTROLES'!H58=5,'VALORACIÓN CON CONTROLES'!I58=4),AND('VALORACIÓN CON CONTROLES'!H58=5,'VALORACIÓN CON CONTROLES'!I58=5),AND('VALORACIÓN CON CONTROLES'!H58=4,'VALORACIÓN CON CONTROLES'!I58=4),AND('VALORACIÓN CON CONTROLES'!H58=4,'VALORACIÓN CON CONTROLES'!I58=5),AND('VALORACIÓN CON CONTROLES'!H58=3,'VALORACIÓN CON CONTROLES'!I58=4),AND('VALORACIÓN CON CONTROLES'!H58=3,'VALORACIÓN CON CONTROLES'!I58=5),AND('VALORACIÓN CON CONTROLES'!H58=2,'VALORACIÓN CON CONTROLES'!I58=5)),"ZONA RIESGO EXTREMO")))),0)</f>
        <v>ZONA RIESGO BAJA</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1"/>
      <c r="B64" s="1"/>
      <c r="C64" s="1"/>
      <c r="D64" s="1"/>
      <c r="E64" s="1"/>
      <c r="F64" s="1"/>
      <c r="G64" s="1"/>
      <c r="H64" s="1"/>
      <c r="I64" s="1"/>
      <c r="J64" s="1"/>
      <c r="K64" s="15">
        <v>54</v>
      </c>
      <c r="L64" s="1"/>
      <c r="M64" s="48">
        <v>50</v>
      </c>
      <c r="N64" s="48">
        <f>IF(AND('VALORACIÓN CON CONTROLES'!H59=0,'VALORACIÓN CON CONTROLES'!I59=0),'ANALISIS DE RIESGOS'!I59,0)</f>
        <v>0</v>
      </c>
      <c r="O64" s="1">
        <f>IF(AND('VALORACIÓN CON CONTROLES'!H59=0,'VALORACIÓN CON CONTROLES'!I59&gt;0),IF(OR(AND('ANALISIS DE RIESGOS'!F59=1,'VALORACIÓN CON CONTROLES'!I59=1),AND('ANALISIS DE RIESGOS'!F59=2,'VALORACIÓN CON CONTROLES'!I59=1),AND('ANALISIS DE RIESGOS'!F59=3,'VALORACIÓN CON CONTROLES'!I59=1),AND('ANALISIS DE RIESGOS'!F59=1,'VALORACIÓN CON CONTROLES'!I59=2),AND('ANALISIS DE RIESGOS'!F59=2,'VALORACIÓN CON CONTROLES'!I59=2)),"ZONA RIESGO BAJA",IF(OR(AND('ANALISIS DE RIESGOS'!F59=4,'VALORACIÓN CON CONTROLES'!I59=1),AND('ANALISIS DE RIESGOS'!F59=3,'VALORACIÓN CON CONTROLES'!I59=2),AND('ANALISIS DE RIESGOS'!F59=2,'VALORACIÓN CON CONTROLES'!I59=3),AND('ANALISIS DE RIESGOS'!F59=1,'VALORACIÓN CON CONTROLES'!I59=3)),"ZONA RIESGO MODERADO",IF(OR(AND('ANALISIS DE RIESGOS'!F59=5,'VALORACIÓN CON CONTROLES'!I59=1),AND('ANALISIS DE RIESGOS'!F59=5,'VALORACIÓN CON CONTROLES'!I59=2),AND('ANALISIS DE RIESGOS'!F59=4,'VALORACIÓN CON CONTROLES'!I59=2),AND('ANALISIS DE RIESGOS'!F59=4,'VALORACIÓN CON CONTROLES'!I59=3),AND('ANALISIS DE RIESGOS'!F59=3,'VALORACIÓN CON CONTROLES'!I59=3),AND('ANALISIS DE RIESGOS'!F59=2,'VALORACIÓN CON CONTROLES'!I59=4),AND('ANALISIS DE RIESGOS'!F59=1,'VALORACIÓN CON CONTROLES'!I59=4),AND('ANALISIS DE RIESGOS'!F59=1,'VALORACIÓN CON CONTROLES'!I59=5)),"ZONA RIESGO ALTO",IF(OR(AND('ANALISIS DE RIESGOS'!F59=5,'VALORACIÓN CON CONTROLES'!I59=3),AND('ANALISIS DE RIESGOS'!F59=5,'VALORACIÓN CON CONTROLES'!I59=4),AND('ANALISIS DE RIESGOS'!F59=5,'VALORACIÓN CON CONTROLES'!I59=5),AND('ANALISIS DE RIESGOS'!F59=4,'VALORACIÓN CON CONTROLES'!I59=4),AND('ANALISIS DE RIESGOS'!F59=4,'VALORACIÓN CON CONTROLES'!I59=5),AND('ANALISIS DE RIESGOS'!F59=3,'VALORACIÓN CON CONTROLES'!I59=4),AND('ANALISIS DE RIESGOS'!F59=3,'VALORACIÓN CON CONTROLES'!I59=5),AND('ANALISIS DE RIESGOS'!F59=2,'VALORACIÓN CON CONTROLES'!I59=5)),"ZONA RIESGO EXTREMO")))),0)</f>
        <v>0</v>
      </c>
      <c r="P64" s="1">
        <f>IF(AND('VALORACIÓN CON CONTROLES'!H59&gt;0,'VALORACIÓN CON CONTROLES'!I59=0),IF(OR(AND('VALORACIÓN CON CONTROLES'!H59=1,'ANALISIS DE RIESGOS'!G59=1),AND('VALORACIÓN CON CONTROLES'!H59=2,'ANALISIS DE RIESGOS'!G59=1),AND('VALORACIÓN CON CONTROLES'!H59=3,'ANALISIS DE RIESGOS'!G59=1),AND('VALORACIÓN CON CONTROLES'!H59=1,'ANALISIS DE RIESGOS'!G59=2),AND('VALORACIÓN CON CONTROLES'!H59=2,'ANALISIS DE RIESGOS'!G59=2)),"ZONA RIESGO BAJA",IF(OR(AND('VALORACIÓN CON CONTROLES'!H59=4,'ANALISIS DE RIESGOS'!G59=1),AND('VALORACIÓN CON CONTROLES'!H59=3,'ANALISIS DE RIESGOS'!G59=2),AND('VALORACIÓN CON CONTROLES'!H59=2,'ANALISIS DE RIESGOS'!G59=3),AND('VALORACIÓN CON CONTROLES'!H59=1,'ANALISIS DE RIESGOS'!G59=3)),"ZONA RIESGO MODERADO",IF(OR(AND('VALORACIÓN CON CONTROLES'!H59=5,'ANALISIS DE RIESGOS'!G59=1),AND('VALORACIÓN CON CONTROLES'!H59=5,'ANALISIS DE RIESGOS'!G59=2),AND('VALORACIÓN CON CONTROLES'!H59=4,'ANALISIS DE RIESGOS'!G59=2),AND('VALORACIÓN CON CONTROLES'!H59=4,'ANALISIS DE RIESGOS'!G59=3),AND('VALORACIÓN CON CONTROLES'!H59=3,'ANALISIS DE RIESGOS'!G59=3),AND('VALORACIÓN CON CONTROLES'!H59=2,'ANALISIS DE RIESGOS'!G59=4),AND('VALORACIÓN CON CONTROLES'!H59=1,'ANALISIS DE RIESGOS'!G59=4),AND('VALORACIÓN CON CONTROLES'!H59=1,'ANALISIS DE RIESGOS'!G59=5)),"ZONA RIESGO ALTO",IF(OR(AND('VALORACIÓN CON CONTROLES'!H59=5,'ANALISIS DE RIESGOS'!G59=3),AND('VALORACIÓN CON CONTROLES'!H59=5,'ANALISIS DE RIESGOS'!G59=4),AND('VALORACIÓN CON CONTROLES'!H59=5,'ANALISIS DE RIESGOS'!G59=5),AND('VALORACIÓN CON CONTROLES'!H59=4,'ANALISIS DE RIESGOS'!G59=4),AND('VALORACIÓN CON CONTROLES'!H59=4,'ANALISIS DE RIESGOS'!G59=5),AND('VALORACIÓN CON CONTROLES'!H59=3,'ANALISIS DE RIESGOS'!G59=4),AND('VALORACIÓN CON CONTROLES'!H59=3,'ANALISIS DE RIESGOS'!G59=5),AND('VALORACIÓN CON CONTROLES'!H59=2,'ANALISIS DE RIESGOS'!G59=5)),"ZONA RIESGO EXTREMO")))),0)</f>
        <v>0</v>
      </c>
      <c r="Q64" s="46" t="str">
        <f>IF(AND('VALORACIÓN CON CONTROLES'!H59&gt;0,'VALORACIÓN CON CONTROLES'!I59&gt;0),IF(OR(AND('VALORACIÓN CON CONTROLES'!H59=1,'VALORACIÓN CON CONTROLES'!I59=1),AND('VALORACIÓN CON CONTROLES'!H59=2,'VALORACIÓN CON CONTROLES'!I59=1),AND('VALORACIÓN CON CONTROLES'!H59=3,'VALORACIÓN CON CONTROLES'!I59=1),AND('VALORACIÓN CON CONTROLES'!H59=1,'VALORACIÓN CON CONTROLES'!I59=2),AND('VALORACIÓN CON CONTROLES'!H59=2,'VALORACIÓN CON CONTROLES'!I59=2)),"ZONA RIESGO BAJA",IF(OR(AND('VALORACIÓN CON CONTROLES'!H59=4,'VALORACIÓN CON CONTROLES'!I59=1),AND('VALORACIÓN CON CONTROLES'!H59=3,'VALORACIÓN CON CONTROLES'!I59=2),AND('VALORACIÓN CON CONTROLES'!H59=2,'VALORACIÓN CON CONTROLES'!I59=3),AND('VALORACIÓN CON CONTROLES'!H59=1,'VALORACIÓN CON CONTROLES'!I59=3)),"ZONA RIESGO MODERADO",IF(OR(AND('VALORACIÓN CON CONTROLES'!H59=5,'VALORACIÓN CON CONTROLES'!I59=1),AND('VALORACIÓN CON CONTROLES'!H59=5,'VALORACIÓN CON CONTROLES'!I59=2),AND('VALORACIÓN CON CONTROLES'!H59=4,'VALORACIÓN CON CONTROLES'!I59=2),AND('VALORACIÓN CON CONTROLES'!H59=4,'VALORACIÓN CON CONTROLES'!I59=3),AND('VALORACIÓN CON CONTROLES'!H59=3,'VALORACIÓN CON CONTROLES'!I59=3),AND('VALORACIÓN CON CONTROLES'!H59=2,'VALORACIÓN CON CONTROLES'!I59=4),AND('VALORACIÓN CON CONTROLES'!H59=1,'VALORACIÓN CON CONTROLES'!I59=4),AND('VALORACIÓN CON CONTROLES'!H59=1,'VALORACIÓN CON CONTROLES'!I59=5)),"ZONA RIESGO ALTO",IF(OR(AND('VALORACIÓN CON CONTROLES'!H59=5,'VALORACIÓN CON CONTROLES'!I59=3),AND('VALORACIÓN CON CONTROLES'!H59=5,'VALORACIÓN CON CONTROLES'!I59=4),AND('VALORACIÓN CON CONTROLES'!H59=5,'VALORACIÓN CON CONTROLES'!I59=5),AND('VALORACIÓN CON CONTROLES'!H59=4,'VALORACIÓN CON CONTROLES'!I59=4),AND('VALORACIÓN CON CONTROLES'!H59=4,'VALORACIÓN CON CONTROLES'!I59=5),AND('VALORACIÓN CON CONTROLES'!H59=3,'VALORACIÓN CON CONTROLES'!I59=4),AND('VALORACIÓN CON CONTROLES'!H59=3,'VALORACIÓN CON CONTROLES'!I59=5),AND('VALORACIÓN CON CONTROLES'!H59=2,'VALORACIÓN CON CONTROLES'!I59=5)),"ZONA RIESGO EXTREMO")))),0)</f>
        <v>ZONA RIESGO BAJA</v>
      </c>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thickBot="1" x14ac:dyDescent="0.3">
      <c r="A65" s="1"/>
      <c r="B65" s="1"/>
      <c r="C65" s="1"/>
      <c r="D65" s="1"/>
      <c r="E65" s="1"/>
      <c r="F65" s="1"/>
      <c r="G65" s="1"/>
      <c r="H65" s="1"/>
      <c r="I65" s="1"/>
      <c r="J65" s="1"/>
      <c r="K65" s="15">
        <v>55</v>
      </c>
      <c r="L65" s="1"/>
      <c r="M65" s="48">
        <v>51</v>
      </c>
      <c r="N65" s="48">
        <f>IF(AND('VALORACIÓN CON CONTROLES'!H60=0,'VALORACIÓN CON CONTROLES'!I60=0),'ANALISIS DE RIESGOS'!I60,0)</f>
        <v>0</v>
      </c>
      <c r="O65" s="1">
        <f>IF(AND('VALORACIÓN CON CONTROLES'!H60=0,'VALORACIÓN CON CONTROLES'!I60&gt;0),IF(OR(AND('ANALISIS DE RIESGOS'!F60=1,'VALORACIÓN CON CONTROLES'!I60=1),AND('ANALISIS DE RIESGOS'!F60=2,'VALORACIÓN CON CONTROLES'!I60=1),AND('ANALISIS DE RIESGOS'!F60=3,'VALORACIÓN CON CONTROLES'!I60=1),AND('ANALISIS DE RIESGOS'!F60=1,'VALORACIÓN CON CONTROLES'!I60=2),AND('ANALISIS DE RIESGOS'!F60=2,'VALORACIÓN CON CONTROLES'!I60=2)),"ZONA RIESGO BAJA",IF(OR(AND('ANALISIS DE RIESGOS'!F60=4,'VALORACIÓN CON CONTROLES'!I60=1),AND('ANALISIS DE RIESGOS'!F60=3,'VALORACIÓN CON CONTROLES'!I60=2),AND('ANALISIS DE RIESGOS'!F60=2,'VALORACIÓN CON CONTROLES'!I60=3),AND('ANALISIS DE RIESGOS'!F60=1,'VALORACIÓN CON CONTROLES'!I60=3)),"ZONA RIESGO MODERADO",IF(OR(AND('ANALISIS DE RIESGOS'!F60=5,'VALORACIÓN CON CONTROLES'!I60=1),AND('ANALISIS DE RIESGOS'!F60=5,'VALORACIÓN CON CONTROLES'!I60=2),AND('ANALISIS DE RIESGOS'!F60=4,'VALORACIÓN CON CONTROLES'!I60=2),AND('ANALISIS DE RIESGOS'!F60=4,'VALORACIÓN CON CONTROLES'!I60=3),AND('ANALISIS DE RIESGOS'!F60=3,'VALORACIÓN CON CONTROLES'!I60=3),AND('ANALISIS DE RIESGOS'!F60=2,'VALORACIÓN CON CONTROLES'!I60=4),AND('ANALISIS DE RIESGOS'!F60=1,'VALORACIÓN CON CONTROLES'!I60=4),AND('ANALISIS DE RIESGOS'!F60=1,'VALORACIÓN CON CONTROLES'!I60=5)),"ZONA RIESGO ALTO",IF(OR(AND('ANALISIS DE RIESGOS'!F60=5,'VALORACIÓN CON CONTROLES'!I60=3),AND('ANALISIS DE RIESGOS'!F60=5,'VALORACIÓN CON CONTROLES'!I60=4),AND('ANALISIS DE RIESGOS'!F60=5,'VALORACIÓN CON CONTROLES'!I60=5),AND('ANALISIS DE RIESGOS'!F60=4,'VALORACIÓN CON CONTROLES'!I60=4),AND('ANALISIS DE RIESGOS'!F60=4,'VALORACIÓN CON CONTROLES'!I60=5),AND('ANALISIS DE RIESGOS'!F60=3,'VALORACIÓN CON CONTROLES'!I60=4),AND('ANALISIS DE RIESGOS'!F60=3,'VALORACIÓN CON CONTROLES'!I60=5),AND('ANALISIS DE RIESGOS'!F60=2,'VALORACIÓN CON CONTROLES'!I60=5)),"ZONA RIESGO EXTREMO")))),0)</f>
        <v>0</v>
      </c>
      <c r="P65" s="1">
        <f>IF(AND('VALORACIÓN CON CONTROLES'!H60&gt;0,'VALORACIÓN CON CONTROLES'!I60=0),IF(OR(AND('VALORACIÓN CON CONTROLES'!H60=1,'ANALISIS DE RIESGOS'!G60=1),AND('VALORACIÓN CON CONTROLES'!H60=2,'ANALISIS DE RIESGOS'!G60=1),AND('VALORACIÓN CON CONTROLES'!H60=3,'ANALISIS DE RIESGOS'!G60=1),AND('VALORACIÓN CON CONTROLES'!H60=1,'ANALISIS DE RIESGOS'!G60=2),AND('VALORACIÓN CON CONTROLES'!H60=2,'ANALISIS DE RIESGOS'!G60=2)),"ZONA RIESGO BAJA",IF(OR(AND('VALORACIÓN CON CONTROLES'!H60=4,'ANALISIS DE RIESGOS'!G60=1),AND('VALORACIÓN CON CONTROLES'!H60=3,'ANALISIS DE RIESGOS'!G60=2),AND('VALORACIÓN CON CONTROLES'!H60=2,'ANALISIS DE RIESGOS'!G60=3),AND('VALORACIÓN CON CONTROLES'!H60=1,'ANALISIS DE RIESGOS'!G60=3)),"ZONA RIESGO MODERADO",IF(OR(AND('VALORACIÓN CON CONTROLES'!H60=5,'ANALISIS DE RIESGOS'!G60=1),AND('VALORACIÓN CON CONTROLES'!H60=5,'ANALISIS DE RIESGOS'!G60=2),AND('VALORACIÓN CON CONTROLES'!H60=4,'ANALISIS DE RIESGOS'!G60=2),AND('VALORACIÓN CON CONTROLES'!H60=4,'ANALISIS DE RIESGOS'!G60=3),AND('VALORACIÓN CON CONTROLES'!H60=3,'ANALISIS DE RIESGOS'!G60=3),AND('VALORACIÓN CON CONTROLES'!H60=2,'ANALISIS DE RIESGOS'!G60=4),AND('VALORACIÓN CON CONTROLES'!H60=1,'ANALISIS DE RIESGOS'!G60=4),AND('VALORACIÓN CON CONTROLES'!H60=1,'ANALISIS DE RIESGOS'!G60=5)),"ZONA RIESGO ALTO",IF(OR(AND('VALORACIÓN CON CONTROLES'!H60=5,'ANALISIS DE RIESGOS'!G60=3),AND('VALORACIÓN CON CONTROLES'!H60=5,'ANALISIS DE RIESGOS'!G60=4),AND('VALORACIÓN CON CONTROLES'!H60=5,'ANALISIS DE RIESGOS'!G60=5),AND('VALORACIÓN CON CONTROLES'!H60=4,'ANALISIS DE RIESGOS'!G60=4),AND('VALORACIÓN CON CONTROLES'!H60=4,'ANALISIS DE RIESGOS'!G60=5),AND('VALORACIÓN CON CONTROLES'!H60=3,'ANALISIS DE RIESGOS'!G60=4),AND('VALORACIÓN CON CONTROLES'!H60=3,'ANALISIS DE RIESGOS'!G60=5),AND('VALORACIÓN CON CONTROLES'!H60=2,'ANALISIS DE RIESGOS'!G60=5)),"ZONA RIESGO EXTREMO")))),0)</f>
        <v>0</v>
      </c>
      <c r="Q65" s="46" t="str">
        <f>IF(AND('VALORACIÓN CON CONTROLES'!H60&gt;0,'VALORACIÓN CON CONTROLES'!I60&gt;0),IF(OR(AND('VALORACIÓN CON CONTROLES'!H60=1,'VALORACIÓN CON CONTROLES'!I60=1),AND('VALORACIÓN CON CONTROLES'!H60=2,'VALORACIÓN CON CONTROLES'!I60=1),AND('VALORACIÓN CON CONTROLES'!H60=3,'VALORACIÓN CON CONTROLES'!I60=1),AND('VALORACIÓN CON CONTROLES'!H60=1,'VALORACIÓN CON CONTROLES'!I60=2),AND('VALORACIÓN CON CONTROLES'!H60=2,'VALORACIÓN CON CONTROLES'!I60=2)),"ZONA RIESGO BAJA",IF(OR(AND('VALORACIÓN CON CONTROLES'!H60=4,'VALORACIÓN CON CONTROLES'!I60=1),AND('VALORACIÓN CON CONTROLES'!H60=3,'VALORACIÓN CON CONTROLES'!I60=2),AND('VALORACIÓN CON CONTROLES'!H60=2,'VALORACIÓN CON CONTROLES'!I60=3),AND('VALORACIÓN CON CONTROLES'!H60=1,'VALORACIÓN CON CONTROLES'!I60=3)),"ZONA RIESGO MODERADO",IF(OR(AND('VALORACIÓN CON CONTROLES'!H60=5,'VALORACIÓN CON CONTROLES'!I60=1),AND('VALORACIÓN CON CONTROLES'!H60=5,'VALORACIÓN CON CONTROLES'!I60=2),AND('VALORACIÓN CON CONTROLES'!H60=4,'VALORACIÓN CON CONTROLES'!I60=2),AND('VALORACIÓN CON CONTROLES'!H60=4,'VALORACIÓN CON CONTROLES'!I60=3),AND('VALORACIÓN CON CONTROLES'!H60=3,'VALORACIÓN CON CONTROLES'!I60=3),AND('VALORACIÓN CON CONTROLES'!H60=2,'VALORACIÓN CON CONTROLES'!I60=4),AND('VALORACIÓN CON CONTROLES'!H60=1,'VALORACIÓN CON CONTROLES'!I60=4),AND('VALORACIÓN CON CONTROLES'!H60=1,'VALORACIÓN CON CONTROLES'!I60=5)),"ZONA RIESGO ALTO",IF(OR(AND('VALORACIÓN CON CONTROLES'!H60=5,'VALORACIÓN CON CONTROLES'!I60=3),AND('VALORACIÓN CON CONTROLES'!H60=5,'VALORACIÓN CON CONTROLES'!I60=4),AND('VALORACIÓN CON CONTROLES'!H60=5,'VALORACIÓN CON CONTROLES'!I60=5),AND('VALORACIÓN CON CONTROLES'!H60=4,'VALORACIÓN CON CONTROLES'!I60=4),AND('VALORACIÓN CON CONTROLES'!H60=4,'VALORACIÓN CON CONTROLES'!I60=5),AND('VALORACIÓN CON CONTROLES'!H60=3,'VALORACIÓN CON CONTROLES'!I60=4),AND('VALORACIÓN CON CONTROLES'!H60=3,'VALORACIÓN CON CONTROLES'!I60=5),AND('VALORACIÓN CON CONTROLES'!H60=2,'VALORACIÓN CON CONTROLES'!I60=5)),"ZONA RIESGO EXTREMO")))),0)</f>
        <v>ZONA RIESGO BAJA</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5.75" thickBot="1" x14ac:dyDescent="0.3">
      <c r="A66" s="1"/>
      <c r="B66" s="1"/>
      <c r="C66" s="1"/>
      <c r="D66" s="1"/>
      <c r="E66" s="1"/>
      <c r="F66" s="1"/>
      <c r="G66" s="1"/>
      <c r="H66" s="1"/>
      <c r="I66" s="1"/>
      <c r="J66" s="1"/>
      <c r="K66" s="15">
        <v>56</v>
      </c>
      <c r="L66" s="1"/>
      <c r="M66" s="48">
        <v>52</v>
      </c>
      <c r="N66" s="48">
        <f>IF(AND('VALORACIÓN CON CONTROLES'!H61=0,'VALORACIÓN CON CONTROLES'!I61=0),'ANALISIS DE RIESGOS'!I61,0)</f>
        <v>0</v>
      </c>
      <c r="O66" s="1">
        <f>IF(AND('VALORACIÓN CON CONTROLES'!H61=0,'VALORACIÓN CON CONTROLES'!I61&gt;0),IF(OR(AND('ANALISIS DE RIESGOS'!F61=1,'VALORACIÓN CON CONTROLES'!I61=1),AND('ANALISIS DE RIESGOS'!F61=2,'VALORACIÓN CON CONTROLES'!I61=1),AND('ANALISIS DE RIESGOS'!F61=3,'VALORACIÓN CON CONTROLES'!I61=1),AND('ANALISIS DE RIESGOS'!F61=1,'VALORACIÓN CON CONTROLES'!I61=2),AND('ANALISIS DE RIESGOS'!F61=2,'VALORACIÓN CON CONTROLES'!I61=2)),"ZONA RIESGO BAJA",IF(OR(AND('ANALISIS DE RIESGOS'!F61=4,'VALORACIÓN CON CONTROLES'!I61=1),AND('ANALISIS DE RIESGOS'!F61=3,'VALORACIÓN CON CONTROLES'!I61=2),AND('ANALISIS DE RIESGOS'!F61=2,'VALORACIÓN CON CONTROLES'!I61=3),AND('ANALISIS DE RIESGOS'!F61=1,'VALORACIÓN CON CONTROLES'!I61=3)),"ZONA RIESGO MODERADO",IF(OR(AND('ANALISIS DE RIESGOS'!F61=5,'VALORACIÓN CON CONTROLES'!I61=1),AND('ANALISIS DE RIESGOS'!F61=5,'VALORACIÓN CON CONTROLES'!I61=2),AND('ANALISIS DE RIESGOS'!F61=4,'VALORACIÓN CON CONTROLES'!I61=2),AND('ANALISIS DE RIESGOS'!F61=4,'VALORACIÓN CON CONTROLES'!I61=3),AND('ANALISIS DE RIESGOS'!F61=3,'VALORACIÓN CON CONTROLES'!I61=3),AND('ANALISIS DE RIESGOS'!F61=2,'VALORACIÓN CON CONTROLES'!I61=4),AND('ANALISIS DE RIESGOS'!F61=1,'VALORACIÓN CON CONTROLES'!I61=4),AND('ANALISIS DE RIESGOS'!F61=1,'VALORACIÓN CON CONTROLES'!I61=5)),"ZONA RIESGO ALTO",IF(OR(AND('ANALISIS DE RIESGOS'!F61=5,'VALORACIÓN CON CONTROLES'!I61=3),AND('ANALISIS DE RIESGOS'!F61=5,'VALORACIÓN CON CONTROLES'!I61=4),AND('ANALISIS DE RIESGOS'!F61=5,'VALORACIÓN CON CONTROLES'!I61=5),AND('ANALISIS DE RIESGOS'!F61=4,'VALORACIÓN CON CONTROLES'!I61=4),AND('ANALISIS DE RIESGOS'!F61=4,'VALORACIÓN CON CONTROLES'!I61=5),AND('ANALISIS DE RIESGOS'!F61=3,'VALORACIÓN CON CONTROLES'!I61=4),AND('ANALISIS DE RIESGOS'!F61=3,'VALORACIÓN CON CONTROLES'!I61=5),AND('ANALISIS DE RIESGOS'!F61=2,'VALORACIÓN CON CONTROLES'!I61=5)),"ZONA RIESGO EXTREMO")))),0)</f>
        <v>0</v>
      </c>
      <c r="P66" s="1">
        <f>IF(AND('VALORACIÓN CON CONTROLES'!H61&gt;0,'VALORACIÓN CON CONTROLES'!I61=0),IF(OR(AND('VALORACIÓN CON CONTROLES'!H61=1,'ANALISIS DE RIESGOS'!G61=1),AND('VALORACIÓN CON CONTROLES'!H61=2,'ANALISIS DE RIESGOS'!G61=1),AND('VALORACIÓN CON CONTROLES'!H61=3,'ANALISIS DE RIESGOS'!G61=1),AND('VALORACIÓN CON CONTROLES'!H61=1,'ANALISIS DE RIESGOS'!G61=2),AND('VALORACIÓN CON CONTROLES'!H61=2,'ANALISIS DE RIESGOS'!G61=2)),"ZONA RIESGO BAJA",IF(OR(AND('VALORACIÓN CON CONTROLES'!H61=4,'ANALISIS DE RIESGOS'!G61=1),AND('VALORACIÓN CON CONTROLES'!H61=3,'ANALISIS DE RIESGOS'!G61=2),AND('VALORACIÓN CON CONTROLES'!H61=2,'ANALISIS DE RIESGOS'!G61=3),AND('VALORACIÓN CON CONTROLES'!H61=1,'ANALISIS DE RIESGOS'!G61=3)),"ZONA RIESGO MODERADO",IF(OR(AND('VALORACIÓN CON CONTROLES'!H61=5,'ANALISIS DE RIESGOS'!G61=1),AND('VALORACIÓN CON CONTROLES'!H61=5,'ANALISIS DE RIESGOS'!G61=2),AND('VALORACIÓN CON CONTROLES'!H61=4,'ANALISIS DE RIESGOS'!G61=2),AND('VALORACIÓN CON CONTROLES'!H61=4,'ANALISIS DE RIESGOS'!G61=3),AND('VALORACIÓN CON CONTROLES'!H61=3,'ANALISIS DE RIESGOS'!G61=3),AND('VALORACIÓN CON CONTROLES'!H61=2,'ANALISIS DE RIESGOS'!G61=4),AND('VALORACIÓN CON CONTROLES'!H61=1,'ANALISIS DE RIESGOS'!G61=4),AND('VALORACIÓN CON CONTROLES'!H61=1,'ANALISIS DE RIESGOS'!G61=5)),"ZONA RIESGO ALTO",IF(OR(AND('VALORACIÓN CON CONTROLES'!H61=5,'ANALISIS DE RIESGOS'!G61=3),AND('VALORACIÓN CON CONTROLES'!H61=5,'ANALISIS DE RIESGOS'!G61=4),AND('VALORACIÓN CON CONTROLES'!H61=5,'ANALISIS DE RIESGOS'!G61=5),AND('VALORACIÓN CON CONTROLES'!H61=4,'ANALISIS DE RIESGOS'!G61=4),AND('VALORACIÓN CON CONTROLES'!H61=4,'ANALISIS DE RIESGOS'!G61=5),AND('VALORACIÓN CON CONTROLES'!H61=3,'ANALISIS DE RIESGOS'!G61=4),AND('VALORACIÓN CON CONTROLES'!H61=3,'ANALISIS DE RIESGOS'!G61=5),AND('VALORACIÓN CON CONTROLES'!H61=2,'ANALISIS DE RIESGOS'!G61=5)),"ZONA RIESGO EXTREMO")))),0)</f>
        <v>0</v>
      </c>
      <c r="Q66" s="46" t="str">
        <f>IF(AND('VALORACIÓN CON CONTROLES'!H61&gt;0,'VALORACIÓN CON CONTROLES'!I61&gt;0),IF(OR(AND('VALORACIÓN CON CONTROLES'!H61=1,'VALORACIÓN CON CONTROLES'!I61=1),AND('VALORACIÓN CON CONTROLES'!H61=2,'VALORACIÓN CON CONTROLES'!I61=1),AND('VALORACIÓN CON CONTROLES'!H61=3,'VALORACIÓN CON CONTROLES'!I61=1),AND('VALORACIÓN CON CONTROLES'!H61=1,'VALORACIÓN CON CONTROLES'!I61=2),AND('VALORACIÓN CON CONTROLES'!H61=2,'VALORACIÓN CON CONTROLES'!I61=2)),"ZONA RIESGO BAJA",IF(OR(AND('VALORACIÓN CON CONTROLES'!H61=4,'VALORACIÓN CON CONTROLES'!I61=1),AND('VALORACIÓN CON CONTROLES'!H61=3,'VALORACIÓN CON CONTROLES'!I61=2),AND('VALORACIÓN CON CONTROLES'!H61=2,'VALORACIÓN CON CONTROLES'!I61=3),AND('VALORACIÓN CON CONTROLES'!H61=1,'VALORACIÓN CON CONTROLES'!I61=3)),"ZONA RIESGO MODERADO",IF(OR(AND('VALORACIÓN CON CONTROLES'!H61=5,'VALORACIÓN CON CONTROLES'!I61=1),AND('VALORACIÓN CON CONTROLES'!H61=5,'VALORACIÓN CON CONTROLES'!I61=2),AND('VALORACIÓN CON CONTROLES'!H61=4,'VALORACIÓN CON CONTROLES'!I61=2),AND('VALORACIÓN CON CONTROLES'!H61=4,'VALORACIÓN CON CONTROLES'!I61=3),AND('VALORACIÓN CON CONTROLES'!H61=3,'VALORACIÓN CON CONTROLES'!I61=3),AND('VALORACIÓN CON CONTROLES'!H61=2,'VALORACIÓN CON CONTROLES'!I61=4),AND('VALORACIÓN CON CONTROLES'!H61=1,'VALORACIÓN CON CONTROLES'!I61=4),AND('VALORACIÓN CON CONTROLES'!H61=1,'VALORACIÓN CON CONTROLES'!I61=5)),"ZONA RIESGO ALTO",IF(OR(AND('VALORACIÓN CON CONTROLES'!H61=5,'VALORACIÓN CON CONTROLES'!I61=3),AND('VALORACIÓN CON CONTROLES'!H61=5,'VALORACIÓN CON CONTROLES'!I61=4),AND('VALORACIÓN CON CONTROLES'!H61=5,'VALORACIÓN CON CONTROLES'!I61=5),AND('VALORACIÓN CON CONTROLES'!H61=4,'VALORACIÓN CON CONTROLES'!I61=4),AND('VALORACIÓN CON CONTROLES'!H61=4,'VALORACIÓN CON CONTROLES'!I61=5),AND('VALORACIÓN CON CONTROLES'!H61=3,'VALORACIÓN CON CONTROLES'!I61=4),AND('VALORACIÓN CON CONTROLES'!H61=3,'VALORACIÓN CON CONTROLES'!I61=5),AND('VALORACIÓN CON CONTROLES'!H61=2,'VALORACIÓN CON CONTROLES'!I61=5)),"ZONA RIESGO EXTREMO")))),0)</f>
        <v>ZONA RIESGO BAJA</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5.75" thickBot="1" x14ac:dyDescent="0.3">
      <c r="A67" s="1"/>
      <c r="B67" s="1"/>
      <c r="C67" s="1"/>
      <c r="D67" s="1"/>
      <c r="E67" s="1"/>
      <c r="F67" s="1"/>
      <c r="G67" s="1"/>
      <c r="H67" s="1"/>
      <c r="I67" s="1"/>
      <c r="J67" s="1"/>
      <c r="K67" s="15">
        <v>57</v>
      </c>
      <c r="L67" s="1"/>
      <c r="M67" s="48">
        <v>53</v>
      </c>
      <c r="N67" s="48">
        <f>IF(AND('VALORACIÓN CON CONTROLES'!H62=0,'VALORACIÓN CON CONTROLES'!I62=0),'ANALISIS DE RIESGOS'!I62,0)</f>
        <v>0</v>
      </c>
      <c r="O67" s="1">
        <f>IF(AND('VALORACIÓN CON CONTROLES'!H62=0,'VALORACIÓN CON CONTROLES'!I62&gt;0),IF(OR(AND('ANALISIS DE RIESGOS'!F62=1,'VALORACIÓN CON CONTROLES'!I62=1),AND('ANALISIS DE RIESGOS'!F62=2,'VALORACIÓN CON CONTROLES'!I62=1),AND('ANALISIS DE RIESGOS'!F62=3,'VALORACIÓN CON CONTROLES'!I62=1),AND('ANALISIS DE RIESGOS'!F62=1,'VALORACIÓN CON CONTROLES'!I62=2),AND('ANALISIS DE RIESGOS'!F62=2,'VALORACIÓN CON CONTROLES'!I62=2)),"ZONA RIESGO BAJA",IF(OR(AND('ANALISIS DE RIESGOS'!F62=4,'VALORACIÓN CON CONTROLES'!I62=1),AND('ANALISIS DE RIESGOS'!F62=3,'VALORACIÓN CON CONTROLES'!I62=2),AND('ANALISIS DE RIESGOS'!F62=2,'VALORACIÓN CON CONTROLES'!I62=3),AND('ANALISIS DE RIESGOS'!F62=1,'VALORACIÓN CON CONTROLES'!I62=3)),"ZONA RIESGO MODERADO",IF(OR(AND('ANALISIS DE RIESGOS'!F62=5,'VALORACIÓN CON CONTROLES'!I62=1),AND('ANALISIS DE RIESGOS'!F62=5,'VALORACIÓN CON CONTROLES'!I62=2),AND('ANALISIS DE RIESGOS'!F62=4,'VALORACIÓN CON CONTROLES'!I62=2),AND('ANALISIS DE RIESGOS'!F62=4,'VALORACIÓN CON CONTROLES'!I62=3),AND('ANALISIS DE RIESGOS'!F62=3,'VALORACIÓN CON CONTROLES'!I62=3),AND('ANALISIS DE RIESGOS'!F62=2,'VALORACIÓN CON CONTROLES'!I62=4),AND('ANALISIS DE RIESGOS'!F62=1,'VALORACIÓN CON CONTROLES'!I62=4),AND('ANALISIS DE RIESGOS'!F62=1,'VALORACIÓN CON CONTROLES'!I62=5)),"ZONA RIESGO ALTO",IF(OR(AND('ANALISIS DE RIESGOS'!F62=5,'VALORACIÓN CON CONTROLES'!I62=3),AND('ANALISIS DE RIESGOS'!F62=5,'VALORACIÓN CON CONTROLES'!I62=4),AND('ANALISIS DE RIESGOS'!F62=5,'VALORACIÓN CON CONTROLES'!I62=5),AND('ANALISIS DE RIESGOS'!F62=4,'VALORACIÓN CON CONTROLES'!I62=4),AND('ANALISIS DE RIESGOS'!F62=4,'VALORACIÓN CON CONTROLES'!I62=5),AND('ANALISIS DE RIESGOS'!F62=3,'VALORACIÓN CON CONTROLES'!I62=4),AND('ANALISIS DE RIESGOS'!F62=3,'VALORACIÓN CON CONTROLES'!I62=5),AND('ANALISIS DE RIESGOS'!F62=2,'VALORACIÓN CON CONTROLES'!I62=5)),"ZONA RIESGO EXTREMO")))),0)</f>
        <v>0</v>
      </c>
      <c r="P67" s="1">
        <f>IF(AND('VALORACIÓN CON CONTROLES'!H62&gt;0,'VALORACIÓN CON CONTROLES'!I62=0),IF(OR(AND('VALORACIÓN CON CONTROLES'!H62=1,'ANALISIS DE RIESGOS'!G62=1),AND('VALORACIÓN CON CONTROLES'!H62=2,'ANALISIS DE RIESGOS'!G62=1),AND('VALORACIÓN CON CONTROLES'!H62=3,'ANALISIS DE RIESGOS'!G62=1),AND('VALORACIÓN CON CONTROLES'!H62=1,'ANALISIS DE RIESGOS'!G62=2),AND('VALORACIÓN CON CONTROLES'!H62=2,'ANALISIS DE RIESGOS'!G62=2)),"ZONA RIESGO BAJA",IF(OR(AND('VALORACIÓN CON CONTROLES'!H62=4,'ANALISIS DE RIESGOS'!G62=1),AND('VALORACIÓN CON CONTROLES'!H62=3,'ANALISIS DE RIESGOS'!G62=2),AND('VALORACIÓN CON CONTROLES'!H62=2,'ANALISIS DE RIESGOS'!G62=3),AND('VALORACIÓN CON CONTROLES'!H62=1,'ANALISIS DE RIESGOS'!G62=3)),"ZONA RIESGO MODERADO",IF(OR(AND('VALORACIÓN CON CONTROLES'!H62=5,'ANALISIS DE RIESGOS'!G62=1),AND('VALORACIÓN CON CONTROLES'!H62=5,'ANALISIS DE RIESGOS'!G62=2),AND('VALORACIÓN CON CONTROLES'!H62=4,'ANALISIS DE RIESGOS'!G62=2),AND('VALORACIÓN CON CONTROLES'!H62=4,'ANALISIS DE RIESGOS'!G62=3),AND('VALORACIÓN CON CONTROLES'!H62=3,'ANALISIS DE RIESGOS'!G62=3),AND('VALORACIÓN CON CONTROLES'!H62=2,'ANALISIS DE RIESGOS'!G62=4),AND('VALORACIÓN CON CONTROLES'!H62=1,'ANALISIS DE RIESGOS'!G62=4),AND('VALORACIÓN CON CONTROLES'!H62=1,'ANALISIS DE RIESGOS'!G62=5)),"ZONA RIESGO ALTO",IF(OR(AND('VALORACIÓN CON CONTROLES'!H62=5,'ANALISIS DE RIESGOS'!G62=3),AND('VALORACIÓN CON CONTROLES'!H62=5,'ANALISIS DE RIESGOS'!G62=4),AND('VALORACIÓN CON CONTROLES'!H62=5,'ANALISIS DE RIESGOS'!G62=5),AND('VALORACIÓN CON CONTROLES'!H62=4,'ANALISIS DE RIESGOS'!G62=4),AND('VALORACIÓN CON CONTROLES'!H62=4,'ANALISIS DE RIESGOS'!G62=5),AND('VALORACIÓN CON CONTROLES'!H62=3,'ANALISIS DE RIESGOS'!G62=4),AND('VALORACIÓN CON CONTROLES'!H62=3,'ANALISIS DE RIESGOS'!G62=5),AND('VALORACIÓN CON CONTROLES'!H62=2,'ANALISIS DE RIESGOS'!G62=5)),"ZONA RIESGO EXTREMO")))),0)</f>
        <v>0</v>
      </c>
      <c r="Q67" s="46" t="str">
        <f>IF(AND('VALORACIÓN CON CONTROLES'!H62&gt;0,'VALORACIÓN CON CONTROLES'!I62&gt;0),IF(OR(AND('VALORACIÓN CON CONTROLES'!H62=1,'VALORACIÓN CON CONTROLES'!I62=1),AND('VALORACIÓN CON CONTROLES'!H62=2,'VALORACIÓN CON CONTROLES'!I62=1),AND('VALORACIÓN CON CONTROLES'!H62=3,'VALORACIÓN CON CONTROLES'!I62=1),AND('VALORACIÓN CON CONTROLES'!H62=1,'VALORACIÓN CON CONTROLES'!I62=2),AND('VALORACIÓN CON CONTROLES'!H62=2,'VALORACIÓN CON CONTROLES'!I62=2)),"ZONA RIESGO BAJA",IF(OR(AND('VALORACIÓN CON CONTROLES'!H62=4,'VALORACIÓN CON CONTROLES'!I62=1),AND('VALORACIÓN CON CONTROLES'!H62=3,'VALORACIÓN CON CONTROLES'!I62=2),AND('VALORACIÓN CON CONTROLES'!H62=2,'VALORACIÓN CON CONTROLES'!I62=3),AND('VALORACIÓN CON CONTROLES'!H62=1,'VALORACIÓN CON CONTROLES'!I62=3)),"ZONA RIESGO MODERADO",IF(OR(AND('VALORACIÓN CON CONTROLES'!H62=5,'VALORACIÓN CON CONTROLES'!I62=1),AND('VALORACIÓN CON CONTROLES'!H62=5,'VALORACIÓN CON CONTROLES'!I62=2),AND('VALORACIÓN CON CONTROLES'!H62=4,'VALORACIÓN CON CONTROLES'!I62=2),AND('VALORACIÓN CON CONTROLES'!H62=4,'VALORACIÓN CON CONTROLES'!I62=3),AND('VALORACIÓN CON CONTROLES'!H62=3,'VALORACIÓN CON CONTROLES'!I62=3),AND('VALORACIÓN CON CONTROLES'!H62=2,'VALORACIÓN CON CONTROLES'!I62=4),AND('VALORACIÓN CON CONTROLES'!H62=1,'VALORACIÓN CON CONTROLES'!I62=4),AND('VALORACIÓN CON CONTROLES'!H62=1,'VALORACIÓN CON CONTROLES'!I62=5)),"ZONA RIESGO ALTO",IF(OR(AND('VALORACIÓN CON CONTROLES'!H62=5,'VALORACIÓN CON CONTROLES'!I62=3),AND('VALORACIÓN CON CONTROLES'!H62=5,'VALORACIÓN CON CONTROLES'!I62=4),AND('VALORACIÓN CON CONTROLES'!H62=5,'VALORACIÓN CON CONTROLES'!I62=5),AND('VALORACIÓN CON CONTROLES'!H62=4,'VALORACIÓN CON CONTROLES'!I62=4),AND('VALORACIÓN CON CONTROLES'!H62=4,'VALORACIÓN CON CONTROLES'!I62=5),AND('VALORACIÓN CON CONTROLES'!H62=3,'VALORACIÓN CON CONTROLES'!I62=4),AND('VALORACIÓN CON CONTROLES'!H62=3,'VALORACIÓN CON CONTROLES'!I62=5),AND('VALORACIÓN CON CONTROLES'!H62=2,'VALORACIÓN CON CONTROLES'!I62=5)),"ZONA RIESGO EXTREMO")))),0)</f>
        <v>ZONA RIESGO BAJA</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5.75" thickBot="1" x14ac:dyDescent="0.3">
      <c r="A68" s="1"/>
      <c r="B68" s="1"/>
      <c r="C68" s="1"/>
      <c r="D68" s="1"/>
      <c r="E68" s="1"/>
      <c r="F68" s="1"/>
      <c r="G68" s="1"/>
      <c r="H68" s="1"/>
      <c r="I68" s="1"/>
      <c r="J68" s="1"/>
      <c r="K68" s="15">
        <v>58</v>
      </c>
      <c r="L68" s="1"/>
      <c r="M68" s="48">
        <v>54</v>
      </c>
      <c r="N68" s="48">
        <f>IF(AND('VALORACIÓN CON CONTROLES'!H63=0,'VALORACIÓN CON CONTROLES'!I63=0),'ANALISIS DE RIESGOS'!I63,0)</f>
        <v>0</v>
      </c>
      <c r="O68" s="1">
        <f>IF(AND('VALORACIÓN CON CONTROLES'!H63=0,'VALORACIÓN CON CONTROLES'!I63&gt;0),IF(OR(AND('ANALISIS DE RIESGOS'!F63=1,'VALORACIÓN CON CONTROLES'!I63=1),AND('ANALISIS DE RIESGOS'!F63=2,'VALORACIÓN CON CONTROLES'!I63=1),AND('ANALISIS DE RIESGOS'!F63=3,'VALORACIÓN CON CONTROLES'!I63=1),AND('ANALISIS DE RIESGOS'!F63=1,'VALORACIÓN CON CONTROLES'!I63=2),AND('ANALISIS DE RIESGOS'!F63=2,'VALORACIÓN CON CONTROLES'!I63=2)),"ZONA RIESGO BAJA",IF(OR(AND('ANALISIS DE RIESGOS'!F63=4,'VALORACIÓN CON CONTROLES'!I63=1),AND('ANALISIS DE RIESGOS'!F63=3,'VALORACIÓN CON CONTROLES'!I63=2),AND('ANALISIS DE RIESGOS'!F63=2,'VALORACIÓN CON CONTROLES'!I63=3),AND('ANALISIS DE RIESGOS'!F63=1,'VALORACIÓN CON CONTROLES'!I63=3)),"ZONA RIESGO MODERADO",IF(OR(AND('ANALISIS DE RIESGOS'!F63=5,'VALORACIÓN CON CONTROLES'!I63=1),AND('ANALISIS DE RIESGOS'!F63=5,'VALORACIÓN CON CONTROLES'!I63=2),AND('ANALISIS DE RIESGOS'!F63=4,'VALORACIÓN CON CONTROLES'!I63=2),AND('ANALISIS DE RIESGOS'!F63=4,'VALORACIÓN CON CONTROLES'!I63=3),AND('ANALISIS DE RIESGOS'!F63=3,'VALORACIÓN CON CONTROLES'!I63=3),AND('ANALISIS DE RIESGOS'!F63=2,'VALORACIÓN CON CONTROLES'!I63=4),AND('ANALISIS DE RIESGOS'!F63=1,'VALORACIÓN CON CONTROLES'!I63=4),AND('ANALISIS DE RIESGOS'!F63=1,'VALORACIÓN CON CONTROLES'!I63=5)),"ZONA RIESGO ALTO",IF(OR(AND('ANALISIS DE RIESGOS'!F63=5,'VALORACIÓN CON CONTROLES'!I63=3),AND('ANALISIS DE RIESGOS'!F63=5,'VALORACIÓN CON CONTROLES'!I63=4),AND('ANALISIS DE RIESGOS'!F63=5,'VALORACIÓN CON CONTROLES'!I63=5),AND('ANALISIS DE RIESGOS'!F63=4,'VALORACIÓN CON CONTROLES'!I63=4),AND('ANALISIS DE RIESGOS'!F63=4,'VALORACIÓN CON CONTROLES'!I63=5),AND('ANALISIS DE RIESGOS'!F63=3,'VALORACIÓN CON CONTROLES'!I63=4),AND('ANALISIS DE RIESGOS'!F63=3,'VALORACIÓN CON CONTROLES'!I63=5),AND('ANALISIS DE RIESGOS'!F63=2,'VALORACIÓN CON CONTROLES'!I63=5)),"ZONA RIESGO EXTREMO")))),0)</f>
        <v>0</v>
      </c>
      <c r="P68" s="1">
        <f>IF(AND('VALORACIÓN CON CONTROLES'!H63&gt;0,'VALORACIÓN CON CONTROLES'!I63=0),IF(OR(AND('VALORACIÓN CON CONTROLES'!H63=1,'ANALISIS DE RIESGOS'!G63=1),AND('VALORACIÓN CON CONTROLES'!H63=2,'ANALISIS DE RIESGOS'!G63=1),AND('VALORACIÓN CON CONTROLES'!H63=3,'ANALISIS DE RIESGOS'!G63=1),AND('VALORACIÓN CON CONTROLES'!H63=1,'ANALISIS DE RIESGOS'!G63=2),AND('VALORACIÓN CON CONTROLES'!H63=2,'ANALISIS DE RIESGOS'!G63=2)),"ZONA RIESGO BAJA",IF(OR(AND('VALORACIÓN CON CONTROLES'!H63=4,'ANALISIS DE RIESGOS'!G63=1),AND('VALORACIÓN CON CONTROLES'!H63=3,'ANALISIS DE RIESGOS'!G63=2),AND('VALORACIÓN CON CONTROLES'!H63=2,'ANALISIS DE RIESGOS'!G63=3),AND('VALORACIÓN CON CONTROLES'!H63=1,'ANALISIS DE RIESGOS'!G63=3)),"ZONA RIESGO MODERADO",IF(OR(AND('VALORACIÓN CON CONTROLES'!H63=5,'ANALISIS DE RIESGOS'!G63=1),AND('VALORACIÓN CON CONTROLES'!H63=5,'ANALISIS DE RIESGOS'!G63=2),AND('VALORACIÓN CON CONTROLES'!H63=4,'ANALISIS DE RIESGOS'!G63=2),AND('VALORACIÓN CON CONTROLES'!H63=4,'ANALISIS DE RIESGOS'!G63=3),AND('VALORACIÓN CON CONTROLES'!H63=3,'ANALISIS DE RIESGOS'!G63=3),AND('VALORACIÓN CON CONTROLES'!H63=2,'ANALISIS DE RIESGOS'!G63=4),AND('VALORACIÓN CON CONTROLES'!H63=1,'ANALISIS DE RIESGOS'!G63=4),AND('VALORACIÓN CON CONTROLES'!H63=1,'ANALISIS DE RIESGOS'!G63=5)),"ZONA RIESGO ALTO",IF(OR(AND('VALORACIÓN CON CONTROLES'!H63=5,'ANALISIS DE RIESGOS'!G63=3),AND('VALORACIÓN CON CONTROLES'!H63=5,'ANALISIS DE RIESGOS'!G63=4),AND('VALORACIÓN CON CONTROLES'!H63=5,'ANALISIS DE RIESGOS'!G63=5),AND('VALORACIÓN CON CONTROLES'!H63=4,'ANALISIS DE RIESGOS'!G63=4),AND('VALORACIÓN CON CONTROLES'!H63=4,'ANALISIS DE RIESGOS'!G63=5),AND('VALORACIÓN CON CONTROLES'!H63=3,'ANALISIS DE RIESGOS'!G63=4),AND('VALORACIÓN CON CONTROLES'!H63=3,'ANALISIS DE RIESGOS'!G63=5),AND('VALORACIÓN CON CONTROLES'!H63=2,'ANALISIS DE RIESGOS'!G63=5)),"ZONA RIESGO EXTREMO")))),0)</f>
        <v>0</v>
      </c>
      <c r="Q68" s="46" t="str">
        <f>IF(AND('VALORACIÓN CON CONTROLES'!H63&gt;0,'VALORACIÓN CON CONTROLES'!I63&gt;0),IF(OR(AND('VALORACIÓN CON CONTROLES'!H63=1,'VALORACIÓN CON CONTROLES'!I63=1),AND('VALORACIÓN CON CONTROLES'!H63=2,'VALORACIÓN CON CONTROLES'!I63=1),AND('VALORACIÓN CON CONTROLES'!H63=3,'VALORACIÓN CON CONTROLES'!I63=1),AND('VALORACIÓN CON CONTROLES'!H63=1,'VALORACIÓN CON CONTROLES'!I63=2),AND('VALORACIÓN CON CONTROLES'!H63=2,'VALORACIÓN CON CONTROLES'!I63=2)),"ZONA RIESGO BAJA",IF(OR(AND('VALORACIÓN CON CONTROLES'!H63=4,'VALORACIÓN CON CONTROLES'!I63=1),AND('VALORACIÓN CON CONTROLES'!H63=3,'VALORACIÓN CON CONTROLES'!I63=2),AND('VALORACIÓN CON CONTROLES'!H63=2,'VALORACIÓN CON CONTROLES'!I63=3),AND('VALORACIÓN CON CONTROLES'!H63=1,'VALORACIÓN CON CONTROLES'!I63=3)),"ZONA RIESGO MODERADO",IF(OR(AND('VALORACIÓN CON CONTROLES'!H63=5,'VALORACIÓN CON CONTROLES'!I63=1),AND('VALORACIÓN CON CONTROLES'!H63=5,'VALORACIÓN CON CONTROLES'!I63=2),AND('VALORACIÓN CON CONTROLES'!H63=4,'VALORACIÓN CON CONTROLES'!I63=2),AND('VALORACIÓN CON CONTROLES'!H63=4,'VALORACIÓN CON CONTROLES'!I63=3),AND('VALORACIÓN CON CONTROLES'!H63=3,'VALORACIÓN CON CONTROLES'!I63=3),AND('VALORACIÓN CON CONTROLES'!H63=2,'VALORACIÓN CON CONTROLES'!I63=4),AND('VALORACIÓN CON CONTROLES'!H63=1,'VALORACIÓN CON CONTROLES'!I63=4),AND('VALORACIÓN CON CONTROLES'!H63=1,'VALORACIÓN CON CONTROLES'!I63=5)),"ZONA RIESGO ALTO",IF(OR(AND('VALORACIÓN CON CONTROLES'!H63=5,'VALORACIÓN CON CONTROLES'!I63=3),AND('VALORACIÓN CON CONTROLES'!H63=5,'VALORACIÓN CON CONTROLES'!I63=4),AND('VALORACIÓN CON CONTROLES'!H63=5,'VALORACIÓN CON CONTROLES'!I63=5),AND('VALORACIÓN CON CONTROLES'!H63=4,'VALORACIÓN CON CONTROLES'!I63=4),AND('VALORACIÓN CON CONTROLES'!H63=4,'VALORACIÓN CON CONTROLES'!I63=5),AND('VALORACIÓN CON CONTROLES'!H63=3,'VALORACIÓN CON CONTROLES'!I63=4),AND('VALORACIÓN CON CONTROLES'!H63=3,'VALORACIÓN CON CONTROLES'!I63=5),AND('VALORACIÓN CON CONTROLES'!H63=2,'VALORACIÓN CON CONTROLES'!I63=5)),"ZONA RIESGO EXTREMO")))),0)</f>
        <v>ZONA RIESGO BAJA</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15.75" thickBot="1" x14ac:dyDescent="0.3">
      <c r="A69" s="1"/>
      <c r="B69" s="1"/>
      <c r="C69" s="1"/>
      <c r="D69" s="1"/>
      <c r="E69" s="1"/>
      <c r="F69" s="1"/>
      <c r="G69" s="1"/>
      <c r="H69" s="1"/>
      <c r="I69" s="1"/>
      <c r="J69" s="1"/>
      <c r="K69" s="15">
        <v>59</v>
      </c>
      <c r="L69" s="1"/>
      <c r="M69" s="48">
        <v>55</v>
      </c>
      <c r="N69" s="48">
        <f>IF(AND('VALORACIÓN CON CONTROLES'!H64=0,'VALORACIÓN CON CONTROLES'!I64=0),'ANALISIS DE RIESGOS'!I64,0)</f>
        <v>0</v>
      </c>
      <c r="O69" s="1">
        <f>IF(AND('VALORACIÓN CON CONTROLES'!H64=0,'VALORACIÓN CON CONTROLES'!I64&gt;0),IF(OR(AND('ANALISIS DE RIESGOS'!F64=1,'VALORACIÓN CON CONTROLES'!I64=1),AND('ANALISIS DE RIESGOS'!F64=2,'VALORACIÓN CON CONTROLES'!I64=1),AND('ANALISIS DE RIESGOS'!F64=3,'VALORACIÓN CON CONTROLES'!I64=1),AND('ANALISIS DE RIESGOS'!F64=1,'VALORACIÓN CON CONTROLES'!I64=2),AND('ANALISIS DE RIESGOS'!F64=2,'VALORACIÓN CON CONTROLES'!I64=2)),"ZONA RIESGO BAJA",IF(OR(AND('ANALISIS DE RIESGOS'!F64=4,'VALORACIÓN CON CONTROLES'!I64=1),AND('ANALISIS DE RIESGOS'!F64=3,'VALORACIÓN CON CONTROLES'!I64=2),AND('ANALISIS DE RIESGOS'!F64=2,'VALORACIÓN CON CONTROLES'!I64=3),AND('ANALISIS DE RIESGOS'!F64=1,'VALORACIÓN CON CONTROLES'!I64=3)),"ZONA RIESGO MODERADO",IF(OR(AND('ANALISIS DE RIESGOS'!F64=5,'VALORACIÓN CON CONTROLES'!I64=1),AND('ANALISIS DE RIESGOS'!F64=5,'VALORACIÓN CON CONTROLES'!I64=2),AND('ANALISIS DE RIESGOS'!F64=4,'VALORACIÓN CON CONTROLES'!I64=2),AND('ANALISIS DE RIESGOS'!F64=4,'VALORACIÓN CON CONTROLES'!I64=3),AND('ANALISIS DE RIESGOS'!F64=3,'VALORACIÓN CON CONTROLES'!I64=3),AND('ANALISIS DE RIESGOS'!F64=2,'VALORACIÓN CON CONTROLES'!I64=4),AND('ANALISIS DE RIESGOS'!F64=1,'VALORACIÓN CON CONTROLES'!I64=4),AND('ANALISIS DE RIESGOS'!F64=1,'VALORACIÓN CON CONTROLES'!I64=5)),"ZONA RIESGO ALTO",IF(OR(AND('ANALISIS DE RIESGOS'!F64=5,'VALORACIÓN CON CONTROLES'!I64=3),AND('ANALISIS DE RIESGOS'!F64=5,'VALORACIÓN CON CONTROLES'!I64=4),AND('ANALISIS DE RIESGOS'!F64=5,'VALORACIÓN CON CONTROLES'!I64=5),AND('ANALISIS DE RIESGOS'!F64=4,'VALORACIÓN CON CONTROLES'!I64=4),AND('ANALISIS DE RIESGOS'!F64=4,'VALORACIÓN CON CONTROLES'!I64=5),AND('ANALISIS DE RIESGOS'!F64=3,'VALORACIÓN CON CONTROLES'!I64=4),AND('ANALISIS DE RIESGOS'!F64=3,'VALORACIÓN CON CONTROLES'!I64=5),AND('ANALISIS DE RIESGOS'!F64=2,'VALORACIÓN CON CONTROLES'!I64=5)),"ZONA RIESGO EXTREMO")))),0)</f>
        <v>0</v>
      </c>
      <c r="P69" s="1">
        <f>IF(AND('VALORACIÓN CON CONTROLES'!H64&gt;0,'VALORACIÓN CON CONTROLES'!I64=0),IF(OR(AND('VALORACIÓN CON CONTROLES'!H64=1,'ANALISIS DE RIESGOS'!G64=1),AND('VALORACIÓN CON CONTROLES'!H64=2,'ANALISIS DE RIESGOS'!G64=1),AND('VALORACIÓN CON CONTROLES'!H64=3,'ANALISIS DE RIESGOS'!G64=1),AND('VALORACIÓN CON CONTROLES'!H64=1,'ANALISIS DE RIESGOS'!G64=2),AND('VALORACIÓN CON CONTROLES'!H64=2,'ANALISIS DE RIESGOS'!G64=2)),"ZONA RIESGO BAJA",IF(OR(AND('VALORACIÓN CON CONTROLES'!H64=4,'ANALISIS DE RIESGOS'!G64=1),AND('VALORACIÓN CON CONTROLES'!H64=3,'ANALISIS DE RIESGOS'!G64=2),AND('VALORACIÓN CON CONTROLES'!H64=2,'ANALISIS DE RIESGOS'!G64=3),AND('VALORACIÓN CON CONTROLES'!H64=1,'ANALISIS DE RIESGOS'!G64=3)),"ZONA RIESGO MODERADO",IF(OR(AND('VALORACIÓN CON CONTROLES'!H64=5,'ANALISIS DE RIESGOS'!G64=1),AND('VALORACIÓN CON CONTROLES'!H64=5,'ANALISIS DE RIESGOS'!G64=2),AND('VALORACIÓN CON CONTROLES'!H64=4,'ANALISIS DE RIESGOS'!G64=2),AND('VALORACIÓN CON CONTROLES'!H64=4,'ANALISIS DE RIESGOS'!G64=3),AND('VALORACIÓN CON CONTROLES'!H64=3,'ANALISIS DE RIESGOS'!G64=3),AND('VALORACIÓN CON CONTROLES'!H64=2,'ANALISIS DE RIESGOS'!G64=4),AND('VALORACIÓN CON CONTROLES'!H64=1,'ANALISIS DE RIESGOS'!G64=4),AND('VALORACIÓN CON CONTROLES'!H64=1,'ANALISIS DE RIESGOS'!G64=5)),"ZONA RIESGO ALTO",IF(OR(AND('VALORACIÓN CON CONTROLES'!H64=5,'ANALISIS DE RIESGOS'!G64=3),AND('VALORACIÓN CON CONTROLES'!H64=5,'ANALISIS DE RIESGOS'!G64=4),AND('VALORACIÓN CON CONTROLES'!H64=5,'ANALISIS DE RIESGOS'!G64=5),AND('VALORACIÓN CON CONTROLES'!H64=4,'ANALISIS DE RIESGOS'!G64=4),AND('VALORACIÓN CON CONTROLES'!H64=4,'ANALISIS DE RIESGOS'!G64=5),AND('VALORACIÓN CON CONTROLES'!H64=3,'ANALISIS DE RIESGOS'!G64=4),AND('VALORACIÓN CON CONTROLES'!H64=3,'ANALISIS DE RIESGOS'!G64=5),AND('VALORACIÓN CON CONTROLES'!H64=2,'ANALISIS DE RIESGOS'!G64=5)),"ZONA RIESGO EXTREMO")))),0)</f>
        <v>0</v>
      </c>
      <c r="Q69" s="46" t="str">
        <f>IF(AND('VALORACIÓN CON CONTROLES'!H64&gt;0,'VALORACIÓN CON CONTROLES'!I64&gt;0),IF(OR(AND('VALORACIÓN CON CONTROLES'!H64=1,'VALORACIÓN CON CONTROLES'!I64=1),AND('VALORACIÓN CON CONTROLES'!H64=2,'VALORACIÓN CON CONTROLES'!I64=1),AND('VALORACIÓN CON CONTROLES'!H64=3,'VALORACIÓN CON CONTROLES'!I64=1),AND('VALORACIÓN CON CONTROLES'!H64=1,'VALORACIÓN CON CONTROLES'!I64=2),AND('VALORACIÓN CON CONTROLES'!H64=2,'VALORACIÓN CON CONTROLES'!I64=2)),"ZONA RIESGO BAJA",IF(OR(AND('VALORACIÓN CON CONTROLES'!H64=4,'VALORACIÓN CON CONTROLES'!I64=1),AND('VALORACIÓN CON CONTROLES'!H64=3,'VALORACIÓN CON CONTROLES'!I64=2),AND('VALORACIÓN CON CONTROLES'!H64=2,'VALORACIÓN CON CONTROLES'!I64=3),AND('VALORACIÓN CON CONTROLES'!H64=1,'VALORACIÓN CON CONTROLES'!I64=3)),"ZONA RIESGO MODERADO",IF(OR(AND('VALORACIÓN CON CONTROLES'!H64=5,'VALORACIÓN CON CONTROLES'!I64=1),AND('VALORACIÓN CON CONTROLES'!H64=5,'VALORACIÓN CON CONTROLES'!I64=2),AND('VALORACIÓN CON CONTROLES'!H64=4,'VALORACIÓN CON CONTROLES'!I64=2),AND('VALORACIÓN CON CONTROLES'!H64=4,'VALORACIÓN CON CONTROLES'!I64=3),AND('VALORACIÓN CON CONTROLES'!H64=3,'VALORACIÓN CON CONTROLES'!I64=3),AND('VALORACIÓN CON CONTROLES'!H64=2,'VALORACIÓN CON CONTROLES'!I64=4),AND('VALORACIÓN CON CONTROLES'!H64=1,'VALORACIÓN CON CONTROLES'!I64=4),AND('VALORACIÓN CON CONTROLES'!H64=1,'VALORACIÓN CON CONTROLES'!I64=5)),"ZONA RIESGO ALTO",IF(OR(AND('VALORACIÓN CON CONTROLES'!H64=5,'VALORACIÓN CON CONTROLES'!I64=3),AND('VALORACIÓN CON CONTROLES'!H64=5,'VALORACIÓN CON CONTROLES'!I64=4),AND('VALORACIÓN CON CONTROLES'!H64=5,'VALORACIÓN CON CONTROLES'!I64=5),AND('VALORACIÓN CON CONTROLES'!H64=4,'VALORACIÓN CON CONTROLES'!I64=4),AND('VALORACIÓN CON CONTROLES'!H64=4,'VALORACIÓN CON CONTROLES'!I64=5),AND('VALORACIÓN CON CONTROLES'!H64=3,'VALORACIÓN CON CONTROLES'!I64=4),AND('VALORACIÓN CON CONTROLES'!H64=3,'VALORACIÓN CON CONTROLES'!I64=5),AND('VALORACIÓN CON CONTROLES'!H64=2,'VALORACIÓN CON CONTROLES'!I64=5)),"ZONA RIESGO EXTREMO")))),0)</f>
        <v>ZONA RIESGO BAJA</v>
      </c>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ht="15.75" thickBot="1" x14ac:dyDescent="0.3">
      <c r="A70" s="1"/>
      <c r="B70" s="1"/>
      <c r="C70" s="1"/>
      <c r="D70" s="1"/>
      <c r="E70" s="1"/>
      <c r="F70" s="1"/>
      <c r="G70" s="1"/>
      <c r="H70" s="1"/>
      <c r="I70" s="1"/>
      <c r="J70" s="1"/>
      <c r="K70" s="15">
        <v>60</v>
      </c>
      <c r="L70" s="1"/>
      <c r="M70" s="48">
        <v>56</v>
      </c>
      <c r="N70" s="48">
        <f>IF(AND('VALORACIÓN CON CONTROLES'!H65=0,'VALORACIÓN CON CONTROLES'!I65=0),'ANALISIS DE RIESGOS'!I65,0)</f>
        <v>0</v>
      </c>
      <c r="O70" s="1">
        <f>IF(AND('VALORACIÓN CON CONTROLES'!H65=0,'VALORACIÓN CON CONTROLES'!I65&gt;0),IF(OR(AND('ANALISIS DE RIESGOS'!F65=1,'VALORACIÓN CON CONTROLES'!I65=1),AND('ANALISIS DE RIESGOS'!F65=2,'VALORACIÓN CON CONTROLES'!I65=1),AND('ANALISIS DE RIESGOS'!F65=3,'VALORACIÓN CON CONTROLES'!I65=1),AND('ANALISIS DE RIESGOS'!F65=1,'VALORACIÓN CON CONTROLES'!I65=2),AND('ANALISIS DE RIESGOS'!F65=2,'VALORACIÓN CON CONTROLES'!I65=2)),"ZONA RIESGO BAJA",IF(OR(AND('ANALISIS DE RIESGOS'!F65=4,'VALORACIÓN CON CONTROLES'!I65=1),AND('ANALISIS DE RIESGOS'!F65=3,'VALORACIÓN CON CONTROLES'!I65=2),AND('ANALISIS DE RIESGOS'!F65=2,'VALORACIÓN CON CONTROLES'!I65=3),AND('ANALISIS DE RIESGOS'!F65=1,'VALORACIÓN CON CONTROLES'!I65=3)),"ZONA RIESGO MODERADO",IF(OR(AND('ANALISIS DE RIESGOS'!F65=5,'VALORACIÓN CON CONTROLES'!I65=1),AND('ANALISIS DE RIESGOS'!F65=5,'VALORACIÓN CON CONTROLES'!I65=2),AND('ANALISIS DE RIESGOS'!F65=4,'VALORACIÓN CON CONTROLES'!I65=2),AND('ANALISIS DE RIESGOS'!F65=4,'VALORACIÓN CON CONTROLES'!I65=3),AND('ANALISIS DE RIESGOS'!F65=3,'VALORACIÓN CON CONTROLES'!I65=3),AND('ANALISIS DE RIESGOS'!F65=2,'VALORACIÓN CON CONTROLES'!I65=4),AND('ANALISIS DE RIESGOS'!F65=1,'VALORACIÓN CON CONTROLES'!I65=4),AND('ANALISIS DE RIESGOS'!F65=1,'VALORACIÓN CON CONTROLES'!I65=5)),"ZONA RIESGO ALTO",IF(OR(AND('ANALISIS DE RIESGOS'!F65=5,'VALORACIÓN CON CONTROLES'!I65=3),AND('ANALISIS DE RIESGOS'!F65=5,'VALORACIÓN CON CONTROLES'!I65=4),AND('ANALISIS DE RIESGOS'!F65=5,'VALORACIÓN CON CONTROLES'!I65=5),AND('ANALISIS DE RIESGOS'!F65=4,'VALORACIÓN CON CONTROLES'!I65=4),AND('ANALISIS DE RIESGOS'!F65=4,'VALORACIÓN CON CONTROLES'!I65=5),AND('ANALISIS DE RIESGOS'!F65=3,'VALORACIÓN CON CONTROLES'!I65=4),AND('ANALISIS DE RIESGOS'!F65=3,'VALORACIÓN CON CONTROLES'!I65=5),AND('ANALISIS DE RIESGOS'!F65=2,'VALORACIÓN CON CONTROLES'!I65=5)),"ZONA RIESGO EXTREMO")))),0)</f>
        <v>0</v>
      </c>
      <c r="P70" s="1">
        <f>IF(AND('VALORACIÓN CON CONTROLES'!H65&gt;0,'VALORACIÓN CON CONTROLES'!I65=0),IF(OR(AND('VALORACIÓN CON CONTROLES'!H65=1,'ANALISIS DE RIESGOS'!G65=1),AND('VALORACIÓN CON CONTROLES'!H65=2,'ANALISIS DE RIESGOS'!G65=1),AND('VALORACIÓN CON CONTROLES'!H65=3,'ANALISIS DE RIESGOS'!G65=1),AND('VALORACIÓN CON CONTROLES'!H65=1,'ANALISIS DE RIESGOS'!G65=2),AND('VALORACIÓN CON CONTROLES'!H65=2,'ANALISIS DE RIESGOS'!G65=2)),"ZONA RIESGO BAJA",IF(OR(AND('VALORACIÓN CON CONTROLES'!H65=4,'ANALISIS DE RIESGOS'!G65=1),AND('VALORACIÓN CON CONTROLES'!H65=3,'ANALISIS DE RIESGOS'!G65=2),AND('VALORACIÓN CON CONTROLES'!H65=2,'ANALISIS DE RIESGOS'!G65=3),AND('VALORACIÓN CON CONTROLES'!H65=1,'ANALISIS DE RIESGOS'!G65=3)),"ZONA RIESGO MODERADO",IF(OR(AND('VALORACIÓN CON CONTROLES'!H65=5,'ANALISIS DE RIESGOS'!G65=1),AND('VALORACIÓN CON CONTROLES'!H65=5,'ANALISIS DE RIESGOS'!G65=2),AND('VALORACIÓN CON CONTROLES'!H65=4,'ANALISIS DE RIESGOS'!G65=2),AND('VALORACIÓN CON CONTROLES'!H65=4,'ANALISIS DE RIESGOS'!G65=3),AND('VALORACIÓN CON CONTROLES'!H65=3,'ANALISIS DE RIESGOS'!G65=3),AND('VALORACIÓN CON CONTROLES'!H65=2,'ANALISIS DE RIESGOS'!G65=4),AND('VALORACIÓN CON CONTROLES'!H65=1,'ANALISIS DE RIESGOS'!G65=4),AND('VALORACIÓN CON CONTROLES'!H65=1,'ANALISIS DE RIESGOS'!G65=5)),"ZONA RIESGO ALTO",IF(OR(AND('VALORACIÓN CON CONTROLES'!H65=5,'ANALISIS DE RIESGOS'!G65=3),AND('VALORACIÓN CON CONTROLES'!H65=5,'ANALISIS DE RIESGOS'!G65=4),AND('VALORACIÓN CON CONTROLES'!H65=5,'ANALISIS DE RIESGOS'!G65=5),AND('VALORACIÓN CON CONTROLES'!H65=4,'ANALISIS DE RIESGOS'!G65=4),AND('VALORACIÓN CON CONTROLES'!H65=4,'ANALISIS DE RIESGOS'!G65=5),AND('VALORACIÓN CON CONTROLES'!H65=3,'ANALISIS DE RIESGOS'!G65=4),AND('VALORACIÓN CON CONTROLES'!H65=3,'ANALISIS DE RIESGOS'!G65=5),AND('VALORACIÓN CON CONTROLES'!H65=2,'ANALISIS DE RIESGOS'!G65=5)),"ZONA RIESGO EXTREMO")))),0)</f>
        <v>0</v>
      </c>
      <c r="Q70" s="46" t="str">
        <f>IF(AND('VALORACIÓN CON CONTROLES'!H65&gt;0,'VALORACIÓN CON CONTROLES'!I65&gt;0),IF(OR(AND('VALORACIÓN CON CONTROLES'!H65=1,'VALORACIÓN CON CONTROLES'!I65=1),AND('VALORACIÓN CON CONTROLES'!H65=2,'VALORACIÓN CON CONTROLES'!I65=1),AND('VALORACIÓN CON CONTROLES'!H65=3,'VALORACIÓN CON CONTROLES'!I65=1),AND('VALORACIÓN CON CONTROLES'!H65=1,'VALORACIÓN CON CONTROLES'!I65=2),AND('VALORACIÓN CON CONTROLES'!H65=2,'VALORACIÓN CON CONTROLES'!I65=2)),"ZONA RIESGO BAJA",IF(OR(AND('VALORACIÓN CON CONTROLES'!H65=4,'VALORACIÓN CON CONTROLES'!I65=1),AND('VALORACIÓN CON CONTROLES'!H65=3,'VALORACIÓN CON CONTROLES'!I65=2),AND('VALORACIÓN CON CONTROLES'!H65=2,'VALORACIÓN CON CONTROLES'!I65=3),AND('VALORACIÓN CON CONTROLES'!H65=1,'VALORACIÓN CON CONTROLES'!I65=3)),"ZONA RIESGO MODERADO",IF(OR(AND('VALORACIÓN CON CONTROLES'!H65=5,'VALORACIÓN CON CONTROLES'!I65=1),AND('VALORACIÓN CON CONTROLES'!H65=5,'VALORACIÓN CON CONTROLES'!I65=2),AND('VALORACIÓN CON CONTROLES'!H65=4,'VALORACIÓN CON CONTROLES'!I65=2),AND('VALORACIÓN CON CONTROLES'!H65=4,'VALORACIÓN CON CONTROLES'!I65=3),AND('VALORACIÓN CON CONTROLES'!H65=3,'VALORACIÓN CON CONTROLES'!I65=3),AND('VALORACIÓN CON CONTROLES'!H65=2,'VALORACIÓN CON CONTROLES'!I65=4),AND('VALORACIÓN CON CONTROLES'!H65=1,'VALORACIÓN CON CONTROLES'!I65=4),AND('VALORACIÓN CON CONTROLES'!H65=1,'VALORACIÓN CON CONTROLES'!I65=5)),"ZONA RIESGO ALTO",IF(OR(AND('VALORACIÓN CON CONTROLES'!H65=5,'VALORACIÓN CON CONTROLES'!I65=3),AND('VALORACIÓN CON CONTROLES'!H65=5,'VALORACIÓN CON CONTROLES'!I65=4),AND('VALORACIÓN CON CONTROLES'!H65=5,'VALORACIÓN CON CONTROLES'!I65=5),AND('VALORACIÓN CON CONTROLES'!H65=4,'VALORACIÓN CON CONTROLES'!I65=4),AND('VALORACIÓN CON CONTROLES'!H65=4,'VALORACIÓN CON CONTROLES'!I65=5),AND('VALORACIÓN CON CONTROLES'!H65=3,'VALORACIÓN CON CONTROLES'!I65=4),AND('VALORACIÓN CON CONTROLES'!H65=3,'VALORACIÓN CON CONTROLES'!I65=5),AND('VALORACIÓN CON CONTROLES'!H65=2,'VALORACIÓN CON CONTROLES'!I65=5)),"ZONA RIESGO EXTREMO")))),0)</f>
        <v>ZONA RIESGO BAJA</v>
      </c>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ht="15.75" thickBot="1" x14ac:dyDescent="0.3">
      <c r="A71" s="1"/>
      <c r="B71" s="1"/>
      <c r="C71" s="1"/>
      <c r="D71" s="1"/>
      <c r="E71" s="1"/>
      <c r="F71" s="1"/>
      <c r="G71" s="1"/>
      <c r="H71" s="1"/>
      <c r="I71" s="1"/>
      <c r="J71" s="1"/>
      <c r="K71" s="15">
        <v>61</v>
      </c>
      <c r="L71" s="1"/>
      <c r="M71" s="48">
        <v>57</v>
      </c>
      <c r="N71" s="48">
        <f>IF(AND('VALORACIÓN CON CONTROLES'!H66=0,'VALORACIÓN CON CONTROLES'!I66=0),'ANALISIS DE RIESGOS'!I66,0)</f>
        <v>0</v>
      </c>
      <c r="O71" s="1">
        <f>IF(AND('VALORACIÓN CON CONTROLES'!H66=0,'VALORACIÓN CON CONTROLES'!I66&gt;0),IF(OR(AND('ANALISIS DE RIESGOS'!F66=1,'VALORACIÓN CON CONTROLES'!I66=1),AND('ANALISIS DE RIESGOS'!F66=2,'VALORACIÓN CON CONTROLES'!I66=1),AND('ANALISIS DE RIESGOS'!F66=3,'VALORACIÓN CON CONTROLES'!I66=1),AND('ANALISIS DE RIESGOS'!F66=1,'VALORACIÓN CON CONTROLES'!I66=2),AND('ANALISIS DE RIESGOS'!F66=2,'VALORACIÓN CON CONTROLES'!I66=2)),"ZONA RIESGO BAJA",IF(OR(AND('ANALISIS DE RIESGOS'!F66=4,'VALORACIÓN CON CONTROLES'!I66=1),AND('ANALISIS DE RIESGOS'!F66=3,'VALORACIÓN CON CONTROLES'!I66=2),AND('ANALISIS DE RIESGOS'!F66=2,'VALORACIÓN CON CONTROLES'!I66=3),AND('ANALISIS DE RIESGOS'!F66=1,'VALORACIÓN CON CONTROLES'!I66=3)),"ZONA RIESGO MODERADO",IF(OR(AND('ANALISIS DE RIESGOS'!F66=5,'VALORACIÓN CON CONTROLES'!I66=1),AND('ANALISIS DE RIESGOS'!F66=5,'VALORACIÓN CON CONTROLES'!I66=2),AND('ANALISIS DE RIESGOS'!F66=4,'VALORACIÓN CON CONTROLES'!I66=2),AND('ANALISIS DE RIESGOS'!F66=4,'VALORACIÓN CON CONTROLES'!I66=3),AND('ANALISIS DE RIESGOS'!F66=3,'VALORACIÓN CON CONTROLES'!I66=3),AND('ANALISIS DE RIESGOS'!F66=2,'VALORACIÓN CON CONTROLES'!I66=4),AND('ANALISIS DE RIESGOS'!F66=1,'VALORACIÓN CON CONTROLES'!I66=4),AND('ANALISIS DE RIESGOS'!F66=1,'VALORACIÓN CON CONTROLES'!I66=5)),"ZONA RIESGO ALTO",IF(OR(AND('ANALISIS DE RIESGOS'!F66=5,'VALORACIÓN CON CONTROLES'!I66=3),AND('ANALISIS DE RIESGOS'!F66=5,'VALORACIÓN CON CONTROLES'!I66=4),AND('ANALISIS DE RIESGOS'!F66=5,'VALORACIÓN CON CONTROLES'!I66=5),AND('ANALISIS DE RIESGOS'!F66=4,'VALORACIÓN CON CONTROLES'!I66=4),AND('ANALISIS DE RIESGOS'!F66=4,'VALORACIÓN CON CONTROLES'!I66=5),AND('ANALISIS DE RIESGOS'!F66=3,'VALORACIÓN CON CONTROLES'!I66=4),AND('ANALISIS DE RIESGOS'!F66=3,'VALORACIÓN CON CONTROLES'!I66=5),AND('ANALISIS DE RIESGOS'!F66=2,'VALORACIÓN CON CONTROLES'!I66=5)),"ZONA RIESGO EXTREMO")))),0)</f>
        <v>0</v>
      </c>
      <c r="P71" s="1">
        <f>IF(AND('VALORACIÓN CON CONTROLES'!H66&gt;0,'VALORACIÓN CON CONTROLES'!I66=0),IF(OR(AND('VALORACIÓN CON CONTROLES'!H66=1,'ANALISIS DE RIESGOS'!G66=1),AND('VALORACIÓN CON CONTROLES'!H66=2,'ANALISIS DE RIESGOS'!G66=1),AND('VALORACIÓN CON CONTROLES'!H66=3,'ANALISIS DE RIESGOS'!G66=1),AND('VALORACIÓN CON CONTROLES'!H66=1,'ANALISIS DE RIESGOS'!G66=2),AND('VALORACIÓN CON CONTROLES'!H66=2,'ANALISIS DE RIESGOS'!G66=2)),"ZONA RIESGO BAJA",IF(OR(AND('VALORACIÓN CON CONTROLES'!H66=4,'ANALISIS DE RIESGOS'!G66=1),AND('VALORACIÓN CON CONTROLES'!H66=3,'ANALISIS DE RIESGOS'!G66=2),AND('VALORACIÓN CON CONTROLES'!H66=2,'ANALISIS DE RIESGOS'!G66=3),AND('VALORACIÓN CON CONTROLES'!H66=1,'ANALISIS DE RIESGOS'!G66=3)),"ZONA RIESGO MODERADO",IF(OR(AND('VALORACIÓN CON CONTROLES'!H66=5,'ANALISIS DE RIESGOS'!G66=1),AND('VALORACIÓN CON CONTROLES'!H66=5,'ANALISIS DE RIESGOS'!G66=2),AND('VALORACIÓN CON CONTROLES'!H66=4,'ANALISIS DE RIESGOS'!G66=2),AND('VALORACIÓN CON CONTROLES'!H66=4,'ANALISIS DE RIESGOS'!G66=3),AND('VALORACIÓN CON CONTROLES'!H66=3,'ANALISIS DE RIESGOS'!G66=3),AND('VALORACIÓN CON CONTROLES'!H66=2,'ANALISIS DE RIESGOS'!G66=4),AND('VALORACIÓN CON CONTROLES'!H66=1,'ANALISIS DE RIESGOS'!G66=4),AND('VALORACIÓN CON CONTROLES'!H66=1,'ANALISIS DE RIESGOS'!G66=5)),"ZONA RIESGO ALTO",IF(OR(AND('VALORACIÓN CON CONTROLES'!H66=5,'ANALISIS DE RIESGOS'!G66=3),AND('VALORACIÓN CON CONTROLES'!H66=5,'ANALISIS DE RIESGOS'!G66=4),AND('VALORACIÓN CON CONTROLES'!H66=5,'ANALISIS DE RIESGOS'!G66=5),AND('VALORACIÓN CON CONTROLES'!H66=4,'ANALISIS DE RIESGOS'!G66=4),AND('VALORACIÓN CON CONTROLES'!H66=4,'ANALISIS DE RIESGOS'!G66=5),AND('VALORACIÓN CON CONTROLES'!H66=3,'ANALISIS DE RIESGOS'!G66=4),AND('VALORACIÓN CON CONTROLES'!H66=3,'ANALISIS DE RIESGOS'!G66=5),AND('VALORACIÓN CON CONTROLES'!H66=2,'ANALISIS DE RIESGOS'!G66=5)),"ZONA RIESGO EXTREMO")))),0)</f>
        <v>0</v>
      </c>
      <c r="Q71" s="46" t="str">
        <f>IF(AND('VALORACIÓN CON CONTROLES'!H66&gt;0,'VALORACIÓN CON CONTROLES'!I66&gt;0),IF(OR(AND('VALORACIÓN CON CONTROLES'!H66=1,'VALORACIÓN CON CONTROLES'!I66=1),AND('VALORACIÓN CON CONTROLES'!H66=2,'VALORACIÓN CON CONTROLES'!I66=1),AND('VALORACIÓN CON CONTROLES'!H66=3,'VALORACIÓN CON CONTROLES'!I66=1),AND('VALORACIÓN CON CONTROLES'!H66=1,'VALORACIÓN CON CONTROLES'!I66=2),AND('VALORACIÓN CON CONTROLES'!H66=2,'VALORACIÓN CON CONTROLES'!I66=2)),"ZONA RIESGO BAJA",IF(OR(AND('VALORACIÓN CON CONTROLES'!H66=4,'VALORACIÓN CON CONTROLES'!I66=1),AND('VALORACIÓN CON CONTROLES'!H66=3,'VALORACIÓN CON CONTROLES'!I66=2),AND('VALORACIÓN CON CONTROLES'!H66=2,'VALORACIÓN CON CONTROLES'!I66=3),AND('VALORACIÓN CON CONTROLES'!H66=1,'VALORACIÓN CON CONTROLES'!I66=3)),"ZONA RIESGO MODERADO",IF(OR(AND('VALORACIÓN CON CONTROLES'!H66=5,'VALORACIÓN CON CONTROLES'!I66=1),AND('VALORACIÓN CON CONTROLES'!H66=5,'VALORACIÓN CON CONTROLES'!I66=2),AND('VALORACIÓN CON CONTROLES'!H66=4,'VALORACIÓN CON CONTROLES'!I66=2),AND('VALORACIÓN CON CONTROLES'!H66=4,'VALORACIÓN CON CONTROLES'!I66=3),AND('VALORACIÓN CON CONTROLES'!H66=3,'VALORACIÓN CON CONTROLES'!I66=3),AND('VALORACIÓN CON CONTROLES'!H66=2,'VALORACIÓN CON CONTROLES'!I66=4),AND('VALORACIÓN CON CONTROLES'!H66=1,'VALORACIÓN CON CONTROLES'!I66=4),AND('VALORACIÓN CON CONTROLES'!H66=1,'VALORACIÓN CON CONTROLES'!I66=5)),"ZONA RIESGO ALTO",IF(OR(AND('VALORACIÓN CON CONTROLES'!H66=5,'VALORACIÓN CON CONTROLES'!I66=3),AND('VALORACIÓN CON CONTROLES'!H66=5,'VALORACIÓN CON CONTROLES'!I66=4),AND('VALORACIÓN CON CONTROLES'!H66=5,'VALORACIÓN CON CONTROLES'!I66=5),AND('VALORACIÓN CON CONTROLES'!H66=4,'VALORACIÓN CON CONTROLES'!I66=4),AND('VALORACIÓN CON CONTROLES'!H66=4,'VALORACIÓN CON CONTROLES'!I66=5),AND('VALORACIÓN CON CONTROLES'!H66=3,'VALORACIÓN CON CONTROLES'!I66=4),AND('VALORACIÓN CON CONTROLES'!H66=3,'VALORACIÓN CON CONTROLES'!I66=5),AND('VALORACIÓN CON CONTROLES'!H66=2,'VALORACIÓN CON CONTROLES'!I66=5)),"ZONA RIESGO EXTREMO")))),0)</f>
        <v>ZONA RIESGO BAJA</v>
      </c>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15.75" thickBot="1" x14ac:dyDescent="0.3">
      <c r="A72" s="1"/>
      <c r="B72" s="1"/>
      <c r="C72" s="1"/>
      <c r="D72" s="1"/>
      <c r="E72" s="1"/>
      <c r="F72" s="1"/>
      <c r="G72" s="1"/>
      <c r="H72" s="1"/>
      <c r="I72" s="1"/>
      <c r="J72" s="1"/>
      <c r="K72" s="15">
        <v>62</v>
      </c>
      <c r="L72" s="1"/>
      <c r="M72" s="48">
        <v>58</v>
      </c>
      <c r="N72" s="48">
        <f>IF(AND('VALORACIÓN CON CONTROLES'!H67=0,'VALORACIÓN CON CONTROLES'!I67=0),'ANALISIS DE RIESGOS'!I67,0)</f>
        <v>0</v>
      </c>
      <c r="O72" s="1">
        <f>IF(AND('VALORACIÓN CON CONTROLES'!H67=0,'VALORACIÓN CON CONTROLES'!I67&gt;0),IF(OR(AND('ANALISIS DE RIESGOS'!F67=1,'VALORACIÓN CON CONTROLES'!I67=1),AND('ANALISIS DE RIESGOS'!F67=2,'VALORACIÓN CON CONTROLES'!I67=1),AND('ANALISIS DE RIESGOS'!F67=3,'VALORACIÓN CON CONTROLES'!I67=1),AND('ANALISIS DE RIESGOS'!F67=1,'VALORACIÓN CON CONTROLES'!I67=2),AND('ANALISIS DE RIESGOS'!F67=2,'VALORACIÓN CON CONTROLES'!I67=2)),"ZONA RIESGO BAJA",IF(OR(AND('ANALISIS DE RIESGOS'!F67=4,'VALORACIÓN CON CONTROLES'!I67=1),AND('ANALISIS DE RIESGOS'!F67=3,'VALORACIÓN CON CONTROLES'!I67=2),AND('ANALISIS DE RIESGOS'!F67=2,'VALORACIÓN CON CONTROLES'!I67=3),AND('ANALISIS DE RIESGOS'!F67=1,'VALORACIÓN CON CONTROLES'!I67=3)),"ZONA RIESGO MODERADO",IF(OR(AND('ANALISIS DE RIESGOS'!F67=5,'VALORACIÓN CON CONTROLES'!I67=1),AND('ANALISIS DE RIESGOS'!F67=5,'VALORACIÓN CON CONTROLES'!I67=2),AND('ANALISIS DE RIESGOS'!F67=4,'VALORACIÓN CON CONTROLES'!I67=2),AND('ANALISIS DE RIESGOS'!F67=4,'VALORACIÓN CON CONTROLES'!I67=3),AND('ANALISIS DE RIESGOS'!F67=3,'VALORACIÓN CON CONTROLES'!I67=3),AND('ANALISIS DE RIESGOS'!F67=2,'VALORACIÓN CON CONTROLES'!I67=4),AND('ANALISIS DE RIESGOS'!F67=1,'VALORACIÓN CON CONTROLES'!I67=4),AND('ANALISIS DE RIESGOS'!F67=1,'VALORACIÓN CON CONTROLES'!I67=5)),"ZONA RIESGO ALTO",IF(OR(AND('ANALISIS DE RIESGOS'!F67=5,'VALORACIÓN CON CONTROLES'!I67=3),AND('ANALISIS DE RIESGOS'!F67=5,'VALORACIÓN CON CONTROLES'!I67=4),AND('ANALISIS DE RIESGOS'!F67=5,'VALORACIÓN CON CONTROLES'!I67=5),AND('ANALISIS DE RIESGOS'!F67=4,'VALORACIÓN CON CONTROLES'!I67=4),AND('ANALISIS DE RIESGOS'!F67=4,'VALORACIÓN CON CONTROLES'!I67=5),AND('ANALISIS DE RIESGOS'!F67=3,'VALORACIÓN CON CONTROLES'!I67=4),AND('ANALISIS DE RIESGOS'!F67=3,'VALORACIÓN CON CONTROLES'!I67=5),AND('ANALISIS DE RIESGOS'!F67=2,'VALORACIÓN CON CONTROLES'!I67=5)),"ZONA RIESGO EXTREMO")))),0)</f>
        <v>0</v>
      </c>
      <c r="P72" s="1">
        <f>IF(AND('VALORACIÓN CON CONTROLES'!H67&gt;0,'VALORACIÓN CON CONTROLES'!I67=0),IF(OR(AND('VALORACIÓN CON CONTROLES'!H67=1,'ANALISIS DE RIESGOS'!G67=1),AND('VALORACIÓN CON CONTROLES'!H67=2,'ANALISIS DE RIESGOS'!G67=1),AND('VALORACIÓN CON CONTROLES'!H67=3,'ANALISIS DE RIESGOS'!G67=1),AND('VALORACIÓN CON CONTROLES'!H67=1,'ANALISIS DE RIESGOS'!G67=2),AND('VALORACIÓN CON CONTROLES'!H67=2,'ANALISIS DE RIESGOS'!G67=2)),"ZONA RIESGO BAJA",IF(OR(AND('VALORACIÓN CON CONTROLES'!H67=4,'ANALISIS DE RIESGOS'!G67=1),AND('VALORACIÓN CON CONTROLES'!H67=3,'ANALISIS DE RIESGOS'!G67=2),AND('VALORACIÓN CON CONTROLES'!H67=2,'ANALISIS DE RIESGOS'!G67=3),AND('VALORACIÓN CON CONTROLES'!H67=1,'ANALISIS DE RIESGOS'!G67=3)),"ZONA RIESGO MODERADO",IF(OR(AND('VALORACIÓN CON CONTROLES'!H67=5,'ANALISIS DE RIESGOS'!G67=1),AND('VALORACIÓN CON CONTROLES'!H67=5,'ANALISIS DE RIESGOS'!G67=2),AND('VALORACIÓN CON CONTROLES'!H67=4,'ANALISIS DE RIESGOS'!G67=2),AND('VALORACIÓN CON CONTROLES'!H67=4,'ANALISIS DE RIESGOS'!G67=3),AND('VALORACIÓN CON CONTROLES'!H67=3,'ANALISIS DE RIESGOS'!G67=3),AND('VALORACIÓN CON CONTROLES'!H67=2,'ANALISIS DE RIESGOS'!G67=4),AND('VALORACIÓN CON CONTROLES'!H67=1,'ANALISIS DE RIESGOS'!G67=4),AND('VALORACIÓN CON CONTROLES'!H67=1,'ANALISIS DE RIESGOS'!G67=5)),"ZONA RIESGO ALTO",IF(OR(AND('VALORACIÓN CON CONTROLES'!H67=5,'ANALISIS DE RIESGOS'!G67=3),AND('VALORACIÓN CON CONTROLES'!H67=5,'ANALISIS DE RIESGOS'!G67=4),AND('VALORACIÓN CON CONTROLES'!H67=5,'ANALISIS DE RIESGOS'!G67=5),AND('VALORACIÓN CON CONTROLES'!H67=4,'ANALISIS DE RIESGOS'!G67=4),AND('VALORACIÓN CON CONTROLES'!H67=4,'ANALISIS DE RIESGOS'!G67=5),AND('VALORACIÓN CON CONTROLES'!H67=3,'ANALISIS DE RIESGOS'!G67=4),AND('VALORACIÓN CON CONTROLES'!H67=3,'ANALISIS DE RIESGOS'!G67=5),AND('VALORACIÓN CON CONTROLES'!H67=2,'ANALISIS DE RIESGOS'!G67=5)),"ZONA RIESGO EXTREMO")))),0)</f>
        <v>0</v>
      </c>
      <c r="Q72" s="46" t="str">
        <f>IF(AND('VALORACIÓN CON CONTROLES'!H67&gt;0,'VALORACIÓN CON CONTROLES'!I67&gt;0),IF(OR(AND('VALORACIÓN CON CONTROLES'!H67=1,'VALORACIÓN CON CONTROLES'!I67=1),AND('VALORACIÓN CON CONTROLES'!H67=2,'VALORACIÓN CON CONTROLES'!I67=1),AND('VALORACIÓN CON CONTROLES'!H67=3,'VALORACIÓN CON CONTROLES'!I67=1),AND('VALORACIÓN CON CONTROLES'!H67=1,'VALORACIÓN CON CONTROLES'!I67=2),AND('VALORACIÓN CON CONTROLES'!H67=2,'VALORACIÓN CON CONTROLES'!I67=2)),"ZONA RIESGO BAJA",IF(OR(AND('VALORACIÓN CON CONTROLES'!H67=4,'VALORACIÓN CON CONTROLES'!I67=1),AND('VALORACIÓN CON CONTROLES'!H67=3,'VALORACIÓN CON CONTROLES'!I67=2),AND('VALORACIÓN CON CONTROLES'!H67=2,'VALORACIÓN CON CONTROLES'!I67=3),AND('VALORACIÓN CON CONTROLES'!H67=1,'VALORACIÓN CON CONTROLES'!I67=3)),"ZONA RIESGO MODERADO",IF(OR(AND('VALORACIÓN CON CONTROLES'!H67=5,'VALORACIÓN CON CONTROLES'!I67=1),AND('VALORACIÓN CON CONTROLES'!H67=5,'VALORACIÓN CON CONTROLES'!I67=2),AND('VALORACIÓN CON CONTROLES'!H67=4,'VALORACIÓN CON CONTROLES'!I67=2),AND('VALORACIÓN CON CONTROLES'!H67=4,'VALORACIÓN CON CONTROLES'!I67=3),AND('VALORACIÓN CON CONTROLES'!H67=3,'VALORACIÓN CON CONTROLES'!I67=3),AND('VALORACIÓN CON CONTROLES'!H67=2,'VALORACIÓN CON CONTROLES'!I67=4),AND('VALORACIÓN CON CONTROLES'!H67=1,'VALORACIÓN CON CONTROLES'!I67=4),AND('VALORACIÓN CON CONTROLES'!H67=1,'VALORACIÓN CON CONTROLES'!I67=5)),"ZONA RIESGO ALTO",IF(OR(AND('VALORACIÓN CON CONTROLES'!H67=5,'VALORACIÓN CON CONTROLES'!I67=3),AND('VALORACIÓN CON CONTROLES'!H67=5,'VALORACIÓN CON CONTROLES'!I67=4),AND('VALORACIÓN CON CONTROLES'!H67=5,'VALORACIÓN CON CONTROLES'!I67=5),AND('VALORACIÓN CON CONTROLES'!H67=4,'VALORACIÓN CON CONTROLES'!I67=4),AND('VALORACIÓN CON CONTROLES'!H67=4,'VALORACIÓN CON CONTROLES'!I67=5),AND('VALORACIÓN CON CONTROLES'!H67=3,'VALORACIÓN CON CONTROLES'!I67=4),AND('VALORACIÓN CON CONTROLES'!H67=3,'VALORACIÓN CON CONTROLES'!I67=5),AND('VALORACIÓN CON CONTROLES'!H67=2,'VALORACIÓN CON CONTROLES'!I67=5)),"ZONA RIESGO EXTREMO")))),0)</f>
        <v>ZONA RIESGO BAJA</v>
      </c>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ht="15.75" thickBot="1" x14ac:dyDescent="0.3">
      <c r="A73" s="1"/>
      <c r="B73" s="1"/>
      <c r="C73" s="1"/>
      <c r="D73" s="1"/>
      <c r="E73" s="1"/>
      <c r="F73" s="1"/>
      <c r="G73" s="1"/>
      <c r="H73" s="1"/>
      <c r="I73" s="1"/>
      <c r="J73" s="1"/>
      <c r="K73" s="15">
        <v>63</v>
      </c>
      <c r="L73" s="1"/>
      <c r="M73" s="48">
        <v>59</v>
      </c>
      <c r="N73" s="48">
        <f>IF(AND('VALORACIÓN CON CONTROLES'!H68=0,'VALORACIÓN CON CONTROLES'!I68=0),'ANALISIS DE RIESGOS'!I68,0)</f>
        <v>0</v>
      </c>
      <c r="O73" s="1">
        <f>IF(AND('VALORACIÓN CON CONTROLES'!H68=0,'VALORACIÓN CON CONTROLES'!I68&gt;0),IF(OR(AND('ANALISIS DE RIESGOS'!F68=1,'VALORACIÓN CON CONTROLES'!I68=1),AND('ANALISIS DE RIESGOS'!F68=2,'VALORACIÓN CON CONTROLES'!I68=1),AND('ANALISIS DE RIESGOS'!F68=3,'VALORACIÓN CON CONTROLES'!I68=1),AND('ANALISIS DE RIESGOS'!F68=1,'VALORACIÓN CON CONTROLES'!I68=2),AND('ANALISIS DE RIESGOS'!F68=2,'VALORACIÓN CON CONTROLES'!I68=2)),"ZONA RIESGO BAJA",IF(OR(AND('ANALISIS DE RIESGOS'!F68=4,'VALORACIÓN CON CONTROLES'!I68=1),AND('ANALISIS DE RIESGOS'!F68=3,'VALORACIÓN CON CONTROLES'!I68=2),AND('ANALISIS DE RIESGOS'!F68=2,'VALORACIÓN CON CONTROLES'!I68=3),AND('ANALISIS DE RIESGOS'!F68=1,'VALORACIÓN CON CONTROLES'!I68=3)),"ZONA RIESGO MODERADO",IF(OR(AND('ANALISIS DE RIESGOS'!F68=5,'VALORACIÓN CON CONTROLES'!I68=1),AND('ANALISIS DE RIESGOS'!F68=5,'VALORACIÓN CON CONTROLES'!I68=2),AND('ANALISIS DE RIESGOS'!F68=4,'VALORACIÓN CON CONTROLES'!I68=2),AND('ANALISIS DE RIESGOS'!F68=4,'VALORACIÓN CON CONTROLES'!I68=3),AND('ANALISIS DE RIESGOS'!F68=3,'VALORACIÓN CON CONTROLES'!I68=3),AND('ANALISIS DE RIESGOS'!F68=2,'VALORACIÓN CON CONTROLES'!I68=4),AND('ANALISIS DE RIESGOS'!F68=1,'VALORACIÓN CON CONTROLES'!I68=4),AND('ANALISIS DE RIESGOS'!F68=1,'VALORACIÓN CON CONTROLES'!I68=5)),"ZONA RIESGO ALTO",IF(OR(AND('ANALISIS DE RIESGOS'!F68=5,'VALORACIÓN CON CONTROLES'!I68=3),AND('ANALISIS DE RIESGOS'!F68=5,'VALORACIÓN CON CONTROLES'!I68=4),AND('ANALISIS DE RIESGOS'!F68=5,'VALORACIÓN CON CONTROLES'!I68=5),AND('ANALISIS DE RIESGOS'!F68=4,'VALORACIÓN CON CONTROLES'!I68=4),AND('ANALISIS DE RIESGOS'!F68=4,'VALORACIÓN CON CONTROLES'!I68=5),AND('ANALISIS DE RIESGOS'!F68=3,'VALORACIÓN CON CONTROLES'!I68=4),AND('ANALISIS DE RIESGOS'!F68=3,'VALORACIÓN CON CONTROLES'!I68=5),AND('ANALISIS DE RIESGOS'!F68=2,'VALORACIÓN CON CONTROLES'!I68=5)),"ZONA RIESGO EXTREMO")))),0)</f>
        <v>0</v>
      </c>
      <c r="P73" s="1">
        <f>IF(AND('VALORACIÓN CON CONTROLES'!H68&gt;0,'VALORACIÓN CON CONTROLES'!I68=0),IF(OR(AND('VALORACIÓN CON CONTROLES'!H68=1,'ANALISIS DE RIESGOS'!G68=1),AND('VALORACIÓN CON CONTROLES'!H68=2,'ANALISIS DE RIESGOS'!G68=1),AND('VALORACIÓN CON CONTROLES'!H68=3,'ANALISIS DE RIESGOS'!G68=1),AND('VALORACIÓN CON CONTROLES'!H68=1,'ANALISIS DE RIESGOS'!G68=2),AND('VALORACIÓN CON CONTROLES'!H68=2,'ANALISIS DE RIESGOS'!G68=2)),"ZONA RIESGO BAJA",IF(OR(AND('VALORACIÓN CON CONTROLES'!H68=4,'ANALISIS DE RIESGOS'!G68=1),AND('VALORACIÓN CON CONTROLES'!H68=3,'ANALISIS DE RIESGOS'!G68=2),AND('VALORACIÓN CON CONTROLES'!H68=2,'ANALISIS DE RIESGOS'!G68=3),AND('VALORACIÓN CON CONTROLES'!H68=1,'ANALISIS DE RIESGOS'!G68=3)),"ZONA RIESGO MODERADO",IF(OR(AND('VALORACIÓN CON CONTROLES'!H68=5,'ANALISIS DE RIESGOS'!G68=1),AND('VALORACIÓN CON CONTROLES'!H68=5,'ANALISIS DE RIESGOS'!G68=2),AND('VALORACIÓN CON CONTROLES'!H68=4,'ANALISIS DE RIESGOS'!G68=2),AND('VALORACIÓN CON CONTROLES'!H68=4,'ANALISIS DE RIESGOS'!G68=3),AND('VALORACIÓN CON CONTROLES'!H68=3,'ANALISIS DE RIESGOS'!G68=3),AND('VALORACIÓN CON CONTROLES'!H68=2,'ANALISIS DE RIESGOS'!G68=4),AND('VALORACIÓN CON CONTROLES'!H68=1,'ANALISIS DE RIESGOS'!G68=4),AND('VALORACIÓN CON CONTROLES'!H68=1,'ANALISIS DE RIESGOS'!G68=5)),"ZONA RIESGO ALTO",IF(OR(AND('VALORACIÓN CON CONTROLES'!H68=5,'ANALISIS DE RIESGOS'!G68=3),AND('VALORACIÓN CON CONTROLES'!H68=5,'ANALISIS DE RIESGOS'!G68=4),AND('VALORACIÓN CON CONTROLES'!H68=5,'ANALISIS DE RIESGOS'!G68=5),AND('VALORACIÓN CON CONTROLES'!H68=4,'ANALISIS DE RIESGOS'!G68=4),AND('VALORACIÓN CON CONTROLES'!H68=4,'ANALISIS DE RIESGOS'!G68=5),AND('VALORACIÓN CON CONTROLES'!H68=3,'ANALISIS DE RIESGOS'!G68=4),AND('VALORACIÓN CON CONTROLES'!H68=3,'ANALISIS DE RIESGOS'!G68=5),AND('VALORACIÓN CON CONTROLES'!H68=2,'ANALISIS DE RIESGOS'!G68=5)),"ZONA RIESGO EXTREMO")))),0)</f>
        <v>0</v>
      </c>
      <c r="Q73" s="46" t="str">
        <f>IF(AND('VALORACIÓN CON CONTROLES'!H68&gt;0,'VALORACIÓN CON CONTROLES'!I68&gt;0),IF(OR(AND('VALORACIÓN CON CONTROLES'!H68=1,'VALORACIÓN CON CONTROLES'!I68=1),AND('VALORACIÓN CON CONTROLES'!H68=2,'VALORACIÓN CON CONTROLES'!I68=1),AND('VALORACIÓN CON CONTROLES'!H68=3,'VALORACIÓN CON CONTROLES'!I68=1),AND('VALORACIÓN CON CONTROLES'!H68=1,'VALORACIÓN CON CONTROLES'!I68=2),AND('VALORACIÓN CON CONTROLES'!H68=2,'VALORACIÓN CON CONTROLES'!I68=2)),"ZONA RIESGO BAJA",IF(OR(AND('VALORACIÓN CON CONTROLES'!H68=4,'VALORACIÓN CON CONTROLES'!I68=1),AND('VALORACIÓN CON CONTROLES'!H68=3,'VALORACIÓN CON CONTROLES'!I68=2),AND('VALORACIÓN CON CONTROLES'!H68=2,'VALORACIÓN CON CONTROLES'!I68=3),AND('VALORACIÓN CON CONTROLES'!H68=1,'VALORACIÓN CON CONTROLES'!I68=3)),"ZONA RIESGO MODERADO",IF(OR(AND('VALORACIÓN CON CONTROLES'!H68=5,'VALORACIÓN CON CONTROLES'!I68=1),AND('VALORACIÓN CON CONTROLES'!H68=5,'VALORACIÓN CON CONTROLES'!I68=2),AND('VALORACIÓN CON CONTROLES'!H68=4,'VALORACIÓN CON CONTROLES'!I68=2),AND('VALORACIÓN CON CONTROLES'!H68=4,'VALORACIÓN CON CONTROLES'!I68=3),AND('VALORACIÓN CON CONTROLES'!H68=3,'VALORACIÓN CON CONTROLES'!I68=3),AND('VALORACIÓN CON CONTROLES'!H68=2,'VALORACIÓN CON CONTROLES'!I68=4),AND('VALORACIÓN CON CONTROLES'!H68=1,'VALORACIÓN CON CONTROLES'!I68=4),AND('VALORACIÓN CON CONTROLES'!H68=1,'VALORACIÓN CON CONTROLES'!I68=5)),"ZONA RIESGO ALTO",IF(OR(AND('VALORACIÓN CON CONTROLES'!H68=5,'VALORACIÓN CON CONTROLES'!I68=3),AND('VALORACIÓN CON CONTROLES'!H68=5,'VALORACIÓN CON CONTROLES'!I68=4),AND('VALORACIÓN CON CONTROLES'!H68=5,'VALORACIÓN CON CONTROLES'!I68=5),AND('VALORACIÓN CON CONTROLES'!H68=4,'VALORACIÓN CON CONTROLES'!I68=4),AND('VALORACIÓN CON CONTROLES'!H68=4,'VALORACIÓN CON CONTROLES'!I68=5),AND('VALORACIÓN CON CONTROLES'!H68=3,'VALORACIÓN CON CONTROLES'!I68=4),AND('VALORACIÓN CON CONTROLES'!H68=3,'VALORACIÓN CON CONTROLES'!I68=5),AND('VALORACIÓN CON CONTROLES'!H68=2,'VALORACIÓN CON CONTROLES'!I68=5)),"ZONA RIESGO EXTREMO")))),0)</f>
        <v>ZONA RIESGO BAJA</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15.75" thickBot="1" x14ac:dyDescent="0.3">
      <c r="A74" s="1"/>
      <c r="B74" s="1"/>
      <c r="C74" s="1"/>
      <c r="D74" s="1"/>
      <c r="E74" s="1"/>
      <c r="F74" s="1"/>
      <c r="G74" s="1"/>
      <c r="H74" s="1"/>
      <c r="I74" s="1"/>
      <c r="J74" s="1"/>
      <c r="K74" s="15">
        <v>64</v>
      </c>
      <c r="L74" s="1"/>
      <c r="M74" s="48">
        <v>60</v>
      </c>
      <c r="N74" s="48">
        <f>IF(AND('VALORACIÓN CON CONTROLES'!H69=0,'VALORACIÓN CON CONTROLES'!I69=0),'ANALISIS DE RIESGOS'!I69,0)</f>
        <v>0</v>
      </c>
      <c r="O74" s="1">
        <f>IF(AND('VALORACIÓN CON CONTROLES'!H69=0,'VALORACIÓN CON CONTROLES'!I69&gt;0),IF(OR(AND('ANALISIS DE RIESGOS'!F69=1,'VALORACIÓN CON CONTROLES'!I69=1),AND('ANALISIS DE RIESGOS'!F69=2,'VALORACIÓN CON CONTROLES'!I69=1),AND('ANALISIS DE RIESGOS'!F69=3,'VALORACIÓN CON CONTROLES'!I69=1),AND('ANALISIS DE RIESGOS'!F69=1,'VALORACIÓN CON CONTROLES'!I69=2),AND('ANALISIS DE RIESGOS'!F69=2,'VALORACIÓN CON CONTROLES'!I69=2)),"ZONA RIESGO BAJA",IF(OR(AND('ANALISIS DE RIESGOS'!F69=4,'VALORACIÓN CON CONTROLES'!I69=1),AND('ANALISIS DE RIESGOS'!F69=3,'VALORACIÓN CON CONTROLES'!I69=2),AND('ANALISIS DE RIESGOS'!F69=2,'VALORACIÓN CON CONTROLES'!I69=3),AND('ANALISIS DE RIESGOS'!F69=1,'VALORACIÓN CON CONTROLES'!I69=3)),"ZONA RIESGO MODERADO",IF(OR(AND('ANALISIS DE RIESGOS'!F69=5,'VALORACIÓN CON CONTROLES'!I69=1),AND('ANALISIS DE RIESGOS'!F69=5,'VALORACIÓN CON CONTROLES'!I69=2),AND('ANALISIS DE RIESGOS'!F69=4,'VALORACIÓN CON CONTROLES'!I69=2),AND('ANALISIS DE RIESGOS'!F69=4,'VALORACIÓN CON CONTROLES'!I69=3),AND('ANALISIS DE RIESGOS'!F69=3,'VALORACIÓN CON CONTROLES'!I69=3),AND('ANALISIS DE RIESGOS'!F69=2,'VALORACIÓN CON CONTROLES'!I69=4),AND('ANALISIS DE RIESGOS'!F69=1,'VALORACIÓN CON CONTROLES'!I69=4),AND('ANALISIS DE RIESGOS'!F69=1,'VALORACIÓN CON CONTROLES'!I69=5)),"ZONA RIESGO ALTO",IF(OR(AND('ANALISIS DE RIESGOS'!F69=5,'VALORACIÓN CON CONTROLES'!I69=3),AND('ANALISIS DE RIESGOS'!F69=5,'VALORACIÓN CON CONTROLES'!I69=4),AND('ANALISIS DE RIESGOS'!F69=5,'VALORACIÓN CON CONTROLES'!I69=5),AND('ANALISIS DE RIESGOS'!F69=4,'VALORACIÓN CON CONTROLES'!I69=4),AND('ANALISIS DE RIESGOS'!F69=4,'VALORACIÓN CON CONTROLES'!I69=5),AND('ANALISIS DE RIESGOS'!F69=3,'VALORACIÓN CON CONTROLES'!I69=4),AND('ANALISIS DE RIESGOS'!F69=3,'VALORACIÓN CON CONTROLES'!I69=5),AND('ANALISIS DE RIESGOS'!F69=2,'VALORACIÓN CON CONTROLES'!I69=5)),"ZONA RIESGO EXTREMO")))),0)</f>
        <v>0</v>
      </c>
      <c r="P74" s="1">
        <f>IF(AND('VALORACIÓN CON CONTROLES'!H69&gt;0,'VALORACIÓN CON CONTROLES'!I69=0),IF(OR(AND('VALORACIÓN CON CONTROLES'!H69=1,'ANALISIS DE RIESGOS'!G69=1),AND('VALORACIÓN CON CONTROLES'!H69=2,'ANALISIS DE RIESGOS'!G69=1),AND('VALORACIÓN CON CONTROLES'!H69=3,'ANALISIS DE RIESGOS'!G69=1),AND('VALORACIÓN CON CONTROLES'!H69=1,'ANALISIS DE RIESGOS'!G69=2),AND('VALORACIÓN CON CONTROLES'!H69=2,'ANALISIS DE RIESGOS'!G69=2)),"ZONA RIESGO BAJA",IF(OR(AND('VALORACIÓN CON CONTROLES'!H69=4,'ANALISIS DE RIESGOS'!G69=1),AND('VALORACIÓN CON CONTROLES'!H69=3,'ANALISIS DE RIESGOS'!G69=2),AND('VALORACIÓN CON CONTROLES'!H69=2,'ANALISIS DE RIESGOS'!G69=3),AND('VALORACIÓN CON CONTROLES'!H69=1,'ANALISIS DE RIESGOS'!G69=3)),"ZONA RIESGO MODERADO",IF(OR(AND('VALORACIÓN CON CONTROLES'!H69=5,'ANALISIS DE RIESGOS'!G69=1),AND('VALORACIÓN CON CONTROLES'!H69=5,'ANALISIS DE RIESGOS'!G69=2),AND('VALORACIÓN CON CONTROLES'!H69=4,'ANALISIS DE RIESGOS'!G69=2),AND('VALORACIÓN CON CONTROLES'!H69=4,'ANALISIS DE RIESGOS'!G69=3),AND('VALORACIÓN CON CONTROLES'!H69=3,'ANALISIS DE RIESGOS'!G69=3),AND('VALORACIÓN CON CONTROLES'!H69=2,'ANALISIS DE RIESGOS'!G69=4),AND('VALORACIÓN CON CONTROLES'!H69=1,'ANALISIS DE RIESGOS'!G69=4),AND('VALORACIÓN CON CONTROLES'!H69=1,'ANALISIS DE RIESGOS'!G69=5)),"ZONA RIESGO ALTO",IF(OR(AND('VALORACIÓN CON CONTROLES'!H69=5,'ANALISIS DE RIESGOS'!G69=3),AND('VALORACIÓN CON CONTROLES'!H69=5,'ANALISIS DE RIESGOS'!G69=4),AND('VALORACIÓN CON CONTROLES'!H69=5,'ANALISIS DE RIESGOS'!G69=5),AND('VALORACIÓN CON CONTROLES'!H69=4,'ANALISIS DE RIESGOS'!G69=4),AND('VALORACIÓN CON CONTROLES'!H69=4,'ANALISIS DE RIESGOS'!G69=5),AND('VALORACIÓN CON CONTROLES'!H69=3,'ANALISIS DE RIESGOS'!G69=4),AND('VALORACIÓN CON CONTROLES'!H69=3,'ANALISIS DE RIESGOS'!G69=5),AND('VALORACIÓN CON CONTROLES'!H69=2,'ANALISIS DE RIESGOS'!G69=5)),"ZONA RIESGO EXTREMO")))),0)</f>
        <v>0</v>
      </c>
      <c r="Q74" s="46" t="str">
        <f>IF(AND('VALORACIÓN CON CONTROLES'!H69&gt;0,'VALORACIÓN CON CONTROLES'!I69&gt;0),IF(OR(AND('VALORACIÓN CON CONTROLES'!H69=1,'VALORACIÓN CON CONTROLES'!I69=1),AND('VALORACIÓN CON CONTROLES'!H69=2,'VALORACIÓN CON CONTROLES'!I69=1),AND('VALORACIÓN CON CONTROLES'!H69=3,'VALORACIÓN CON CONTROLES'!I69=1),AND('VALORACIÓN CON CONTROLES'!H69=1,'VALORACIÓN CON CONTROLES'!I69=2),AND('VALORACIÓN CON CONTROLES'!H69=2,'VALORACIÓN CON CONTROLES'!I69=2)),"ZONA RIESGO BAJA",IF(OR(AND('VALORACIÓN CON CONTROLES'!H69=4,'VALORACIÓN CON CONTROLES'!I69=1),AND('VALORACIÓN CON CONTROLES'!H69=3,'VALORACIÓN CON CONTROLES'!I69=2),AND('VALORACIÓN CON CONTROLES'!H69=2,'VALORACIÓN CON CONTROLES'!I69=3),AND('VALORACIÓN CON CONTROLES'!H69=1,'VALORACIÓN CON CONTROLES'!I69=3)),"ZONA RIESGO MODERADO",IF(OR(AND('VALORACIÓN CON CONTROLES'!H69=5,'VALORACIÓN CON CONTROLES'!I69=1),AND('VALORACIÓN CON CONTROLES'!H69=5,'VALORACIÓN CON CONTROLES'!I69=2),AND('VALORACIÓN CON CONTROLES'!H69=4,'VALORACIÓN CON CONTROLES'!I69=2),AND('VALORACIÓN CON CONTROLES'!H69=4,'VALORACIÓN CON CONTROLES'!I69=3),AND('VALORACIÓN CON CONTROLES'!H69=3,'VALORACIÓN CON CONTROLES'!I69=3),AND('VALORACIÓN CON CONTROLES'!H69=2,'VALORACIÓN CON CONTROLES'!I69=4),AND('VALORACIÓN CON CONTROLES'!H69=1,'VALORACIÓN CON CONTROLES'!I69=4),AND('VALORACIÓN CON CONTROLES'!H69=1,'VALORACIÓN CON CONTROLES'!I69=5)),"ZONA RIESGO ALTO",IF(OR(AND('VALORACIÓN CON CONTROLES'!H69=5,'VALORACIÓN CON CONTROLES'!I69=3),AND('VALORACIÓN CON CONTROLES'!H69=5,'VALORACIÓN CON CONTROLES'!I69=4),AND('VALORACIÓN CON CONTROLES'!H69=5,'VALORACIÓN CON CONTROLES'!I69=5),AND('VALORACIÓN CON CONTROLES'!H69=4,'VALORACIÓN CON CONTROLES'!I69=4),AND('VALORACIÓN CON CONTROLES'!H69=4,'VALORACIÓN CON CONTROLES'!I69=5),AND('VALORACIÓN CON CONTROLES'!H69=3,'VALORACIÓN CON CONTROLES'!I69=4),AND('VALORACIÓN CON CONTROLES'!H69=3,'VALORACIÓN CON CONTROLES'!I69=5),AND('VALORACIÓN CON CONTROLES'!H69=2,'VALORACIÓN CON CONTROLES'!I69=5)),"ZONA RIESGO EXTREMO")))),0)</f>
        <v>ZONA RIESGO BAJA</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15.75" thickBot="1" x14ac:dyDescent="0.3">
      <c r="A75" s="1"/>
      <c r="B75" s="1"/>
      <c r="C75" s="1"/>
      <c r="D75" s="1"/>
      <c r="E75" s="1"/>
      <c r="F75" s="1"/>
      <c r="G75" s="1"/>
      <c r="H75" s="1"/>
      <c r="I75" s="1"/>
      <c r="J75" s="1"/>
      <c r="K75" s="15">
        <v>65</v>
      </c>
      <c r="L75" s="1"/>
      <c r="M75" s="48">
        <v>61</v>
      </c>
      <c r="N75" s="48">
        <f>IF(AND('VALORACIÓN CON CONTROLES'!H70=0,'VALORACIÓN CON CONTROLES'!I70=0),'ANALISIS DE RIESGOS'!I70,0)</f>
        <v>0</v>
      </c>
      <c r="O75" s="1">
        <f>IF(AND('VALORACIÓN CON CONTROLES'!H70=0,'VALORACIÓN CON CONTROLES'!I70&gt;0),IF(OR(AND('ANALISIS DE RIESGOS'!F70=1,'VALORACIÓN CON CONTROLES'!I70=1),AND('ANALISIS DE RIESGOS'!F70=2,'VALORACIÓN CON CONTROLES'!I70=1),AND('ANALISIS DE RIESGOS'!F70=3,'VALORACIÓN CON CONTROLES'!I70=1),AND('ANALISIS DE RIESGOS'!F70=1,'VALORACIÓN CON CONTROLES'!I70=2),AND('ANALISIS DE RIESGOS'!F70=2,'VALORACIÓN CON CONTROLES'!I70=2)),"ZONA RIESGO BAJA",IF(OR(AND('ANALISIS DE RIESGOS'!F70=4,'VALORACIÓN CON CONTROLES'!I70=1),AND('ANALISIS DE RIESGOS'!F70=3,'VALORACIÓN CON CONTROLES'!I70=2),AND('ANALISIS DE RIESGOS'!F70=2,'VALORACIÓN CON CONTROLES'!I70=3),AND('ANALISIS DE RIESGOS'!F70=1,'VALORACIÓN CON CONTROLES'!I70=3)),"ZONA RIESGO MODERADO",IF(OR(AND('ANALISIS DE RIESGOS'!F70=5,'VALORACIÓN CON CONTROLES'!I70=1),AND('ANALISIS DE RIESGOS'!F70=5,'VALORACIÓN CON CONTROLES'!I70=2),AND('ANALISIS DE RIESGOS'!F70=4,'VALORACIÓN CON CONTROLES'!I70=2),AND('ANALISIS DE RIESGOS'!F70=4,'VALORACIÓN CON CONTROLES'!I70=3),AND('ANALISIS DE RIESGOS'!F70=3,'VALORACIÓN CON CONTROLES'!I70=3),AND('ANALISIS DE RIESGOS'!F70=2,'VALORACIÓN CON CONTROLES'!I70=4),AND('ANALISIS DE RIESGOS'!F70=1,'VALORACIÓN CON CONTROLES'!I70=4),AND('ANALISIS DE RIESGOS'!F70=1,'VALORACIÓN CON CONTROLES'!I70=5)),"ZONA RIESGO ALTO",IF(OR(AND('ANALISIS DE RIESGOS'!F70=5,'VALORACIÓN CON CONTROLES'!I70=3),AND('ANALISIS DE RIESGOS'!F70=5,'VALORACIÓN CON CONTROLES'!I70=4),AND('ANALISIS DE RIESGOS'!F70=5,'VALORACIÓN CON CONTROLES'!I70=5),AND('ANALISIS DE RIESGOS'!F70=4,'VALORACIÓN CON CONTROLES'!I70=4),AND('ANALISIS DE RIESGOS'!F70=4,'VALORACIÓN CON CONTROLES'!I70=5),AND('ANALISIS DE RIESGOS'!F70=3,'VALORACIÓN CON CONTROLES'!I70=4),AND('ANALISIS DE RIESGOS'!F70=3,'VALORACIÓN CON CONTROLES'!I70=5),AND('ANALISIS DE RIESGOS'!F70=2,'VALORACIÓN CON CONTROLES'!I70=5)),"ZONA RIESGO EXTREMO")))),0)</f>
        <v>0</v>
      </c>
      <c r="P75" s="1">
        <f>IF(AND('VALORACIÓN CON CONTROLES'!H70&gt;0,'VALORACIÓN CON CONTROLES'!I70=0),IF(OR(AND('VALORACIÓN CON CONTROLES'!H70=1,'ANALISIS DE RIESGOS'!G70=1),AND('VALORACIÓN CON CONTROLES'!H70=2,'ANALISIS DE RIESGOS'!G70=1),AND('VALORACIÓN CON CONTROLES'!H70=3,'ANALISIS DE RIESGOS'!G70=1),AND('VALORACIÓN CON CONTROLES'!H70=1,'ANALISIS DE RIESGOS'!G70=2),AND('VALORACIÓN CON CONTROLES'!H70=2,'ANALISIS DE RIESGOS'!G70=2)),"ZONA RIESGO BAJA",IF(OR(AND('VALORACIÓN CON CONTROLES'!H70=4,'ANALISIS DE RIESGOS'!G70=1),AND('VALORACIÓN CON CONTROLES'!H70=3,'ANALISIS DE RIESGOS'!G70=2),AND('VALORACIÓN CON CONTROLES'!H70=2,'ANALISIS DE RIESGOS'!G70=3),AND('VALORACIÓN CON CONTROLES'!H70=1,'ANALISIS DE RIESGOS'!G70=3)),"ZONA RIESGO MODERADO",IF(OR(AND('VALORACIÓN CON CONTROLES'!H70=5,'ANALISIS DE RIESGOS'!G70=1),AND('VALORACIÓN CON CONTROLES'!H70=5,'ANALISIS DE RIESGOS'!G70=2),AND('VALORACIÓN CON CONTROLES'!H70=4,'ANALISIS DE RIESGOS'!G70=2),AND('VALORACIÓN CON CONTROLES'!H70=4,'ANALISIS DE RIESGOS'!G70=3),AND('VALORACIÓN CON CONTROLES'!H70=3,'ANALISIS DE RIESGOS'!G70=3),AND('VALORACIÓN CON CONTROLES'!H70=2,'ANALISIS DE RIESGOS'!G70=4),AND('VALORACIÓN CON CONTROLES'!H70=1,'ANALISIS DE RIESGOS'!G70=4),AND('VALORACIÓN CON CONTROLES'!H70=1,'ANALISIS DE RIESGOS'!G70=5)),"ZONA RIESGO ALTO",IF(OR(AND('VALORACIÓN CON CONTROLES'!H70=5,'ANALISIS DE RIESGOS'!G70=3),AND('VALORACIÓN CON CONTROLES'!H70=5,'ANALISIS DE RIESGOS'!G70=4),AND('VALORACIÓN CON CONTROLES'!H70=5,'ANALISIS DE RIESGOS'!G70=5),AND('VALORACIÓN CON CONTROLES'!H70=4,'ANALISIS DE RIESGOS'!G70=4),AND('VALORACIÓN CON CONTROLES'!H70=4,'ANALISIS DE RIESGOS'!G70=5),AND('VALORACIÓN CON CONTROLES'!H70=3,'ANALISIS DE RIESGOS'!G70=4),AND('VALORACIÓN CON CONTROLES'!H70=3,'ANALISIS DE RIESGOS'!G70=5),AND('VALORACIÓN CON CONTROLES'!H70=2,'ANALISIS DE RIESGOS'!G70=5)),"ZONA RIESGO EXTREMO")))),0)</f>
        <v>0</v>
      </c>
      <c r="Q75" s="46" t="str">
        <f>IF(AND('VALORACIÓN CON CONTROLES'!H70&gt;0,'VALORACIÓN CON CONTROLES'!I70&gt;0),IF(OR(AND('VALORACIÓN CON CONTROLES'!H70=1,'VALORACIÓN CON CONTROLES'!I70=1),AND('VALORACIÓN CON CONTROLES'!H70=2,'VALORACIÓN CON CONTROLES'!I70=1),AND('VALORACIÓN CON CONTROLES'!H70=3,'VALORACIÓN CON CONTROLES'!I70=1),AND('VALORACIÓN CON CONTROLES'!H70=1,'VALORACIÓN CON CONTROLES'!I70=2),AND('VALORACIÓN CON CONTROLES'!H70=2,'VALORACIÓN CON CONTROLES'!I70=2)),"ZONA RIESGO BAJA",IF(OR(AND('VALORACIÓN CON CONTROLES'!H70=4,'VALORACIÓN CON CONTROLES'!I70=1),AND('VALORACIÓN CON CONTROLES'!H70=3,'VALORACIÓN CON CONTROLES'!I70=2),AND('VALORACIÓN CON CONTROLES'!H70=2,'VALORACIÓN CON CONTROLES'!I70=3),AND('VALORACIÓN CON CONTROLES'!H70=1,'VALORACIÓN CON CONTROLES'!I70=3)),"ZONA RIESGO MODERADO",IF(OR(AND('VALORACIÓN CON CONTROLES'!H70=5,'VALORACIÓN CON CONTROLES'!I70=1),AND('VALORACIÓN CON CONTROLES'!H70=5,'VALORACIÓN CON CONTROLES'!I70=2),AND('VALORACIÓN CON CONTROLES'!H70=4,'VALORACIÓN CON CONTROLES'!I70=2),AND('VALORACIÓN CON CONTROLES'!H70=4,'VALORACIÓN CON CONTROLES'!I70=3),AND('VALORACIÓN CON CONTROLES'!H70=3,'VALORACIÓN CON CONTROLES'!I70=3),AND('VALORACIÓN CON CONTROLES'!H70=2,'VALORACIÓN CON CONTROLES'!I70=4),AND('VALORACIÓN CON CONTROLES'!H70=1,'VALORACIÓN CON CONTROLES'!I70=4),AND('VALORACIÓN CON CONTROLES'!H70=1,'VALORACIÓN CON CONTROLES'!I70=5)),"ZONA RIESGO ALTO",IF(OR(AND('VALORACIÓN CON CONTROLES'!H70=5,'VALORACIÓN CON CONTROLES'!I70=3),AND('VALORACIÓN CON CONTROLES'!H70=5,'VALORACIÓN CON CONTROLES'!I70=4),AND('VALORACIÓN CON CONTROLES'!H70=5,'VALORACIÓN CON CONTROLES'!I70=5),AND('VALORACIÓN CON CONTROLES'!H70=4,'VALORACIÓN CON CONTROLES'!I70=4),AND('VALORACIÓN CON CONTROLES'!H70=4,'VALORACIÓN CON CONTROLES'!I70=5),AND('VALORACIÓN CON CONTROLES'!H70=3,'VALORACIÓN CON CONTROLES'!I70=4),AND('VALORACIÓN CON CONTROLES'!H70=3,'VALORACIÓN CON CONTROLES'!I70=5),AND('VALORACIÓN CON CONTROLES'!H70=2,'VALORACIÓN CON CONTROLES'!I70=5)),"ZONA RIESGO EXTREMO")))),0)</f>
        <v>ZONA RIESGO BAJA</v>
      </c>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ht="15.75" thickBot="1" x14ac:dyDescent="0.3">
      <c r="A76" s="1"/>
      <c r="B76" s="1"/>
      <c r="C76" s="1"/>
      <c r="D76" s="1"/>
      <c r="E76" s="1"/>
      <c r="F76" s="1"/>
      <c r="G76" s="1"/>
      <c r="H76" s="1"/>
      <c r="I76" s="1"/>
      <c r="J76" s="1"/>
      <c r="K76" s="15">
        <v>66</v>
      </c>
      <c r="L76" s="1"/>
      <c r="M76" s="48">
        <v>62</v>
      </c>
      <c r="N76" s="48">
        <f>IF(AND('VALORACIÓN CON CONTROLES'!H71=0,'VALORACIÓN CON CONTROLES'!I71=0),'ANALISIS DE RIESGOS'!I71,0)</f>
        <v>0</v>
      </c>
      <c r="O76" s="1">
        <f>IF(AND('VALORACIÓN CON CONTROLES'!H71=0,'VALORACIÓN CON CONTROLES'!I71&gt;0),IF(OR(AND('ANALISIS DE RIESGOS'!F71=1,'VALORACIÓN CON CONTROLES'!I71=1),AND('ANALISIS DE RIESGOS'!F71=2,'VALORACIÓN CON CONTROLES'!I71=1),AND('ANALISIS DE RIESGOS'!F71=3,'VALORACIÓN CON CONTROLES'!I71=1),AND('ANALISIS DE RIESGOS'!F71=1,'VALORACIÓN CON CONTROLES'!I71=2),AND('ANALISIS DE RIESGOS'!F71=2,'VALORACIÓN CON CONTROLES'!I71=2)),"ZONA RIESGO BAJA",IF(OR(AND('ANALISIS DE RIESGOS'!F71=4,'VALORACIÓN CON CONTROLES'!I71=1),AND('ANALISIS DE RIESGOS'!F71=3,'VALORACIÓN CON CONTROLES'!I71=2),AND('ANALISIS DE RIESGOS'!F71=2,'VALORACIÓN CON CONTROLES'!I71=3),AND('ANALISIS DE RIESGOS'!F71=1,'VALORACIÓN CON CONTROLES'!I71=3)),"ZONA RIESGO MODERADO",IF(OR(AND('ANALISIS DE RIESGOS'!F71=5,'VALORACIÓN CON CONTROLES'!I71=1),AND('ANALISIS DE RIESGOS'!F71=5,'VALORACIÓN CON CONTROLES'!I71=2),AND('ANALISIS DE RIESGOS'!F71=4,'VALORACIÓN CON CONTROLES'!I71=2),AND('ANALISIS DE RIESGOS'!F71=4,'VALORACIÓN CON CONTROLES'!I71=3),AND('ANALISIS DE RIESGOS'!F71=3,'VALORACIÓN CON CONTROLES'!I71=3),AND('ANALISIS DE RIESGOS'!F71=2,'VALORACIÓN CON CONTROLES'!I71=4),AND('ANALISIS DE RIESGOS'!F71=1,'VALORACIÓN CON CONTROLES'!I71=4),AND('ANALISIS DE RIESGOS'!F71=1,'VALORACIÓN CON CONTROLES'!I71=5)),"ZONA RIESGO ALTO",IF(OR(AND('ANALISIS DE RIESGOS'!F71=5,'VALORACIÓN CON CONTROLES'!I71=3),AND('ANALISIS DE RIESGOS'!F71=5,'VALORACIÓN CON CONTROLES'!I71=4),AND('ANALISIS DE RIESGOS'!F71=5,'VALORACIÓN CON CONTROLES'!I71=5),AND('ANALISIS DE RIESGOS'!F71=4,'VALORACIÓN CON CONTROLES'!I71=4),AND('ANALISIS DE RIESGOS'!F71=4,'VALORACIÓN CON CONTROLES'!I71=5),AND('ANALISIS DE RIESGOS'!F71=3,'VALORACIÓN CON CONTROLES'!I71=4),AND('ANALISIS DE RIESGOS'!F71=3,'VALORACIÓN CON CONTROLES'!I71=5),AND('ANALISIS DE RIESGOS'!F71=2,'VALORACIÓN CON CONTROLES'!I71=5)),"ZONA RIESGO EXTREMO")))),0)</f>
        <v>0</v>
      </c>
      <c r="P76" s="1">
        <f>IF(AND('VALORACIÓN CON CONTROLES'!H71&gt;0,'VALORACIÓN CON CONTROLES'!I71=0),IF(OR(AND('VALORACIÓN CON CONTROLES'!H71=1,'ANALISIS DE RIESGOS'!G71=1),AND('VALORACIÓN CON CONTROLES'!H71=2,'ANALISIS DE RIESGOS'!G71=1),AND('VALORACIÓN CON CONTROLES'!H71=3,'ANALISIS DE RIESGOS'!G71=1),AND('VALORACIÓN CON CONTROLES'!H71=1,'ANALISIS DE RIESGOS'!G71=2),AND('VALORACIÓN CON CONTROLES'!H71=2,'ANALISIS DE RIESGOS'!G71=2)),"ZONA RIESGO BAJA",IF(OR(AND('VALORACIÓN CON CONTROLES'!H71=4,'ANALISIS DE RIESGOS'!G71=1),AND('VALORACIÓN CON CONTROLES'!H71=3,'ANALISIS DE RIESGOS'!G71=2),AND('VALORACIÓN CON CONTROLES'!H71=2,'ANALISIS DE RIESGOS'!G71=3),AND('VALORACIÓN CON CONTROLES'!H71=1,'ANALISIS DE RIESGOS'!G71=3)),"ZONA RIESGO MODERADO",IF(OR(AND('VALORACIÓN CON CONTROLES'!H71=5,'ANALISIS DE RIESGOS'!G71=1),AND('VALORACIÓN CON CONTROLES'!H71=5,'ANALISIS DE RIESGOS'!G71=2),AND('VALORACIÓN CON CONTROLES'!H71=4,'ANALISIS DE RIESGOS'!G71=2),AND('VALORACIÓN CON CONTROLES'!H71=4,'ANALISIS DE RIESGOS'!G71=3),AND('VALORACIÓN CON CONTROLES'!H71=3,'ANALISIS DE RIESGOS'!G71=3),AND('VALORACIÓN CON CONTROLES'!H71=2,'ANALISIS DE RIESGOS'!G71=4),AND('VALORACIÓN CON CONTROLES'!H71=1,'ANALISIS DE RIESGOS'!G71=4),AND('VALORACIÓN CON CONTROLES'!H71=1,'ANALISIS DE RIESGOS'!G71=5)),"ZONA RIESGO ALTO",IF(OR(AND('VALORACIÓN CON CONTROLES'!H71=5,'ANALISIS DE RIESGOS'!G71=3),AND('VALORACIÓN CON CONTROLES'!H71=5,'ANALISIS DE RIESGOS'!G71=4),AND('VALORACIÓN CON CONTROLES'!H71=5,'ANALISIS DE RIESGOS'!G71=5),AND('VALORACIÓN CON CONTROLES'!H71=4,'ANALISIS DE RIESGOS'!G71=4),AND('VALORACIÓN CON CONTROLES'!H71=4,'ANALISIS DE RIESGOS'!G71=5),AND('VALORACIÓN CON CONTROLES'!H71=3,'ANALISIS DE RIESGOS'!G71=4),AND('VALORACIÓN CON CONTROLES'!H71=3,'ANALISIS DE RIESGOS'!G71=5),AND('VALORACIÓN CON CONTROLES'!H71=2,'ANALISIS DE RIESGOS'!G71=5)),"ZONA RIESGO EXTREMO")))),0)</f>
        <v>0</v>
      </c>
      <c r="Q76" s="46" t="str">
        <f>IF(AND('VALORACIÓN CON CONTROLES'!H71&gt;0,'VALORACIÓN CON CONTROLES'!I71&gt;0),IF(OR(AND('VALORACIÓN CON CONTROLES'!H71=1,'VALORACIÓN CON CONTROLES'!I71=1),AND('VALORACIÓN CON CONTROLES'!H71=2,'VALORACIÓN CON CONTROLES'!I71=1),AND('VALORACIÓN CON CONTROLES'!H71=3,'VALORACIÓN CON CONTROLES'!I71=1),AND('VALORACIÓN CON CONTROLES'!H71=1,'VALORACIÓN CON CONTROLES'!I71=2),AND('VALORACIÓN CON CONTROLES'!H71=2,'VALORACIÓN CON CONTROLES'!I71=2)),"ZONA RIESGO BAJA",IF(OR(AND('VALORACIÓN CON CONTROLES'!H71=4,'VALORACIÓN CON CONTROLES'!I71=1),AND('VALORACIÓN CON CONTROLES'!H71=3,'VALORACIÓN CON CONTROLES'!I71=2),AND('VALORACIÓN CON CONTROLES'!H71=2,'VALORACIÓN CON CONTROLES'!I71=3),AND('VALORACIÓN CON CONTROLES'!H71=1,'VALORACIÓN CON CONTROLES'!I71=3)),"ZONA RIESGO MODERADO",IF(OR(AND('VALORACIÓN CON CONTROLES'!H71=5,'VALORACIÓN CON CONTROLES'!I71=1),AND('VALORACIÓN CON CONTROLES'!H71=5,'VALORACIÓN CON CONTROLES'!I71=2),AND('VALORACIÓN CON CONTROLES'!H71=4,'VALORACIÓN CON CONTROLES'!I71=2),AND('VALORACIÓN CON CONTROLES'!H71=4,'VALORACIÓN CON CONTROLES'!I71=3),AND('VALORACIÓN CON CONTROLES'!H71=3,'VALORACIÓN CON CONTROLES'!I71=3),AND('VALORACIÓN CON CONTROLES'!H71=2,'VALORACIÓN CON CONTROLES'!I71=4),AND('VALORACIÓN CON CONTROLES'!H71=1,'VALORACIÓN CON CONTROLES'!I71=4),AND('VALORACIÓN CON CONTROLES'!H71=1,'VALORACIÓN CON CONTROLES'!I71=5)),"ZONA RIESGO ALTO",IF(OR(AND('VALORACIÓN CON CONTROLES'!H71=5,'VALORACIÓN CON CONTROLES'!I71=3),AND('VALORACIÓN CON CONTROLES'!H71=5,'VALORACIÓN CON CONTROLES'!I71=4),AND('VALORACIÓN CON CONTROLES'!H71=5,'VALORACIÓN CON CONTROLES'!I71=5),AND('VALORACIÓN CON CONTROLES'!H71=4,'VALORACIÓN CON CONTROLES'!I71=4),AND('VALORACIÓN CON CONTROLES'!H71=4,'VALORACIÓN CON CONTROLES'!I71=5),AND('VALORACIÓN CON CONTROLES'!H71=3,'VALORACIÓN CON CONTROLES'!I71=4),AND('VALORACIÓN CON CONTROLES'!H71=3,'VALORACIÓN CON CONTROLES'!I71=5),AND('VALORACIÓN CON CONTROLES'!H71=2,'VALORACIÓN CON CONTROLES'!I71=5)),"ZONA RIESGO EXTREMO")))),0)</f>
        <v>ZONA RIESGO BAJA</v>
      </c>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ht="15.75" thickBot="1" x14ac:dyDescent="0.3">
      <c r="A77" s="1"/>
      <c r="B77" s="1"/>
      <c r="C77" s="1"/>
      <c r="D77" s="1"/>
      <c r="E77" s="1"/>
      <c r="F77" s="1"/>
      <c r="G77" s="1"/>
      <c r="H77" s="1"/>
      <c r="I77" s="1"/>
      <c r="J77" s="1"/>
      <c r="K77" s="15">
        <v>67</v>
      </c>
      <c r="L77" s="1"/>
      <c r="M77" s="48">
        <v>63</v>
      </c>
      <c r="N77" s="48">
        <f>IF(AND('VALORACIÓN CON CONTROLES'!H72=0,'VALORACIÓN CON CONTROLES'!I72=0),'ANALISIS DE RIESGOS'!I72,0)</f>
        <v>0</v>
      </c>
      <c r="O77" s="1">
        <f>IF(AND('VALORACIÓN CON CONTROLES'!H72=0,'VALORACIÓN CON CONTROLES'!I72&gt;0),IF(OR(AND('ANALISIS DE RIESGOS'!F72=1,'VALORACIÓN CON CONTROLES'!I72=1),AND('ANALISIS DE RIESGOS'!F72=2,'VALORACIÓN CON CONTROLES'!I72=1),AND('ANALISIS DE RIESGOS'!F72=3,'VALORACIÓN CON CONTROLES'!I72=1),AND('ANALISIS DE RIESGOS'!F72=1,'VALORACIÓN CON CONTROLES'!I72=2),AND('ANALISIS DE RIESGOS'!F72=2,'VALORACIÓN CON CONTROLES'!I72=2)),"ZONA RIESGO BAJA",IF(OR(AND('ANALISIS DE RIESGOS'!F72=4,'VALORACIÓN CON CONTROLES'!I72=1),AND('ANALISIS DE RIESGOS'!F72=3,'VALORACIÓN CON CONTROLES'!I72=2),AND('ANALISIS DE RIESGOS'!F72=2,'VALORACIÓN CON CONTROLES'!I72=3),AND('ANALISIS DE RIESGOS'!F72=1,'VALORACIÓN CON CONTROLES'!I72=3)),"ZONA RIESGO MODERADO",IF(OR(AND('ANALISIS DE RIESGOS'!F72=5,'VALORACIÓN CON CONTROLES'!I72=1),AND('ANALISIS DE RIESGOS'!F72=5,'VALORACIÓN CON CONTROLES'!I72=2),AND('ANALISIS DE RIESGOS'!F72=4,'VALORACIÓN CON CONTROLES'!I72=2),AND('ANALISIS DE RIESGOS'!F72=4,'VALORACIÓN CON CONTROLES'!I72=3),AND('ANALISIS DE RIESGOS'!F72=3,'VALORACIÓN CON CONTROLES'!I72=3),AND('ANALISIS DE RIESGOS'!F72=2,'VALORACIÓN CON CONTROLES'!I72=4),AND('ANALISIS DE RIESGOS'!F72=1,'VALORACIÓN CON CONTROLES'!I72=4),AND('ANALISIS DE RIESGOS'!F72=1,'VALORACIÓN CON CONTROLES'!I72=5)),"ZONA RIESGO ALTO",IF(OR(AND('ANALISIS DE RIESGOS'!F72=5,'VALORACIÓN CON CONTROLES'!I72=3),AND('ANALISIS DE RIESGOS'!F72=5,'VALORACIÓN CON CONTROLES'!I72=4),AND('ANALISIS DE RIESGOS'!F72=5,'VALORACIÓN CON CONTROLES'!I72=5),AND('ANALISIS DE RIESGOS'!F72=4,'VALORACIÓN CON CONTROLES'!I72=4),AND('ANALISIS DE RIESGOS'!F72=4,'VALORACIÓN CON CONTROLES'!I72=5),AND('ANALISIS DE RIESGOS'!F72=3,'VALORACIÓN CON CONTROLES'!I72=4),AND('ANALISIS DE RIESGOS'!F72=3,'VALORACIÓN CON CONTROLES'!I72=5),AND('ANALISIS DE RIESGOS'!F72=2,'VALORACIÓN CON CONTROLES'!I72=5)),"ZONA RIESGO EXTREMO")))),0)</f>
        <v>0</v>
      </c>
      <c r="P77" s="1">
        <f>IF(AND('VALORACIÓN CON CONTROLES'!H72&gt;0,'VALORACIÓN CON CONTROLES'!I72=0),IF(OR(AND('VALORACIÓN CON CONTROLES'!H72=1,'ANALISIS DE RIESGOS'!G72=1),AND('VALORACIÓN CON CONTROLES'!H72=2,'ANALISIS DE RIESGOS'!G72=1),AND('VALORACIÓN CON CONTROLES'!H72=3,'ANALISIS DE RIESGOS'!G72=1),AND('VALORACIÓN CON CONTROLES'!H72=1,'ANALISIS DE RIESGOS'!G72=2),AND('VALORACIÓN CON CONTROLES'!H72=2,'ANALISIS DE RIESGOS'!G72=2)),"ZONA RIESGO BAJA",IF(OR(AND('VALORACIÓN CON CONTROLES'!H72=4,'ANALISIS DE RIESGOS'!G72=1),AND('VALORACIÓN CON CONTROLES'!H72=3,'ANALISIS DE RIESGOS'!G72=2),AND('VALORACIÓN CON CONTROLES'!H72=2,'ANALISIS DE RIESGOS'!G72=3),AND('VALORACIÓN CON CONTROLES'!H72=1,'ANALISIS DE RIESGOS'!G72=3)),"ZONA RIESGO MODERADO",IF(OR(AND('VALORACIÓN CON CONTROLES'!H72=5,'ANALISIS DE RIESGOS'!G72=1),AND('VALORACIÓN CON CONTROLES'!H72=5,'ANALISIS DE RIESGOS'!G72=2),AND('VALORACIÓN CON CONTROLES'!H72=4,'ANALISIS DE RIESGOS'!G72=2),AND('VALORACIÓN CON CONTROLES'!H72=4,'ANALISIS DE RIESGOS'!G72=3),AND('VALORACIÓN CON CONTROLES'!H72=3,'ANALISIS DE RIESGOS'!G72=3),AND('VALORACIÓN CON CONTROLES'!H72=2,'ANALISIS DE RIESGOS'!G72=4),AND('VALORACIÓN CON CONTROLES'!H72=1,'ANALISIS DE RIESGOS'!G72=4),AND('VALORACIÓN CON CONTROLES'!H72=1,'ANALISIS DE RIESGOS'!G72=5)),"ZONA RIESGO ALTO",IF(OR(AND('VALORACIÓN CON CONTROLES'!H72=5,'ANALISIS DE RIESGOS'!G72=3),AND('VALORACIÓN CON CONTROLES'!H72=5,'ANALISIS DE RIESGOS'!G72=4),AND('VALORACIÓN CON CONTROLES'!H72=5,'ANALISIS DE RIESGOS'!G72=5),AND('VALORACIÓN CON CONTROLES'!H72=4,'ANALISIS DE RIESGOS'!G72=4),AND('VALORACIÓN CON CONTROLES'!H72=4,'ANALISIS DE RIESGOS'!G72=5),AND('VALORACIÓN CON CONTROLES'!H72=3,'ANALISIS DE RIESGOS'!G72=4),AND('VALORACIÓN CON CONTROLES'!H72=3,'ANALISIS DE RIESGOS'!G72=5),AND('VALORACIÓN CON CONTROLES'!H72=2,'ANALISIS DE RIESGOS'!G72=5)),"ZONA RIESGO EXTREMO")))),0)</f>
        <v>0</v>
      </c>
      <c r="Q77" s="46" t="str">
        <f>IF(AND('VALORACIÓN CON CONTROLES'!H72&gt;0,'VALORACIÓN CON CONTROLES'!I72&gt;0),IF(OR(AND('VALORACIÓN CON CONTROLES'!H72=1,'VALORACIÓN CON CONTROLES'!I72=1),AND('VALORACIÓN CON CONTROLES'!H72=2,'VALORACIÓN CON CONTROLES'!I72=1),AND('VALORACIÓN CON CONTROLES'!H72=3,'VALORACIÓN CON CONTROLES'!I72=1),AND('VALORACIÓN CON CONTROLES'!H72=1,'VALORACIÓN CON CONTROLES'!I72=2),AND('VALORACIÓN CON CONTROLES'!H72=2,'VALORACIÓN CON CONTROLES'!I72=2)),"ZONA RIESGO BAJA",IF(OR(AND('VALORACIÓN CON CONTROLES'!H72=4,'VALORACIÓN CON CONTROLES'!I72=1),AND('VALORACIÓN CON CONTROLES'!H72=3,'VALORACIÓN CON CONTROLES'!I72=2),AND('VALORACIÓN CON CONTROLES'!H72=2,'VALORACIÓN CON CONTROLES'!I72=3),AND('VALORACIÓN CON CONTROLES'!H72=1,'VALORACIÓN CON CONTROLES'!I72=3)),"ZONA RIESGO MODERADO",IF(OR(AND('VALORACIÓN CON CONTROLES'!H72=5,'VALORACIÓN CON CONTROLES'!I72=1),AND('VALORACIÓN CON CONTROLES'!H72=5,'VALORACIÓN CON CONTROLES'!I72=2),AND('VALORACIÓN CON CONTROLES'!H72=4,'VALORACIÓN CON CONTROLES'!I72=2),AND('VALORACIÓN CON CONTROLES'!H72=4,'VALORACIÓN CON CONTROLES'!I72=3),AND('VALORACIÓN CON CONTROLES'!H72=3,'VALORACIÓN CON CONTROLES'!I72=3),AND('VALORACIÓN CON CONTROLES'!H72=2,'VALORACIÓN CON CONTROLES'!I72=4),AND('VALORACIÓN CON CONTROLES'!H72=1,'VALORACIÓN CON CONTROLES'!I72=4),AND('VALORACIÓN CON CONTROLES'!H72=1,'VALORACIÓN CON CONTROLES'!I72=5)),"ZONA RIESGO ALTO",IF(OR(AND('VALORACIÓN CON CONTROLES'!H72=5,'VALORACIÓN CON CONTROLES'!I72=3),AND('VALORACIÓN CON CONTROLES'!H72=5,'VALORACIÓN CON CONTROLES'!I72=4),AND('VALORACIÓN CON CONTROLES'!H72=5,'VALORACIÓN CON CONTROLES'!I72=5),AND('VALORACIÓN CON CONTROLES'!H72=4,'VALORACIÓN CON CONTROLES'!I72=4),AND('VALORACIÓN CON CONTROLES'!H72=4,'VALORACIÓN CON CONTROLES'!I72=5),AND('VALORACIÓN CON CONTROLES'!H72=3,'VALORACIÓN CON CONTROLES'!I72=4),AND('VALORACIÓN CON CONTROLES'!H72=3,'VALORACIÓN CON CONTROLES'!I72=5),AND('VALORACIÓN CON CONTROLES'!H72=2,'VALORACIÓN CON CONTROLES'!I72=5)),"ZONA RIESGO EXTREMO")))),0)</f>
        <v>ZONA RIESGO BAJA</v>
      </c>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ht="15.75" thickBot="1" x14ac:dyDescent="0.3">
      <c r="A78" s="1"/>
      <c r="B78" s="1"/>
      <c r="C78" s="1"/>
      <c r="D78" s="1"/>
      <c r="E78" s="1"/>
      <c r="F78" s="1"/>
      <c r="G78" s="1"/>
      <c r="H78" s="1"/>
      <c r="I78" s="1"/>
      <c r="J78" s="1"/>
      <c r="K78" s="15">
        <v>68</v>
      </c>
      <c r="L78" s="1"/>
      <c r="M78" s="48">
        <v>64</v>
      </c>
      <c r="N78" s="48">
        <f>IF(AND('VALORACIÓN CON CONTROLES'!H73=0,'VALORACIÓN CON CONTROLES'!I73=0),'ANALISIS DE RIESGOS'!I73,0)</f>
        <v>0</v>
      </c>
      <c r="O78" s="1">
        <f>IF(AND('VALORACIÓN CON CONTROLES'!H73=0,'VALORACIÓN CON CONTROLES'!I73&gt;0),IF(OR(AND('ANALISIS DE RIESGOS'!F73=1,'VALORACIÓN CON CONTROLES'!I73=1),AND('ANALISIS DE RIESGOS'!F73=2,'VALORACIÓN CON CONTROLES'!I73=1),AND('ANALISIS DE RIESGOS'!F73=3,'VALORACIÓN CON CONTROLES'!I73=1),AND('ANALISIS DE RIESGOS'!F73=1,'VALORACIÓN CON CONTROLES'!I73=2),AND('ANALISIS DE RIESGOS'!F73=2,'VALORACIÓN CON CONTROLES'!I73=2)),"ZONA RIESGO BAJA",IF(OR(AND('ANALISIS DE RIESGOS'!F73=4,'VALORACIÓN CON CONTROLES'!I73=1),AND('ANALISIS DE RIESGOS'!F73=3,'VALORACIÓN CON CONTROLES'!I73=2),AND('ANALISIS DE RIESGOS'!F73=2,'VALORACIÓN CON CONTROLES'!I73=3),AND('ANALISIS DE RIESGOS'!F73=1,'VALORACIÓN CON CONTROLES'!I73=3)),"ZONA RIESGO MODERADO",IF(OR(AND('ANALISIS DE RIESGOS'!F73=5,'VALORACIÓN CON CONTROLES'!I73=1),AND('ANALISIS DE RIESGOS'!F73=5,'VALORACIÓN CON CONTROLES'!I73=2),AND('ANALISIS DE RIESGOS'!F73=4,'VALORACIÓN CON CONTROLES'!I73=2),AND('ANALISIS DE RIESGOS'!F73=4,'VALORACIÓN CON CONTROLES'!I73=3),AND('ANALISIS DE RIESGOS'!F73=3,'VALORACIÓN CON CONTROLES'!I73=3),AND('ANALISIS DE RIESGOS'!F73=2,'VALORACIÓN CON CONTROLES'!I73=4),AND('ANALISIS DE RIESGOS'!F73=1,'VALORACIÓN CON CONTROLES'!I73=4),AND('ANALISIS DE RIESGOS'!F73=1,'VALORACIÓN CON CONTROLES'!I73=5)),"ZONA RIESGO ALTO",IF(OR(AND('ANALISIS DE RIESGOS'!F73=5,'VALORACIÓN CON CONTROLES'!I73=3),AND('ANALISIS DE RIESGOS'!F73=5,'VALORACIÓN CON CONTROLES'!I73=4),AND('ANALISIS DE RIESGOS'!F73=5,'VALORACIÓN CON CONTROLES'!I73=5),AND('ANALISIS DE RIESGOS'!F73=4,'VALORACIÓN CON CONTROLES'!I73=4),AND('ANALISIS DE RIESGOS'!F73=4,'VALORACIÓN CON CONTROLES'!I73=5),AND('ANALISIS DE RIESGOS'!F73=3,'VALORACIÓN CON CONTROLES'!I73=4),AND('ANALISIS DE RIESGOS'!F73=3,'VALORACIÓN CON CONTROLES'!I73=5),AND('ANALISIS DE RIESGOS'!F73=2,'VALORACIÓN CON CONTROLES'!I73=5)),"ZONA RIESGO EXTREMO")))),0)</f>
        <v>0</v>
      </c>
      <c r="P78" s="1">
        <f>IF(AND('VALORACIÓN CON CONTROLES'!H73&gt;0,'VALORACIÓN CON CONTROLES'!I73=0),IF(OR(AND('VALORACIÓN CON CONTROLES'!H73=1,'ANALISIS DE RIESGOS'!G73=1),AND('VALORACIÓN CON CONTROLES'!H73=2,'ANALISIS DE RIESGOS'!G73=1),AND('VALORACIÓN CON CONTROLES'!H73=3,'ANALISIS DE RIESGOS'!G73=1),AND('VALORACIÓN CON CONTROLES'!H73=1,'ANALISIS DE RIESGOS'!G73=2),AND('VALORACIÓN CON CONTROLES'!H73=2,'ANALISIS DE RIESGOS'!G73=2)),"ZONA RIESGO BAJA",IF(OR(AND('VALORACIÓN CON CONTROLES'!H73=4,'ANALISIS DE RIESGOS'!G73=1),AND('VALORACIÓN CON CONTROLES'!H73=3,'ANALISIS DE RIESGOS'!G73=2),AND('VALORACIÓN CON CONTROLES'!H73=2,'ANALISIS DE RIESGOS'!G73=3),AND('VALORACIÓN CON CONTROLES'!H73=1,'ANALISIS DE RIESGOS'!G73=3)),"ZONA RIESGO MODERADO",IF(OR(AND('VALORACIÓN CON CONTROLES'!H73=5,'ANALISIS DE RIESGOS'!G73=1),AND('VALORACIÓN CON CONTROLES'!H73=5,'ANALISIS DE RIESGOS'!G73=2),AND('VALORACIÓN CON CONTROLES'!H73=4,'ANALISIS DE RIESGOS'!G73=2),AND('VALORACIÓN CON CONTROLES'!H73=4,'ANALISIS DE RIESGOS'!G73=3),AND('VALORACIÓN CON CONTROLES'!H73=3,'ANALISIS DE RIESGOS'!G73=3),AND('VALORACIÓN CON CONTROLES'!H73=2,'ANALISIS DE RIESGOS'!G73=4),AND('VALORACIÓN CON CONTROLES'!H73=1,'ANALISIS DE RIESGOS'!G73=4),AND('VALORACIÓN CON CONTROLES'!H73=1,'ANALISIS DE RIESGOS'!G73=5)),"ZONA RIESGO ALTO",IF(OR(AND('VALORACIÓN CON CONTROLES'!H73=5,'ANALISIS DE RIESGOS'!G73=3),AND('VALORACIÓN CON CONTROLES'!H73=5,'ANALISIS DE RIESGOS'!G73=4),AND('VALORACIÓN CON CONTROLES'!H73=5,'ANALISIS DE RIESGOS'!G73=5),AND('VALORACIÓN CON CONTROLES'!H73=4,'ANALISIS DE RIESGOS'!G73=4),AND('VALORACIÓN CON CONTROLES'!H73=4,'ANALISIS DE RIESGOS'!G73=5),AND('VALORACIÓN CON CONTROLES'!H73=3,'ANALISIS DE RIESGOS'!G73=4),AND('VALORACIÓN CON CONTROLES'!H73=3,'ANALISIS DE RIESGOS'!G73=5),AND('VALORACIÓN CON CONTROLES'!H73=2,'ANALISIS DE RIESGOS'!G73=5)),"ZONA RIESGO EXTREMO")))),0)</f>
        <v>0</v>
      </c>
      <c r="Q78" s="46" t="str">
        <f>IF(AND('VALORACIÓN CON CONTROLES'!H73&gt;0,'VALORACIÓN CON CONTROLES'!I73&gt;0),IF(OR(AND('VALORACIÓN CON CONTROLES'!H73=1,'VALORACIÓN CON CONTROLES'!I73=1),AND('VALORACIÓN CON CONTROLES'!H73=2,'VALORACIÓN CON CONTROLES'!I73=1),AND('VALORACIÓN CON CONTROLES'!H73=3,'VALORACIÓN CON CONTROLES'!I73=1),AND('VALORACIÓN CON CONTROLES'!H73=1,'VALORACIÓN CON CONTROLES'!I73=2),AND('VALORACIÓN CON CONTROLES'!H73=2,'VALORACIÓN CON CONTROLES'!I73=2)),"ZONA RIESGO BAJA",IF(OR(AND('VALORACIÓN CON CONTROLES'!H73=4,'VALORACIÓN CON CONTROLES'!I73=1),AND('VALORACIÓN CON CONTROLES'!H73=3,'VALORACIÓN CON CONTROLES'!I73=2),AND('VALORACIÓN CON CONTROLES'!H73=2,'VALORACIÓN CON CONTROLES'!I73=3),AND('VALORACIÓN CON CONTROLES'!H73=1,'VALORACIÓN CON CONTROLES'!I73=3)),"ZONA RIESGO MODERADO",IF(OR(AND('VALORACIÓN CON CONTROLES'!H73=5,'VALORACIÓN CON CONTROLES'!I73=1),AND('VALORACIÓN CON CONTROLES'!H73=5,'VALORACIÓN CON CONTROLES'!I73=2),AND('VALORACIÓN CON CONTROLES'!H73=4,'VALORACIÓN CON CONTROLES'!I73=2),AND('VALORACIÓN CON CONTROLES'!H73=4,'VALORACIÓN CON CONTROLES'!I73=3),AND('VALORACIÓN CON CONTROLES'!H73=3,'VALORACIÓN CON CONTROLES'!I73=3),AND('VALORACIÓN CON CONTROLES'!H73=2,'VALORACIÓN CON CONTROLES'!I73=4),AND('VALORACIÓN CON CONTROLES'!H73=1,'VALORACIÓN CON CONTROLES'!I73=4),AND('VALORACIÓN CON CONTROLES'!H73=1,'VALORACIÓN CON CONTROLES'!I73=5)),"ZONA RIESGO ALTO",IF(OR(AND('VALORACIÓN CON CONTROLES'!H73=5,'VALORACIÓN CON CONTROLES'!I73=3),AND('VALORACIÓN CON CONTROLES'!H73=5,'VALORACIÓN CON CONTROLES'!I73=4),AND('VALORACIÓN CON CONTROLES'!H73=5,'VALORACIÓN CON CONTROLES'!I73=5),AND('VALORACIÓN CON CONTROLES'!H73=4,'VALORACIÓN CON CONTROLES'!I73=4),AND('VALORACIÓN CON CONTROLES'!H73=4,'VALORACIÓN CON CONTROLES'!I73=5),AND('VALORACIÓN CON CONTROLES'!H73=3,'VALORACIÓN CON CONTROLES'!I73=4),AND('VALORACIÓN CON CONTROLES'!H73=3,'VALORACIÓN CON CONTROLES'!I73=5),AND('VALORACIÓN CON CONTROLES'!H73=2,'VALORACIÓN CON CONTROLES'!I73=5)),"ZONA RIESGO EXTREMO")))),0)</f>
        <v>ZONA RIESGO BAJA</v>
      </c>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5.75" thickBot="1" x14ac:dyDescent="0.3">
      <c r="A79" s="1"/>
      <c r="B79" s="1"/>
      <c r="C79" s="1"/>
      <c r="D79" s="1"/>
      <c r="E79" s="1"/>
      <c r="F79" s="1"/>
      <c r="G79" s="1"/>
      <c r="H79" s="1"/>
      <c r="I79" s="1"/>
      <c r="J79" s="1"/>
      <c r="K79" s="15">
        <v>69</v>
      </c>
      <c r="L79" s="1"/>
      <c r="M79" s="48">
        <v>65</v>
      </c>
      <c r="N79" s="48">
        <f>IF(AND('VALORACIÓN CON CONTROLES'!H74=0,'VALORACIÓN CON CONTROLES'!I74=0),'ANALISIS DE RIESGOS'!I74,0)</f>
        <v>0</v>
      </c>
      <c r="O79" s="1">
        <f>IF(AND('VALORACIÓN CON CONTROLES'!H74=0,'VALORACIÓN CON CONTROLES'!I74&gt;0),IF(OR(AND('ANALISIS DE RIESGOS'!F74=1,'VALORACIÓN CON CONTROLES'!I74=1),AND('ANALISIS DE RIESGOS'!F74=2,'VALORACIÓN CON CONTROLES'!I74=1),AND('ANALISIS DE RIESGOS'!F74=3,'VALORACIÓN CON CONTROLES'!I74=1),AND('ANALISIS DE RIESGOS'!F74=1,'VALORACIÓN CON CONTROLES'!I74=2),AND('ANALISIS DE RIESGOS'!F74=2,'VALORACIÓN CON CONTROLES'!I74=2)),"ZONA RIESGO BAJA",IF(OR(AND('ANALISIS DE RIESGOS'!F74=4,'VALORACIÓN CON CONTROLES'!I74=1),AND('ANALISIS DE RIESGOS'!F74=3,'VALORACIÓN CON CONTROLES'!I74=2),AND('ANALISIS DE RIESGOS'!F74=2,'VALORACIÓN CON CONTROLES'!I74=3),AND('ANALISIS DE RIESGOS'!F74=1,'VALORACIÓN CON CONTROLES'!I74=3)),"ZONA RIESGO MODERADO",IF(OR(AND('ANALISIS DE RIESGOS'!F74=5,'VALORACIÓN CON CONTROLES'!I74=1),AND('ANALISIS DE RIESGOS'!F74=5,'VALORACIÓN CON CONTROLES'!I74=2),AND('ANALISIS DE RIESGOS'!F74=4,'VALORACIÓN CON CONTROLES'!I74=2),AND('ANALISIS DE RIESGOS'!F74=4,'VALORACIÓN CON CONTROLES'!I74=3),AND('ANALISIS DE RIESGOS'!F74=3,'VALORACIÓN CON CONTROLES'!I74=3),AND('ANALISIS DE RIESGOS'!F74=2,'VALORACIÓN CON CONTROLES'!I74=4),AND('ANALISIS DE RIESGOS'!F74=1,'VALORACIÓN CON CONTROLES'!I74=4),AND('ANALISIS DE RIESGOS'!F74=1,'VALORACIÓN CON CONTROLES'!I74=5)),"ZONA RIESGO ALTO",IF(OR(AND('ANALISIS DE RIESGOS'!F74=5,'VALORACIÓN CON CONTROLES'!I74=3),AND('ANALISIS DE RIESGOS'!F74=5,'VALORACIÓN CON CONTROLES'!I74=4),AND('ANALISIS DE RIESGOS'!F74=5,'VALORACIÓN CON CONTROLES'!I74=5),AND('ANALISIS DE RIESGOS'!F74=4,'VALORACIÓN CON CONTROLES'!I74=4),AND('ANALISIS DE RIESGOS'!F74=4,'VALORACIÓN CON CONTROLES'!I74=5),AND('ANALISIS DE RIESGOS'!F74=3,'VALORACIÓN CON CONTROLES'!I74=4),AND('ANALISIS DE RIESGOS'!F74=3,'VALORACIÓN CON CONTROLES'!I74=5),AND('ANALISIS DE RIESGOS'!F74=2,'VALORACIÓN CON CONTROLES'!I74=5)),"ZONA RIESGO EXTREMO")))),0)</f>
        <v>0</v>
      </c>
      <c r="P79" s="1">
        <f>IF(AND('VALORACIÓN CON CONTROLES'!H74&gt;0,'VALORACIÓN CON CONTROLES'!I74=0),IF(OR(AND('VALORACIÓN CON CONTROLES'!H74=1,'ANALISIS DE RIESGOS'!G74=1),AND('VALORACIÓN CON CONTROLES'!H74=2,'ANALISIS DE RIESGOS'!G74=1),AND('VALORACIÓN CON CONTROLES'!H74=3,'ANALISIS DE RIESGOS'!G74=1),AND('VALORACIÓN CON CONTROLES'!H74=1,'ANALISIS DE RIESGOS'!G74=2),AND('VALORACIÓN CON CONTROLES'!H74=2,'ANALISIS DE RIESGOS'!G74=2)),"ZONA RIESGO BAJA",IF(OR(AND('VALORACIÓN CON CONTROLES'!H74=4,'ANALISIS DE RIESGOS'!G74=1),AND('VALORACIÓN CON CONTROLES'!H74=3,'ANALISIS DE RIESGOS'!G74=2),AND('VALORACIÓN CON CONTROLES'!H74=2,'ANALISIS DE RIESGOS'!G74=3),AND('VALORACIÓN CON CONTROLES'!H74=1,'ANALISIS DE RIESGOS'!G74=3)),"ZONA RIESGO MODERADO",IF(OR(AND('VALORACIÓN CON CONTROLES'!H74=5,'ANALISIS DE RIESGOS'!G74=1),AND('VALORACIÓN CON CONTROLES'!H74=5,'ANALISIS DE RIESGOS'!G74=2),AND('VALORACIÓN CON CONTROLES'!H74=4,'ANALISIS DE RIESGOS'!G74=2),AND('VALORACIÓN CON CONTROLES'!H74=4,'ANALISIS DE RIESGOS'!G74=3),AND('VALORACIÓN CON CONTROLES'!H74=3,'ANALISIS DE RIESGOS'!G74=3),AND('VALORACIÓN CON CONTROLES'!H74=2,'ANALISIS DE RIESGOS'!G74=4),AND('VALORACIÓN CON CONTROLES'!H74=1,'ANALISIS DE RIESGOS'!G74=4),AND('VALORACIÓN CON CONTROLES'!H74=1,'ANALISIS DE RIESGOS'!G74=5)),"ZONA RIESGO ALTO",IF(OR(AND('VALORACIÓN CON CONTROLES'!H74=5,'ANALISIS DE RIESGOS'!G74=3),AND('VALORACIÓN CON CONTROLES'!H74=5,'ANALISIS DE RIESGOS'!G74=4),AND('VALORACIÓN CON CONTROLES'!H74=5,'ANALISIS DE RIESGOS'!G74=5),AND('VALORACIÓN CON CONTROLES'!H74=4,'ANALISIS DE RIESGOS'!G74=4),AND('VALORACIÓN CON CONTROLES'!H74=4,'ANALISIS DE RIESGOS'!G74=5),AND('VALORACIÓN CON CONTROLES'!H74=3,'ANALISIS DE RIESGOS'!G74=4),AND('VALORACIÓN CON CONTROLES'!H74=3,'ANALISIS DE RIESGOS'!G74=5),AND('VALORACIÓN CON CONTROLES'!H74=2,'ANALISIS DE RIESGOS'!G74=5)),"ZONA RIESGO EXTREMO")))),0)</f>
        <v>0</v>
      </c>
      <c r="Q79" s="46" t="str">
        <f>IF(AND('VALORACIÓN CON CONTROLES'!H74&gt;0,'VALORACIÓN CON CONTROLES'!I74&gt;0),IF(OR(AND('VALORACIÓN CON CONTROLES'!H74=1,'VALORACIÓN CON CONTROLES'!I74=1),AND('VALORACIÓN CON CONTROLES'!H74=2,'VALORACIÓN CON CONTROLES'!I74=1),AND('VALORACIÓN CON CONTROLES'!H74=3,'VALORACIÓN CON CONTROLES'!I74=1),AND('VALORACIÓN CON CONTROLES'!H74=1,'VALORACIÓN CON CONTROLES'!I74=2),AND('VALORACIÓN CON CONTROLES'!H74=2,'VALORACIÓN CON CONTROLES'!I74=2)),"ZONA RIESGO BAJA",IF(OR(AND('VALORACIÓN CON CONTROLES'!H74=4,'VALORACIÓN CON CONTROLES'!I74=1),AND('VALORACIÓN CON CONTROLES'!H74=3,'VALORACIÓN CON CONTROLES'!I74=2),AND('VALORACIÓN CON CONTROLES'!H74=2,'VALORACIÓN CON CONTROLES'!I74=3),AND('VALORACIÓN CON CONTROLES'!H74=1,'VALORACIÓN CON CONTROLES'!I74=3)),"ZONA RIESGO MODERADO",IF(OR(AND('VALORACIÓN CON CONTROLES'!H74=5,'VALORACIÓN CON CONTROLES'!I74=1),AND('VALORACIÓN CON CONTROLES'!H74=5,'VALORACIÓN CON CONTROLES'!I74=2),AND('VALORACIÓN CON CONTROLES'!H74=4,'VALORACIÓN CON CONTROLES'!I74=2),AND('VALORACIÓN CON CONTROLES'!H74=4,'VALORACIÓN CON CONTROLES'!I74=3),AND('VALORACIÓN CON CONTROLES'!H74=3,'VALORACIÓN CON CONTROLES'!I74=3),AND('VALORACIÓN CON CONTROLES'!H74=2,'VALORACIÓN CON CONTROLES'!I74=4),AND('VALORACIÓN CON CONTROLES'!H74=1,'VALORACIÓN CON CONTROLES'!I74=4),AND('VALORACIÓN CON CONTROLES'!H74=1,'VALORACIÓN CON CONTROLES'!I74=5)),"ZONA RIESGO ALTO",IF(OR(AND('VALORACIÓN CON CONTROLES'!H74=5,'VALORACIÓN CON CONTROLES'!I74=3),AND('VALORACIÓN CON CONTROLES'!H74=5,'VALORACIÓN CON CONTROLES'!I74=4),AND('VALORACIÓN CON CONTROLES'!H74=5,'VALORACIÓN CON CONTROLES'!I74=5),AND('VALORACIÓN CON CONTROLES'!H74=4,'VALORACIÓN CON CONTROLES'!I74=4),AND('VALORACIÓN CON CONTROLES'!H74=4,'VALORACIÓN CON CONTROLES'!I74=5),AND('VALORACIÓN CON CONTROLES'!H74=3,'VALORACIÓN CON CONTROLES'!I74=4),AND('VALORACIÓN CON CONTROLES'!H74=3,'VALORACIÓN CON CONTROLES'!I74=5),AND('VALORACIÓN CON CONTROLES'!H74=2,'VALORACIÓN CON CONTROLES'!I74=5)),"ZONA RIESGO EXTREMO")))),0)</f>
        <v>ZONA RIESGO BAJA</v>
      </c>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5.75" thickBot="1" x14ac:dyDescent="0.3">
      <c r="A80" s="1"/>
      <c r="B80" s="1"/>
      <c r="C80" s="1"/>
      <c r="D80" s="1"/>
      <c r="E80" s="1"/>
      <c r="F80" s="1"/>
      <c r="G80" s="1"/>
      <c r="H80" s="1"/>
      <c r="I80" s="1"/>
      <c r="J80" s="1"/>
      <c r="K80" s="15">
        <v>70</v>
      </c>
      <c r="L80" s="1"/>
      <c r="M80" s="48">
        <v>66</v>
      </c>
      <c r="N80" s="48">
        <f>IF(AND('VALORACIÓN CON CONTROLES'!H75=0,'VALORACIÓN CON CONTROLES'!I75=0),'ANALISIS DE RIESGOS'!I75,0)</f>
        <v>0</v>
      </c>
      <c r="O80" s="1">
        <f>IF(AND('VALORACIÓN CON CONTROLES'!H75=0,'VALORACIÓN CON CONTROLES'!I75&gt;0),IF(OR(AND('ANALISIS DE RIESGOS'!F75=1,'VALORACIÓN CON CONTROLES'!I75=1),AND('ANALISIS DE RIESGOS'!F75=2,'VALORACIÓN CON CONTROLES'!I75=1),AND('ANALISIS DE RIESGOS'!F75=3,'VALORACIÓN CON CONTROLES'!I75=1),AND('ANALISIS DE RIESGOS'!F75=1,'VALORACIÓN CON CONTROLES'!I75=2),AND('ANALISIS DE RIESGOS'!F75=2,'VALORACIÓN CON CONTROLES'!I75=2)),"ZONA RIESGO BAJA",IF(OR(AND('ANALISIS DE RIESGOS'!F75=4,'VALORACIÓN CON CONTROLES'!I75=1),AND('ANALISIS DE RIESGOS'!F75=3,'VALORACIÓN CON CONTROLES'!I75=2),AND('ANALISIS DE RIESGOS'!F75=2,'VALORACIÓN CON CONTROLES'!I75=3),AND('ANALISIS DE RIESGOS'!F75=1,'VALORACIÓN CON CONTROLES'!I75=3)),"ZONA RIESGO MODERADO",IF(OR(AND('ANALISIS DE RIESGOS'!F75=5,'VALORACIÓN CON CONTROLES'!I75=1),AND('ANALISIS DE RIESGOS'!F75=5,'VALORACIÓN CON CONTROLES'!I75=2),AND('ANALISIS DE RIESGOS'!F75=4,'VALORACIÓN CON CONTROLES'!I75=2),AND('ANALISIS DE RIESGOS'!F75=4,'VALORACIÓN CON CONTROLES'!I75=3),AND('ANALISIS DE RIESGOS'!F75=3,'VALORACIÓN CON CONTROLES'!I75=3),AND('ANALISIS DE RIESGOS'!F75=2,'VALORACIÓN CON CONTROLES'!I75=4),AND('ANALISIS DE RIESGOS'!F75=1,'VALORACIÓN CON CONTROLES'!I75=4),AND('ANALISIS DE RIESGOS'!F75=1,'VALORACIÓN CON CONTROLES'!I75=5)),"ZONA RIESGO ALTO",IF(OR(AND('ANALISIS DE RIESGOS'!F75=5,'VALORACIÓN CON CONTROLES'!I75=3),AND('ANALISIS DE RIESGOS'!F75=5,'VALORACIÓN CON CONTROLES'!I75=4),AND('ANALISIS DE RIESGOS'!F75=5,'VALORACIÓN CON CONTROLES'!I75=5),AND('ANALISIS DE RIESGOS'!F75=4,'VALORACIÓN CON CONTROLES'!I75=4),AND('ANALISIS DE RIESGOS'!F75=4,'VALORACIÓN CON CONTROLES'!I75=5),AND('ANALISIS DE RIESGOS'!F75=3,'VALORACIÓN CON CONTROLES'!I75=4),AND('ANALISIS DE RIESGOS'!F75=3,'VALORACIÓN CON CONTROLES'!I75=5),AND('ANALISIS DE RIESGOS'!F75=2,'VALORACIÓN CON CONTROLES'!I75=5)),"ZONA RIESGO EXTREMO")))),0)</f>
        <v>0</v>
      </c>
      <c r="P80" s="1">
        <f>IF(AND('VALORACIÓN CON CONTROLES'!H75&gt;0,'VALORACIÓN CON CONTROLES'!I75=0),IF(OR(AND('VALORACIÓN CON CONTROLES'!H75=1,'ANALISIS DE RIESGOS'!G75=1),AND('VALORACIÓN CON CONTROLES'!H75=2,'ANALISIS DE RIESGOS'!G75=1),AND('VALORACIÓN CON CONTROLES'!H75=3,'ANALISIS DE RIESGOS'!G75=1),AND('VALORACIÓN CON CONTROLES'!H75=1,'ANALISIS DE RIESGOS'!G75=2),AND('VALORACIÓN CON CONTROLES'!H75=2,'ANALISIS DE RIESGOS'!G75=2)),"ZONA RIESGO BAJA",IF(OR(AND('VALORACIÓN CON CONTROLES'!H75=4,'ANALISIS DE RIESGOS'!G75=1),AND('VALORACIÓN CON CONTROLES'!H75=3,'ANALISIS DE RIESGOS'!G75=2),AND('VALORACIÓN CON CONTROLES'!H75=2,'ANALISIS DE RIESGOS'!G75=3),AND('VALORACIÓN CON CONTROLES'!H75=1,'ANALISIS DE RIESGOS'!G75=3)),"ZONA RIESGO MODERADO",IF(OR(AND('VALORACIÓN CON CONTROLES'!H75=5,'ANALISIS DE RIESGOS'!G75=1),AND('VALORACIÓN CON CONTROLES'!H75=5,'ANALISIS DE RIESGOS'!G75=2),AND('VALORACIÓN CON CONTROLES'!H75=4,'ANALISIS DE RIESGOS'!G75=2),AND('VALORACIÓN CON CONTROLES'!H75=4,'ANALISIS DE RIESGOS'!G75=3),AND('VALORACIÓN CON CONTROLES'!H75=3,'ANALISIS DE RIESGOS'!G75=3),AND('VALORACIÓN CON CONTROLES'!H75=2,'ANALISIS DE RIESGOS'!G75=4),AND('VALORACIÓN CON CONTROLES'!H75=1,'ANALISIS DE RIESGOS'!G75=4),AND('VALORACIÓN CON CONTROLES'!H75=1,'ANALISIS DE RIESGOS'!G75=5)),"ZONA RIESGO ALTO",IF(OR(AND('VALORACIÓN CON CONTROLES'!H75=5,'ANALISIS DE RIESGOS'!G75=3),AND('VALORACIÓN CON CONTROLES'!H75=5,'ANALISIS DE RIESGOS'!G75=4),AND('VALORACIÓN CON CONTROLES'!H75=5,'ANALISIS DE RIESGOS'!G75=5),AND('VALORACIÓN CON CONTROLES'!H75=4,'ANALISIS DE RIESGOS'!G75=4),AND('VALORACIÓN CON CONTROLES'!H75=4,'ANALISIS DE RIESGOS'!G75=5),AND('VALORACIÓN CON CONTROLES'!H75=3,'ANALISIS DE RIESGOS'!G75=4),AND('VALORACIÓN CON CONTROLES'!H75=3,'ANALISIS DE RIESGOS'!G75=5),AND('VALORACIÓN CON CONTROLES'!H75=2,'ANALISIS DE RIESGOS'!G75=5)),"ZONA RIESGO EXTREMO")))),0)</f>
        <v>0</v>
      </c>
      <c r="Q80" s="46" t="str">
        <f>IF(AND('VALORACIÓN CON CONTROLES'!H75&gt;0,'VALORACIÓN CON CONTROLES'!I75&gt;0),IF(OR(AND('VALORACIÓN CON CONTROLES'!H75=1,'VALORACIÓN CON CONTROLES'!I75=1),AND('VALORACIÓN CON CONTROLES'!H75=2,'VALORACIÓN CON CONTROLES'!I75=1),AND('VALORACIÓN CON CONTROLES'!H75=3,'VALORACIÓN CON CONTROLES'!I75=1),AND('VALORACIÓN CON CONTROLES'!H75=1,'VALORACIÓN CON CONTROLES'!I75=2),AND('VALORACIÓN CON CONTROLES'!H75=2,'VALORACIÓN CON CONTROLES'!I75=2)),"ZONA RIESGO BAJA",IF(OR(AND('VALORACIÓN CON CONTROLES'!H75=4,'VALORACIÓN CON CONTROLES'!I75=1),AND('VALORACIÓN CON CONTROLES'!H75=3,'VALORACIÓN CON CONTROLES'!I75=2),AND('VALORACIÓN CON CONTROLES'!H75=2,'VALORACIÓN CON CONTROLES'!I75=3),AND('VALORACIÓN CON CONTROLES'!H75=1,'VALORACIÓN CON CONTROLES'!I75=3)),"ZONA RIESGO MODERADO",IF(OR(AND('VALORACIÓN CON CONTROLES'!H75=5,'VALORACIÓN CON CONTROLES'!I75=1),AND('VALORACIÓN CON CONTROLES'!H75=5,'VALORACIÓN CON CONTROLES'!I75=2),AND('VALORACIÓN CON CONTROLES'!H75=4,'VALORACIÓN CON CONTROLES'!I75=2),AND('VALORACIÓN CON CONTROLES'!H75=4,'VALORACIÓN CON CONTROLES'!I75=3),AND('VALORACIÓN CON CONTROLES'!H75=3,'VALORACIÓN CON CONTROLES'!I75=3),AND('VALORACIÓN CON CONTROLES'!H75=2,'VALORACIÓN CON CONTROLES'!I75=4),AND('VALORACIÓN CON CONTROLES'!H75=1,'VALORACIÓN CON CONTROLES'!I75=4),AND('VALORACIÓN CON CONTROLES'!H75=1,'VALORACIÓN CON CONTROLES'!I75=5)),"ZONA RIESGO ALTO",IF(OR(AND('VALORACIÓN CON CONTROLES'!H75=5,'VALORACIÓN CON CONTROLES'!I75=3),AND('VALORACIÓN CON CONTROLES'!H75=5,'VALORACIÓN CON CONTROLES'!I75=4),AND('VALORACIÓN CON CONTROLES'!H75=5,'VALORACIÓN CON CONTROLES'!I75=5),AND('VALORACIÓN CON CONTROLES'!H75=4,'VALORACIÓN CON CONTROLES'!I75=4),AND('VALORACIÓN CON CONTROLES'!H75=4,'VALORACIÓN CON CONTROLES'!I75=5),AND('VALORACIÓN CON CONTROLES'!H75=3,'VALORACIÓN CON CONTROLES'!I75=4),AND('VALORACIÓN CON CONTROLES'!H75=3,'VALORACIÓN CON CONTROLES'!I75=5),AND('VALORACIÓN CON CONTROLES'!H75=2,'VALORACIÓN CON CONTROLES'!I75=5)),"ZONA RIESGO EXTREMO")))),0)</f>
        <v>ZONA RIESGO BAJA</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5.75" thickBot="1" x14ac:dyDescent="0.3">
      <c r="A81" s="1"/>
      <c r="B81" s="1"/>
      <c r="C81" s="1"/>
      <c r="D81" s="1"/>
      <c r="E81" s="1"/>
      <c r="F81" s="1"/>
      <c r="G81" s="1"/>
      <c r="H81" s="1"/>
      <c r="I81" s="1"/>
      <c r="J81" s="1"/>
      <c r="K81" s="15">
        <v>71</v>
      </c>
      <c r="L81" s="1"/>
      <c r="M81" s="48">
        <v>67</v>
      </c>
      <c r="N81" s="48">
        <f>IF(AND('VALORACIÓN CON CONTROLES'!H76=0,'VALORACIÓN CON CONTROLES'!I76=0),'ANALISIS DE RIESGOS'!I76,0)</f>
        <v>0</v>
      </c>
      <c r="O81" s="1">
        <f>IF(AND('VALORACIÓN CON CONTROLES'!H76=0,'VALORACIÓN CON CONTROLES'!I76&gt;0),IF(OR(AND('ANALISIS DE RIESGOS'!F76=1,'VALORACIÓN CON CONTROLES'!I76=1),AND('ANALISIS DE RIESGOS'!F76=2,'VALORACIÓN CON CONTROLES'!I76=1),AND('ANALISIS DE RIESGOS'!F76=3,'VALORACIÓN CON CONTROLES'!I76=1),AND('ANALISIS DE RIESGOS'!F76=1,'VALORACIÓN CON CONTROLES'!I76=2),AND('ANALISIS DE RIESGOS'!F76=2,'VALORACIÓN CON CONTROLES'!I76=2)),"ZONA RIESGO BAJA",IF(OR(AND('ANALISIS DE RIESGOS'!F76=4,'VALORACIÓN CON CONTROLES'!I76=1),AND('ANALISIS DE RIESGOS'!F76=3,'VALORACIÓN CON CONTROLES'!I76=2),AND('ANALISIS DE RIESGOS'!F76=2,'VALORACIÓN CON CONTROLES'!I76=3),AND('ANALISIS DE RIESGOS'!F76=1,'VALORACIÓN CON CONTROLES'!I76=3)),"ZONA RIESGO MODERADO",IF(OR(AND('ANALISIS DE RIESGOS'!F76=5,'VALORACIÓN CON CONTROLES'!I76=1),AND('ANALISIS DE RIESGOS'!F76=5,'VALORACIÓN CON CONTROLES'!I76=2),AND('ANALISIS DE RIESGOS'!F76=4,'VALORACIÓN CON CONTROLES'!I76=2),AND('ANALISIS DE RIESGOS'!F76=4,'VALORACIÓN CON CONTROLES'!I76=3),AND('ANALISIS DE RIESGOS'!F76=3,'VALORACIÓN CON CONTROLES'!I76=3),AND('ANALISIS DE RIESGOS'!F76=2,'VALORACIÓN CON CONTROLES'!I76=4),AND('ANALISIS DE RIESGOS'!F76=1,'VALORACIÓN CON CONTROLES'!I76=4),AND('ANALISIS DE RIESGOS'!F76=1,'VALORACIÓN CON CONTROLES'!I76=5)),"ZONA RIESGO ALTO",IF(OR(AND('ANALISIS DE RIESGOS'!F76=5,'VALORACIÓN CON CONTROLES'!I76=3),AND('ANALISIS DE RIESGOS'!F76=5,'VALORACIÓN CON CONTROLES'!I76=4),AND('ANALISIS DE RIESGOS'!F76=5,'VALORACIÓN CON CONTROLES'!I76=5),AND('ANALISIS DE RIESGOS'!F76=4,'VALORACIÓN CON CONTROLES'!I76=4),AND('ANALISIS DE RIESGOS'!F76=4,'VALORACIÓN CON CONTROLES'!I76=5),AND('ANALISIS DE RIESGOS'!F76=3,'VALORACIÓN CON CONTROLES'!I76=4),AND('ANALISIS DE RIESGOS'!F76=3,'VALORACIÓN CON CONTROLES'!I76=5),AND('ANALISIS DE RIESGOS'!F76=2,'VALORACIÓN CON CONTROLES'!I76=5)),"ZONA RIESGO EXTREMO")))),0)</f>
        <v>0</v>
      </c>
      <c r="P81" s="1">
        <f>IF(AND('VALORACIÓN CON CONTROLES'!H76&gt;0,'VALORACIÓN CON CONTROLES'!I76=0),IF(OR(AND('VALORACIÓN CON CONTROLES'!H76=1,'ANALISIS DE RIESGOS'!G76=1),AND('VALORACIÓN CON CONTROLES'!H76=2,'ANALISIS DE RIESGOS'!G76=1),AND('VALORACIÓN CON CONTROLES'!H76=3,'ANALISIS DE RIESGOS'!G76=1),AND('VALORACIÓN CON CONTROLES'!H76=1,'ANALISIS DE RIESGOS'!G76=2),AND('VALORACIÓN CON CONTROLES'!H76=2,'ANALISIS DE RIESGOS'!G76=2)),"ZONA RIESGO BAJA",IF(OR(AND('VALORACIÓN CON CONTROLES'!H76=4,'ANALISIS DE RIESGOS'!G76=1),AND('VALORACIÓN CON CONTROLES'!H76=3,'ANALISIS DE RIESGOS'!G76=2),AND('VALORACIÓN CON CONTROLES'!H76=2,'ANALISIS DE RIESGOS'!G76=3),AND('VALORACIÓN CON CONTROLES'!H76=1,'ANALISIS DE RIESGOS'!G76=3)),"ZONA RIESGO MODERADO",IF(OR(AND('VALORACIÓN CON CONTROLES'!H76=5,'ANALISIS DE RIESGOS'!G76=1),AND('VALORACIÓN CON CONTROLES'!H76=5,'ANALISIS DE RIESGOS'!G76=2),AND('VALORACIÓN CON CONTROLES'!H76=4,'ANALISIS DE RIESGOS'!G76=2),AND('VALORACIÓN CON CONTROLES'!H76=4,'ANALISIS DE RIESGOS'!G76=3),AND('VALORACIÓN CON CONTROLES'!H76=3,'ANALISIS DE RIESGOS'!G76=3),AND('VALORACIÓN CON CONTROLES'!H76=2,'ANALISIS DE RIESGOS'!G76=4),AND('VALORACIÓN CON CONTROLES'!H76=1,'ANALISIS DE RIESGOS'!G76=4),AND('VALORACIÓN CON CONTROLES'!H76=1,'ANALISIS DE RIESGOS'!G76=5)),"ZONA RIESGO ALTO",IF(OR(AND('VALORACIÓN CON CONTROLES'!H76=5,'ANALISIS DE RIESGOS'!G76=3),AND('VALORACIÓN CON CONTROLES'!H76=5,'ANALISIS DE RIESGOS'!G76=4),AND('VALORACIÓN CON CONTROLES'!H76=5,'ANALISIS DE RIESGOS'!G76=5),AND('VALORACIÓN CON CONTROLES'!H76=4,'ANALISIS DE RIESGOS'!G76=4),AND('VALORACIÓN CON CONTROLES'!H76=4,'ANALISIS DE RIESGOS'!G76=5),AND('VALORACIÓN CON CONTROLES'!H76=3,'ANALISIS DE RIESGOS'!G76=4),AND('VALORACIÓN CON CONTROLES'!H76=3,'ANALISIS DE RIESGOS'!G76=5),AND('VALORACIÓN CON CONTROLES'!H76=2,'ANALISIS DE RIESGOS'!G76=5)),"ZONA RIESGO EXTREMO")))),0)</f>
        <v>0</v>
      </c>
      <c r="Q81" s="46">
        <f>IF(AND('VALORACIÓN CON CONTROLES'!H76&gt;0,'VALORACIÓN CON CONTROLES'!I76&gt;0),IF(OR(AND('VALORACIÓN CON CONTROLES'!H76=1,'VALORACIÓN CON CONTROLES'!I76=1),AND('VALORACIÓN CON CONTROLES'!H76=2,'VALORACIÓN CON CONTROLES'!I76=1),AND('VALORACIÓN CON CONTROLES'!H76=3,'VALORACIÓN CON CONTROLES'!I76=1),AND('VALORACIÓN CON CONTROLES'!H76=1,'VALORACIÓN CON CONTROLES'!I76=2),AND('VALORACIÓN CON CONTROLES'!H76=2,'VALORACIÓN CON CONTROLES'!I76=2)),"ZONA RIESGO BAJA",IF(OR(AND('VALORACIÓN CON CONTROLES'!H76=4,'VALORACIÓN CON CONTROLES'!I76=1),AND('VALORACIÓN CON CONTROLES'!H76=3,'VALORACIÓN CON CONTROLES'!I76=2),AND('VALORACIÓN CON CONTROLES'!H76=2,'VALORACIÓN CON CONTROLES'!I76=3),AND('VALORACIÓN CON CONTROLES'!H76=1,'VALORACIÓN CON CONTROLES'!I76=3)),"ZONA RIESGO MODERADO",IF(OR(AND('VALORACIÓN CON CONTROLES'!H76=5,'VALORACIÓN CON CONTROLES'!I76=1),AND('VALORACIÓN CON CONTROLES'!H76=5,'VALORACIÓN CON CONTROLES'!I76=2),AND('VALORACIÓN CON CONTROLES'!H76=4,'VALORACIÓN CON CONTROLES'!I76=2),AND('VALORACIÓN CON CONTROLES'!H76=4,'VALORACIÓN CON CONTROLES'!I76=3),AND('VALORACIÓN CON CONTROLES'!H76=3,'VALORACIÓN CON CONTROLES'!I76=3),AND('VALORACIÓN CON CONTROLES'!H76=2,'VALORACIÓN CON CONTROLES'!I76=4),AND('VALORACIÓN CON CONTROLES'!H76=1,'VALORACIÓN CON CONTROLES'!I76=4),AND('VALORACIÓN CON CONTROLES'!H76=1,'VALORACIÓN CON CONTROLES'!I76=5)),"ZONA RIESGO ALTO",IF(OR(AND('VALORACIÓN CON CONTROLES'!H76=5,'VALORACIÓN CON CONTROLES'!I76=3),AND('VALORACIÓN CON CONTROLES'!H76=5,'VALORACIÓN CON CONTROLES'!I76=4),AND('VALORACIÓN CON CONTROLES'!H76=5,'VALORACIÓN CON CONTROLES'!I76=5),AND('VALORACIÓN CON CONTROLES'!H76=4,'VALORACIÓN CON CONTROLES'!I76=4),AND('VALORACIÓN CON CONTROLES'!H76=4,'VALORACIÓN CON CONTROLES'!I76=5),AND('VALORACIÓN CON CONTROLES'!H76=3,'VALORACIÓN CON CONTROLES'!I76=4),AND('VALORACIÓN CON CONTROLES'!H76=3,'VALORACIÓN CON CONTROLES'!I76=5),AND('VALORACIÓN CON CONTROLES'!H76=2,'VALORACIÓN CON CONTROLES'!I76=5)),"ZONA RIESGO EXTREMO")))),0)</f>
        <v>0</v>
      </c>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5.75" thickBot="1" x14ac:dyDescent="0.3">
      <c r="A82" s="1"/>
      <c r="B82" s="1"/>
      <c r="C82" s="1"/>
      <c r="D82" s="1"/>
      <c r="E82" s="1"/>
      <c r="F82" s="1"/>
      <c r="G82" s="1"/>
      <c r="H82" s="1"/>
      <c r="I82" s="1"/>
      <c r="J82" s="1"/>
      <c r="K82" s="15">
        <v>72</v>
      </c>
      <c r="L82" s="1"/>
      <c r="M82" s="48">
        <v>68</v>
      </c>
      <c r="N82" s="48">
        <f>IF(AND('VALORACIÓN CON CONTROLES'!H77=0,'VALORACIÓN CON CONTROLES'!I77=0),'ANALISIS DE RIESGOS'!I77,0)</f>
        <v>0</v>
      </c>
      <c r="O82" s="1">
        <f>IF(AND('VALORACIÓN CON CONTROLES'!H77=0,'VALORACIÓN CON CONTROLES'!I77&gt;0),IF(OR(AND('ANALISIS DE RIESGOS'!F77=1,'VALORACIÓN CON CONTROLES'!I77=1),AND('ANALISIS DE RIESGOS'!F77=2,'VALORACIÓN CON CONTROLES'!I77=1),AND('ANALISIS DE RIESGOS'!F77=3,'VALORACIÓN CON CONTROLES'!I77=1),AND('ANALISIS DE RIESGOS'!F77=1,'VALORACIÓN CON CONTROLES'!I77=2),AND('ANALISIS DE RIESGOS'!F77=2,'VALORACIÓN CON CONTROLES'!I77=2)),"ZONA RIESGO BAJA",IF(OR(AND('ANALISIS DE RIESGOS'!F77=4,'VALORACIÓN CON CONTROLES'!I77=1),AND('ANALISIS DE RIESGOS'!F77=3,'VALORACIÓN CON CONTROLES'!I77=2),AND('ANALISIS DE RIESGOS'!F77=2,'VALORACIÓN CON CONTROLES'!I77=3),AND('ANALISIS DE RIESGOS'!F77=1,'VALORACIÓN CON CONTROLES'!I77=3)),"ZONA RIESGO MODERADO",IF(OR(AND('ANALISIS DE RIESGOS'!F77=5,'VALORACIÓN CON CONTROLES'!I77=1),AND('ANALISIS DE RIESGOS'!F77=5,'VALORACIÓN CON CONTROLES'!I77=2),AND('ANALISIS DE RIESGOS'!F77=4,'VALORACIÓN CON CONTROLES'!I77=2),AND('ANALISIS DE RIESGOS'!F77=4,'VALORACIÓN CON CONTROLES'!I77=3),AND('ANALISIS DE RIESGOS'!F77=3,'VALORACIÓN CON CONTROLES'!I77=3),AND('ANALISIS DE RIESGOS'!F77=2,'VALORACIÓN CON CONTROLES'!I77=4),AND('ANALISIS DE RIESGOS'!F77=1,'VALORACIÓN CON CONTROLES'!I77=4),AND('ANALISIS DE RIESGOS'!F77=1,'VALORACIÓN CON CONTROLES'!I77=5)),"ZONA RIESGO ALTO",IF(OR(AND('ANALISIS DE RIESGOS'!F77=5,'VALORACIÓN CON CONTROLES'!I77=3),AND('ANALISIS DE RIESGOS'!F77=5,'VALORACIÓN CON CONTROLES'!I77=4),AND('ANALISIS DE RIESGOS'!F77=5,'VALORACIÓN CON CONTROLES'!I77=5),AND('ANALISIS DE RIESGOS'!F77=4,'VALORACIÓN CON CONTROLES'!I77=4),AND('ANALISIS DE RIESGOS'!F77=4,'VALORACIÓN CON CONTROLES'!I77=5),AND('ANALISIS DE RIESGOS'!F77=3,'VALORACIÓN CON CONTROLES'!I77=4),AND('ANALISIS DE RIESGOS'!F77=3,'VALORACIÓN CON CONTROLES'!I77=5),AND('ANALISIS DE RIESGOS'!F77=2,'VALORACIÓN CON CONTROLES'!I77=5)),"ZONA RIESGO EXTREMO")))),0)</f>
        <v>0</v>
      </c>
      <c r="P82" s="1">
        <f>IF(AND('VALORACIÓN CON CONTROLES'!H77&gt;0,'VALORACIÓN CON CONTROLES'!I77=0),IF(OR(AND('VALORACIÓN CON CONTROLES'!H77=1,'ANALISIS DE RIESGOS'!G77=1),AND('VALORACIÓN CON CONTROLES'!H77=2,'ANALISIS DE RIESGOS'!G77=1),AND('VALORACIÓN CON CONTROLES'!H77=3,'ANALISIS DE RIESGOS'!G77=1),AND('VALORACIÓN CON CONTROLES'!H77=1,'ANALISIS DE RIESGOS'!G77=2),AND('VALORACIÓN CON CONTROLES'!H77=2,'ANALISIS DE RIESGOS'!G77=2)),"ZONA RIESGO BAJA",IF(OR(AND('VALORACIÓN CON CONTROLES'!H77=4,'ANALISIS DE RIESGOS'!G77=1),AND('VALORACIÓN CON CONTROLES'!H77=3,'ANALISIS DE RIESGOS'!G77=2),AND('VALORACIÓN CON CONTROLES'!H77=2,'ANALISIS DE RIESGOS'!G77=3),AND('VALORACIÓN CON CONTROLES'!H77=1,'ANALISIS DE RIESGOS'!G77=3)),"ZONA RIESGO MODERADO",IF(OR(AND('VALORACIÓN CON CONTROLES'!H77=5,'ANALISIS DE RIESGOS'!G77=1),AND('VALORACIÓN CON CONTROLES'!H77=5,'ANALISIS DE RIESGOS'!G77=2),AND('VALORACIÓN CON CONTROLES'!H77=4,'ANALISIS DE RIESGOS'!G77=2),AND('VALORACIÓN CON CONTROLES'!H77=4,'ANALISIS DE RIESGOS'!G77=3),AND('VALORACIÓN CON CONTROLES'!H77=3,'ANALISIS DE RIESGOS'!G77=3),AND('VALORACIÓN CON CONTROLES'!H77=2,'ANALISIS DE RIESGOS'!G77=4),AND('VALORACIÓN CON CONTROLES'!H77=1,'ANALISIS DE RIESGOS'!G77=4),AND('VALORACIÓN CON CONTROLES'!H77=1,'ANALISIS DE RIESGOS'!G77=5)),"ZONA RIESGO ALTO",IF(OR(AND('VALORACIÓN CON CONTROLES'!H77=5,'ANALISIS DE RIESGOS'!G77=3),AND('VALORACIÓN CON CONTROLES'!H77=5,'ANALISIS DE RIESGOS'!G77=4),AND('VALORACIÓN CON CONTROLES'!H77=5,'ANALISIS DE RIESGOS'!G77=5),AND('VALORACIÓN CON CONTROLES'!H77=4,'ANALISIS DE RIESGOS'!G77=4),AND('VALORACIÓN CON CONTROLES'!H77=4,'ANALISIS DE RIESGOS'!G77=5),AND('VALORACIÓN CON CONTROLES'!H77=3,'ANALISIS DE RIESGOS'!G77=4),AND('VALORACIÓN CON CONTROLES'!H77=3,'ANALISIS DE RIESGOS'!G77=5),AND('VALORACIÓN CON CONTROLES'!H77=2,'ANALISIS DE RIESGOS'!G77=5)),"ZONA RIESGO EXTREMO")))),0)</f>
        <v>0</v>
      </c>
      <c r="Q82" s="46">
        <f>IF(AND('VALORACIÓN CON CONTROLES'!H77&gt;0,'VALORACIÓN CON CONTROLES'!I77&gt;0),IF(OR(AND('VALORACIÓN CON CONTROLES'!H77=1,'VALORACIÓN CON CONTROLES'!I77=1),AND('VALORACIÓN CON CONTROLES'!H77=2,'VALORACIÓN CON CONTROLES'!I77=1),AND('VALORACIÓN CON CONTROLES'!H77=3,'VALORACIÓN CON CONTROLES'!I77=1),AND('VALORACIÓN CON CONTROLES'!H77=1,'VALORACIÓN CON CONTROLES'!I77=2),AND('VALORACIÓN CON CONTROLES'!H77=2,'VALORACIÓN CON CONTROLES'!I77=2)),"ZONA RIESGO BAJA",IF(OR(AND('VALORACIÓN CON CONTROLES'!H77=4,'VALORACIÓN CON CONTROLES'!I77=1),AND('VALORACIÓN CON CONTROLES'!H77=3,'VALORACIÓN CON CONTROLES'!I77=2),AND('VALORACIÓN CON CONTROLES'!H77=2,'VALORACIÓN CON CONTROLES'!I77=3),AND('VALORACIÓN CON CONTROLES'!H77=1,'VALORACIÓN CON CONTROLES'!I77=3)),"ZONA RIESGO MODERADO",IF(OR(AND('VALORACIÓN CON CONTROLES'!H77=5,'VALORACIÓN CON CONTROLES'!I77=1),AND('VALORACIÓN CON CONTROLES'!H77=5,'VALORACIÓN CON CONTROLES'!I77=2),AND('VALORACIÓN CON CONTROLES'!H77=4,'VALORACIÓN CON CONTROLES'!I77=2),AND('VALORACIÓN CON CONTROLES'!H77=4,'VALORACIÓN CON CONTROLES'!I77=3),AND('VALORACIÓN CON CONTROLES'!H77=3,'VALORACIÓN CON CONTROLES'!I77=3),AND('VALORACIÓN CON CONTROLES'!H77=2,'VALORACIÓN CON CONTROLES'!I77=4),AND('VALORACIÓN CON CONTROLES'!H77=1,'VALORACIÓN CON CONTROLES'!I77=4),AND('VALORACIÓN CON CONTROLES'!H77=1,'VALORACIÓN CON CONTROLES'!I77=5)),"ZONA RIESGO ALTO",IF(OR(AND('VALORACIÓN CON CONTROLES'!H77=5,'VALORACIÓN CON CONTROLES'!I77=3),AND('VALORACIÓN CON CONTROLES'!H77=5,'VALORACIÓN CON CONTROLES'!I77=4),AND('VALORACIÓN CON CONTROLES'!H77=5,'VALORACIÓN CON CONTROLES'!I77=5),AND('VALORACIÓN CON CONTROLES'!H77=4,'VALORACIÓN CON CONTROLES'!I77=4),AND('VALORACIÓN CON CONTROLES'!H77=4,'VALORACIÓN CON CONTROLES'!I77=5),AND('VALORACIÓN CON CONTROLES'!H77=3,'VALORACIÓN CON CONTROLES'!I77=4),AND('VALORACIÓN CON CONTROLES'!H77=3,'VALORACIÓN CON CONTROLES'!I77=5),AND('VALORACIÓN CON CONTROLES'!H77=2,'VALORACIÓN CON CONTROLES'!I77=5)),"ZONA RIESGO EXTREMO")))),0)</f>
        <v>0</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5.75" thickBot="1" x14ac:dyDescent="0.3">
      <c r="A83" s="1"/>
      <c r="B83" s="1"/>
      <c r="C83" s="1"/>
      <c r="D83" s="1"/>
      <c r="E83" s="1"/>
      <c r="F83" s="1"/>
      <c r="G83" s="1"/>
      <c r="H83" s="1"/>
      <c r="I83" s="1"/>
      <c r="J83" s="1"/>
      <c r="K83" s="15">
        <v>73</v>
      </c>
      <c r="L83" s="1"/>
      <c r="M83" s="48">
        <v>69</v>
      </c>
      <c r="N83" s="48">
        <f>IF(AND('VALORACIÓN CON CONTROLES'!H78=0,'VALORACIÓN CON CONTROLES'!I78=0),'ANALISIS DE RIESGOS'!I78,0)</f>
        <v>0</v>
      </c>
      <c r="O83" s="1">
        <f>IF(AND('VALORACIÓN CON CONTROLES'!H78=0,'VALORACIÓN CON CONTROLES'!I78&gt;0),IF(OR(AND('ANALISIS DE RIESGOS'!F78=1,'VALORACIÓN CON CONTROLES'!I78=1),AND('ANALISIS DE RIESGOS'!F78=2,'VALORACIÓN CON CONTROLES'!I78=1),AND('ANALISIS DE RIESGOS'!F78=3,'VALORACIÓN CON CONTROLES'!I78=1),AND('ANALISIS DE RIESGOS'!F78=1,'VALORACIÓN CON CONTROLES'!I78=2),AND('ANALISIS DE RIESGOS'!F78=2,'VALORACIÓN CON CONTROLES'!I78=2)),"ZONA RIESGO BAJA",IF(OR(AND('ANALISIS DE RIESGOS'!F78=4,'VALORACIÓN CON CONTROLES'!I78=1),AND('ANALISIS DE RIESGOS'!F78=3,'VALORACIÓN CON CONTROLES'!I78=2),AND('ANALISIS DE RIESGOS'!F78=2,'VALORACIÓN CON CONTROLES'!I78=3),AND('ANALISIS DE RIESGOS'!F78=1,'VALORACIÓN CON CONTROLES'!I78=3)),"ZONA RIESGO MODERADO",IF(OR(AND('ANALISIS DE RIESGOS'!F78=5,'VALORACIÓN CON CONTROLES'!I78=1),AND('ANALISIS DE RIESGOS'!F78=5,'VALORACIÓN CON CONTROLES'!I78=2),AND('ANALISIS DE RIESGOS'!F78=4,'VALORACIÓN CON CONTROLES'!I78=2),AND('ANALISIS DE RIESGOS'!F78=4,'VALORACIÓN CON CONTROLES'!I78=3),AND('ANALISIS DE RIESGOS'!F78=3,'VALORACIÓN CON CONTROLES'!I78=3),AND('ANALISIS DE RIESGOS'!F78=2,'VALORACIÓN CON CONTROLES'!I78=4),AND('ANALISIS DE RIESGOS'!F78=1,'VALORACIÓN CON CONTROLES'!I78=4),AND('ANALISIS DE RIESGOS'!F78=1,'VALORACIÓN CON CONTROLES'!I78=5)),"ZONA RIESGO ALTO",IF(OR(AND('ANALISIS DE RIESGOS'!F78=5,'VALORACIÓN CON CONTROLES'!I78=3),AND('ANALISIS DE RIESGOS'!F78=5,'VALORACIÓN CON CONTROLES'!I78=4),AND('ANALISIS DE RIESGOS'!F78=5,'VALORACIÓN CON CONTROLES'!I78=5),AND('ANALISIS DE RIESGOS'!F78=4,'VALORACIÓN CON CONTROLES'!I78=4),AND('ANALISIS DE RIESGOS'!F78=4,'VALORACIÓN CON CONTROLES'!I78=5),AND('ANALISIS DE RIESGOS'!F78=3,'VALORACIÓN CON CONTROLES'!I78=4),AND('ANALISIS DE RIESGOS'!F78=3,'VALORACIÓN CON CONTROLES'!I78=5),AND('ANALISIS DE RIESGOS'!F78=2,'VALORACIÓN CON CONTROLES'!I78=5)),"ZONA RIESGO EXTREMO")))),0)</f>
        <v>0</v>
      </c>
      <c r="P83" s="1">
        <f>IF(AND('VALORACIÓN CON CONTROLES'!H78&gt;0,'VALORACIÓN CON CONTROLES'!I78=0),IF(OR(AND('VALORACIÓN CON CONTROLES'!H78=1,'ANALISIS DE RIESGOS'!G78=1),AND('VALORACIÓN CON CONTROLES'!H78=2,'ANALISIS DE RIESGOS'!G78=1),AND('VALORACIÓN CON CONTROLES'!H78=3,'ANALISIS DE RIESGOS'!G78=1),AND('VALORACIÓN CON CONTROLES'!H78=1,'ANALISIS DE RIESGOS'!G78=2),AND('VALORACIÓN CON CONTROLES'!H78=2,'ANALISIS DE RIESGOS'!G78=2)),"ZONA RIESGO BAJA",IF(OR(AND('VALORACIÓN CON CONTROLES'!H78=4,'ANALISIS DE RIESGOS'!G78=1),AND('VALORACIÓN CON CONTROLES'!H78=3,'ANALISIS DE RIESGOS'!G78=2),AND('VALORACIÓN CON CONTROLES'!H78=2,'ANALISIS DE RIESGOS'!G78=3),AND('VALORACIÓN CON CONTROLES'!H78=1,'ANALISIS DE RIESGOS'!G78=3)),"ZONA RIESGO MODERADO",IF(OR(AND('VALORACIÓN CON CONTROLES'!H78=5,'ANALISIS DE RIESGOS'!G78=1),AND('VALORACIÓN CON CONTROLES'!H78=5,'ANALISIS DE RIESGOS'!G78=2),AND('VALORACIÓN CON CONTROLES'!H78=4,'ANALISIS DE RIESGOS'!G78=2),AND('VALORACIÓN CON CONTROLES'!H78=4,'ANALISIS DE RIESGOS'!G78=3),AND('VALORACIÓN CON CONTROLES'!H78=3,'ANALISIS DE RIESGOS'!G78=3),AND('VALORACIÓN CON CONTROLES'!H78=2,'ANALISIS DE RIESGOS'!G78=4),AND('VALORACIÓN CON CONTROLES'!H78=1,'ANALISIS DE RIESGOS'!G78=4),AND('VALORACIÓN CON CONTROLES'!H78=1,'ANALISIS DE RIESGOS'!G78=5)),"ZONA RIESGO ALTO",IF(OR(AND('VALORACIÓN CON CONTROLES'!H78=5,'ANALISIS DE RIESGOS'!G78=3),AND('VALORACIÓN CON CONTROLES'!H78=5,'ANALISIS DE RIESGOS'!G78=4),AND('VALORACIÓN CON CONTROLES'!H78=5,'ANALISIS DE RIESGOS'!G78=5),AND('VALORACIÓN CON CONTROLES'!H78=4,'ANALISIS DE RIESGOS'!G78=4),AND('VALORACIÓN CON CONTROLES'!H78=4,'ANALISIS DE RIESGOS'!G78=5),AND('VALORACIÓN CON CONTROLES'!H78=3,'ANALISIS DE RIESGOS'!G78=4),AND('VALORACIÓN CON CONTROLES'!H78=3,'ANALISIS DE RIESGOS'!G78=5),AND('VALORACIÓN CON CONTROLES'!H78=2,'ANALISIS DE RIESGOS'!G78=5)),"ZONA RIESGO EXTREMO")))),0)</f>
        <v>0</v>
      </c>
      <c r="Q83" s="46">
        <f>IF(AND('VALORACIÓN CON CONTROLES'!H78&gt;0,'VALORACIÓN CON CONTROLES'!I78&gt;0),IF(OR(AND('VALORACIÓN CON CONTROLES'!H78=1,'VALORACIÓN CON CONTROLES'!I78=1),AND('VALORACIÓN CON CONTROLES'!H78=2,'VALORACIÓN CON CONTROLES'!I78=1),AND('VALORACIÓN CON CONTROLES'!H78=3,'VALORACIÓN CON CONTROLES'!I78=1),AND('VALORACIÓN CON CONTROLES'!H78=1,'VALORACIÓN CON CONTROLES'!I78=2),AND('VALORACIÓN CON CONTROLES'!H78=2,'VALORACIÓN CON CONTROLES'!I78=2)),"ZONA RIESGO BAJA",IF(OR(AND('VALORACIÓN CON CONTROLES'!H78=4,'VALORACIÓN CON CONTROLES'!I78=1),AND('VALORACIÓN CON CONTROLES'!H78=3,'VALORACIÓN CON CONTROLES'!I78=2),AND('VALORACIÓN CON CONTROLES'!H78=2,'VALORACIÓN CON CONTROLES'!I78=3),AND('VALORACIÓN CON CONTROLES'!H78=1,'VALORACIÓN CON CONTROLES'!I78=3)),"ZONA RIESGO MODERADO",IF(OR(AND('VALORACIÓN CON CONTROLES'!H78=5,'VALORACIÓN CON CONTROLES'!I78=1),AND('VALORACIÓN CON CONTROLES'!H78=5,'VALORACIÓN CON CONTROLES'!I78=2),AND('VALORACIÓN CON CONTROLES'!H78=4,'VALORACIÓN CON CONTROLES'!I78=2),AND('VALORACIÓN CON CONTROLES'!H78=4,'VALORACIÓN CON CONTROLES'!I78=3),AND('VALORACIÓN CON CONTROLES'!H78=3,'VALORACIÓN CON CONTROLES'!I78=3),AND('VALORACIÓN CON CONTROLES'!H78=2,'VALORACIÓN CON CONTROLES'!I78=4),AND('VALORACIÓN CON CONTROLES'!H78=1,'VALORACIÓN CON CONTROLES'!I78=4),AND('VALORACIÓN CON CONTROLES'!H78=1,'VALORACIÓN CON CONTROLES'!I78=5)),"ZONA RIESGO ALTO",IF(OR(AND('VALORACIÓN CON CONTROLES'!H78=5,'VALORACIÓN CON CONTROLES'!I78=3),AND('VALORACIÓN CON CONTROLES'!H78=5,'VALORACIÓN CON CONTROLES'!I78=4),AND('VALORACIÓN CON CONTROLES'!H78=5,'VALORACIÓN CON CONTROLES'!I78=5),AND('VALORACIÓN CON CONTROLES'!H78=4,'VALORACIÓN CON CONTROLES'!I78=4),AND('VALORACIÓN CON CONTROLES'!H78=4,'VALORACIÓN CON CONTROLES'!I78=5),AND('VALORACIÓN CON CONTROLES'!H78=3,'VALORACIÓN CON CONTROLES'!I78=4),AND('VALORACIÓN CON CONTROLES'!H78=3,'VALORACIÓN CON CONTROLES'!I78=5),AND('VALORACIÓN CON CONTROLES'!H78=2,'VALORACIÓN CON CONTROLES'!I78=5)),"ZONA RIESGO EXTREMO")))),0)</f>
        <v>0</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5.75" thickBot="1" x14ac:dyDescent="0.3">
      <c r="A84" s="1"/>
      <c r="B84" s="1"/>
      <c r="C84" s="1"/>
      <c r="D84" s="1"/>
      <c r="E84" s="1"/>
      <c r="F84" s="1"/>
      <c r="G84" s="1"/>
      <c r="H84" s="1"/>
      <c r="I84" s="1"/>
      <c r="J84" s="1"/>
      <c r="K84" s="15">
        <v>74</v>
      </c>
      <c r="L84" s="1"/>
      <c r="M84" s="48">
        <v>70</v>
      </c>
      <c r="N84" s="48">
        <f>IF(AND('VALORACIÓN CON CONTROLES'!H79=0,'VALORACIÓN CON CONTROLES'!I79=0),'ANALISIS DE RIESGOS'!I79,0)</f>
        <v>0</v>
      </c>
      <c r="O84" s="1">
        <f>IF(AND('VALORACIÓN CON CONTROLES'!H79=0,'VALORACIÓN CON CONTROLES'!I79&gt;0),IF(OR(AND('ANALISIS DE RIESGOS'!F79=1,'VALORACIÓN CON CONTROLES'!I79=1),AND('ANALISIS DE RIESGOS'!F79=2,'VALORACIÓN CON CONTROLES'!I79=1),AND('ANALISIS DE RIESGOS'!F79=3,'VALORACIÓN CON CONTROLES'!I79=1),AND('ANALISIS DE RIESGOS'!F79=1,'VALORACIÓN CON CONTROLES'!I79=2),AND('ANALISIS DE RIESGOS'!F79=2,'VALORACIÓN CON CONTROLES'!I79=2)),"ZONA RIESGO BAJA",IF(OR(AND('ANALISIS DE RIESGOS'!F79=4,'VALORACIÓN CON CONTROLES'!I79=1),AND('ANALISIS DE RIESGOS'!F79=3,'VALORACIÓN CON CONTROLES'!I79=2),AND('ANALISIS DE RIESGOS'!F79=2,'VALORACIÓN CON CONTROLES'!I79=3),AND('ANALISIS DE RIESGOS'!F79=1,'VALORACIÓN CON CONTROLES'!I79=3)),"ZONA RIESGO MODERADO",IF(OR(AND('ANALISIS DE RIESGOS'!F79=5,'VALORACIÓN CON CONTROLES'!I79=1),AND('ANALISIS DE RIESGOS'!F79=5,'VALORACIÓN CON CONTROLES'!I79=2),AND('ANALISIS DE RIESGOS'!F79=4,'VALORACIÓN CON CONTROLES'!I79=2),AND('ANALISIS DE RIESGOS'!F79=4,'VALORACIÓN CON CONTROLES'!I79=3),AND('ANALISIS DE RIESGOS'!F79=3,'VALORACIÓN CON CONTROLES'!I79=3),AND('ANALISIS DE RIESGOS'!F79=2,'VALORACIÓN CON CONTROLES'!I79=4),AND('ANALISIS DE RIESGOS'!F79=1,'VALORACIÓN CON CONTROLES'!I79=4),AND('ANALISIS DE RIESGOS'!F79=1,'VALORACIÓN CON CONTROLES'!I79=5)),"ZONA RIESGO ALTO",IF(OR(AND('ANALISIS DE RIESGOS'!F79=5,'VALORACIÓN CON CONTROLES'!I79=3),AND('ANALISIS DE RIESGOS'!F79=5,'VALORACIÓN CON CONTROLES'!I79=4),AND('ANALISIS DE RIESGOS'!F79=5,'VALORACIÓN CON CONTROLES'!I79=5),AND('ANALISIS DE RIESGOS'!F79=4,'VALORACIÓN CON CONTROLES'!I79=4),AND('ANALISIS DE RIESGOS'!F79=4,'VALORACIÓN CON CONTROLES'!I79=5),AND('ANALISIS DE RIESGOS'!F79=3,'VALORACIÓN CON CONTROLES'!I79=4),AND('ANALISIS DE RIESGOS'!F79=3,'VALORACIÓN CON CONTROLES'!I79=5),AND('ANALISIS DE RIESGOS'!F79=2,'VALORACIÓN CON CONTROLES'!I79=5)),"ZONA RIESGO EXTREMO")))),0)</f>
        <v>0</v>
      </c>
      <c r="P84" s="1">
        <f>IF(AND('VALORACIÓN CON CONTROLES'!H79&gt;0,'VALORACIÓN CON CONTROLES'!I79=0),IF(OR(AND('VALORACIÓN CON CONTROLES'!H79=1,'ANALISIS DE RIESGOS'!G79=1),AND('VALORACIÓN CON CONTROLES'!H79=2,'ANALISIS DE RIESGOS'!G79=1),AND('VALORACIÓN CON CONTROLES'!H79=3,'ANALISIS DE RIESGOS'!G79=1),AND('VALORACIÓN CON CONTROLES'!H79=1,'ANALISIS DE RIESGOS'!G79=2),AND('VALORACIÓN CON CONTROLES'!H79=2,'ANALISIS DE RIESGOS'!G79=2)),"ZONA RIESGO BAJA",IF(OR(AND('VALORACIÓN CON CONTROLES'!H79=4,'ANALISIS DE RIESGOS'!G79=1),AND('VALORACIÓN CON CONTROLES'!H79=3,'ANALISIS DE RIESGOS'!G79=2),AND('VALORACIÓN CON CONTROLES'!H79=2,'ANALISIS DE RIESGOS'!G79=3),AND('VALORACIÓN CON CONTROLES'!H79=1,'ANALISIS DE RIESGOS'!G79=3)),"ZONA RIESGO MODERADO",IF(OR(AND('VALORACIÓN CON CONTROLES'!H79=5,'ANALISIS DE RIESGOS'!G79=1),AND('VALORACIÓN CON CONTROLES'!H79=5,'ANALISIS DE RIESGOS'!G79=2),AND('VALORACIÓN CON CONTROLES'!H79=4,'ANALISIS DE RIESGOS'!G79=2),AND('VALORACIÓN CON CONTROLES'!H79=4,'ANALISIS DE RIESGOS'!G79=3),AND('VALORACIÓN CON CONTROLES'!H79=3,'ANALISIS DE RIESGOS'!G79=3),AND('VALORACIÓN CON CONTROLES'!H79=2,'ANALISIS DE RIESGOS'!G79=4),AND('VALORACIÓN CON CONTROLES'!H79=1,'ANALISIS DE RIESGOS'!G79=4),AND('VALORACIÓN CON CONTROLES'!H79=1,'ANALISIS DE RIESGOS'!G79=5)),"ZONA RIESGO ALTO",IF(OR(AND('VALORACIÓN CON CONTROLES'!H79=5,'ANALISIS DE RIESGOS'!G79=3),AND('VALORACIÓN CON CONTROLES'!H79=5,'ANALISIS DE RIESGOS'!G79=4),AND('VALORACIÓN CON CONTROLES'!H79=5,'ANALISIS DE RIESGOS'!G79=5),AND('VALORACIÓN CON CONTROLES'!H79=4,'ANALISIS DE RIESGOS'!G79=4),AND('VALORACIÓN CON CONTROLES'!H79=4,'ANALISIS DE RIESGOS'!G79=5),AND('VALORACIÓN CON CONTROLES'!H79=3,'ANALISIS DE RIESGOS'!G79=4),AND('VALORACIÓN CON CONTROLES'!H79=3,'ANALISIS DE RIESGOS'!G79=5),AND('VALORACIÓN CON CONTROLES'!H79=2,'ANALISIS DE RIESGOS'!G79=5)),"ZONA RIESGO EXTREMO")))),0)</f>
        <v>0</v>
      </c>
      <c r="Q84" s="46">
        <f>IF(AND('VALORACIÓN CON CONTROLES'!H79&gt;0,'VALORACIÓN CON CONTROLES'!I79&gt;0),IF(OR(AND('VALORACIÓN CON CONTROLES'!H79=1,'VALORACIÓN CON CONTROLES'!I79=1),AND('VALORACIÓN CON CONTROLES'!H79=2,'VALORACIÓN CON CONTROLES'!I79=1),AND('VALORACIÓN CON CONTROLES'!H79=3,'VALORACIÓN CON CONTROLES'!I79=1),AND('VALORACIÓN CON CONTROLES'!H79=1,'VALORACIÓN CON CONTROLES'!I79=2),AND('VALORACIÓN CON CONTROLES'!H79=2,'VALORACIÓN CON CONTROLES'!I79=2)),"ZONA RIESGO BAJA",IF(OR(AND('VALORACIÓN CON CONTROLES'!H79=4,'VALORACIÓN CON CONTROLES'!I79=1),AND('VALORACIÓN CON CONTROLES'!H79=3,'VALORACIÓN CON CONTROLES'!I79=2),AND('VALORACIÓN CON CONTROLES'!H79=2,'VALORACIÓN CON CONTROLES'!I79=3),AND('VALORACIÓN CON CONTROLES'!H79=1,'VALORACIÓN CON CONTROLES'!I79=3)),"ZONA RIESGO MODERADO",IF(OR(AND('VALORACIÓN CON CONTROLES'!H79=5,'VALORACIÓN CON CONTROLES'!I79=1),AND('VALORACIÓN CON CONTROLES'!H79=5,'VALORACIÓN CON CONTROLES'!I79=2),AND('VALORACIÓN CON CONTROLES'!H79=4,'VALORACIÓN CON CONTROLES'!I79=2),AND('VALORACIÓN CON CONTROLES'!H79=4,'VALORACIÓN CON CONTROLES'!I79=3),AND('VALORACIÓN CON CONTROLES'!H79=3,'VALORACIÓN CON CONTROLES'!I79=3),AND('VALORACIÓN CON CONTROLES'!H79=2,'VALORACIÓN CON CONTROLES'!I79=4),AND('VALORACIÓN CON CONTROLES'!H79=1,'VALORACIÓN CON CONTROLES'!I79=4),AND('VALORACIÓN CON CONTROLES'!H79=1,'VALORACIÓN CON CONTROLES'!I79=5)),"ZONA RIESGO ALTO",IF(OR(AND('VALORACIÓN CON CONTROLES'!H79=5,'VALORACIÓN CON CONTROLES'!I79=3),AND('VALORACIÓN CON CONTROLES'!H79=5,'VALORACIÓN CON CONTROLES'!I79=4),AND('VALORACIÓN CON CONTROLES'!H79=5,'VALORACIÓN CON CONTROLES'!I79=5),AND('VALORACIÓN CON CONTROLES'!H79=4,'VALORACIÓN CON CONTROLES'!I79=4),AND('VALORACIÓN CON CONTROLES'!H79=4,'VALORACIÓN CON CONTROLES'!I79=5),AND('VALORACIÓN CON CONTROLES'!H79=3,'VALORACIÓN CON CONTROLES'!I79=4),AND('VALORACIÓN CON CONTROLES'!H79=3,'VALORACIÓN CON CONTROLES'!I79=5),AND('VALORACIÓN CON CONTROLES'!H79=2,'VALORACIÓN CON CONTROLES'!I79=5)),"ZONA RIESGO EXTREMO")))),0)</f>
        <v>0</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5.75" thickBot="1" x14ac:dyDescent="0.3">
      <c r="A85" s="1"/>
      <c r="B85" s="1"/>
      <c r="C85" s="1"/>
      <c r="D85" s="1"/>
      <c r="E85" s="1"/>
      <c r="F85" s="1"/>
      <c r="G85" s="1"/>
      <c r="H85" s="1"/>
      <c r="I85" s="1"/>
      <c r="J85" s="1"/>
      <c r="K85" s="15">
        <v>75</v>
      </c>
      <c r="L85" s="1"/>
      <c r="M85" s="48">
        <v>71</v>
      </c>
      <c r="N85" s="48">
        <f>IF(AND('VALORACIÓN CON CONTROLES'!H80=0,'VALORACIÓN CON CONTROLES'!I80=0),'ANALISIS DE RIESGOS'!I80,0)</f>
        <v>0</v>
      </c>
      <c r="O85" s="1">
        <f>IF(AND('VALORACIÓN CON CONTROLES'!H80=0,'VALORACIÓN CON CONTROLES'!I80&gt;0),IF(OR(AND('ANALISIS DE RIESGOS'!F80=1,'VALORACIÓN CON CONTROLES'!I80=1),AND('ANALISIS DE RIESGOS'!F80=2,'VALORACIÓN CON CONTROLES'!I80=1),AND('ANALISIS DE RIESGOS'!F80=3,'VALORACIÓN CON CONTROLES'!I80=1),AND('ANALISIS DE RIESGOS'!F80=1,'VALORACIÓN CON CONTROLES'!I80=2),AND('ANALISIS DE RIESGOS'!F80=2,'VALORACIÓN CON CONTROLES'!I80=2)),"ZONA RIESGO BAJA",IF(OR(AND('ANALISIS DE RIESGOS'!F80=4,'VALORACIÓN CON CONTROLES'!I80=1),AND('ANALISIS DE RIESGOS'!F80=3,'VALORACIÓN CON CONTROLES'!I80=2),AND('ANALISIS DE RIESGOS'!F80=2,'VALORACIÓN CON CONTROLES'!I80=3),AND('ANALISIS DE RIESGOS'!F80=1,'VALORACIÓN CON CONTROLES'!I80=3)),"ZONA RIESGO MODERADO",IF(OR(AND('ANALISIS DE RIESGOS'!F80=5,'VALORACIÓN CON CONTROLES'!I80=1),AND('ANALISIS DE RIESGOS'!F80=5,'VALORACIÓN CON CONTROLES'!I80=2),AND('ANALISIS DE RIESGOS'!F80=4,'VALORACIÓN CON CONTROLES'!I80=2),AND('ANALISIS DE RIESGOS'!F80=4,'VALORACIÓN CON CONTROLES'!I80=3),AND('ANALISIS DE RIESGOS'!F80=3,'VALORACIÓN CON CONTROLES'!I80=3),AND('ANALISIS DE RIESGOS'!F80=2,'VALORACIÓN CON CONTROLES'!I80=4),AND('ANALISIS DE RIESGOS'!F80=1,'VALORACIÓN CON CONTROLES'!I80=4),AND('ANALISIS DE RIESGOS'!F80=1,'VALORACIÓN CON CONTROLES'!I80=5)),"ZONA RIESGO ALTO",IF(OR(AND('ANALISIS DE RIESGOS'!F80=5,'VALORACIÓN CON CONTROLES'!I80=3),AND('ANALISIS DE RIESGOS'!F80=5,'VALORACIÓN CON CONTROLES'!I80=4),AND('ANALISIS DE RIESGOS'!F80=5,'VALORACIÓN CON CONTROLES'!I80=5),AND('ANALISIS DE RIESGOS'!F80=4,'VALORACIÓN CON CONTROLES'!I80=4),AND('ANALISIS DE RIESGOS'!F80=4,'VALORACIÓN CON CONTROLES'!I80=5),AND('ANALISIS DE RIESGOS'!F80=3,'VALORACIÓN CON CONTROLES'!I80=4),AND('ANALISIS DE RIESGOS'!F80=3,'VALORACIÓN CON CONTROLES'!I80=5),AND('ANALISIS DE RIESGOS'!F80=2,'VALORACIÓN CON CONTROLES'!I80=5)),"ZONA RIESGO EXTREMO")))),0)</f>
        <v>0</v>
      </c>
      <c r="P85" s="1">
        <f>IF(AND('VALORACIÓN CON CONTROLES'!H80&gt;0,'VALORACIÓN CON CONTROLES'!I80=0),IF(OR(AND('VALORACIÓN CON CONTROLES'!H80=1,'ANALISIS DE RIESGOS'!G80=1),AND('VALORACIÓN CON CONTROLES'!H80=2,'ANALISIS DE RIESGOS'!G80=1),AND('VALORACIÓN CON CONTROLES'!H80=3,'ANALISIS DE RIESGOS'!G80=1),AND('VALORACIÓN CON CONTROLES'!H80=1,'ANALISIS DE RIESGOS'!G80=2),AND('VALORACIÓN CON CONTROLES'!H80=2,'ANALISIS DE RIESGOS'!G80=2)),"ZONA RIESGO BAJA",IF(OR(AND('VALORACIÓN CON CONTROLES'!H80=4,'ANALISIS DE RIESGOS'!G80=1),AND('VALORACIÓN CON CONTROLES'!H80=3,'ANALISIS DE RIESGOS'!G80=2),AND('VALORACIÓN CON CONTROLES'!H80=2,'ANALISIS DE RIESGOS'!G80=3),AND('VALORACIÓN CON CONTROLES'!H80=1,'ANALISIS DE RIESGOS'!G80=3)),"ZONA RIESGO MODERADO",IF(OR(AND('VALORACIÓN CON CONTROLES'!H80=5,'ANALISIS DE RIESGOS'!G80=1),AND('VALORACIÓN CON CONTROLES'!H80=5,'ANALISIS DE RIESGOS'!G80=2),AND('VALORACIÓN CON CONTROLES'!H80=4,'ANALISIS DE RIESGOS'!G80=2),AND('VALORACIÓN CON CONTROLES'!H80=4,'ANALISIS DE RIESGOS'!G80=3),AND('VALORACIÓN CON CONTROLES'!H80=3,'ANALISIS DE RIESGOS'!G80=3),AND('VALORACIÓN CON CONTROLES'!H80=2,'ANALISIS DE RIESGOS'!G80=4),AND('VALORACIÓN CON CONTROLES'!H80=1,'ANALISIS DE RIESGOS'!G80=4),AND('VALORACIÓN CON CONTROLES'!H80=1,'ANALISIS DE RIESGOS'!G80=5)),"ZONA RIESGO ALTO",IF(OR(AND('VALORACIÓN CON CONTROLES'!H80=5,'ANALISIS DE RIESGOS'!G80=3),AND('VALORACIÓN CON CONTROLES'!H80=5,'ANALISIS DE RIESGOS'!G80=4),AND('VALORACIÓN CON CONTROLES'!H80=5,'ANALISIS DE RIESGOS'!G80=5),AND('VALORACIÓN CON CONTROLES'!H80=4,'ANALISIS DE RIESGOS'!G80=4),AND('VALORACIÓN CON CONTROLES'!H80=4,'ANALISIS DE RIESGOS'!G80=5),AND('VALORACIÓN CON CONTROLES'!H80=3,'ANALISIS DE RIESGOS'!G80=4),AND('VALORACIÓN CON CONTROLES'!H80=3,'ANALISIS DE RIESGOS'!G80=5),AND('VALORACIÓN CON CONTROLES'!H80=2,'ANALISIS DE RIESGOS'!G80=5)),"ZONA RIESGO EXTREMO")))),0)</f>
        <v>0</v>
      </c>
      <c r="Q85" s="46">
        <f>IF(AND('VALORACIÓN CON CONTROLES'!H80&gt;0,'VALORACIÓN CON CONTROLES'!I80&gt;0),IF(OR(AND('VALORACIÓN CON CONTROLES'!H80=1,'VALORACIÓN CON CONTROLES'!I80=1),AND('VALORACIÓN CON CONTROLES'!H80=2,'VALORACIÓN CON CONTROLES'!I80=1),AND('VALORACIÓN CON CONTROLES'!H80=3,'VALORACIÓN CON CONTROLES'!I80=1),AND('VALORACIÓN CON CONTROLES'!H80=1,'VALORACIÓN CON CONTROLES'!I80=2),AND('VALORACIÓN CON CONTROLES'!H80=2,'VALORACIÓN CON CONTROLES'!I80=2)),"ZONA RIESGO BAJA",IF(OR(AND('VALORACIÓN CON CONTROLES'!H80=4,'VALORACIÓN CON CONTROLES'!I80=1),AND('VALORACIÓN CON CONTROLES'!H80=3,'VALORACIÓN CON CONTROLES'!I80=2),AND('VALORACIÓN CON CONTROLES'!H80=2,'VALORACIÓN CON CONTROLES'!I80=3),AND('VALORACIÓN CON CONTROLES'!H80=1,'VALORACIÓN CON CONTROLES'!I80=3)),"ZONA RIESGO MODERADO",IF(OR(AND('VALORACIÓN CON CONTROLES'!H80=5,'VALORACIÓN CON CONTROLES'!I80=1),AND('VALORACIÓN CON CONTROLES'!H80=5,'VALORACIÓN CON CONTROLES'!I80=2),AND('VALORACIÓN CON CONTROLES'!H80=4,'VALORACIÓN CON CONTROLES'!I80=2),AND('VALORACIÓN CON CONTROLES'!H80=4,'VALORACIÓN CON CONTROLES'!I80=3),AND('VALORACIÓN CON CONTROLES'!H80=3,'VALORACIÓN CON CONTROLES'!I80=3),AND('VALORACIÓN CON CONTROLES'!H80=2,'VALORACIÓN CON CONTROLES'!I80=4),AND('VALORACIÓN CON CONTROLES'!H80=1,'VALORACIÓN CON CONTROLES'!I80=4),AND('VALORACIÓN CON CONTROLES'!H80=1,'VALORACIÓN CON CONTROLES'!I80=5)),"ZONA RIESGO ALTO",IF(OR(AND('VALORACIÓN CON CONTROLES'!H80=5,'VALORACIÓN CON CONTROLES'!I80=3),AND('VALORACIÓN CON CONTROLES'!H80=5,'VALORACIÓN CON CONTROLES'!I80=4),AND('VALORACIÓN CON CONTROLES'!H80=5,'VALORACIÓN CON CONTROLES'!I80=5),AND('VALORACIÓN CON CONTROLES'!H80=4,'VALORACIÓN CON CONTROLES'!I80=4),AND('VALORACIÓN CON CONTROLES'!H80=4,'VALORACIÓN CON CONTROLES'!I80=5),AND('VALORACIÓN CON CONTROLES'!H80=3,'VALORACIÓN CON CONTROLES'!I80=4),AND('VALORACIÓN CON CONTROLES'!H80=3,'VALORACIÓN CON CONTROLES'!I80=5),AND('VALORACIÓN CON CONTROLES'!H80=2,'VALORACIÓN CON CONTROLES'!I80=5)),"ZONA RIESGO EXTREMO")))),0)</f>
        <v>0</v>
      </c>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5.75" thickBot="1" x14ac:dyDescent="0.3">
      <c r="A86" s="1"/>
      <c r="B86" s="1"/>
      <c r="C86" s="1"/>
      <c r="D86" s="1"/>
      <c r="E86" s="1"/>
      <c r="F86" s="1"/>
      <c r="G86" s="1"/>
      <c r="H86" s="1"/>
      <c r="I86" s="1"/>
      <c r="J86" s="1"/>
      <c r="K86" s="15">
        <v>76</v>
      </c>
      <c r="L86" s="1"/>
      <c r="M86" s="48">
        <v>72</v>
      </c>
      <c r="N86" s="48">
        <f>IF(AND('VALORACIÓN CON CONTROLES'!H81=0,'VALORACIÓN CON CONTROLES'!I81=0),'ANALISIS DE RIESGOS'!I81,0)</f>
        <v>0</v>
      </c>
      <c r="O86" s="1">
        <f>IF(AND('VALORACIÓN CON CONTROLES'!H81=0,'VALORACIÓN CON CONTROLES'!I81&gt;0),IF(OR(AND('ANALISIS DE RIESGOS'!F81=1,'VALORACIÓN CON CONTROLES'!I81=1),AND('ANALISIS DE RIESGOS'!F81=2,'VALORACIÓN CON CONTROLES'!I81=1),AND('ANALISIS DE RIESGOS'!F81=3,'VALORACIÓN CON CONTROLES'!I81=1),AND('ANALISIS DE RIESGOS'!F81=1,'VALORACIÓN CON CONTROLES'!I81=2),AND('ANALISIS DE RIESGOS'!F81=2,'VALORACIÓN CON CONTROLES'!I81=2)),"ZONA RIESGO BAJA",IF(OR(AND('ANALISIS DE RIESGOS'!F81=4,'VALORACIÓN CON CONTROLES'!I81=1),AND('ANALISIS DE RIESGOS'!F81=3,'VALORACIÓN CON CONTROLES'!I81=2),AND('ANALISIS DE RIESGOS'!F81=2,'VALORACIÓN CON CONTROLES'!I81=3),AND('ANALISIS DE RIESGOS'!F81=1,'VALORACIÓN CON CONTROLES'!I81=3)),"ZONA RIESGO MODERADO",IF(OR(AND('ANALISIS DE RIESGOS'!F81=5,'VALORACIÓN CON CONTROLES'!I81=1),AND('ANALISIS DE RIESGOS'!F81=5,'VALORACIÓN CON CONTROLES'!I81=2),AND('ANALISIS DE RIESGOS'!F81=4,'VALORACIÓN CON CONTROLES'!I81=2),AND('ANALISIS DE RIESGOS'!F81=4,'VALORACIÓN CON CONTROLES'!I81=3),AND('ANALISIS DE RIESGOS'!F81=3,'VALORACIÓN CON CONTROLES'!I81=3),AND('ANALISIS DE RIESGOS'!F81=2,'VALORACIÓN CON CONTROLES'!I81=4),AND('ANALISIS DE RIESGOS'!F81=1,'VALORACIÓN CON CONTROLES'!I81=4),AND('ANALISIS DE RIESGOS'!F81=1,'VALORACIÓN CON CONTROLES'!I81=5)),"ZONA RIESGO ALTO",IF(OR(AND('ANALISIS DE RIESGOS'!F81=5,'VALORACIÓN CON CONTROLES'!I81=3),AND('ANALISIS DE RIESGOS'!F81=5,'VALORACIÓN CON CONTROLES'!I81=4),AND('ANALISIS DE RIESGOS'!F81=5,'VALORACIÓN CON CONTROLES'!I81=5),AND('ANALISIS DE RIESGOS'!F81=4,'VALORACIÓN CON CONTROLES'!I81=4),AND('ANALISIS DE RIESGOS'!F81=4,'VALORACIÓN CON CONTROLES'!I81=5),AND('ANALISIS DE RIESGOS'!F81=3,'VALORACIÓN CON CONTROLES'!I81=4),AND('ANALISIS DE RIESGOS'!F81=3,'VALORACIÓN CON CONTROLES'!I81=5),AND('ANALISIS DE RIESGOS'!F81=2,'VALORACIÓN CON CONTROLES'!I81=5)),"ZONA RIESGO EXTREMO")))),0)</f>
        <v>0</v>
      </c>
      <c r="P86" s="1">
        <f>IF(AND('VALORACIÓN CON CONTROLES'!H81&gt;0,'VALORACIÓN CON CONTROLES'!I81=0),IF(OR(AND('VALORACIÓN CON CONTROLES'!H81=1,'ANALISIS DE RIESGOS'!G81=1),AND('VALORACIÓN CON CONTROLES'!H81=2,'ANALISIS DE RIESGOS'!G81=1),AND('VALORACIÓN CON CONTROLES'!H81=3,'ANALISIS DE RIESGOS'!G81=1),AND('VALORACIÓN CON CONTROLES'!H81=1,'ANALISIS DE RIESGOS'!G81=2),AND('VALORACIÓN CON CONTROLES'!H81=2,'ANALISIS DE RIESGOS'!G81=2)),"ZONA RIESGO BAJA",IF(OR(AND('VALORACIÓN CON CONTROLES'!H81=4,'ANALISIS DE RIESGOS'!G81=1),AND('VALORACIÓN CON CONTROLES'!H81=3,'ANALISIS DE RIESGOS'!G81=2),AND('VALORACIÓN CON CONTROLES'!H81=2,'ANALISIS DE RIESGOS'!G81=3),AND('VALORACIÓN CON CONTROLES'!H81=1,'ANALISIS DE RIESGOS'!G81=3)),"ZONA RIESGO MODERADO",IF(OR(AND('VALORACIÓN CON CONTROLES'!H81=5,'ANALISIS DE RIESGOS'!G81=1),AND('VALORACIÓN CON CONTROLES'!H81=5,'ANALISIS DE RIESGOS'!G81=2),AND('VALORACIÓN CON CONTROLES'!H81=4,'ANALISIS DE RIESGOS'!G81=2),AND('VALORACIÓN CON CONTROLES'!H81=4,'ANALISIS DE RIESGOS'!G81=3),AND('VALORACIÓN CON CONTROLES'!H81=3,'ANALISIS DE RIESGOS'!G81=3),AND('VALORACIÓN CON CONTROLES'!H81=2,'ANALISIS DE RIESGOS'!G81=4),AND('VALORACIÓN CON CONTROLES'!H81=1,'ANALISIS DE RIESGOS'!G81=4),AND('VALORACIÓN CON CONTROLES'!H81=1,'ANALISIS DE RIESGOS'!G81=5)),"ZONA RIESGO ALTO",IF(OR(AND('VALORACIÓN CON CONTROLES'!H81=5,'ANALISIS DE RIESGOS'!G81=3),AND('VALORACIÓN CON CONTROLES'!H81=5,'ANALISIS DE RIESGOS'!G81=4),AND('VALORACIÓN CON CONTROLES'!H81=5,'ANALISIS DE RIESGOS'!G81=5),AND('VALORACIÓN CON CONTROLES'!H81=4,'ANALISIS DE RIESGOS'!G81=4),AND('VALORACIÓN CON CONTROLES'!H81=4,'ANALISIS DE RIESGOS'!G81=5),AND('VALORACIÓN CON CONTROLES'!H81=3,'ANALISIS DE RIESGOS'!G81=4),AND('VALORACIÓN CON CONTROLES'!H81=3,'ANALISIS DE RIESGOS'!G81=5),AND('VALORACIÓN CON CONTROLES'!H81=2,'ANALISIS DE RIESGOS'!G81=5)),"ZONA RIESGO EXTREMO")))),0)</f>
        <v>0</v>
      </c>
      <c r="Q86" s="46">
        <f>IF(AND('VALORACIÓN CON CONTROLES'!H81&gt;0,'VALORACIÓN CON CONTROLES'!I81&gt;0),IF(OR(AND('VALORACIÓN CON CONTROLES'!H81=1,'VALORACIÓN CON CONTROLES'!I81=1),AND('VALORACIÓN CON CONTROLES'!H81=2,'VALORACIÓN CON CONTROLES'!I81=1),AND('VALORACIÓN CON CONTROLES'!H81=3,'VALORACIÓN CON CONTROLES'!I81=1),AND('VALORACIÓN CON CONTROLES'!H81=1,'VALORACIÓN CON CONTROLES'!I81=2),AND('VALORACIÓN CON CONTROLES'!H81=2,'VALORACIÓN CON CONTROLES'!I81=2)),"ZONA RIESGO BAJA",IF(OR(AND('VALORACIÓN CON CONTROLES'!H81=4,'VALORACIÓN CON CONTROLES'!I81=1),AND('VALORACIÓN CON CONTROLES'!H81=3,'VALORACIÓN CON CONTROLES'!I81=2),AND('VALORACIÓN CON CONTROLES'!H81=2,'VALORACIÓN CON CONTROLES'!I81=3),AND('VALORACIÓN CON CONTROLES'!H81=1,'VALORACIÓN CON CONTROLES'!I81=3)),"ZONA RIESGO MODERADO",IF(OR(AND('VALORACIÓN CON CONTROLES'!H81=5,'VALORACIÓN CON CONTROLES'!I81=1),AND('VALORACIÓN CON CONTROLES'!H81=5,'VALORACIÓN CON CONTROLES'!I81=2),AND('VALORACIÓN CON CONTROLES'!H81=4,'VALORACIÓN CON CONTROLES'!I81=2),AND('VALORACIÓN CON CONTROLES'!H81=4,'VALORACIÓN CON CONTROLES'!I81=3),AND('VALORACIÓN CON CONTROLES'!H81=3,'VALORACIÓN CON CONTROLES'!I81=3),AND('VALORACIÓN CON CONTROLES'!H81=2,'VALORACIÓN CON CONTROLES'!I81=4),AND('VALORACIÓN CON CONTROLES'!H81=1,'VALORACIÓN CON CONTROLES'!I81=4),AND('VALORACIÓN CON CONTROLES'!H81=1,'VALORACIÓN CON CONTROLES'!I81=5)),"ZONA RIESGO ALTO",IF(OR(AND('VALORACIÓN CON CONTROLES'!H81=5,'VALORACIÓN CON CONTROLES'!I81=3),AND('VALORACIÓN CON CONTROLES'!H81=5,'VALORACIÓN CON CONTROLES'!I81=4),AND('VALORACIÓN CON CONTROLES'!H81=5,'VALORACIÓN CON CONTROLES'!I81=5),AND('VALORACIÓN CON CONTROLES'!H81=4,'VALORACIÓN CON CONTROLES'!I81=4),AND('VALORACIÓN CON CONTROLES'!H81=4,'VALORACIÓN CON CONTROLES'!I81=5),AND('VALORACIÓN CON CONTROLES'!H81=3,'VALORACIÓN CON CONTROLES'!I81=4),AND('VALORACIÓN CON CONTROLES'!H81=3,'VALORACIÓN CON CONTROLES'!I81=5),AND('VALORACIÓN CON CONTROLES'!H81=2,'VALORACIÓN CON CONTROLES'!I81=5)),"ZONA RIESGO EXTREMO")))),0)</f>
        <v>0</v>
      </c>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5.75" thickBot="1" x14ac:dyDescent="0.3">
      <c r="A87" s="1"/>
      <c r="B87" s="1"/>
      <c r="C87" s="1"/>
      <c r="D87" s="1"/>
      <c r="E87" s="1"/>
      <c r="F87" s="1"/>
      <c r="G87" s="1"/>
      <c r="H87" s="1"/>
      <c r="I87" s="1"/>
      <c r="J87" s="1"/>
      <c r="K87" s="15">
        <v>77</v>
      </c>
      <c r="L87" s="1"/>
      <c r="M87" s="48">
        <v>73</v>
      </c>
      <c r="N87" s="48">
        <f>IF(AND('VALORACIÓN CON CONTROLES'!H82=0,'VALORACIÓN CON CONTROLES'!I82=0),'ANALISIS DE RIESGOS'!I82,0)</f>
        <v>0</v>
      </c>
      <c r="O87" s="1">
        <f>IF(AND('VALORACIÓN CON CONTROLES'!H82=0,'VALORACIÓN CON CONTROLES'!I82&gt;0),IF(OR(AND('ANALISIS DE RIESGOS'!F82=1,'VALORACIÓN CON CONTROLES'!I82=1),AND('ANALISIS DE RIESGOS'!F82=2,'VALORACIÓN CON CONTROLES'!I82=1),AND('ANALISIS DE RIESGOS'!F82=3,'VALORACIÓN CON CONTROLES'!I82=1),AND('ANALISIS DE RIESGOS'!F82=1,'VALORACIÓN CON CONTROLES'!I82=2),AND('ANALISIS DE RIESGOS'!F82=2,'VALORACIÓN CON CONTROLES'!I82=2)),"ZONA RIESGO BAJA",IF(OR(AND('ANALISIS DE RIESGOS'!F82=4,'VALORACIÓN CON CONTROLES'!I82=1),AND('ANALISIS DE RIESGOS'!F82=3,'VALORACIÓN CON CONTROLES'!I82=2),AND('ANALISIS DE RIESGOS'!F82=2,'VALORACIÓN CON CONTROLES'!I82=3),AND('ANALISIS DE RIESGOS'!F82=1,'VALORACIÓN CON CONTROLES'!I82=3)),"ZONA RIESGO MODERADO",IF(OR(AND('ANALISIS DE RIESGOS'!F82=5,'VALORACIÓN CON CONTROLES'!I82=1),AND('ANALISIS DE RIESGOS'!F82=5,'VALORACIÓN CON CONTROLES'!I82=2),AND('ANALISIS DE RIESGOS'!F82=4,'VALORACIÓN CON CONTROLES'!I82=2),AND('ANALISIS DE RIESGOS'!F82=4,'VALORACIÓN CON CONTROLES'!I82=3),AND('ANALISIS DE RIESGOS'!F82=3,'VALORACIÓN CON CONTROLES'!I82=3),AND('ANALISIS DE RIESGOS'!F82=2,'VALORACIÓN CON CONTROLES'!I82=4),AND('ANALISIS DE RIESGOS'!F82=1,'VALORACIÓN CON CONTROLES'!I82=4),AND('ANALISIS DE RIESGOS'!F82=1,'VALORACIÓN CON CONTROLES'!I82=5)),"ZONA RIESGO ALTO",IF(OR(AND('ANALISIS DE RIESGOS'!F82=5,'VALORACIÓN CON CONTROLES'!I82=3),AND('ANALISIS DE RIESGOS'!F82=5,'VALORACIÓN CON CONTROLES'!I82=4),AND('ANALISIS DE RIESGOS'!F82=5,'VALORACIÓN CON CONTROLES'!I82=5),AND('ANALISIS DE RIESGOS'!F82=4,'VALORACIÓN CON CONTROLES'!I82=4),AND('ANALISIS DE RIESGOS'!F82=4,'VALORACIÓN CON CONTROLES'!I82=5),AND('ANALISIS DE RIESGOS'!F82=3,'VALORACIÓN CON CONTROLES'!I82=4),AND('ANALISIS DE RIESGOS'!F82=3,'VALORACIÓN CON CONTROLES'!I82=5),AND('ANALISIS DE RIESGOS'!F82=2,'VALORACIÓN CON CONTROLES'!I82=5)),"ZONA RIESGO EXTREMO")))),0)</f>
        <v>0</v>
      </c>
      <c r="P87" s="1">
        <f>IF(AND('VALORACIÓN CON CONTROLES'!H82&gt;0,'VALORACIÓN CON CONTROLES'!I82=0),IF(OR(AND('VALORACIÓN CON CONTROLES'!H82=1,'ANALISIS DE RIESGOS'!G82=1),AND('VALORACIÓN CON CONTROLES'!H82=2,'ANALISIS DE RIESGOS'!G82=1),AND('VALORACIÓN CON CONTROLES'!H82=3,'ANALISIS DE RIESGOS'!G82=1),AND('VALORACIÓN CON CONTROLES'!H82=1,'ANALISIS DE RIESGOS'!G82=2),AND('VALORACIÓN CON CONTROLES'!H82=2,'ANALISIS DE RIESGOS'!G82=2)),"ZONA RIESGO BAJA",IF(OR(AND('VALORACIÓN CON CONTROLES'!H82=4,'ANALISIS DE RIESGOS'!G82=1),AND('VALORACIÓN CON CONTROLES'!H82=3,'ANALISIS DE RIESGOS'!G82=2),AND('VALORACIÓN CON CONTROLES'!H82=2,'ANALISIS DE RIESGOS'!G82=3),AND('VALORACIÓN CON CONTROLES'!H82=1,'ANALISIS DE RIESGOS'!G82=3)),"ZONA RIESGO MODERADO",IF(OR(AND('VALORACIÓN CON CONTROLES'!H82=5,'ANALISIS DE RIESGOS'!G82=1),AND('VALORACIÓN CON CONTROLES'!H82=5,'ANALISIS DE RIESGOS'!G82=2),AND('VALORACIÓN CON CONTROLES'!H82=4,'ANALISIS DE RIESGOS'!G82=2),AND('VALORACIÓN CON CONTROLES'!H82=4,'ANALISIS DE RIESGOS'!G82=3),AND('VALORACIÓN CON CONTROLES'!H82=3,'ANALISIS DE RIESGOS'!G82=3),AND('VALORACIÓN CON CONTROLES'!H82=2,'ANALISIS DE RIESGOS'!G82=4),AND('VALORACIÓN CON CONTROLES'!H82=1,'ANALISIS DE RIESGOS'!G82=4),AND('VALORACIÓN CON CONTROLES'!H82=1,'ANALISIS DE RIESGOS'!G82=5)),"ZONA RIESGO ALTO",IF(OR(AND('VALORACIÓN CON CONTROLES'!H82=5,'ANALISIS DE RIESGOS'!G82=3),AND('VALORACIÓN CON CONTROLES'!H82=5,'ANALISIS DE RIESGOS'!G82=4),AND('VALORACIÓN CON CONTROLES'!H82=5,'ANALISIS DE RIESGOS'!G82=5),AND('VALORACIÓN CON CONTROLES'!H82=4,'ANALISIS DE RIESGOS'!G82=4),AND('VALORACIÓN CON CONTROLES'!H82=4,'ANALISIS DE RIESGOS'!G82=5),AND('VALORACIÓN CON CONTROLES'!H82=3,'ANALISIS DE RIESGOS'!G82=4),AND('VALORACIÓN CON CONTROLES'!H82=3,'ANALISIS DE RIESGOS'!G82=5),AND('VALORACIÓN CON CONTROLES'!H82=2,'ANALISIS DE RIESGOS'!G82=5)),"ZONA RIESGO EXTREMO")))),0)</f>
        <v>0</v>
      </c>
      <c r="Q87" s="46">
        <f>IF(AND('VALORACIÓN CON CONTROLES'!H82&gt;0,'VALORACIÓN CON CONTROLES'!I82&gt;0),IF(OR(AND('VALORACIÓN CON CONTROLES'!H82=1,'VALORACIÓN CON CONTROLES'!I82=1),AND('VALORACIÓN CON CONTROLES'!H82=2,'VALORACIÓN CON CONTROLES'!I82=1),AND('VALORACIÓN CON CONTROLES'!H82=3,'VALORACIÓN CON CONTROLES'!I82=1),AND('VALORACIÓN CON CONTROLES'!H82=1,'VALORACIÓN CON CONTROLES'!I82=2),AND('VALORACIÓN CON CONTROLES'!H82=2,'VALORACIÓN CON CONTROLES'!I82=2)),"ZONA RIESGO BAJA",IF(OR(AND('VALORACIÓN CON CONTROLES'!H82=4,'VALORACIÓN CON CONTROLES'!I82=1),AND('VALORACIÓN CON CONTROLES'!H82=3,'VALORACIÓN CON CONTROLES'!I82=2),AND('VALORACIÓN CON CONTROLES'!H82=2,'VALORACIÓN CON CONTROLES'!I82=3),AND('VALORACIÓN CON CONTROLES'!H82=1,'VALORACIÓN CON CONTROLES'!I82=3)),"ZONA RIESGO MODERADO",IF(OR(AND('VALORACIÓN CON CONTROLES'!H82=5,'VALORACIÓN CON CONTROLES'!I82=1),AND('VALORACIÓN CON CONTROLES'!H82=5,'VALORACIÓN CON CONTROLES'!I82=2),AND('VALORACIÓN CON CONTROLES'!H82=4,'VALORACIÓN CON CONTROLES'!I82=2),AND('VALORACIÓN CON CONTROLES'!H82=4,'VALORACIÓN CON CONTROLES'!I82=3),AND('VALORACIÓN CON CONTROLES'!H82=3,'VALORACIÓN CON CONTROLES'!I82=3),AND('VALORACIÓN CON CONTROLES'!H82=2,'VALORACIÓN CON CONTROLES'!I82=4),AND('VALORACIÓN CON CONTROLES'!H82=1,'VALORACIÓN CON CONTROLES'!I82=4),AND('VALORACIÓN CON CONTROLES'!H82=1,'VALORACIÓN CON CONTROLES'!I82=5)),"ZONA RIESGO ALTO",IF(OR(AND('VALORACIÓN CON CONTROLES'!H82=5,'VALORACIÓN CON CONTROLES'!I82=3),AND('VALORACIÓN CON CONTROLES'!H82=5,'VALORACIÓN CON CONTROLES'!I82=4),AND('VALORACIÓN CON CONTROLES'!H82=5,'VALORACIÓN CON CONTROLES'!I82=5),AND('VALORACIÓN CON CONTROLES'!H82=4,'VALORACIÓN CON CONTROLES'!I82=4),AND('VALORACIÓN CON CONTROLES'!H82=4,'VALORACIÓN CON CONTROLES'!I82=5),AND('VALORACIÓN CON CONTROLES'!H82=3,'VALORACIÓN CON CONTROLES'!I82=4),AND('VALORACIÓN CON CONTROLES'!H82=3,'VALORACIÓN CON CONTROLES'!I82=5),AND('VALORACIÓN CON CONTROLES'!H82=2,'VALORACIÓN CON CONTROLES'!I82=5)),"ZONA RIESGO EXTREMO")))),0)</f>
        <v>0</v>
      </c>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5.75" thickBot="1" x14ac:dyDescent="0.3">
      <c r="A88" s="1"/>
      <c r="B88" s="1"/>
      <c r="C88" s="1"/>
      <c r="D88" s="1"/>
      <c r="E88" s="1"/>
      <c r="F88" s="1"/>
      <c r="G88" s="1"/>
      <c r="H88" s="1"/>
      <c r="I88" s="1"/>
      <c r="J88" s="1"/>
      <c r="K88" s="15">
        <v>78</v>
      </c>
      <c r="L88" s="1"/>
      <c r="M88" s="48">
        <v>74</v>
      </c>
      <c r="N88" s="48">
        <f>IF(AND('VALORACIÓN CON CONTROLES'!H83=0,'VALORACIÓN CON CONTROLES'!I83=0),'ANALISIS DE RIESGOS'!I83,0)</f>
        <v>0</v>
      </c>
      <c r="O88" s="1">
        <f>IF(AND('VALORACIÓN CON CONTROLES'!H83=0,'VALORACIÓN CON CONTROLES'!I83&gt;0),IF(OR(AND('ANALISIS DE RIESGOS'!F83=1,'VALORACIÓN CON CONTROLES'!I83=1),AND('ANALISIS DE RIESGOS'!F83=2,'VALORACIÓN CON CONTROLES'!I83=1),AND('ANALISIS DE RIESGOS'!F83=3,'VALORACIÓN CON CONTROLES'!I83=1),AND('ANALISIS DE RIESGOS'!F83=1,'VALORACIÓN CON CONTROLES'!I83=2),AND('ANALISIS DE RIESGOS'!F83=2,'VALORACIÓN CON CONTROLES'!I83=2)),"ZONA RIESGO BAJA",IF(OR(AND('ANALISIS DE RIESGOS'!F83=4,'VALORACIÓN CON CONTROLES'!I83=1),AND('ANALISIS DE RIESGOS'!F83=3,'VALORACIÓN CON CONTROLES'!I83=2),AND('ANALISIS DE RIESGOS'!F83=2,'VALORACIÓN CON CONTROLES'!I83=3),AND('ANALISIS DE RIESGOS'!F83=1,'VALORACIÓN CON CONTROLES'!I83=3)),"ZONA RIESGO MODERADO",IF(OR(AND('ANALISIS DE RIESGOS'!F83=5,'VALORACIÓN CON CONTROLES'!I83=1),AND('ANALISIS DE RIESGOS'!F83=5,'VALORACIÓN CON CONTROLES'!I83=2),AND('ANALISIS DE RIESGOS'!F83=4,'VALORACIÓN CON CONTROLES'!I83=2),AND('ANALISIS DE RIESGOS'!F83=4,'VALORACIÓN CON CONTROLES'!I83=3),AND('ANALISIS DE RIESGOS'!F83=3,'VALORACIÓN CON CONTROLES'!I83=3),AND('ANALISIS DE RIESGOS'!F83=2,'VALORACIÓN CON CONTROLES'!I83=4),AND('ANALISIS DE RIESGOS'!F83=1,'VALORACIÓN CON CONTROLES'!I83=4),AND('ANALISIS DE RIESGOS'!F83=1,'VALORACIÓN CON CONTROLES'!I83=5)),"ZONA RIESGO ALTO",IF(OR(AND('ANALISIS DE RIESGOS'!F83=5,'VALORACIÓN CON CONTROLES'!I83=3),AND('ANALISIS DE RIESGOS'!F83=5,'VALORACIÓN CON CONTROLES'!I83=4),AND('ANALISIS DE RIESGOS'!F83=5,'VALORACIÓN CON CONTROLES'!I83=5),AND('ANALISIS DE RIESGOS'!F83=4,'VALORACIÓN CON CONTROLES'!I83=4),AND('ANALISIS DE RIESGOS'!F83=4,'VALORACIÓN CON CONTROLES'!I83=5),AND('ANALISIS DE RIESGOS'!F83=3,'VALORACIÓN CON CONTROLES'!I83=4),AND('ANALISIS DE RIESGOS'!F83=3,'VALORACIÓN CON CONTROLES'!I83=5),AND('ANALISIS DE RIESGOS'!F83=2,'VALORACIÓN CON CONTROLES'!I83=5)),"ZONA RIESGO EXTREMO")))),0)</f>
        <v>0</v>
      </c>
      <c r="P88" s="1">
        <f>IF(AND('VALORACIÓN CON CONTROLES'!H83&gt;0,'VALORACIÓN CON CONTROLES'!I83=0),IF(OR(AND('VALORACIÓN CON CONTROLES'!H83=1,'ANALISIS DE RIESGOS'!G83=1),AND('VALORACIÓN CON CONTROLES'!H83=2,'ANALISIS DE RIESGOS'!G83=1),AND('VALORACIÓN CON CONTROLES'!H83=3,'ANALISIS DE RIESGOS'!G83=1),AND('VALORACIÓN CON CONTROLES'!H83=1,'ANALISIS DE RIESGOS'!G83=2),AND('VALORACIÓN CON CONTROLES'!H83=2,'ANALISIS DE RIESGOS'!G83=2)),"ZONA RIESGO BAJA",IF(OR(AND('VALORACIÓN CON CONTROLES'!H83=4,'ANALISIS DE RIESGOS'!G83=1),AND('VALORACIÓN CON CONTROLES'!H83=3,'ANALISIS DE RIESGOS'!G83=2),AND('VALORACIÓN CON CONTROLES'!H83=2,'ANALISIS DE RIESGOS'!G83=3),AND('VALORACIÓN CON CONTROLES'!H83=1,'ANALISIS DE RIESGOS'!G83=3)),"ZONA RIESGO MODERADO",IF(OR(AND('VALORACIÓN CON CONTROLES'!H83=5,'ANALISIS DE RIESGOS'!G83=1),AND('VALORACIÓN CON CONTROLES'!H83=5,'ANALISIS DE RIESGOS'!G83=2),AND('VALORACIÓN CON CONTROLES'!H83=4,'ANALISIS DE RIESGOS'!G83=2),AND('VALORACIÓN CON CONTROLES'!H83=4,'ANALISIS DE RIESGOS'!G83=3),AND('VALORACIÓN CON CONTROLES'!H83=3,'ANALISIS DE RIESGOS'!G83=3),AND('VALORACIÓN CON CONTROLES'!H83=2,'ANALISIS DE RIESGOS'!G83=4),AND('VALORACIÓN CON CONTROLES'!H83=1,'ANALISIS DE RIESGOS'!G83=4),AND('VALORACIÓN CON CONTROLES'!H83=1,'ANALISIS DE RIESGOS'!G83=5)),"ZONA RIESGO ALTO",IF(OR(AND('VALORACIÓN CON CONTROLES'!H83=5,'ANALISIS DE RIESGOS'!G83=3),AND('VALORACIÓN CON CONTROLES'!H83=5,'ANALISIS DE RIESGOS'!G83=4),AND('VALORACIÓN CON CONTROLES'!H83=5,'ANALISIS DE RIESGOS'!G83=5),AND('VALORACIÓN CON CONTROLES'!H83=4,'ANALISIS DE RIESGOS'!G83=4),AND('VALORACIÓN CON CONTROLES'!H83=4,'ANALISIS DE RIESGOS'!G83=5),AND('VALORACIÓN CON CONTROLES'!H83=3,'ANALISIS DE RIESGOS'!G83=4),AND('VALORACIÓN CON CONTROLES'!H83=3,'ANALISIS DE RIESGOS'!G83=5),AND('VALORACIÓN CON CONTROLES'!H83=2,'ANALISIS DE RIESGOS'!G83=5)),"ZONA RIESGO EXTREMO")))),0)</f>
        <v>0</v>
      </c>
      <c r="Q88" s="46">
        <f>IF(AND('VALORACIÓN CON CONTROLES'!H83&gt;0,'VALORACIÓN CON CONTROLES'!I83&gt;0),IF(OR(AND('VALORACIÓN CON CONTROLES'!H83=1,'VALORACIÓN CON CONTROLES'!I83=1),AND('VALORACIÓN CON CONTROLES'!H83=2,'VALORACIÓN CON CONTROLES'!I83=1),AND('VALORACIÓN CON CONTROLES'!H83=3,'VALORACIÓN CON CONTROLES'!I83=1),AND('VALORACIÓN CON CONTROLES'!H83=1,'VALORACIÓN CON CONTROLES'!I83=2),AND('VALORACIÓN CON CONTROLES'!H83=2,'VALORACIÓN CON CONTROLES'!I83=2)),"ZONA RIESGO BAJA",IF(OR(AND('VALORACIÓN CON CONTROLES'!H83=4,'VALORACIÓN CON CONTROLES'!I83=1),AND('VALORACIÓN CON CONTROLES'!H83=3,'VALORACIÓN CON CONTROLES'!I83=2),AND('VALORACIÓN CON CONTROLES'!H83=2,'VALORACIÓN CON CONTROLES'!I83=3),AND('VALORACIÓN CON CONTROLES'!H83=1,'VALORACIÓN CON CONTROLES'!I83=3)),"ZONA RIESGO MODERADO",IF(OR(AND('VALORACIÓN CON CONTROLES'!H83=5,'VALORACIÓN CON CONTROLES'!I83=1),AND('VALORACIÓN CON CONTROLES'!H83=5,'VALORACIÓN CON CONTROLES'!I83=2),AND('VALORACIÓN CON CONTROLES'!H83=4,'VALORACIÓN CON CONTROLES'!I83=2),AND('VALORACIÓN CON CONTROLES'!H83=4,'VALORACIÓN CON CONTROLES'!I83=3),AND('VALORACIÓN CON CONTROLES'!H83=3,'VALORACIÓN CON CONTROLES'!I83=3),AND('VALORACIÓN CON CONTROLES'!H83=2,'VALORACIÓN CON CONTROLES'!I83=4),AND('VALORACIÓN CON CONTROLES'!H83=1,'VALORACIÓN CON CONTROLES'!I83=4),AND('VALORACIÓN CON CONTROLES'!H83=1,'VALORACIÓN CON CONTROLES'!I83=5)),"ZONA RIESGO ALTO",IF(OR(AND('VALORACIÓN CON CONTROLES'!H83=5,'VALORACIÓN CON CONTROLES'!I83=3),AND('VALORACIÓN CON CONTROLES'!H83=5,'VALORACIÓN CON CONTROLES'!I83=4),AND('VALORACIÓN CON CONTROLES'!H83=5,'VALORACIÓN CON CONTROLES'!I83=5),AND('VALORACIÓN CON CONTROLES'!H83=4,'VALORACIÓN CON CONTROLES'!I83=4),AND('VALORACIÓN CON CONTROLES'!H83=4,'VALORACIÓN CON CONTROLES'!I83=5),AND('VALORACIÓN CON CONTROLES'!H83=3,'VALORACIÓN CON CONTROLES'!I83=4),AND('VALORACIÓN CON CONTROLES'!H83=3,'VALORACIÓN CON CONTROLES'!I83=5),AND('VALORACIÓN CON CONTROLES'!H83=2,'VALORACIÓN CON CONTROLES'!I83=5)),"ZONA RIESGO EXTREMO")))),0)</f>
        <v>0</v>
      </c>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5.75" thickBot="1" x14ac:dyDescent="0.3">
      <c r="A89" s="1"/>
      <c r="B89" s="1"/>
      <c r="C89" s="1"/>
      <c r="D89" s="1"/>
      <c r="E89" s="1"/>
      <c r="F89" s="1"/>
      <c r="G89" s="1"/>
      <c r="H89" s="1"/>
      <c r="I89" s="1"/>
      <c r="J89" s="1"/>
      <c r="K89" s="15">
        <v>79</v>
      </c>
      <c r="L89" s="1"/>
      <c r="M89" s="48">
        <v>75</v>
      </c>
      <c r="N89" s="48">
        <f>IF(AND('VALORACIÓN CON CONTROLES'!H84=0,'VALORACIÓN CON CONTROLES'!I84=0),'ANALISIS DE RIESGOS'!I84,0)</f>
        <v>0</v>
      </c>
      <c r="O89" s="1">
        <f>IF(AND('VALORACIÓN CON CONTROLES'!H84=0,'VALORACIÓN CON CONTROLES'!I84&gt;0),IF(OR(AND('ANALISIS DE RIESGOS'!F84=1,'VALORACIÓN CON CONTROLES'!I84=1),AND('ANALISIS DE RIESGOS'!F84=2,'VALORACIÓN CON CONTROLES'!I84=1),AND('ANALISIS DE RIESGOS'!F84=3,'VALORACIÓN CON CONTROLES'!I84=1),AND('ANALISIS DE RIESGOS'!F84=1,'VALORACIÓN CON CONTROLES'!I84=2),AND('ANALISIS DE RIESGOS'!F84=2,'VALORACIÓN CON CONTROLES'!I84=2)),"ZONA RIESGO BAJA",IF(OR(AND('ANALISIS DE RIESGOS'!F84=4,'VALORACIÓN CON CONTROLES'!I84=1),AND('ANALISIS DE RIESGOS'!F84=3,'VALORACIÓN CON CONTROLES'!I84=2),AND('ANALISIS DE RIESGOS'!F84=2,'VALORACIÓN CON CONTROLES'!I84=3),AND('ANALISIS DE RIESGOS'!F84=1,'VALORACIÓN CON CONTROLES'!I84=3)),"ZONA RIESGO MODERADO",IF(OR(AND('ANALISIS DE RIESGOS'!F84=5,'VALORACIÓN CON CONTROLES'!I84=1),AND('ANALISIS DE RIESGOS'!F84=5,'VALORACIÓN CON CONTROLES'!I84=2),AND('ANALISIS DE RIESGOS'!F84=4,'VALORACIÓN CON CONTROLES'!I84=2),AND('ANALISIS DE RIESGOS'!F84=4,'VALORACIÓN CON CONTROLES'!I84=3),AND('ANALISIS DE RIESGOS'!F84=3,'VALORACIÓN CON CONTROLES'!I84=3),AND('ANALISIS DE RIESGOS'!F84=2,'VALORACIÓN CON CONTROLES'!I84=4),AND('ANALISIS DE RIESGOS'!F84=1,'VALORACIÓN CON CONTROLES'!I84=4),AND('ANALISIS DE RIESGOS'!F84=1,'VALORACIÓN CON CONTROLES'!I84=5)),"ZONA RIESGO ALTO",IF(OR(AND('ANALISIS DE RIESGOS'!F84=5,'VALORACIÓN CON CONTROLES'!I84=3),AND('ANALISIS DE RIESGOS'!F84=5,'VALORACIÓN CON CONTROLES'!I84=4),AND('ANALISIS DE RIESGOS'!F84=5,'VALORACIÓN CON CONTROLES'!I84=5),AND('ANALISIS DE RIESGOS'!F84=4,'VALORACIÓN CON CONTROLES'!I84=4),AND('ANALISIS DE RIESGOS'!F84=4,'VALORACIÓN CON CONTROLES'!I84=5),AND('ANALISIS DE RIESGOS'!F84=3,'VALORACIÓN CON CONTROLES'!I84=4),AND('ANALISIS DE RIESGOS'!F84=3,'VALORACIÓN CON CONTROLES'!I84=5),AND('ANALISIS DE RIESGOS'!F84=2,'VALORACIÓN CON CONTROLES'!I84=5)),"ZONA RIESGO EXTREMO")))),0)</f>
        <v>0</v>
      </c>
      <c r="P89" s="1">
        <f>IF(AND('VALORACIÓN CON CONTROLES'!H84&gt;0,'VALORACIÓN CON CONTROLES'!I84=0),IF(OR(AND('VALORACIÓN CON CONTROLES'!H84=1,'ANALISIS DE RIESGOS'!G84=1),AND('VALORACIÓN CON CONTROLES'!H84=2,'ANALISIS DE RIESGOS'!G84=1),AND('VALORACIÓN CON CONTROLES'!H84=3,'ANALISIS DE RIESGOS'!G84=1),AND('VALORACIÓN CON CONTROLES'!H84=1,'ANALISIS DE RIESGOS'!G84=2),AND('VALORACIÓN CON CONTROLES'!H84=2,'ANALISIS DE RIESGOS'!G84=2)),"ZONA RIESGO BAJA",IF(OR(AND('VALORACIÓN CON CONTROLES'!H84=4,'ANALISIS DE RIESGOS'!G84=1),AND('VALORACIÓN CON CONTROLES'!H84=3,'ANALISIS DE RIESGOS'!G84=2),AND('VALORACIÓN CON CONTROLES'!H84=2,'ANALISIS DE RIESGOS'!G84=3),AND('VALORACIÓN CON CONTROLES'!H84=1,'ANALISIS DE RIESGOS'!G84=3)),"ZONA RIESGO MODERADO",IF(OR(AND('VALORACIÓN CON CONTROLES'!H84=5,'ANALISIS DE RIESGOS'!G84=1),AND('VALORACIÓN CON CONTROLES'!H84=5,'ANALISIS DE RIESGOS'!G84=2),AND('VALORACIÓN CON CONTROLES'!H84=4,'ANALISIS DE RIESGOS'!G84=2),AND('VALORACIÓN CON CONTROLES'!H84=4,'ANALISIS DE RIESGOS'!G84=3),AND('VALORACIÓN CON CONTROLES'!H84=3,'ANALISIS DE RIESGOS'!G84=3),AND('VALORACIÓN CON CONTROLES'!H84=2,'ANALISIS DE RIESGOS'!G84=4),AND('VALORACIÓN CON CONTROLES'!H84=1,'ANALISIS DE RIESGOS'!G84=4),AND('VALORACIÓN CON CONTROLES'!H84=1,'ANALISIS DE RIESGOS'!G84=5)),"ZONA RIESGO ALTO",IF(OR(AND('VALORACIÓN CON CONTROLES'!H84=5,'ANALISIS DE RIESGOS'!G84=3),AND('VALORACIÓN CON CONTROLES'!H84=5,'ANALISIS DE RIESGOS'!G84=4),AND('VALORACIÓN CON CONTROLES'!H84=5,'ANALISIS DE RIESGOS'!G84=5),AND('VALORACIÓN CON CONTROLES'!H84=4,'ANALISIS DE RIESGOS'!G84=4),AND('VALORACIÓN CON CONTROLES'!H84=4,'ANALISIS DE RIESGOS'!G84=5),AND('VALORACIÓN CON CONTROLES'!H84=3,'ANALISIS DE RIESGOS'!G84=4),AND('VALORACIÓN CON CONTROLES'!H84=3,'ANALISIS DE RIESGOS'!G84=5),AND('VALORACIÓN CON CONTROLES'!H84=2,'ANALISIS DE RIESGOS'!G84=5)),"ZONA RIESGO EXTREMO")))),0)</f>
        <v>0</v>
      </c>
      <c r="Q89" s="46">
        <f>IF(AND('VALORACIÓN CON CONTROLES'!H84&gt;0,'VALORACIÓN CON CONTROLES'!I84&gt;0),IF(OR(AND('VALORACIÓN CON CONTROLES'!H84=1,'VALORACIÓN CON CONTROLES'!I84=1),AND('VALORACIÓN CON CONTROLES'!H84=2,'VALORACIÓN CON CONTROLES'!I84=1),AND('VALORACIÓN CON CONTROLES'!H84=3,'VALORACIÓN CON CONTROLES'!I84=1),AND('VALORACIÓN CON CONTROLES'!H84=1,'VALORACIÓN CON CONTROLES'!I84=2),AND('VALORACIÓN CON CONTROLES'!H84=2,'VALORACIÓN CON CONTROLES'!I84=2)),"ZONA RIESGO BAJA",IF(OR(AND('VALORACIÓN CON CONTROLES'!H84=4,'VALORACIÓN CON CONTROLES'!I84=1),AND('VALORACIÓN CON CONTROLES'!H84=3,'VALORACIÓN CON CONTROLES'!I84=2),AND('VALORACIÓN CON CONTROLES'!H84=2,'VALORACIÓN CON CONTROLES'!I84=3),AND('VALORACIÓN CON CONTROLES'!H84=1,'VALORACIÓN CON CONTROLES'!I84=3)),"ZONA RIESGO MODERADO",IF(OR(AND('VALORACIÓN CON CONTROLES'!H84=5,'VALORACIÓN CON CONTROLES'!I84=1),AND('VALORACIÓN CON CONTROLES'!H84=5,'VALORACIÓN CON CONTROLES'!I84=2),AND('VALORACIÓN CON CONTROLES'!H84=4,'VALORACIÓN CON CONTROLES'!I84=2),AND('VALORACIÓN CON CONTROLES'!H84=4,'VALORACIÓN CON CONTROLES'!I84=3),AND('VALORACIÓN CON CONTROLES'!H84=3,'VALORACIÓN CON CONTROLES'!I84=3),AND('VALORACIÓN CON CONTROLES'!H84=2,'VALORACIÓN CON CONTROLES'!I84=4),AND('VALORACIÓN CON CONTROLES'!H84=1,'VALORACIÓN CON CONTROLES'!I84=4),AND('VALORACIÓN CON CONTROLES'!H84=1,'VALORACIÓN CON CONTROLES'!I84=5)),"ZONA RIESGO ALTO",IF(OR(AND('VALORACIÓN CON CONTROLES'!H84=5,'VALORACIÓN CON CONTROLES'!I84=3),AND('VALORACIÓN CON CONTROLES'!H84=5,'VALORACIÓN CON CONTROLES'!I84=4),AND('VALORACIÓN CON CONTROLES'!H84=5,'VALORACIÓN CON CONTROLES'!I84=5),AND('VALORACIÓN CON CONTROLES'!H84=4,'VALORACIÓN CON CONTROLES'!I84=4),AND('VALORACIÓN CON CONTROLES'!H84=4,'VALORACIÓN CON CONTROLES'!I84=5),AND('VALORACIÓN CON CONTROLES'!H84=3,'VALORACIÓN CON CONTROLES'!I84=4),AND('VALORACIÓN CON CONTROLES'!H84=3,'VALORACIÓN CON CONTROLES'!I84=5),AND('VALORACIÓN CON CONTROLES'!H84=2,'VALORACIÓN CON CONTROLES'!I84=5)),"ZONA RIESGO EXTREMO")))),0)</f>
        <v>0</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5.75" thickBot="1" x14ac:dyDescent="0.3">
      <c r="A90" s="1"/>
      <c r="B90" s="1"/>
      <c r="C90" s="1"/>
      <c r="D90" s="1"/>
      <c r="E90" s="1"/>
      <c r="F90" s="1"/>
      <c r="G90" s="1"/>
      <c r="H90" s="1"/>
      <c r="I90" s="1"/>
      <c r="J90" s="1"/>
      <c r="K90" s="15">
        <v>80</v>
      </c>
      <c r="L90" s="1"/>
      <c r="M90" s="48">
        <v>76</v>
      </c>
      <c r="N90" s="48">
        <f>IF(AND('VALORACIÓN CON CONTROLES'!H85=0,'VALORACIÓN CON CONTROLES'!I85=0),'ANALISIS DE RIESGOS'!I85,0)</f>
        <v>0</v>
      </c>
      <c r="O90" s="1">
        <f>IF(AND('VALORACIÓN CON CONTROLES'!H85=0,'VALORACIÓN CON CONTROLES'!I85&gt;0),IF(OR(AND('ANALISIS DE RIESGOS'!F85=1,'VALORACIÓN CON CONTROLES'!I85=1),AND('ANALISIS DE RIESGOS'!F85=2,'VALORACIÓN CON CONTROLES'!I85=1),AND('ANALISIS DE RIESGOS'!F85=3,'VALORACIÓN CON CONTROLES'!I85=1),AND('ANALISIS DE RIESGOS'!F85=1,'VALORACIÓN CON CONTROLES'!I85=2),AND('ANALISIS DE RIESGOS'!F85=2,'VALORACIÓN CON CONTROLES'!I85=2)),"ZONA RIESGO BAJA",IF(OR(AND('ANALISIS DE RIESGOS'!F85=4,'VALORACIÓN CON CONTROLES'!I85=1),AND('ANALISIS DE RIESGOS'!F85=3,'VALORACIÓN CON CONTROLES'!I85=2),AND('ANALISIS DE RIESGOS'!F85=2,'VALORACIÓN CON CONTROLES'!I85=3),AND('ANALISIS DE RIESGOS'!F85=1,'VALORACIÓN CON CONTROLES'!I85=3)),"ZONA RIESGO MODERADO",IF(OR(AND('ANALISIS DE RIESGOS'!F85=5,'VALORACIÓN CON CONTROLES'!I85=1),AND('ANALISIS DE RIESGOS'!F85=5,'VALORACIÓN CON CONTROLES'!I85=2),AND('ANALISIS DE RIESGOS'!F85=4,'VALORACIÓN CON CONTROLES'!I85=2),AND('ANALISIS DE RIESGOS'!F85=4,'VALORACIÓN CON CONTROLES'!I85=3),AND('ANALISIS DE RIESGOS'!F85=3,'VALORACIÓN CON CONTROLES'!I85=3),AND('ANALISIS DE RIESGOS'!F85=2,'VALORACIÓN CON CONTROLES'!I85=4),AND('ANALISIS DE RIESGOS'!F85=1,'VALORACIÓN CON CONTROLES'!I85=4),AND('ANALISIS DE RIESGOS'!F85=1,'VALORACIÓN CON CONTROLES'!I85=5)),"ZONA RIESGO ALTO",IF(OR(AND('ANALISIS DE RIESGOS'!F85=5,'VALORACIÓN CON CONTROLES'!I85=3),AND('ANALISIS DE RIESGOS'!F85=5,'VALORACIÓN CON CONTROLES'!I85=4),AND('ANALISIS DE RIESGOS'!F85=5,'VALORACIÓN CON CONTROLES'!I85=5),AND('ANALISIS DE RIESGOS'!F85=4,'VALORACIÓN CON CONTROLES'!I85=4),AND('ANALISIS DE RIESGOS'!F85=4,'VALORACIÓN CON CONTROLES'!I85=5),AND('ANALISIS DE RIESGOS'!F85=3,'VALORACIÓN CON CONTROLES'!I85=4),AND('ANALISIS DE RIESGOS'!F85=3,'VALORACIÓN CON CONTROLES'!I85=5),AND('ANALISIS DE RIESGOS'!F85=2,'VALORACIÓN CON CONTROLES'!I85=5)),"ZONA RIESGO EXTREMO")))),0)</f>
        <v>0</v>
      </c>
      <c r="P90" s="1">
        <f>IF(AND('VALORACIÓN CON CONTROLES'!H85&gt;0,'VALORACIÓN CON CONTROLES'!I85=0),IF(OR(AND('VALORACIÓN CON CONTROLES'!H85=1,'ANALISIS DE RIESGOS'!G85=1),AND('VALORACIÓN CON CONTROLES'!H85=2,'ANALISIS DE RIESGOS'!G85=1),AND('VALORACIÓN CON CONTROLES'!H85=3,'ANALISIS DE RIESGOS'!G85=1),AND('VALORACIÓN CON CONTROLES'!H85=1,'ANALISIS DE RIESGOS'!G85=2),AND('VALORACIÓN CON CONTROLES'!H85=2,'ANALISIS DE RIESGOS'!G85=2)),"ZONA RIESGO BAJA",IF(OR(AND('VALORACIÓN CON CONTROLES'!H85=4,'ANALISIS DE RIESGOS'!G85=1),AND('VALORACIÓN CON CONTROLES'!H85=3,'ANALISIS DE RIESGOS'!G85=2),AND('VALORACIÓN CON CONTROLES'!H85=2,'ANALISIS DE RIESGOS'!G85=3),AND('VALORACIÓN CON CONTROLES'!H85=1,'ANALISIS DE RIESGOS'!G85=3)),"ZONA RIESGO MODERADO",IF(OR(AND('VALORACIÓN CON CONTROLES'!H85=5,'ANALISIS DE RIESGOS'!G85=1),AND('VALORACIÓN CON CONTROLES'!H85=5,'ANALISIS DE RIESGOS'!G85=2),AND('VALORACIÓN CON CONTROLES'!H85=4,'ANALISIS DE RIESGOS'!G85=2),AND('VALORACIÓN CON CONTROLES'!H85=4,'ANALISIS DE RIESGOS'!G85=3),AND('VALORACIÓN CON CONTROLES'!H85=3,'ANALISIS DE RIESGOS'!G85=3),AND('VALORACIÓN CON CONTROLES'!H85=2,'ANALISIS DE RIESGOS'!G85=4),AND('VALORACIÓN CON CONTROLES'!H85=1,'ANALISIS DE RIESGOS'!G85=4),AND('VALORACIÓN CON CONTROLES'!H85=1,'ANALISIS DE RIESGOS'!G85=5)),"ZONA RIESGO ALTO",IF(OR(AND('VALORACIÓN CON CONTROLES'!H85=5,'ANALISIS DE RIESGOS'!G85=3),AND('VALORACIÓN CON CONTROLES'!H85=5,'ANALISIS DE RIESGOS'!G85=4),AND('VALORACIÓN CON CONTROLES'!H85=5,'ANALISIS DE RIESGOS'!G85=5),AND('VALORACIÓN CON CONTROLES'!H85=4,'ANALISIS DE RIESGOS'!G85=4),AND('VALORACIÓN CON CONTROLES'!H85=4,'ANALISIS DE RIESGOS'!G85=5),AND('VALORACIÓN CON CONTROLES'!H85=3,'ANALISIS DE RIESGOS'!G85=4),AND('VALORACIÓN CON CONTROLES'!H85=3,'ANALISIS DE RIESGOS'!G85=5),AND('VALORACIÓN CON CONTROLES'!H85=2,'ANALISIS DE RIESGOS'!G85=5)),"ZONA RIESGO EXTREMO")))),0)</f>
        <v>0</v>
      </c>
      <c r="Q90" s="46">
        <f>IF(AND('VALORACIÓN CON CONTROLES'!H85&gt;0,'VALORACIÓN CON CONTROLES'!I85&gt;0),IF(OR(AND('VALORACIÓN CON CONTROLES'!H85=1,'VALORACIÓN CON CONTROLES'!I85=1),AND('VALORACIÓN CON CONTROLES'!H85=2,'VALORACIÓN CON CONTROLES'!I85=1),AND('VALORACIÓN CON CONTROLES'!H85=3,'VALORACIÓN CON CONTROLES'!I85=1),AND('VALORACIÓN CON CONTROLES'!H85=1,'VALORACIÓN CON CONTROLES'!I85=2),AND('VALORACIÓN CON CONTROLES'!H85=2,'VALORACIÓN CON CONTROLES'!I85=2)),"ZONA RIESGO BAJA",IF(OR(AND('VALORACIÓN CON CONTROLES'!H85=4,'VALORACIÓN CON CONTROLES'!I85=1),AND('VALORACIÓN CON CONTROLES'!H85=3,'VALORACIÓN CON CONTROLES'!I85=2),AND('VALORACIÓN CON CONTROLES'!H85=2,'VALORACIÓN CON CONTROLES'!I85=3),AND('VALORACIÓN CON CONTROLES'!H85=1,'VALORACIÓN CON CONTROLES'!I85=3)),"ZONA RIESGO MODERADO",IF(OR(AND('VALORACIÓN CON CONTROLES'!H85=5,'VALORACIÓN CON CONTROLES'!I85=1),AND('VALORACIÓN CON CONTROLES'!H85=5,'VALORACIÓN CON CONTROLES'!I85=2),AND('VALORACIÓN CON CONTROLES'!H85=4,'VALORACIÓN CON CONTROLES'!I85=2),AND('VALORACIÓN CON CONTROLES'!H85=4,'VALORACIÓN CON CONTROLES'!I85=3),AND('VALORACIÓN CON CONTROLES'!H85=3,'VALORACIÓN CON CONTROLES'!I85=3),AND('VALORACIÓN CON CONTROLES'!H85=2,'VALORACIÓN CON CONTROLES'!I85=4),AND('VALORACIÓN CON CONTROLES'!H85=1,'VALORACIÓN CON CONTROLES'!I85=4),AND('VALORACIÓN CON CONTROLES'!H85=1,'VALORACIÓN CON CONTROLES'!I85=5)),"ZONA RIESGO ALTO",IF(OR(AND('VALORACIÓN CON CONTROLES'!H85=5,'VALORACIÓN CON CONTROLES'!I85=3),AND('VALORACIÓN CON CONTROLES'!H85=5,'VALORACIÓN CON CONTROLES'!I85=4),AND('VALORACIÓN CON CONTROLES'!H85=5,'VALORACIÓN CON CONTROLES'!I85=5),AND('VALORACIÓN CON CONTROLES'!H85=4,'VALORACIÓN CON CONTROLES'!I85=4),AND('VALORACIÓN CON CONTROLES'!H85=4,'VALORACIÓN CON CONTROLES'!I85=5),AND('VALORACIÓN CON CONTROLES'!H85=3,'VALORACIÓN CON CONTROLES'!I85=4),AND('VALORACIÓN CON CONTROLES'!H85=3,'VALORACIÓN CON CONTROLES'!I85=5),AND('VALORACIÓN CON CONTROLES'!H85=2,'VALORACIÓN CON CONTROLES'!I85=5)),"ZONA RIESGO EXTREMO")))),0)</f>
        <v>0</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5.75" thickBot="1" x14ac:dyDescent="0.3">
      <c r="A91" s="1"/>
      <c r="B91" s="1"/>
      <c r="C91" s="1"/>
      <c r="D91" s="1"/>
      <c r="E91" s="1"/>
      <c r="F91" s="1"/>
      <c r="G91" s="1"/>
      <c r="H91" s="1"/>
      <c r="I91" s="1"/>
      <c r="J91" s="1"/>
      <c r="K91" s="15">
        <v>81</v>
      </c>
      <c r="L91" s="1"/>
      <c r="M91" s="48">
        <v>77</v>
      </c>
      <c r="N91" s="48">
        <f>IF(AND('VALORACIÓN CON CONTROLES'!H86=0,'VALORACIÓN CON CONTROLES'!I86=0),'ANALISIS DE RIESGOS'!I86,0)</f>
        <v>0</v>
      </c>
      <c r="O91" s="1">
        <f>IF(AND('VALORACIÓN CON CONTROLES'!H86=0,'VALORACIÓN CON CONTROLES'!I86&gt;0),IF(OR(AND('ANALISIS DE RIESGOS'!F86=1,'VALORACIÓN CON CONTROLES'!I86=1),AND('ANALISIS DE RIESGOS'!F86=2,'VALORACIÓN CON CONTROLES'!I86=1),AND('ANALISIS DE RIESGOS'!F86=3,'VALORACIÓN CON CONTROLES'!I86=1),AND('ANALISIS DE RIESGOS'!F86=1,'VALORACIÓN CON CONTROLES'!I86=2),AND('ANALISIS DE RIESGOS'!F86=2,'VALORACIÓN CON CONTROLES'!I86=2)),"ZONA RIESGO BAJA",IF(OR(AND('ANALISIS DE RIESGOS'!F86=4,'VALORACIÓN CON CONTROLES'!I86=1),AND('ANALISIS DE RIESGOS'!F86=3,'VALORACIÓN CON CONTROLES'!I86=2),AND('ANALISIS DE RIESGOS'!F86=2,'VALORACIÓN CON CONTROLES'!I86=3),AND('ANALISIS DE RIESGOS'!F86=1,'VALORACIÓN CON CONTROLES'!I86=3)),"ZONA RIESGO MODERADO",IF(OR(AND('ANALISIS DE RIESGOS'!F86=5,'VALORACIÓN CON CONTROLES'!I86=1),AND('ANALISIS DE RIESGOS'!F86=5,'VALORACIÓN CON CONTROLES'!I86=2),AND('ANALISIS DE RIESGOS'!F86=4,'VALORACIÓN CON CONTROLES'!I86=2),AND('ANALISIS DE RIESGOS'!F86=4,'VALORACIÓN CON CONTROLES'!I86=3),AND('ANALISIS DE RIESGOS'!F86=3,'VALORACIÓN CON CONTROLES'!I86=3),AND('ANALISIS DE RIESGOS'!F86=2,'VALORACIÓN CON CONTROLES'!I86=4),AND('ANALISIS DE RIESGOS'!F86=1,'VALORACIÓN CON CONTROLES'!I86=4),AND('ANALISIS DE RIESGOS'!F86=1,'VALORACIÓN CON CONTROLES'!I86=5)),"ZONA RIESGO ALTO",IF(OR(AND('ANALISIS DE RIESGOS'!F86=5,'VALORACIÓN CON CONTROLES'!I86=3),AND('ANALISIS DE RIESGOS'!F86=5,'VALORACIÓN CON CONTROLES'!I86=4),AND('ANALISIS DE RIESGOS'!F86=5,'VALORACIÓN CON CONTROLES'!I86=5),AND('ANALISIS DE RIESGOS'!F86=4,'VALORACIÓN CON CONTROLES'!I86=4),AND('ANALISIS DE RIESGOS'!F86=4,'VALORACIÓN CON CONTROLES'!I86=5),AND('ANALISIS DE RIESGOS'!F86=3,'VALORACIÓN CON CONTROLES'!I86=4),AND('ANALISIS DE RIESGOS'!F86=3,'VALORACIÓN CON CONTROLES'!I86=5),AND('ANALISIS DE RIESGOS'!F86=2,'VALORACIÓN CON CONTROLES'!I86=5)),"ZONA RIESGO EXTREMO")))),0)</f>
        <v>0</v>
      </c>
      <c r="P91" s="1">
        <f>IF(AND('VALORACIÓN CON CONTROLES'!H86&gt;0,'VALORACIÓN CON CONTROLES'!I86=0),IF(OR(AND('VALORACIÓN CON CONTROLES'!H86=1,'ANALISIS DE RIESGOS'!G86=1),AND('VALORACIÓN CON CONTROLES'!H86=2,'ANALISIS DE RIESGOS'!G86=1),AND('VALORACIÓN CON CONTROLES'!H86=3,'ANALISIS DE RIESGOS'!G86=1),AND('VALORACIÓN CON CONTROLES'!H86=1,'ANALISIS DE RIESGOS'!G86=2),AND('VALORACIÓN CON CONTROLES'!H86=2,'ANALISIS DE RIESGOS'!G86=2)),"ZONA RIESGO BAJA",IF(OR(AND('VALORACIÓN CON CONTROLES'!H86=4,'ANALISIS DE RIESGOS'!G86=1),AND('VALORACIÓN CON CONTROLES'!H86=3,'ANALISIS DE RIESGOS'!G86=2),AND('VALORACIÓN CON CONTROLES'!H86=2,'ANALISIS DE RIESGOS'!G86=3),AND('VALORACIÓN CON CONTROLES'!H86=1,'ANALISIS DE RIESGOS'!G86=3)),"ZONA RIESGO MODERADO",IF(OR(AND('VALORACIÓN CON CONTROLES'!H86=5,'ANALISIS DE RIESGOS'!G86=1),AND('VALORACIÓN CON CONTROLES'!H86=5,'ANALISIS DE RIESGOS'!G86=2),AND('VALORACIÓN CON CONTROLES'!H86=4,'ANALISIS DE RIESGOS'!G86=2),AND('VALORACIÓN CON CONTROLES'!H86=4,'ANALISIS DE RIESGOS'!G86=3),AND('VALORACIÓN CON CONTROLES'!H86=3,'ANALISIS DE RIESGOS'!G86=3),AND('VALORACIÓN CON CONTROLES'!H86=2,'ANALISIS DE RIESGOS'!G86=4),AND('VALORACIÓN CON CONTROLES'!H86=1,'ANALISIS DE RIESGOS'!G86=4),AND('VALORACIÓN CON CONTROLES'!H86=1,'ANALISIS DE RIESGOS'!G86=5)),"ZONA RIESGO ALTO",IF(OR(AND('VALORACIÓN CON CONTROLES'!H86=5,'ANALISIS DE RIESGOS'!G86=3),AND('VALORACIÓN CON CONTROLES'!H86=5,'ANALISIS DE RIESGOS'!G86=4),AND('VALORACIÓN CON CONTROLES'!H86=5,'ANALISIS DE RIESGOS'!G86=5),AND('VALORACIÓN CON CONTROLES'!H86=4,'ANALISIS DE RIESGOS'!G86=4),AND('VALORACIÓN CON CONTROLES'!H86=4,'ANALISIS DE RIESGOS'!G86=5),AND('VALORACIÓN CON CONTROLES'!H86=3,'ANALISIS DE RIESGOS'!G86=4),AND('VALORACIÓN CON CONTROLES'!H86=3,'ANALISIS DE RIESGOS'!G86=5),AND('VALORACIÓN CON CONTROLES'!H86=2,'ANALISIS DE RIESGOS'!G86=5)),"ZONA RIESGO EXTREMO")))),0)</f>
        <v>0</v>
      </c>
      <c r="Q91" s="46">
        <f>IF(AND('VALORACIÓN CON CONTROLES'!H86&gt;0,'VALORACIÓN CON CONTROLES'!I86&gt;0),IF(OR(AND('VALORACIÓN CON CONTROLES'!H86=1,'VALORACIÓN CON CONTROLES'!I86=1),AND('VALORACIÓN CON CONTROLES'!H86=2,'VALORACIÓN CON CONTROLES'!I86=1),AND('VALORACIÓN CON CONTROLES'!H86=3,'VALORACIÓN CON CONTROLES'!I86=1),AND('VALORACIÓN CON CONTROLES'!H86=1,'VALORACIÓN CON CONTROLES'!I86=2),AND('VALORACIÓN CON CONTROLES'!H86=2,'VALORACIÓN CON CONTROLES'!I86=2)),"ZONA RIESGO BAJA",IF(OR(AND('VALORACIÓN CON CONTROLES'!H86=4,'VALORACIÓN CON CONTROLES'!I86=1),AND('VALORACIÓN CON CONTROLES'!H86=3,'VALORACIÓN CON CONTROLES'!I86=2),AND('VALORACIÓN CON CONTROLES'!H86=2,'VALORACIÓN CON CONTROLES'!I86=3),AND('VALORACIÓN CON CONTROLES'!H86=1,'VALORACIÓN CON CONTROLES'!I86=3)),"ZONA RIESGO MODERADO",IF(OR(AND('VALORACIÓN CON CONTROLES'!H86=5,'VALORACIÓN CON CONTROLES'!I86=1),AND('VALORACIÓN CON CONTROLES'!H86=5,'VALORACIÓN CON CONTROLES'!I86=2),AND('VALORACIÓN CON CONTROLES'!H86=4,'VALORACIÓN CON CONTROLES'!I86=2),AND('VALORACIÓN CON CONTROLES'!H86=4,'VALORACIÓN CON CONTROLES'!I86=3),AND('VALORACIÓN CON CONTROLES'!H86=3,'VALORACIÓN CON CONTROLES'!I86=3),AND('VALORACIÓN CON CONTROLES'!H86=2,'VALORACIÓN CON CONTROLES'!I86=4),AND('VALORACIÓN CON CONTROLES'!H86=1,'VALORACIÓN CON CONTROLES'!I86=4),AND('VALORACIÓN CON CONTROLES'!H86=1,'VALORACIÓN CON CONTROLES'!I86=5)),"ZONA RIESGO ALTO",IF(OR(AND('VALORACIÓN CON CONTROLES'!H86=5,'VALORACIÓN CON CONTROLES'!I86=3),AND('VALORACIÓN CON CONTROLES'!H86=5,'VALORACIÓN CON CONTROLES'!I86=4),AND('VALORACIÓN CON CONTROLES'!H86=5,'VALORACIÓN CON CONTROLES'!I86=5),AND('VALORACIÓN CON CONTROLES'!H86=4,'VALORACIÓN CON CONTROLES'!I86=4),AND('VALORACIÓN CON CONTROLES'!H86=4,'VALORACIÓN CON CONTROLES'!I86=5),AND('VALORACIÓN CON CONTROLES'!H86=3,'VALORACIÓN CON CONTROLES'!I86=4),AND('VALORACIÓN CON CONTROLES'!H86=3,'VALORACIÓN CON CONTROLES'!I86=5),AND('VALORACIÓN CON CONTROLES'!H86=2,'VALORACIÓN CON CONTROLES'!I86=5)),"ZONA RIESGO EXTREMO")))),0)</f>
        <v>0</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5.75" thickBot="1" x14ac:dyDescent="0.3">
      <c r="A92" s="1"/>
      <c r="B92" s="1"/>
      <c r="C92" s="1"/>
      <c r="D92" s="1"/>
      <c r="E92" s="1"/>
      <c r="F92" s="1"/>
      <c r="G92" s="1"/>
      <c r="H92" s="1"/>
      <c r="I92" s="1"/>
      <c r="J92" s="1"/>
      <c r="K92" s="15">
        <v>82</v>
      </c>
      <c r="L92" s="1"/>
      <c r="M92" s="48">
        <v>78</v>
      </c>
      <c r="N92" s="48">
        <f>IF(AND('VALORACIÓN CON CONTROLES'!H87=0,'VALORACIÓN CON CONTROLES'!I87=0),'ANALISIS DE RIESGOS'!I87,0)</f>
        <v>0</v>
      </c>
      <c r="O92" s="1">
        <f>IF(AND('VALORACIÓN CON CONTROLES'!H87=0,'VALORACIÓN CON CONTROLES'!I87&gt;0),IF(OR(AND('ANALISIS DE RIESGOS'!F87=1,'VALORACIÓN CON CONTROLES'!I87=1),AND('ANALISIS DE RIESGOS'!F87=2,'VALORACIÓN CON CONTROLES'!I87=1),AND('ANALISIS DE RIESGOS'!F87=3,'VALORACIÓN CON CONTROLES'!I87=1),AND('ANALISIS DE RIESGOS'!F87=1,'VALORACIÓN CON CONTROLES'!I87=2),AND('ANALISIS DE RIESGOS'!F87=2,'VALORACIÓN CON CONTROLES'!I87=2)),"ZONA RIESGO BAJA",IF(OR(AND('ANALISIS DE RIESGOS'!F87=4,'VALORACIÓN CON CONTROLES'!I87=1),AND('ANALISIS DE RIESGOS'!F87=3,'VALORACIÓN CON CONTROLES'!I87=2),AND('ANALISIS DE RIESGOS'!F87=2,'VALORACIÓN CON CONTROLES'!I87=3),AND('ANALISIS DE RIESGOS'!F87=1,'VALORACIÓN CON CONTROLES'!I87=3)),"ZONA RIESGO MODERADO",IF(OR(AND('ANALISIS DE RIESGOS'!F87=5,'VALORACIÓN CON CONTROLES'!I87=1),AND('ANALISIS DE RIESGOS'!F87=5,'VALORACIÓN CON CONTROLES'!I87=2),AND('ANALISIS DE RIESGOS'!F87=4,'VALORACIÓN CON CONTROLES'!I87=2),AND('ANALISIS DE RIESGOS'!F87=4,'VALORACIÓN CON CONTROLES'!I87=3),AND('ANALISIS DE RIESGOS'!F87=3,'VALORACIÓN CON CONTROLES'!I87=3),AND('ANALISIS DE RIESGOS'!F87=2,'VALORACIÓN CON CONTROLES'!I87=4),AND('ANALISIS DE RIESGOS'!F87=1,'VALORACIÓN CON CONTROLES'!I87=4),AND('ANALISIS DE RIESGOS'!F87=1,'VALORACIÓN CON CONTROLES'!I87=5)),"ZONA RIESGO ALTO",IF(OR(AND('ANALISIS DE RIESGOS'!F87=5,'VALORACIÓN CON CONTROLES'!I87=3),AND('ANALISIS DE RIESGOS'!F87=5,'VALORACIÓN CON CONTROLES'!I87=4),AND('ANALISIS DE RIESGOS'!F87=5,'VALORACIÓN CON CONTROLES'!I87=5),AND('ANALISIS DE RIESGOS'!F87=4,'VALORACIÓN CON CONTROLES'!I87=4),AND('ANALISIS DE RIESGOS'!F87=4,'VALORACIÓN CON CONTROLES'!I87=5),AND('ANALISIS DE RIESGOS'!F87=3,'VALORACIÓN CON CONTROLES'!I87=4),AND('ANALISIS DE RIESGOS'!F87=3,'VALORACIÓN CON CONTROLES'!I87=5),AND('ANALISIS DE RIESGOS'!F87=2,'VALORACIÓN CON CONTROLES'!I87=5)),"ZONA RIESGO EXTREMO")))),0)</f>
        <v>0</v>
      </c>
      <c r="P92" s="1">
        <f>IF(AND('VALORACIÓN CON CONTROLES'!H87&gt;0,'VALORACIÓN CON CONTROLES'!I87=0),IF(OR(AND('VALORACIÓN CON CONTROLES'!H87=1,'ANALISIS DE RIESGOS'!G87=1),AND('VALORACIÓN CON CONTROLES'!H87=2,'ANALISIS DE RIESGOS'!G87=1),AND('VALORACIÓN CON CONTROLES'!H87=3,'ANALISIS DE RIESGOS'!G87=1),AND('VALORACIÓN CON CONTROLES'!H87=1,'ANALISIS DE RIESGOS'!G87=2),AND('VALORACIÓN CON CONTROLES'!H87=2,'ANALISIS DE RIESGOS'!G87=2)),"ZONA RIESGO BAJA",IF(OR(AND('VALORACIÓN CON CONTROLES'!H87=4,'ANALISIS DE RIESGOS'!G87=1),AND('VALORACIÓN CON CONTROLES'!H87=3,'ANALISIS DE RIESGOS'!G87=2),AND('VALORACIÓN CON CONTROLES'!H87=2,'ANALISIS DE RIESGOS'!G87=3),AND('VALORACIÓN CON CONTROLES'!H87=1,'ANALISIS DE RIESGOS'!G87=3)),"ZONA RIESGO MODERADO",IF(OR(AND('VALORACIÓN CON CONTROLES'!H87=5,'ANALISIS DE RIESGOS'!G87=1),AND('VALORACIÓN CON CONTROLES'!H87=5,'ANALISIS DE RIESGOS'!G87=2),AND('VALORACIÓN CON CONTROLES'!H87=4,'ANALISIS DE RIESGOS'!G87=2),AND('VALORACIÓN CON CONTROLES'!H87=4,'ANALISIS DE RIESGOS'!G87=3),AND('VALORACIÓN CON CONTROLES'!H87=3,'ANALISIS DE RIESGOS'!G87=3),AND('VALORACIÓN CON CONTROLES'!H87=2,'ANALISIS DE RIESGOS'!G87=4),AND('VALORACIÓN CON CONTROLES'!H87=1,'ANALISIS DE RIESGOS'!G87=4),AND('VALORACIÓN CON CONTROLES'!H87=1,'ANALISIS DE RIESGOS'!G87=5)),"ZONA RIESGO ALTO",IF(OR(AND('VALORACIÓN CON CONTROLES'!H87=5,'ANALISIS DE RIESGOS'!G87=3),AND('VALORACIÓN CON CONTROLES'!H87=5,'ANALISIS DE RIESGOS'!G87=4),AND('VALORACIÓN CON CONTROLES'!H87=5,'ANALISIS DE RIESGOS'!G87=5),AND('VALORACIÓN CON CONTROLES'!H87=4,'ANALISIS DE RIESGOS'!G87=4),AND('VALORACIÓN CON CONTROLES'!H87=4,'ANALISIS DE RIESGOS'!G87=5),AND('VALORACIÓN CON CONTROLES'!H87=3,'ANALISIS DE RIESGOS'!G87=4),AND('VALORACIÓN CON CONTROLES'!H87=3,'ANALISIS DE RIESGOS'!G87=5),AND('VALORACIÓN CON CONTROLES'!H87=2,'ANALISIS DE RIESGOS'!G87=5)),"ZONA RIESGO EXTREMO")))),0)</f>
        <v>0</v>
      </c>
      <c r="Q92" s="46">
        <f>IF(AND('VALORACIÓN CON CONTROLES'!H87&gt;0,'VALORACIÓN CON CONTROLES'!I87&gt;0),IF(OR(AND('VALORACIÓN CON CONTROLES'!H87=1,'VALORACIÓN CON CONTROLES'!I87=1),AND('VALORACIÓN CON CONTROLES'!H87=2,'VALORACIÓN CON CONTROLES'!I87=1),AND('VALORACIÓN CON CONTROLES'!H87=3,'VALORACIÓN CON CONTROLES'!I87=1),AND('VALORACIÓN CON CONTROLES'!H87=1,'VALORACIÓN CON CONTROLES'!I87=2),AND('VALORACIÓN CON CONTROLES'!H87=2,'VALORACIÓN CON CONTROLES'!I87=2)),"ZONA RIESGO BAJA",IF(OR(AND('VALORACIÓN CON CONTROLES'!H87=4,'VALORACIÓN CON CONTROLES'!I87=1),AND('VALORACIÓN CON CONTROLES'!H87=3,'VALORACIÓN CON CONTROLES'!I87=2),AND('VALORACIÓN CON CONTROLES'!H87=2,'VALORACIÓN CON CONTROLES'!I87=3),AND('VALORACIÓN CON CONTROLES'!H87=1,'VALORACIÓN CON CONTROLES'!I87=3)),"ZONA RIESGO MODERADO",IF(OR(AND('VALORACIÓN CON CONTROLES'!H87=5,'VALORACIÓN CON CONTROLES'!I87=1),AND('VALORACIÓN CON CONTROLES'!H87=5,'VALORACIÓN CON CONTROLES'!I87=2),AND('VALORACIÓN CON CONTROLES'!H87=4,'VALORACIÓN CON CONTROLES'!I87=2),AND('VALORACIÓN CON CONTROLES'!H87=4,'VALORACIÓN CON CONTROLES'!I87=3),AND('VALORACIÓN CON CONTROLES'!H87=3,'VALORACIÓN CON CONTROLES'!I87=3),AND('VALORACIÓN CON CONTROLES'!H87=2,'VALORACIÓN CON CONTROLES'!I87=4),AND('VALORACIÓN CON CONTROLES'!H87=1,'VALORACIÓN CON CONTROLES'!I87=4),AND('VALORACIÓN CON CONTROLES'!H87=1,'VALORACIÓN CON CONTROLES'!I87=5)),"ZONA RIESGO ALTO",IF(OR(AND('VALORACIÓN CON CONTROLES'!H87=5,'VALORACIÓN CON CONTROLES'!I87=3),AND('VALORACIÓN CON CONTROLES'!H87=5,'VALORACIÓN CON CONTROLES'!I87=4),AND('VALORACIÓN CON CONTROLES'!H87=5,'VALORACIÓN CON CONTROLES'!I87=5),AND('VALORACIÓN CON CONTROLES'!H87=4,'VALORACIÓN CON CONTROLES'!I87=4),AND('VALORACIÓN CON CONTROLES'!H87=4,'VALORACIÓN CON CONTROLES'!I87=5),AND('VALORACIÓN CON CONTROLES'!H87=3,'VALORACIÓN CON CONTROLES'!I87=4),AND('VALORACIÓN CON CONTROLES'!H87=3,'VALORACIÓN CON CONTROLES'!I87=5),AND('VALORACIÓN CON CONTROLES'!H87=2,'VALORACIÓN CON CONTROLES'!I87=5)),"ZONA RIESGO EXTREMO")))),0)</f>
        <v>0</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5.75" thickBot="1" x14ac:dyDescent="0.3">
      <c r="A93" s="1"/>
      <c r="B93" s="1"/>
      <c r="C93" s="1"/>
      <c r="D93" s="1"/>
      <c r="E93" s="1"/>
      <c r="F93" s="1"/>
      <c r="G93" s="1"/>
      <c r="H93" s="1"/>
      <c r="I93" s="1"/>
      <c r="J93" s="1"/>
      <c r="K93" s="15">
        <v>83</v>
      </c>
      <c r="L93" s="1"/>
      <c r="M93" s="48">
        <v>79</v>
      </c>
      <c r="N93" s="48">
        <f>IF(AND('VALORACIÓN CON CONTROLES'!H88=0,'VALORACIÓN CON CONTROLES'!I88=0),'ANALISIS DE RIESGOS'!I88,0)</f>
        <v>0</v>
      </c>
      <c r="O93" s="1">
        <f>IF(AND('VALORACIÓN CON CONTROLES'!H88=0,'VALORACIÓN CON CONTROLES'!I88&gt;0),IF(OR(AND('ANALISIS DE RIESGOS'!F88=1,'VALORACIÓN CON CONTROLES'!I88=1),AND('ANALISIS DE RIESGOS'!F88=2,'VALORACIÓN CON CONTROLES'!I88=1),AND('ANALISIS DE RIESGOS'!F88=3,'VALORACIÓN CON CONTROLES'!I88=1),AND('ANALISIS DE RIESGOS'!F88=1,'VALORACIÓN CON CONTROLES'!I88=2),AND('ANALISIS DE RIESGOS'!F88=2,'VALORACIÓN CON CONTROLES'!I88=2)),"ZONA RIESGO BAJA",IF(OR(AND('ANALISIS DE RIESGOS'!F88=4,'VALORACIÓN CON CONTROLES'!I88=1),AND('ANALISIS DE RIESGOS'!F88=3,'VALORACIÓN CON CONTROLES'!I88=2),AND('ANALISIS DE RIESGOS'!F88=2,'VALORACIÓN CON CONTROLES'!I88=3),AND('ANALISIS DE RIESGOS'!F88=1,'VALORACIÓN CON CONTROLES'!I88=3)),"ZONA RIESGO MODERADO",IF(OR(AND('ANALISIS DE RIESGOS'!F88=5,'VALORACIÓN CON CONTROLES'!I88=1),AND('ANALISIS DE RIESGOS'!F88=5,'VALORACIÓN CON CONTROLES'!I88=2),AND('ANALISIS DE RIESGOS'!F88=4,'VALORACIÓN CON CONTROLES'!I88=2),AND('ANALISIS DE RIESGOS'!F88=4,'VALORACIÓN CON CONTROLES'!I88=3),AND('ANALISIS DE RIESGOS'!F88=3,'VALORACIÓN CON CONTROLES'!I88=3),AND('ANALISIS DE RIESGOS'!F88=2,'VALORACIÓN CON CONTROLES'!I88=4),AND('ANALISIS DE RIESGOS'!F88=1,'VALORACIÓN CON CONTROLES'!I88=4),AND('ANALISIS DE RIESGOS'!F88=1,'VALORACIÓN CON CONTROLES'!I88=5)),"ZONA RIESGO ALTO",IF(OR(AND('ANALISIS DE RIESGOS'!F88=5,'VALORACIÓN CON CONTROLES'!I88=3),AND('ANALISIS DE RIESGOS'!F88=5,'VALORACIÓN CON CONTROLES'!I88=4),AND('ANALISIS DE RIESGOS'!F88=5,'VALORACIÓN CON CONTROLES'!I88=5),AND('ANALISIS DE RIESGOS'!F88=4,'VALORACIÓN CON CONTROLES'!I88=4),AND('ANALISIS DE RIESGOS'!F88=4,'VALORACIÓN CON CONTROLES'!I88=5),AND('ANALISIS DE RIESGOS'!F88=3,'VALORACIÓN CON CONTROLES'!I88=4),AND('ANALISIS DE RIESGOS'!F88=3,'VALORACIÓN CON CONTROLES'!I88=5),AND('ANALISIS DE RIESGOS'!F88=2,'VALORACIÓN CON CONTROLES'!I88=5)),"ZONA RIESGO EXTREMO")))),0)</f>
        <v>0</v>
      </c>
      <c r="P93" s="1">
        <f>IF(AND('VALORACIÓN CON CONTROLES'!H88&gt;0,'VALORACIÓN CON CONTROLES'!I88=0),IF(OR(AND('VALORACIÓN CON CONTROLES'!H88=1,'ANALISIS DE RIESGOS'!G88=1),AND('VALORACIÓN CON CONTROLES'!H88=2,'ANALISIS DE RIESGOS'!G88=1),AND('VALORACIÓN CON CONTROLES'!H88=3,'ANALISIS DE RIESGOS'!G88=1),AND('VALORACIÓN CON CONTROLES'!H88=1,'ANALISIS DE RIESGOS'!G88=2),AND('VALORACIÓN CON CONTROLES'!H88=2,'ANALISIS DE RIESGOS'!G88=2)),"ZONA RIESGO BAJA",IF(OR(AND('VALORACIÓN CON CONTROLES'!H88=4,'ANALISIS DE RIESGOS'!G88=1),AND('VALORACIÓN CON CONTROLES'!H88=3,'ANALISIS DE RIESGOS'!G88=2),AND('VALORACIÓN CON CONTROLES'!H88=2,'ANALISIS DE RIESGOS'!G88=3),AND('VALORACIÓN CON CONTROLES'!H88=1,'ANALISIS DE RIESGOS'!G88=3)),"ZONA RIESGO MODERADO",IF(OR(AND('VALORACIÓN CON CONTROLES'!H88=5,'ANALISIS DE RIESGOS'!G88=1),AND('VALORACIÓN CON CONTROLES'!H88=5,'ANALISIS DE RIESGOS'!G88=2),AND('VALORACIÓN CON CONTROLES'!H88=4,'ANALISIS DE RIESGOS'!G88=2),AND('VALORACIÓN CON CONTROLES'!H88=4,'ANALISIS DE RIESGOS'!G88=3),AND('VALORACIÓN CON CONTROLES'!H88=3,'ANALISIS DE RIESGOS'!G88=3),AND('VALORACIÓN CON CONTROLES'!H88=2,'ANALISIS DE RIESGOS'!G88=4),AND('VALORACIÓN CON CONTROLES'!H88=1,'ANALISIS DE RIESGOS'!G88=4),AND('VALORACIÓN CON CONTROLES'!H88=1,'ANALISIS DE RIESGOS'!G88=5)),"ZONA RIESGO ALTO",IF(OR(AND('VALORACIÓN CON CONTROLES'!H88=5,'ANALISIS DE RIESGOS'!G88=3),AND('VALORACIÓN CON CONTROLES'!H88=5,'ANALISIS DE RIESGOS'!G88=4),AND('VALORACIÓN CON CONTROLES'!H88=5,'ANALISIS DE RIESGOS'!G88=5),AND('VALORACIÓN CON CONTROLES'!H88=4,'ANALISIS DE RIESGOS'!G88=4),AND('VALORACIÓN CON CONTROLES'!H88=4,'ANALISIS DE RIESGOS'!G88=5),AND('VALORACIÓN CON CONTROLES'!H88=3,'ANALISIS DE RIESGOS'!G88=4),AND('VALORACIÓN CON CONTROLES'!H88=3,'ANALISIS DE RIESGOS'!G88=5),AND('VALORACIÓN CON CONTROLES'!H88=2,'ANALISIS DE RIESGOS'!G88=5)),"ZONA RIESGO EXTREMO")))),0)</f>
        <v>0</v>
      </c>
      <c r="Q93" s="46">
        <f>IF(AND('VALORACIÓN CON CONTROLES'!H88&gt;0,'VALORACIÓN CON CONTROLES'!I88&gt;0),IF(OR(AND('VALORACIÓN CON CONTROLES'!H88=1,'VALORACIÓN CON CONTROLES'!I88=1),AND('VALORACIÓN CON CONTROLES'!H88=2,'VALORACIÓN CON CONTROLES'!I88=1),AND('VALORACIÓN CON CONTROLES'!H88=3,'VALORACIÓN CON CONTROLES'!I88=1),AND('VALORACIÓN CON CONTROLES'!H88=1,'VALORACIÓN CON CONTROLES'!I88=2),AND('VALORACIÓN CON CONTROLES'!H88=2,'VALORACIÓN CON CONTROLES'!I88=2)),"ZONA RIESGO BAJA",IF(OR(AND('VALORACIÓN CON CONTROLES'!H88=4,'VALORACIÓN CON CONTROLES'!I88=1),AND('VALORACIÓN CON CONTROLES'!H88=3,'VALORACIÓN CON CONTROLES'!I88=2),AND('VALORACIÓN CON CONTROLES'!H88=2,'VALORACIÓN CON CONTROLES'!I88=3),AND('VALORACIÓN CON CONTROLES'!H88=1,'VALORACIÓN CON CONTROLES'!I88=3)),"ZONA RIESGO MODERADO",IF(OR(AND('VALORACIÓN CON CONTROLES'!H88=5,'VALORACIÓN CON CONTROLES'!I88=1),AND('VALORACIÓN CON CONTROLES'!H88=5,'VALORACIÓN CON CONTROLES'!I88=2),AND('VALORACIÓN CON CONTROLES'!H88=4,'VALORACIÓN CON CONTROLES'!I88=2),AND('VALORACIÓN CON CONTROLES'!H88=4,'VALORACIÓN CON CONTROLES'!I88=3),AND('VALORACIÓN CON CONTROLES'!H88=3,'VALORACIÓN CON CONTROLES'!I88=3),AND('VALORACIÓN CON CONTROLES'!H88=2,'VALORACIÓN CON CONTROLES'!I88=4),AND('VALORACIÓN CON CONTROLES'!H88=1,'VALORACIÓN CON CONTROLES'!I88=4),AND('VALORACIÓN CON CONTROLES'!H88=1,'VALORACIÓN CON CONTROLES'!I88=5)),"ZONA RIESGO ALTO",IF(OR(AND('VALORACIÓN CON CONTROLES'!H88=5,'VALORACIÓN CON CONTROLES'!I88=3),AND('VALORACIÓN CON CONTROLES'!H88=5,'VALORACIÓN CON CONTROLES'!I88=4),AND('VALORACIÓN CON CONTROLES'!H88=5,'VALORACIÓN CON CONTROLES'!I88=5),AND('VALORACIÓN CON CONTROLES'!H88=4,'VALORACIÓN CON CONTROLES'!I88=4),AND('VALORACIÓN CON CONTROLES'!H88=4,'VALORACIÓN CON CONTROLES'!I88=5),AND('VALORACIÓN CON CONTROLES'!H88=3,'VALORACIÓN CON CONTROLES'!I88=4),AND('VALORACIÓN CON CONTROLES'!H88=3,'VALORACIÓN CON CONTROLES'!I88=5),AND('VALORACIÓN CON CONTROLES'!H88=2,'VALORACIÓN CON CONTROLES'!I88=5)),"ZONA RIESGO EXTREMO")))),0)</f>
        <v>0</v>
      </c>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5.75" thickBot="1" x14ac:dyDescent="0.3">
      <c r="A94" s="1"/>
      <c r="B94" s="1"/>
      <c r="C94" s="1"/>
      <c r="D94" s="1"/>
      <c r="E94" s="1"/>
      <c r="F94" s="1"/>
      <c r="G94" s="1"/>
      <c r="H94" s="1"/>
      <c r="I94" s="1"/>
      <c r="J94" s="1"/>
      <c r="K94" s="15">
        <v>84</v>
      </c>
      <c r="L94" s="1"/>
      <c r="M94" s="48">
        <v>80</v>
      </c>
      <c r="N94" s="48">
        <f>IF(AND('VALORACIÓN CON CONTROLES'!H89=0,'VALORACIÓN CON CONTROLES'!I89=0),'ANALISIS DE RIESGOS'!I89,0)</f>
        <v>0</v>
      </c>
      <c r="O94" s="1">
        <f>IF(AND('VALORACIÓN CON CONTROLES'!H89=0,'VALORACIÓN CON CONTROLES'!I89&gt;0),IF(OR(AND('ANALISIS DE RIESGOS'!F89=1,'VALORACIÓN CON CONTROLES'!I89=1),AND('ANALISIS DE RIESGOS'!F89=2,'VALORACIÓN CON CONTROLES'!I89=1),AND('ANALISIS DE RIESGOS'!F89=3,'VALORACIÓN CON CONTROLES'!I89=1),AND('ANALISIS DE RIESGOS'!F89=1,'VALORACIÓN CON CONTROLES'!I89=2),AND('ANALISIS DE RIESGOS'!F89=2,'VALORACIÓN CON CONTROLES'!I89=2)),"ZONA RIESGO BAJA",IF(OR(AND('ANALISIS DE RIESGOS'!F89=4,'VALORACIÓN CON CONTROLES'!I89=1),AND('ANALISIS DE RIESGOS'!F89=3,'VALORACIÓN CON CONTROLES'!I89=2),AND('ANALISIS DE RIESGOS'!F89=2,'VALORACIÓN CON CONTROLES'!I89=3),AND('ANALISIS DE RIESGOS'!F89=1,'VALORACIÓN CON CONTROLES'!I89=3)),"ZONA RIESGO MODERADO",IF(OR(AND('ANALISIS DE RIESGOS'!F89=5,'VALORACIÓN CON CONTROLES'!I89=1),AND('ANALISIS DE RIESGOS'!F89=5,'VALORACIÓN CON CONTROLES'!I89=2),AND('ANALISIS DE RIESGOS'!F89=4,'VALORACIÓN CON CONTROLES'!I89=2),AND('ANALISIS DE RIESGOS'!F89=4,'VALORACIÓN CON CONTROLES'!I89=3),AND('ANALISIS DE RIESGOS'!F89=3,'VALORACIÓN CON CONTROLES'!I89=3),AND('ANALISIS DE RIESGOS'!F89=2,'VALORACIÓN CON CONTROLES'!I89=4),AND('ANALISIS DE RIESGOS'!F89=1,'VALORACIÓN CON CONTROLES'!I89=4),AND('ANALISIS DE RIESGOS'!F89=1,'VALORACIÓN CON CONTROLES'!I89=5)),"ZONA RIESGO ALTO",IF(OR(AND('ANALISIS DE RIESGOS'!F89=5,'VALORACIÓN CON CONTROLES'!I89=3),AND('ANALISIS DE RIESGOS'!F89=5,'VALORACIÓN CON CONTROLES'!I89=4),AND('ANALISIS DE RIESGOS'!F89=5,'VALORACIÓN CON CONTROLES'!I89=5),AND('ANALISIS DE RIESGOS'!F89=4,'VALORACIÓN CON CONTROLES'!I89=4),AND('ANALISIS DE RIESGOS'!F89=4,'VALORACIÓN CON CONTROLES'!I89=5),AND('ANALISIS DE RIESGOS'!F89=3,'VALORACIÓN CON CONTROLES'!I89=4),AND('ANALISIS DE RIESGOS'!F89=3,'VALORACIÓN CON CONTROLES'!I89=5),AND('ANALISIS DE RIESGOS'!F89=2,'VALORACIÓN CON CONTROLES'!I89=5)),"ZONA RIESGO EXTREMO")))),0)</f>
        <v>0</v>
      </c>
      <c r="P94" s="1">
        <f>IF(AND('VALORACIÓN CON CONTROLES'!H89&gt;0,'VALORACIÓN CON CONTROLES'!I89=0),IF(OR(AND('VALORACIÓN CON CONTROLES'!H89=1,'ANALISIS DE RIESGOS'!G89=1),AND('VALORACIÓN CON CONTROLES'!H89=2,'ANALISIS DE RIESGOS'!G89=1),AND('VALORACIÓN CON CONTROLES'!H89=3,'ANALISIS DE RIESGOS'!G89=1),AND('VALORACIÓN CON CONTROLES'!H89=1,'ANALISIS DE RIESGOS'!G89=2),AND('VALORACIÓN CON CONTROLES'!H89=2,'ANALISIS DE RIESGOS'!G89=2)),"ZONA RIESGO BAJA",IF(OR(AND('VALORACIÓN CON CONTROLES'!H89=4,'ANALISIS DE RIESGOS'!G89=1),AND('VALORACIÓN CON CONTROLES'!H89=3,'ANALISIS DE RIESGOS'!G89=2),AND('VALORACIÓN CON CONTROLES'!H89=2,'ANALISIS DE RIESGOS'!G89=3),AND('VALORACIÓN CON CONTROLES'!H89=1,'ANALISIS DE RIESGOS'!G89=3)),"ZONA RIESGO MODERADO",IF(OR(AND('VALORACIÓN CON CONTROLES'!H89=5,'ANALISIS DE RIESGOS'!G89=1),AND('VALORACIÓN CON CONTROLES'!H89=5,'ANALISIS DE RIESGOS'!G89=2),AND('VALORACIÓN CON CONTROLES'!H89=4,'ANALISIS DE RIESGOS'!G89=2),AND('VALORACIÓN CON CONTROLES'!H89=4,'ANALISIS DE RIESGOS'!G89=3),AND('VALORACIÓN CON CONTROLES'!H89=3,'ANALISIS DE RIESGOS'!G89=3),AND('VALORACIÓN CON CONTROLES'!H89=2,'ANALISIS DE RIESGOS'!G89=4),AND('VALORACIÓN CON CONTROLES'!H89=1,'ANALISIS DE RIESGOS'!G89=4),AND('VALORACIÓN CON CONTROLES'!H89=1,'ANALISIS DE RIESGOS'!G89=5)),"ZONA RIESGO ALTO",IF(OR(AND('VALORACIÓN CON CONTROLES'!H89=5,'ANALISIS DE RIESGOS'!G89=3),AND('VALORACIÓN CON CONTROLES'!H89=5,'ANALISIS DE RIESGOS'!G89=4),AND('VALORACIÓN CON CONTROLES'!H89=5,'ANALISIS DE RIESGOS'!G89=5),AND('VALORACIÓN CON CONTROLES'!H89=4,'ANALISIS DE RIESGOS'!G89=4),AND('VALORACIÓN CON CONTROLES'!H89=4,'ANALISIS DE RIESGOS'!G89=5),AND('VALORACIÓN CON CONTROLES'!H89=3,'ANALISIS DE RIESGOS'!G89=4),AND('VALORACIÓN CON CONTROLES'!H89=3,'ANALISIS DE RIESGOS'!G89=5),AND('VALORACIÓN CON CONTROLES'!H89=2,'ANALISIS DE RIESGOS'!G89=5)),"ZONA RIESGO EXTREMO")))),0)</f>
        <v>0</v>
      </c>
      <c r="Q94" s="46">
        <f>IF(AND('VALORACIÓN CON CONTROLES'!H89&gt;0,'VALORACIÓN CON CONTROLES'!I89&gt;0),IF(OR(AND('VALORACIÓN CON CONTROLES'!H89=1,'VALORACIÓN CON CONTROLES'!I89=1),AND('VALORACIÓN CON CONTROLES'!H89=2,'VALORACIÓN CON CONTROLES'!I89=1),AND('VALORACIÓN CON CONTROLES'!H89=3,'VALORACIÓN CON CONTROLES'!I89=1),AND('VALORACIÓN CON CONTROLES'!H89=1,'VALORACIÓN CON CONTROLES'!I89=2),AND('VALORACIÓN CON CONTROLES'!H89=2,'VALORACIÓN CON CONTROLES'!I89=2)),"ZONA RIESGO BAJA",IF(OR(AND('VALORACIÓN CON CONTROLES'!H89=4,'VALORACIÓN CON CONTROLES'!I89=1),AND('VALORACIÓN CON CONTROLES'!H89=3,'VALORACIÓN CON CONTROLES'!I89=2),AND('VALORACIÓN CON CONTROLES'!H89=2,'VALORACIÓN CON CONTROLES'!I89=3),AND('VALORACIÓN CON CONTROLES'!H89=1,'VALORACIÓN CON CONTROLES'!I89=3)),"ZONA RIESGO MODERADO",IF(OR(AND('VALORACIÓN CON CONTROLES'!H89=5,'VALORACIÓN CON CONTROLES'!I89=1),AND('VALORACIÓN CON CONTROLES'!H89=5,'VALORACIÓN CON CONTROLES'!I89=2),AND('VALORACIÓN CON CONTROLES'!H89=4,'VALORACIÓN CON CONTROLES'!I89=2),AND('VALORACIÓN CON CONTROLES'!H89=4,'VALORACIÓN CON CONTROLES'!I89=3),AND('VALORACIÓN CON CONTROLES'!H89=3,'VALORACIÓN CON CONTROLES'!I89=3),AND('VALORACIÓN CON CONTROLES'!H89=2,'VALORACIÓN CON CONTROLES'!I89=4),AND('VALORACIÓN CON CONTROLES'!H89=1,'VALORACIÓN CON CONTROLES'!I89=4),AND('VALORACIÓN CON CONTROLES'!H89=1,'VALORACIÓN CON CONTROLES'!I89=5)),"ZONA RIESGO ALTO",IF(OR(AND('VALORACIÓN CON CONTROLES'!H89=5,'VALORACIÓN CON CONTROLES'!I89=3),AND('VALORACIÓN CON CONTROLES'!H89=5,'VALORACIÓN CON CONTROLES'!I89=4),AND('VALORACIÓN CON CONTROLES'!H89=5,'VALORACIÓN CON CONTROLES'!I89=5),AND('VALORACIÓN CON CONTROLES'!H89=4,'VALORACIÓN CON CONTROLES'!I89=4),AND('VALORACIÓN CON CONTROLES'!H89=4,'VALORACIÓN CON CONTROLES'!I89=5),AND('VALORACIÓN CON CONTROLES'!H89=3,'VALORACIÓN CON CONTROLES'!I89=4),AND('VALORACIÓN CON CONTROLES'!H89=3,'VALORACIÓN CON CONTROLES'!I89=5),AND('VALORACIÓN CON CONTROLES'!H89=2,'VALORACIÓN CON CONTROLES'!I89=5)),"ZONA RIESGO EXTREMO")))),0)</f>
        <v>0</v>
      </c>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5.75" thickBot="1" x14ac:dyDescent="0.3">
      <c r="A95" s="1"/>
      <c r="B95" s="1"/>
      <c r="C95" s="1"/>
      <c r="D95" s="1"/>
      <c r="E95" s="1"/>
      <c r="F95" s="1"/>
      <c r="G95" s="1"/>
      <c r="H95" s="1"/>
      <c r="I95" s="1"/>
      <c r="J95" s="1"/>
      <c r="K95" s="15">
        <v>85</v>
      </c>
      <c r="L95" s="1"/>
      <c r="M95" s="48">
        <v>81</v>
      </c>
      <c r="N95" s="48">
        <f>IF(AND('VALORACIÓN CON CONTROLES'!H90=0,'VALORACIÓN CON CONTROLES'!I90=0),'ANALISIS DE RIESGOS'!I90,0)</f>
        <v>0</v>
      </c>
      <c r="O95" s="1">
        <f>IF(AND('VALORACIÓN CON CONTROLES'!H90=0,'VALORACIÓN CON CONTROLES'!I90&gt;0),IF(OR(AND('ANALISIS DE RIESGOS'!F90=1,'VALORACIÓN CON CONTROLES'!I90=1),AND('ANALISIS DE RIESGOS'!F90=2,'VALORACIÓN CON CONTROLES'!I90=1),AND('ANALISIS DE RIESGOS'!F90=3,'VALORACIÓN CON CONTROLES'!I90=1),AND('ANALISIS DE RIESGOS'!F90=1,'VALORACIÓN CON CONTROLES'!I90=2),AND('ANALISIS DE RIESGOS'!F90=2,'VALORACIÓN CON CONTROLES'!I90=2)),"ZONA RIESGO BAJA",IF(OR(AND('ANALISIS DE RIESGOS'!F90=4,'VALORACIÓN CON CONTROLES'!I90=1),AND('ANALISIS DE RIESGOS'!F90=3,'VALORACIÓN CON CONTROLES'!I90=2),AND('ANALISIS DE RIESGOS'!F90=2,'VALORACIÓN CON CONTROLES'!I90=3),AND('ANALISIS DE RIESGOS'!F90=1,'VALORACIÓN CON CONTROLES'!I90=3)),"ZONA RIESGO MODERADO",IF(OR(AND('ANALISIS DE RIESGOS'!F90=5,'VALORACIÓN CON CONTROLES'!I90=1),AND('ANALISIS DE RIESGOS'!F90=5,'VALORACIÓN CON CONTROLES'!I90=2),AND('ANALISIS DE RIESGOS'!F90=4,'VALORACIÓN CON CONTROLES'!I90=2),AND('ANALISIS DE RIESGOS'!F90=4,'VALORACIÓN CON CONTROLES'!I90=3),AND('ANALISIS DE RIESGOS'!F90=3,'VALORACIÓN CON CONTROLES'!I90=3),AND('ANALISIS DE RIESGOS'!F90=2,'VALORACIÓN CON CONTROLES'!I90=4),AND('ANALISIS DE RIESGOS'!F90=1,'VALORACIÓN CON CONTROLES'!I90=4),AND('ANALISIS DE RIESGOS'!F90=1,'VALORACIÓN CON CONTROLES'!I90=5)),"ZONA RIESGO ALTO",IF(OR(AND('ANALISIS DE RIESGOS'!F90=5,'VALORACIÓN CON CONTROLES'!I90=3),AND('ANALISIS DE RIESGOS'!F90=5,'VALORACIÓN CON CONTROLES'!I90=4),AND('ANALISIS DE RIESGOS'!F90=5,'VALORACIÓN CON CONTROLES'!I90=5),AND('ANALISIS DE RIESGOS'!F90=4,'VALORACIÓN CON CONTROLES'!I90=4),AND('ANALISIS DE RIESGOS'!F90=4,'VALORACIÓN CON CONTROLES'!I90=5),AND('ANALISIS DE RIESGOS'!F90=3,'VALORACIÓN CON CONTROLES'!I90=4),AND('ANALISIS DE RIESGOS'!F90=3,'VALORACIÓN CON CONTROLES'!I90=5),AND('ANALISIS DE RIESGOS'!F90=2,'VALORACIÓN CON CONTROLES'!I90=5)),"ZONA RIESGO EXTREMO")))),0)</f>
        <v>0</v>
      </c>
      <c r="P95" s="1">
        <f>IF(AND('VALORACIÓN CON CONTROLES'!H90&gt;0,'VALORACIÓN CON CONTROLES'!I90=0),IF(OR(AND('VALORACIÓN CON CONTROLES'!H90=1,'ANALISIS DE RIESGOS'!G90=1),AND('VALORACIÓN CON CONTROLES'!H90=2,'ANALISIS DE RIESGOS'!G90=1),AND('VALORACIÓN CON CONTROLES'!H90=3,'ANALISIS DE RIESGOS'!G90=1),AND('VALORACIÓN CON CONTROLES'!H90=1,'ANALISIS DE RIESGOS'!G90=2),AND('VALORACIÓN CON CONTROLES'!H90=2,'ANALISIS DE RIESGOS'!G90=2)),"ZONA RIESGO BAJA",IF(OR(AND('VALORACIÓN CON CONTROLES'!H90=4,'ANALISIS DE RIESGOS'!G90=1),AND('VALORACIÓN CON CONTROLES'!H90=3,'ANALISIS DE RIESGOS'!G90=2),AND('VALORACIÓN CON CONTROLES'!H90=2,'ANALISIS DE RIESGOS'!G90=3),AND('VALORACIÓN CON CONTROLES'!H90=1,'ANALISIS DE RIESGOS'!G90=3)),"ZONA RIESGO MODERADO",IF(OR(AND('VALORACIÓN CON CONTROLES'!H90=5,'ANALISIS DE RIESGOS'!G90=1),AND('VALORACIÓN CON CONTROLES'!H90=5,'ANALISIS DE RIESGOS'!G90=2),AND('VALORACIÓN CON CONTROLES'!H90=4,'ANALISIS DE RIESGOS'!G90=2),AND('VALORACIÓN CON CONTROLES'!H90=4,'ANALISIS DE RIESGOS'!G90=3),AND('VALORACIÓN CON CONTROLES'!H90=3,'ANALISIS DE RIESGOS'!G90=3),AND('VALORACIÓN CON CONTROLES'!H90=2,'ANALISIS DE RIESGOS'!G90=4),AND('VALORACIÓN CON CONTROLES'!H90=1,'ANALISIS DE RIESGOS'!G90=4),AND('VALORACIÓN CON CONTROLES'!H90=1,'ANALISIS DE RIESGOS'!G90=5)),"ZONA RIESGO ALTO",IF(OR(AND('VALORACIÓN CON CONTROLES'!H90=5,'ANALISIS DE RIESGOS'!G90=3),AND('VALORACIÓN CON CONTROLES'!H90=5,'ANALISIS DE RIESGOS'!G90=4),AND('VALORACIÓN CON CONTROLES'!H90=5,'ANALISIS DE RIESGOS'!G90=5),AND('VALORACIÓN CON CONTROLES'!H90=4,'ANALISIS DE RIESGOS'!G90=4),AND('VALORACIÓN CON CONTROLES'!H90=4,'ANALISIS DE RIESGOS'!G90=5),AND('VALORACIÓN CON CONTROLES'!H90=3,'ANALISIS DE RIESGOS'!G90=4),AND('VALORACIÓN CON CONTROLES'!H90=3,'ANALISIS DE RIESGOS'!G90=5),AND('VALORACIÓN CON CONTROLES'!H90=2,'ANALISIS DE RIESGOS'!G90=5)),"ZONA RIESGO EXTREMO")))),0)</f>
        <v>0</v>
      </c>
      <c r="Q95" s="46">
        <f>IF(AND('VALORACIÓN CON CONTROLES'!H90&gt;0,'VALORACIÓN CON CONTROLES'!I90&gt;0),IF(OR(AND('VALORACIÓN CON CONTROLES'!H90=1,'VALORACIÓN CON CONTROLES'!I90=1),AND('VALORACIÓN CON CONTROLES'!H90=2,'VALORACIÓN CON CONTROLES'!I90=1),AND('VALORACIÓN CON CONTROLES'!H90=3,'VALORACIÓN CON CONTROLES'!I90=1),AND('VALORACIÓN CON CONTROLES'!H90=1,'VALORACIÓN CON CONTROLES'!I90=2),AND('VALORACIÓN CON CONTROLES'!H90=2,'VALORACIÓN CON CONTROLES'!I90=2)),"ZONA RIESGO BAJA",IF(OR(AND('VALORACIÓN CON CONTROLES'!H90=4,'VALORACIÓN CON CONTROLES'!I90=1),AND('VALORACIÓN CON CONTROLES'!H90=3,'VALORACIÓN CON CONTROLES'!I90=2),AND('VALORACIÓN CON CONTROLES'!H90=2,'VALORACIÓN CON CONTROLES'!I90=3),AND('VALORACIÓN CON CONTROLES'!H90=1,'VALORACIÓN CON CONTROLES'!I90=3)),"ZONA RIESGO MODERADO",IF(OR(AND('VALORACIÓN CON CONTROLES'!H90=5,'VALORACIÓN CON CONTROLES'!I90=1),AND('VALORACIÓN CON CONTROLES'!H90=5,'VALORACIÓN CON CONTROLES'!I90=2),AND('VALORACIÓN CON CONTROLES'!H90=4,'VALORACIÓN CON CONTROLES'!I90=2),AND('VALORACIÓN CON CONTROLES'!H90=4,'VALORACIÓN CON CONTROLES'!I90=3),AND('VALORACIÓN CON CONTROLES'!H90=3,'VALORACIÓN CON CONTROLES'!I90=3),AND('VALORACIÓN CON CONTROLES'!H90=2,'VALORACIÓN CON CONTROLES'!I90=4),AND('VALORACIÓN CON CONTROLES'!H90=1,'VALORACIÓN CON CONTROLES'!I90=4),AND('VALORACIÓN CON CONTROLES'!H90=1,'VALORACIÓN CON CONTROLES'!I90=5)),"ZONA RIESGO ALTO",IF(OR(AND('VALORACIÓN CON CONTROLES'!H90=5,'VALORACIÓN CON CONTROLES'!I90=3),AND('VALORACIÓN CON CONTROLES'!H90=5,'VALORACIÓN CON CONTROLES'!I90=4),AND('VALORACIÓN CON CONTROLES'!H90=5,'VALORACIÓN CON CONTROLES'!I90=5),AND('VALORACIÓN CON CONTROLES'!H90=4,'VALORACIÓN CON CONTROLES'!I90=4),AND('VALORACIÓN CON CONTROLES'!H90=4,'VALORACIÓN CON CONTROLES'!I90=5),AND('VALORACIÓN CON CONTROLES'!H90=3,'VALORACIÓN CON CONTROLES'!I90=4),AND('VALORACIÓN CON CONTROLES'!H90=3,'VALORACIÓN CON CONTROLES'!I90=5),AND('VALORACIÓN CON CONTROLES'!H90=2,'VALORACIÓN CON CONTROLES'!I90=5)),"ZONA RIESGO EXTREMO")))),0)</f>
        <v>0</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5.75" thickBot="1" x14ac:dyDescent="0.3">
      <c r="A96" s="1"/>
      <c r="B96" s="1"/>
      <c r="C96" s="1"/>
      <c r="D96" s="1"/>
      <c r="E96" s="1"/>
      <c r="F96" s="1"/>
      <c r="G96" s="1"/>
      <c r="H96" s="1"/>
      <c r="I96" s="1"/>
      <c r="J96" s="1"/>
      <c r="K96" s="15">
        <v>86</v>
      </c>
      <c r="L96" s="1"/>
      <c r="M96" s="48">
        <v>82</v>
      </c>
      <c r="N96" s="48">
        <f>IF(AND('VALORACIÓN CON CONTROLES'!H91=0,'VALORACIÓN CON CONTROLES'!I91=0),'ANALISIS DE RIESGOS'!I91,0)</f>
        <v>0</v>
      </c>
      <c r="O96" s="1">
        <f>IF(AND('VALORACIÓN CON CONTROLES'!H91=0,'VALORACIÓN CON CONTROLES'!I91&gt;0),IF(OR(AND('ANALISIS DE RIESGOS'!F91=1,'VALORACIÓN CON CONTROLES'!I91=1),AND('ANALISIS DE RIESGOS'!F91=2,'VALORACIÓN CON CONTROLES'!I91=1),AND('ANALISIS DE RIESGOS'!F91=3,'VALORACIÓN CON CONTROLES'!I91=1),AND('ANALISIS DE RIESGOS'!F91=1,'VALORACIÓN CON CONTROLES'!I91=2),AND('ANALISIS DE RIESGOS'!F91=2,'VALORACIÓN CON CONTROLES'!I91=2)),"ZONA RIESGO BAJA",IF(OR(AND('ANALISIS DE RIESGOS'!F91=4,'VALORACIÓN CON CONTROLES'!I91=1),AND('ANALISIS DE RIESGOS'!F91=3,'VALORACIÓN CON CONTROLES'!I91=2),AND('ANALISIS DE RIESGOS'!F91=2,'VALORACIÓN CON CONTROLES'!I91=3),AND('ANALISIS DE RIESGOS'!F91=1,'VALORACIÓN CON CONTROLES'!I91=3)),"ZONA RIESGO MODERADO",IF(OR(AND('ANALISIS DE RIESGOS'!F91=5,'VALORACIÓN CON CONTROLES'!I91=1),AND('ANALISIS DE RIESGOS'!F91=5,'VALORACIÓN CON CONTROLES'!I91=2),AND('ANALISIS DE RIESGOS'!F91=4,'VALORACIÓN CON CONTROLES'!I91=2),AND('ANALISIS DE RIESGOS'!F91=4,'VALORACIÓN CON CONTROLES'!I91=3),AND('ANALISIS DE RIESGOS'!F91=3,'VALORACIÓN CON CONTROLES'!I91=3),AND('ANALISIS DE RIESGOS'!F91=2,'VALORACIÓN CON CONTROLES'!I91=4),AND('ANALISIS DE RIESGOS'!F91=1,'VALORACIÓN CON CONTROLES'!I91=4),AND('ANALISIS DE RIESGOS'!F91=1,'VALORACIÓN CON CONTROLES'!I91=5)),"ZONA RIESGO ALTO",IF(OR(AND('ANALISIS DE RIESGOS'!F91=5,'VALORACIÓN CON CONTROLES'!I91=3),AND('ANALISIS DE RIESGOS'!F91=5,'VALORACIÓN CON CONTROLES'!I91=4),AND('ANALISIS DE RIESGOS'!F91=5,'VALORACIÓN CON CONTROLES'!I91=5),AND('ANALISIS DE RIESGOS'!F91=4,'VALORACIÓN CON CONTROLES'!I91=4),AND('ANALISIS DE RIESGOS'!F91=4,'VALORACIÓN CON CONTROLES'!I91=5),AND('ANALISIS DE RIESGOS'!F91=3,'VALORACIÓN CON CONTROLES'!I91=4),AND('ANALISIS DE RIESGOS'!F91=3,'VALORACIÓN CON CONTROLES'!I91=5),AND('ANALISIS DE RIESGOS'!F91=2,'VALORACIÓN CON CONTROLES'!I91=5)),"ZONA RIESGO EXTREMO")))),0)</f>
        <v>0</v>
      </c>
      <c r="P96" s="1">
        <f>IF(AND('VALORACIÓN CON CONTROLES'!H91&gt;0,'VALORACIÓN CON CONTROLES'!I91=0),IF(OR(AND('VALORACIÓN CON CONTROLES'!H91=1,'ANALISIS DE RIESGOS'!G91=1),AND('VALORACIÓN CON CONTROLES'!H91=2,'ANALISIS DE RIESGOS'!G91=1),AND('VALORACIÓN CON CONTROLES'!H91=3,'ANALISIS DE RIESGOS'!G91=1),AND('VALORACIÓN CON CONTROLES'!H91=1,'ANALISIS DE RIESGOS'!G91=2),AND('VALORACIÓN CON CONTROLES'!H91=2,'ANALISIS DE RIESGOS'!G91=2)),"ZONA RIESGO BAJA",IF(OR(AND('VALORACIÓN CON CONTROLES'!H91=4,'ANALISIS DE RIESGOS'!G91=1),AND('VALORACIÓN CON CONTROLES'!H91=3,'ANALISIS DE RIESGOS'!G91=2),AND('VALORACIÓN CON CONTROLES'!H91=2,'ANALISIS DE RIESGOS'!G91=3),AND('VALORACIÓN CON CONTROLES'!H91=1,'ANALISIS DE RIESGOS'!G91=3)),"ZONA RIESGO MODERADO",IF(OR(AND('VALORACIÓN CON CONTROLES'!H91=5,'ANALISIS DE RIESGOS'!G91=1),AND('VALORACIÓN CON CONTROLES'!H91=5,'ANALISIS DE RIESGOS'!G91=2),AND('VALORACIÓN CON CONTROLES'!H91=4,'ANALISIS DE RIESGOS'!G91=2),AND('VALORACIÓN CON CONTROLES'!H91=4,'ANALISIS DE RIESGOS'!G91=3),AND('VALORACIÓN CON CONTROLES'!H91=3,'ANALISIS DE RIESGOS'!G91=3),AND('VALORACIÓN CON CONTROLES'!H91=2,'ANALISIS DE RIESGOS'!G91=4),AND('VALORACIÓN CON CONTROLES'!H91=1,'ANALISIS DE RIESGOS'!G91=4),AND('VALORACIÓN CON CONTROLES'!H91=1,'ANALISIS DE RIESGOS'!G91=5)),"ZONA RIESGO ALTO",IF(OR(AND('VALORACIÓN CON CONTROLES'!H91=5,'ANALISIS DE RIESGOS'!G91=3),AND('VALORACIÓN CON CONTROLES'!H91=5,'ANALISIS DE RIESGOS'!G91=4),AND('VALORACIÓN CON CONTROLES'!H91=5,'ANALISIS DE RIESGOS'!G91=5),AND('VALORACIÓN CON CONTROLES'!H91=4,'ANALISIS DE RIESGOS'!G91=4),AND('VALORACIÓN CON CONTROLES'!H91=4,'ANALISIS DE RIESGOS'!G91=5),AND('VALORACIÓN CON CONTROLES'!H91=3,'ANALISIS DE RIESGOS'!G91=4),AND('VALORACIÓN CON CONTROLES'!H91=3,'ANALISIS DE RIESGOS'!G91=5),AND('VALORACIÓN CON CONTROLES'!H91=2,'ANALISIS DE RIESGOS'!G91=5)),"ZONA RIESGO EXTREMO")))),0)</f>
        <v>0</v>
      </c>
      <c r="Q96" s="46">
        <f>IF(AND('VALORACIÓN CON CONTROLES'!H91&gt;0,'VALORACIÓN CON CONTROLES'!I91&gt;0),IF(OR(AND('VALORACIÓN CON CONTROLES'!H91=1,'VALORACIÓN CON CONTROLES'!I91=1),AND('VALORACIÓN CON CONTROLES'!H91=2,'VALORACIÓN CON CONTROLES'!I91=1),AND('VALORACIÓN CON CONTROLES'!H91=3,'VALORACIÓN CON CONTROLES'!I91=1),AND('VALORACIÓN CON CONTROLES'!H91=1,'VALORACIÓN CON CONTROLES'!I91=2),AND('VALORACIÓN CON CONTROLES'!H91=2,'VALORACIÓN CON CONTROLES'!I91=2)),"ZONA RIESGO BAJA",IF(OR(AND('VALORACIÓN CON CONTROLES'!H91=4,'VALORACIÓN CON CONTROLES'!I91=1),AND('VALORACIÓN CON CONTROLES'!H91=3,'VALORACIÓN CON CONTROLES'!I91=2),AND('VALORACIÓN CON CONTROLES'!H91=2,'VALORACIÓN CON CONTROLES'!I91=3),AND('VALORACIÓN CON CONTROLES'!H91=1,'VALORACIÓN CON CONTROLES'!I91=3)),"ZONA RIESGO MODERADO",IF(OR(AND('VALORACIÓN CON CONTROLES'!H91=5,'VALORACIÓN CON CONTROLES'!I91=1),AND('VALORACIÓN CON CONTROLES'!H91=5,'VALORACIÓN CON CONTROLES'!I91=2),AND('VALORACIÓN CON CONTROLES'!H91=4,'VALORACIÓN CON CONTROLES'!I91=2),AND('VALORACIÓN CON CONTROLES'!H91=4,'VALORACIÓN CON CONTROLES'!I91=3),AND('VALORACIÓN CON CONTROLES'!H91=3,'VALORACIÓN CON CONTROLES'!I91=3),AND('VALORACIÓN CON CONTROLES'!H91=2,'VALORACIÓN CON CONTROLES'!I91=4),AND('VALORACIÓN CON CONTROLES'!H91=1,'VALORACIÓN CON CONTROLES'!I91=4),AND('VALORACIÓN CON CONTROLES'!H91=1,'VALORACIÓN CON CONTROLES'!I91=5)),"ZONA RIESGO ALTO",IF(OR(AND('VALORACIÓN CON CONTROLES'!H91=5,'VALORACIÓN CON CONTROLES'!I91=3),AND('VALORACIÓN CON CONTROLES'!H91=5,'VALORACIÓN CON CONTROLES'!I91=4),AND('VALORACIÓN CON CONTROLES'!H91=5,'VALORACIÓN CON CONTROLES'!I91=5),AND('VALORACIÓN CON CONTROLES'!H91=4,'VALORACIÓN CON CONTROLES'!I91=4),AND('VALORACIÓN CON CONTROLES'!H91=4,'VALORACIÓN CON CONTROLES'!I91=5),AND('VALORACIÓN CON CONTROLES'!H91=3,'VALORACIÓN CON CONTROLES'!I91=4),AND('VALORACIÓN CON CONTROLES'!H91=3,'VALORACIÓN CON CONTROLES'!I91=5),AND('VALORACIÓN CON CONTROLES'!H91=2,'VALORACIÓN CON CONTROLES'!I91=5)),"ZONA RIESGO EXTREMO")))),0)</f>
        <v>0</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5.75" thickBot="1" x14ac:dyDescent="0.3">
      <c r="A97" s="1"/>
      <c r="B97" s="1"/>
      <c r="C97" s="1"/>
      <c r="D97" s="1"/>
      <c r="E97" s="1"/>
      <c r="F97" s="1"/>
      <c r="G97" s="1"/>
      <c r="H97" s="1"/>
      <c r="I97" s="1"/>
      <c r="J97" s="1"/>
      <c r="K97" s="15">
        <v>87</v>
      </c>
      <c r="L97" s="1"/>
      <c r="M97" s="48">
        <v>83</v>
      </c>
      <c r="N97" s="48">
        <f>IF(AND('VALORACIÓN CON CONTROLES'!H92=0,'VALORACIÓN CON CONTROLES'!I92=0),'ANALISIS DE RIESGOS'!I92,0)</f>
        <v>0</v>
      </c>
      <c r="O97" s="1">
        <f>IF(AND('VALORACIÓN CON CONTROLES'!H92=0,'VALORACIÓN CON CONTROLES'!I92&gt;0),IF(OR(AND('ANALISIS DE RIESGOS'!F92=1,'VALORACIÓN CON CONTROLES'!I92=1),AND('ANALISIS DE RIESGOS'!F92=2,'VALORACIÓN CON CONTROLES'!I92=1),AND('ANALISIS DE RIESGOS'!F92=3,'VALORACIÓN CON CONTROLES'!I92=1),AND('ANALISIS DE RIESGOS'!F92=1,'VALORACIÓN CON CONTROLES'!I92=2),AND('ANALISIS DE RIESGOS'!F92=2,'VALORACIÓN CON CONTROLES'!I92=2)),"ZONA RIESGO BAJA",IF(OR(AND('ANALISIS DE RIESGOS'!F92=4,'VALORACIÓN CON CONTROLES'!I92=1),AND('ANALISIS DE RIESGOS'!F92=3,'VALORACIÓN CON CONTROLES'!I92=2),AND('ANALISIS DE RIESGOS'!F92=2,'VALORACIÓN CON CONTROLES'!I92=3),AND('ANALISIS DE RIESGOS'!F92=1,'VALORACIÓN CON CONTROLES'!I92=3)),"ZONA RIESGO MODERADO",IF(OR(AND('ANALISIS DE RIESGOS'!F92=5,'VALORACIÓN CON CONTROLES'!I92=1),AND('ANALISIS DE RIESGOS'!F92=5,'VALORACIÓN CON CONTROLES'!I92=2),AND('ANALISIS DE RIESGOS'!F92=4,'VALORACIÓN CON CONTROLES'!I92=2),AND('ANALISIS DE RIESGOS'!F92=4,'VALORACIÓN CON CONTROLES'!I92=3),AND('ANALISIS DE RIESGOS'!F92=3,'VALORACIÓN CON CONTROLES'!I92=3),AND('ANALISIS DE RIESGOS'!F92=2,'VALORACIÓN CON CONTROLES'!I92=4),AND('ANALISIS DE RIESGOS'!F92=1,'VALORACIÓN CON CONTROLES'!I92=4),AND('ANALISIS DE RIESGOS'!F92=1,'VALORACIÓN CON CONTROLES'!I92=5)),"ZONA RIESGO ALTO",IF(OR(AND('ANALISIS DE RIESGOS'!F92=5,'VALORACIÓN CON CONTROLES'!I92=3),AND('ANALISIS DE RIESGOS'!F92=5,'VALORACIÓN CON CONTROLES'!I92=4),AND('ANALISIS DE RIESGOS'!F92=5,'VALORACIÓN CON CONTROLES'!I92=5),AND('ANALISIS DE RIESGOS'!F92=4,'VALORACIÓN CON CONTROLES'!I92=4),AND('ANALISIS DE RIESGOS'!F92=4,'VALORACIÓN CON CONTROLES'!I92=5),AND('ANALISIS DE RIESGOS'!F92=3,'VALORACIÓN CON CONTROLES'!I92=4),AND('ANALISIS DE RIESGOS'!F92=3,'VALORACIÓN CON CONTROLES'!I92=5),AND('ANALISIS DE RIESGOS'!F92=2,'VALORACIÓN CON CONTROLES'!I92=5)),"ZONA RIESGO EXTREMO")))),0)</f>
        <v>0</v>
      </c>
      <c r="P97" s="1">
        <f>IF(AND('VALORACIÓN CON CONTROLES'!H92&gt;0,'VALORACIÓN CON CONTROLES'!I92=0),IF(OR(AND('VALORACIÓN CON CONTROLES'!H92=1,'ANALISIS DE RIESGOS'!G92=1),AND('VALORACIÓN CON CONTROLES'!H92=2,'ANALISIS DE RIESGOS'!G92=1),AND('VALORACIÓN CON CONTROLES'!H92=3,'ANALISIS DE RIESGOS'!G92=1),AND('VALORACIÓN CON CONTROLES'!H92=1,'ANALISIS DE RIESGOS'!G92=2),AND('VALORACIÓN CON CONTROLES'!H92=2,'ANALISIS DE RIESGOS'!G92=2)),"ZONA RIESGO BAJA",IF(OR(AND('VALORACIÓN CON CONTROLES'!H92=4,'ANALISIS DE RIESGOS'!G92=1),AND('VALORACIÓN CON CONTROLES'!H92=3,'ANALISIS DE RIESGOS'!G92=2),AND('VALORACIÓN CON CONTROLES'!H92=2,'ANALISIS DE RIESGOS'!G92=3),AND('VALORACIÓN CON CONTROLES'!H92=1,'ANALISIS DE RIESGOS'!G92=3)),"ZONA RIESGO MODERADO",IF(OR(AND('VALORACIÓN CON CONTROLES'!H92=5,'ANALISIS DE RIESGOS'!G92=1),AND('VALORACIÓN CON CONTROLES'!H92=5,'ANALISIS DE RIESGOS'!G92=2),AND('VALORACIÓN CON CONTROLES'!H92=4,'ANALISIS DE RIESGOS'!G92=2),AND('VALORACIÓN CON CONTROLES'!H92=4,'ANALISIS DE RIESGOS'!G92=3),AND('VALORACIÓN CON CONTROLES'!H92=3,'ANALISIS DE RIESGOS'!G92=3),AND('VALORACIÓN CON CONTROLES'!H92=2,'ANALISIS DE RIESGOS'!G92=4),AND('VALORACIÓN CON CONTROLES'!H92=1,'ANALISIS DE RIESGOS'!G92=4),AND('VALORACIÓN CON CONTROLES'!H92=1,'ANALISIS DE RIESGOS'!G92=5)),"ZONA RIESGO ALTO",IF(OR(AND('VALORACIÓN CON CONTROLES'!H92=5,'ANALISIS DE RIESGOS'!G92=3),AND('VALORACIÓN CON CONTROLES'!H92=5,'ANALISIS DE RIESGOS'!G92=4),AND('VALORACIÓN CON CONTROLES'!H92=5,'ANALISIS DE RIESGOS'!G92=5),AND('VALORACIÓN CON CONTROLES'!H92=4,'ANALISIS DE RIESGOS'!G92=4),AND('VALORACIÓN CON CONTROLES'!H92=4,'ANALISIS DE RIESGOS'!G92=5),AND('VALORACIÓN CON CONTROLES'!H92=3,'ANALISIS DE RIESGOS'!G92=4),AND('VALORACIÓN CON CONTROLES'!H92=3,'ANALISIS DE RIESGOS'!G92=5),AND('VALORACIÓN CON CONTROLES'!H92=2,'ANALISIS DE RIESGOS'!G92=5)),"ZONA RIESGO EXTREMO")))),0)</f>
        <v>0</v>
      </c>
      <c r="Q97" s="46">
        <f>IF(AND('VALORACIÓN CON CONTROLES'!H92&gt;0,'VALORACIÓN CON CONTROLES'!I92&gt;0),IF(OR(AND('VALORACIÓN CON CONTROLES'!H92=1,'VALORACIÓN CON CONTROLES'!I92=1),AND('VALORACIÓN CON CONTROLES'!H92=2,'VALORACIÓN CON CONTROLES'!I92=1),AND('VALORACIÓN CON CONTROLES'!H92=3,'VALORACIÓN CON CONTROLES'!I92=1),AND('VALORACIÓN CON CONTROLES'!H92=1,'VALORACIÓN CON CONTROLES'!I92=2),AND('VALORACIÓN CON CONTROLES'!H92=2,'VALORACIÓN CON CONTROLES'!I92=2)),"ZONA RIESGO BAJA",IF(OR(AND('VALORACIÓN CON CONTROLES'!H92=4,'VALORACIÓN CON CONTROLES'!I92=1),AND('VALORACIÓN CON CONTROLES'!H92=3,'VALORACIÓN CON CONTROLES'!I92=2),AND('VALORACIÓN CON CONTROLES'!H92=2,'VALORACIÓN CON CONTROLES'!I92=3),AND('VALORACIÓN CON CONTROLES'!H92=1,'VALORACIÓN CON CONTROLES'!I92=3)),"ZONA RIESGO MODERADO",IF(OR(AND('VALORACIÓN CON CONTROLES'!H92=5,'VALORACIÓN CON CONTROLES'!I92=1),AND('VALORACIÓN CON CONTROLES'!H92=5,'VALORACIÓN CON CONTROLES'!I92=2),AND('VALORACIÓN CON CONTROLES'!H92=4,'VALORACIÓN CON CONTROLES'!I92=2),AND('VALORACIÓN CON CONTROLES'!H92=4,'VALORACIÓN CON CONTROLES'!I92=3),AND('VALORACIÓN CON CONTROLES'!H92=3,'VALORACIÓN CON CONTROLES'!I92=3),AND('VALORACIÓN CON CONTROLES'!H92=2,'VALORACIÓN CON CONTROLES'!I92=4),AND('VALORACIÓN CON CONTROLES'!H92=1,'VALORACIÓN CON CONTROLES'!I92=4),AND('VALORACIÓN CON CONTROLES'!H92=1,'VALORACIÓN CON CONTROLES'!I92=5)),"ZONA RIESGO ALTO",IF(OR(AND('VALORACIÓN CON CONTROLES'!H92=5,'VALORACIÓN CON CONTROLES'!I92=3),AND('VALORACIÓN CON CONTROLES'!H92=5,'VALORACIÓN CON CONTROLES'!I92=4),AND('VALORACIÓN CON CONTROLES'!H92=5,'VALORACIÓN CON CONTROLES'!I92=5),AND('VALORACIÓN CON CONTROLES'!H92=4,'VALORACIÓN CON CONTROLES'!I92=4),AND('VALORACIÓN CON CONTROLES'!H92=4,'VALORACIÓN CON CONTROLES'!I92=5),AND('VALORACIÓN CON CONTROLES'!H92=3,'VALORACIÓN CON CONTROLES'!I92=4),AND('VALORACIÓN CON CONTROLES'!H92=3,'VALORACIÓN CON CONTROLES'!I92=5),AND('VALORACIÓN CON CONTROLES'!H92=2,'VALORACIÓN CON CONTROLES'!I92=5)),"ZONA RIESGO EXTREMO")))),0)</f>
        <v>0</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5.75" thickBot="1" x14ac:dyDescent="0.3">
      <c r="A98" s="1"/>
      <c r="B98" s="1"/>
      <c r="C98" s="1"/>
      <c r="D98" s="1"/>
      <c r="E98" s="1"/>
      <c r="F98" s="1"/>
      <c r="G98" s="1"/>
      <c r="H98" s="1"/>
      <c r="I98" s="1"/>
      <c r="J98" s="1"/>
      <c r="K98" s="15">
        <v>88</v>
      </c>
      <c r="L98" s="1"/>
      <c r="M98" s="48">
        <v>84</v>
      </c>
      <c r="N98" s="48">
        <f>IF(AND('VALORACIÓN CON CONTROLES'!H93=0,'VALORACIÓN CON CONTROLES'!I93=0),'ANALISIS DE RIESGOS'!I93,0)</f>
        <v>0</v>
      </c>
      <c r="O98" s="1">
        <f>IF(AND('VALORACIÓN CON CONTROLES'!H93=0,'VALORACIÓN CON CONTROLES'!I93&gt;0),IF(OR(AND('ANALISIS DE RIESGOS'!F93=1,'VALORACIÓN CON CONTROLES'!I93=1),AND('ANALISIS DE RIESGOS'!F93=2,'VALORACIÓN CON CONTROLES'!I93=1),AND('ANALISIS DE RIESGOS'!F93=3,'VALORACIÓN CON CONTROLES'!I93=1),AND('ANALISIS DE RIESGOS'!F93=1,'VALORACIÓN CON CONTROLES'!I93=2),AND('ANALISIS DE RIESGOS'!F93=2,'VALORACIÓN CON CONTROLES'!I93=2)),"ZONA RIESGO BAJA",IF(OR(AND('ANALISIS DE RIESGOS'!F93=4,'VALORACIÓN CON CONTROLES'!I93=1),AND('ANALISIS DE RIESGOS'!F93=3,'VALORACIÓN CON CONTROLES'!I93=2),AND('ANALISIS DE RIESGOS'!F93=2,'VALORACIÓN CON CONTROLES'!I93=3),AND('ANALISIS DE RIESGOS'!F93=1,'VALORACIÓN CON CONTROLES'!I93=3)),"ZONA RIESGO MODERADO",IF(OR(AND('ANALISIS DE RIESGOS'!F93=5,'VALORACIÓN CON CONTROLES'!I93=1),AND('ANALISIS DE RIESGOS'!F93=5,'VALORACIÓN CON CONTROLES'!I93=2),AND('ANALISIS DE RIESGOS'!F93=4,'VALORACIÓN CON CONTROLES'!I93=2),AND('ANALISIS DE RIESGOS'!F93=4,'VALORACIÓN CON CONTROLES'!I93=3),AND('ANALISIS DE RIESGOS'!F93=3,'VALORACIÓN CON CONTROLES'!I93=3),AND('ANALISIS DE RIESGOS'!F93=2,'VALORACIÓN CON CONTROLES'!I93=4),AND('ANALISIS DE RIESGOS'!F93=1,'VALORACIÓN CON CONTROLES'!I93=4),AND('ANALISIS DE RIESGOS'!F93=1,'VALORACIÓN CON CONTROLES'!I93=5)),"ZONA RIESGO ALTO",IF(OR(AND('ANALISIS DE RIESGOS'!F93=5,'VALORACIÓN CON CONTROLES'!I93=3),AND('ANALISIS DE RIESGOS'!F93=5,'VALORACIÓN CON CONTROLES'!I93=4),AND('ANALISIS DE RIESGOS'!F93=5,'VALORACIÓN CON CONTROLES'!I93=5),AND('ANALISIS DE RIESGOS'!F93=4,'VALORACIÓN CON CONTROLES'!I93=4),AND('ANALISIS DE RIESGOS'!F93=4,'VALORACIÓN CON CONTROLES'!I93=5),AND('ANALISIS DE RIESGOS'!F93=3,'VALORACIÓN CON CONTROLES'!I93=4),AND('ANALISIS DE RIESGOS'!F93=3,'VALORACIÓN CON CONTROLES'!I93=5),AND('ANALISIS DE RIESGOS'!F93=2,'VALORACIÓN CON CONTROLES'!I93=5)),"ZONA RIESGO EXTREMO")))),0)</f>
        <v>0</v>
      </c>
      <c r="P98" s="1">
        <f>IF(AND('VALORACIÓN CON CONTROLES'!H93&gt;0,'VALORACIÓN CON CONTROLES'!I93=0),IF(OR(AND('VALORACIÓN CON CONTROLES'!H93=1,'ANALISIS DE RIESGOS'!G93=1),AND('VALORACIÓN CON CONTROLES'!H93=2,'ANALISIS DE RIESGOS'!G93=1),AND('VALORACIÓN CON CONTROLES'!H93=3,'ANALISIS DE RIESGOS'!G93=1),AND('VALORACIÓN CON CONTROLES'!H93=1,'ANALISIS DE RIESGOS'!G93=2),AND('VALORACIÓN CON CONTROLES'!H93=2,'ANALISIS DE RIESGOS'!G93=2)),"ZONA RIESGO BAJA",IF(OR(AND('VALORACIÓN CON CONTROLES'!H93=4,'ANALISIS DE RIESGOS'!G93=1),AND('VALORACIÓN CON CONTROLES'!H93=3,'ANALISIS DE RIESGOS'!G93=2),AND('VALORACIÓN CON CONTROLES'!H93=2,'ANALISIS DE RIESGOS'!G93=3),AND('VALORACIÓN CON CONTROLES'!H93=1,'ANALISIS DE RIESGOS'!G93=3)),"ZONA RIESGO MODERADO",IF(OR(AND('VALORACIÓN CON CONTROLES'!H93=5,'ANALISIS DE RIESGOS'!G93=1),AND('VALORACIÓN CON CONTROLES'!H93=5,'ANALISIS DE RIESGOS'!G93=2),AND('VALORACIÓN CON CONTROLES'!H93=4,'ANALISIS DE RIESGOS'!G93=2),AND('VALORACIÓN CON CONTROLES'!H93=4,'ANALISIS DE RIESGOS'!G93=3),AND('VALORACIÓN CON CONTROLES'!H93=3,'ANALISIS DE RIESGOS'!G93=3),AND('VALORACIÓN CON CONTROLES'!H93=2,'ANALISIS DE RIESGOS'!G93=4),AND('VALORACIÓN CON CONTROLES'!H93=1,'ANALISIS DE RIESGOS'!G93=4),AND('VALORACIÓN CON CONTROLES'!H93=1,'ANALISIS DE RIESGOS'!G93=5)),"ZONA RIESGO ALTO",IF(OR(AND('VALORACIÓN CON CONTROLES'!H93=5,'ANALISIS DE RIESGOS'!G93=3),AND('VALORACIÓN CON CONTROLES'!H93=5,'ANALISIS DE RIESGOS'!G93=4),AND('VALORACIÓN CON CONTROLES'!H93=5,'ANALISIS DE RIESGOS'!G93=5),AND('VALORACIÓN CON CONTROLES'!H93=4,'ANALISIS DE RIESGOS'!G93=4),AND('VALORACIÓN CON CONTROLES'!H93=4,'ANALISIS DE RIESGOS'!G93=5),AND('VALORACIÓN CON CONTROLES'!H93=3,'ANALISIS DE RIESGOS'!G93=4),AND('VALORACIÓN CON CONTROLES'!H93=3,'ANALISIS DE RIESGOS'!G93=5),AND('VALORACIÓN CON CONTROLES'!H93=2,'ANALISIS DE RIESGOS'!G93=5)),"ZONA RIESGO EXTREMO")))),0)</f>
        <v>0</v>
      </c>
      <c r="Q98" s="46">
        <f>IF(AND('VALORACIÓN CON CONTROLES'!H93&gt;0,'VALORACIÓN CON CONTROLES'!I93&gt;0),IF(OR(AND('VALORACIÓN CON CONTROLES'!H93=1,'VALORACIÓN CON CONTROLES'!I93=1),AND('VALORACIÓN CON CONTROLES'!H93=2,'VALORACIÓN CON CONTROLES'!I93=1),AND('VALORACIÓN CON CONTROLES'!H93=3,'VALORACIÓN CON CONTROLES'!I93=1),AND('VALORACIÓN CON CONTROLES'!H93=1,'VALORACIÓN CON CONTROLES'!I93=2),AND('VALORACIÓN CON CONTROLES'!H93=2,'VALORACIÓN CON CONTROLES'!I93=2)),"ZONA RIESGO BAJA",IF(OR(AND('VALORACIÓN CON CONTROLES'!H93=4,'VALORACIÓN CON CONTROLES'!I93=1),AND('VALORACIÓN CON CONTROLES'!H93=3,'VALORACIÓN CON CONTROLES'!I93=2),AND('VALORACIÓN CON CONTROLES'!H93=2,'VALORACIÓN CON CONTROLES'!I93=3),AND('VALORACIÓN CON CONTROLES'!H93=1,'VALORACIÓN CON CONTROLES'!I93=3)),"ZONA RIESGO MODERADO",IF(OR(AND('VALORACIÓN CON CONTROLES'!H93=5,'VALORACIÓN CON CONTROLES'!I93=1),AND('VALORACIÓN CON CONTROLES'!H93=5,'VALORACIÓN CON CONTROLES'!I93=2),AND('VALORACIÓN CON CONTROLES'!H93=4,'VALORACIÓN CON CONTROLES'!I93=2),AND('VALORACIÓN CON CONTROLES'!H93=4,'VALORACIÓN CON CONTROLES'!I93=3),AND('VALORACIÓN CON CONTROLES'!H93=3,'VALORACIÓN CON CONTROLES'!I93=3),AND('VALORACIÓN CON CONTROLES'!H93=2,'VALORACIÓN CON CONTROLES'!I93=4),AND('VALORACIÓN CON CONTROLES'!H93=1,'VALORACIÓN CON CONTROLES'!I93=4),AND('VALORACIÓN CON CONTROLES'!H93=1,'VALORACIÓN CON CONTROLES'!I93=5)),"ZONA RIESGO ALTO",IF(OR(AND('VALORACIÓN CON CONTROLES'!H93=5,'VALORACIÓN CON CONTROLES'!I93=3),AND('VALORACIÓN CON CONTROLES'!H93=5,'VALORACIÓN CON CONTROLES'!I93=4),AND('VALORACIÓN CON CONTROLES'!H93=5,'VALORACIÓN CON CONTROLES'!I93=5),AND('VALORACIÓN CON CONTROLES'!H93=4,'VALORACIÓN CON CONTROLES'!I93=4),AND('VALORACIÓN CON CONTROLES'!H93=4,'VALORACIÓN CON CONTROLES'!I93=5),AND('VALORACIÓN CON CONTROLES'!H93=3,'VALORACIÓN CON CONTROLES'!I93=4),AND('VALORACIÓN CON CONTROLES'!H93=3,'VALORACIÓN CON CONTROLES'!I93=5),AND('VALORACIÓN CON CONTROLES'!H93=2,'VALORACIÓN CON CONTROLES'!I93=5)),"ZONA RIESGO EXTREMO")))),0)</f>
        <v>0</v>
      </c>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5.75" thickBot="1" x14ac:dyDescent="0.3">
      <c r="A99" s="1"/>
      <c r="B99" s="1"/>
      <c r="C99" s="1"/>
      <c r="D99" s="1"/>
      <c r="E99" s="1"/>
      <c r="F99" s="1"/>
      <c r="G99" s="1"/>
      <c r="H99" s="1"/>
      <c r="I99" s="1"/>
      <c r="J99" s="1"/>
      <c r="K99" s="15">
        <v>89</v>
      </c>
      <c r="L99" s="1"/>
      <c r="M99" s="48">
        <v>85</v>
      </c>
      <c r="N99" s="48">
        <f>IF(AND('VALORACIÓN CON CONTROLES'!H94=0,'VALORACIÓN CON CONTROLES'!I94=0),'ANALISIS DE RIESGOS'!I94,0)</f>
        <v>0</v>
      </c>
      <c r="O99" s="1">
        <f>IF(AND('VALORACIÓN CON CONTROLES'!H94=0,'VALORACIÓN CON CONTROLES'!I94&gt;0),IF(OR(AND('ANALISIS DE RIESGOS'!F94=1,'VALORACIÓN CON CONTROLES'!I94=1),AND('ANALISIS DE RIESGOS'!F94=2,'VALORACIÓN CON CONTROLES'!I94=1),AND('ANALISIS DE RIESGOS'!F94=3,'VALORACIÓN CON CONTROLES'!I94=1),AND('ANALISIS DE RIESGOS'!F94=1,'VALORACIÓN CON CONTROLES'!I94=2),AND('ANALISIS DE RIESGOS'!F94=2,'VALORACIÓN CON CONTROLES'!I94=2)),"ZONA RIESGO BAJA",IF(OR(AND('ANALISIS DE RIESGOS'!F94=4,'VALORACIÓN CON CONTROLES'!I94=1),AND('ANALISIS DE RIESGOS'!F94=3,'VALORACIÓN CON CONTROLES'!I94=2),AND('ANALISIS DE RIESGOS'!F94=2,'VALORACIÓN CON CONTROLES'!I94=3),AND('ANALISIS DE RIESGOS'!F94=1,'VALORACIÓN CON CONTROLES'!I94=3)),"ZONA RIESGO MODERADO",IF(OR(AND('ANALISIS DE RIESGOS'!F94=5,'VALORACIÓN CON CONTROLES'!I94=1),AND('ANALISIS DE RIESGOS'!F94=5,'VALORACIÓN CON CONTROLES'!I94=2),AND('ANALISIS DE RIESGOS'!F94=4,'VALORACIÓN CON CONTROLES'!I94=2),AND('ANALISIS DE RIESGOS'!F94=4,'VALORACIÓN CON CONTROLES'!I94=3),AND('ANALISIS DE RIESGOS'!F94=3,'VALORACIÓN CON CONTROLES'!I94=3),AND('ANALISIS DE RIESGOS'!F94=2,'VALORACIÓN CON CONTROLES'!I94=4),AND('ANALISIS DE RIESGOS'!F94=1,'VALORACIÓN CON CONTROLES'!I94=4),AND('ANALISIS DE RIESGOS'!F94=1,'VALORACIÓN CON CONTROLES'!I94=5)),"ZONA RIESGO ALTO",IF(OR(AND('ANALISIS DE RIESGOS'!F94=5,'VALORACIÓN CON CONTROLES'!I94=3),AND('ANALISIS DE RIESGOS'!F94=5,'VALORACIÓN CON CONTROLES'!I94=4),AND('ANALISIS DE RIESGOS'!F94=5,'VALORACIÓN CON CONTROLES'!I94=5),AND('ANALISIS DE RIESGOS'!F94=4,'VALORACIÓN CON CONTROLES'!I94=4),AND('ANALISIS DE RIESGOS'!F94=4,'VALORACIÓN CON CONTROLES'!I94=5),AND('ANALISIS DE RIESGOS'!F94=3,'VALORACIÓN CON CONTROLES'!I94=4),AND('ANALISIS DE RIESGOS'!F94=3,'VALORACIÓN CON CONTROLES'!I94=5),AND('ANALISIS DE RIESGOS'!F94=2,'VALORACIÓN CON CONTROLES'!I94=5)),"ZONA RIESGO EXTREMO")))),0)</f>
        <v>0</v>
      </c>
      <c r="P99" s="1">
        <f>IF(AND('VALORACIÓN CON CONTROLES'!H94&gt;0,'VALORACIÓN CON CONTROLES'!I94=0),IF(OR(AND('VALORACIÓN CON CONTROLES'!H94=1,'ANALISIS DE RIESGOS'!G94=1),AND('VALORACIÓN CON CONTROLES'!H94=2,'ANALISIS DE RIESGOS'!G94=1),AND('VALORACIÓN CON CONTROLES'!H94=3,'ANALISIS DE RIESGOS'!G94=1),AND('VALORACIÓN CON CONTROLES'!H94=1,'ANALISIS DE RIESGOS'!G94=2),AND('VALORACIÓN CON CONTROLES'!H94=2,'ANALISIS DE RIESGOS'!G94=2)),"ZONA RIESGO BAJA",IF(OR(AND('VALORACIÓN CON CONTROLES'!H94=4,'ANALISIS DE RIESGOS'!G94=1),AND('VALORACIÓN CON CONTROLES'!H94=3,'ANALISIS DE RIESGOS'!G94=2),AND('VALORACIÓN CON CONTROLES'!H94=2,'ANALISIS DE RIESGOS'!G94=3),AND('VALORACIÓN CON CONTROLES'!H94=1,'ANALISIS DE RIESGOS'!G94=3)),"ZONA RIESGO MODERADO",IF(OR(AND('VALORACIÓN CON CONTROLES'!H94=5,'ANALISIS DE RIESGOS'!G94=1),AND('VALORACIÓN CON CONTROLES'!H94=5,'ANALISIS DE RIESGOS'!G94=2),AND('VALORACIÓN CON CONTROLES'!H94=4,'ANALISIS DE RIESGOS'!G94=2),AND('VALORACIÓN CON CONTROLES'!H94=4,'ANALISIS DE RIESGOS'!G94=3),AND('VALORACIÓN CON CONTROLES'!H94=3,'ANALISIS DE RIESGOS'!G94=3),AND('VALORACIÓN CON CONTROLES'!H94=2,'ANALISIS DE RIESGOS'!G94=4),AND('VALORACIÓN CON CONTROLES'!H94=1,'ANALISIS DE RIESGOS'!G94=4),AND('VALORACIÓN CON CONTROLES'!H94=1,'ANALISIS DE RIESGOS'!G94=5)),"ZONA RIESGO ALTO",IF(OR(AND('VALORACIÓN CON CONTROLES'!H94=5,'ANALISIS DE RIESGOS'!G94=3),AND('VALORACIÓN CON CONTROLES'!H94=5,'ANALISIS DE RIESGOS'!G94=4),AND('VALORACIÓN CON CONTROLES'!H94=5,'ANALISIS DE RIESGOS'!G94=5),AND('VALORACIÓN CON CONTROLES'!H94=4,'ANALISIS DE RIESGOS'!G94=4),AND('VALORACIÓN CON CONTROLES'!H94=4,'ANALISIS DE RIESGOS'!G94=5),AND('VALORACIÓN CON CONTROLES'!H94=3,'ANALISIS DE RIESGOS'!G94=4),AND('VALORACIÓN CON CONTROLES'!H94=3,'ANALISIS DE RIESGOS'!G94=5),AND('VALORACIÓN CON CONTROLES'!H94=2,'ANALISIS DE RIESGOS'!G94=5)),"ZONA RIESGO EXTREMO")))),0)</f>
        <v>0</v>
      </c>
      <c r="Q99" s="46">
        <f>IF(AND('VALORACIÓN CON CONTROLES'!H94&gt;0,'VALORACIÓN CON CONTROLES'!I94&gt;0),IF(OR(AND('VALORACIÓN CON CONTROLES'!H94=1,'VALORACIÓN CON CONTROLES'!I94=1),AND('VALORACIÓN CON CONTROLES'!H94=2,'VALORACIÓN CON CONTROLES'!I94=1),AND('VALORACIÓN CON CONTROLES'!H94=3,'VALORACIÓN CON CONTROLES'!I94=1),AND('VALORACIÓN CON CONTROLES'!H94=1,'VALORACIÓN CON CONTROLES'!I94=2),AND('VALORACIÓN CON CONTROLES'!H94=2,'VALORACIÓN CON CONTROLES'!I94=2)),"ZONA RIESGO BAJA",IF(OR(AND('VALORACIÓN CON CONTROLES'!H94=4,'VALORACIÓN CON CONTROLES'!I94=1),AND('VALORACIÓN CON CONTROLES'!H94=3,'VALORACIÓN CON CONTROLES'!I94=2),AND('VALORACIÓN CON CONTROLES'!H94=2,'VALORACIÓN CON CONTROLES'!I94=3),AND('VALORACIÓN CON CONTROLES'!H94=1,'VALORACIÓN CON CONTROLES'!I94=3)),"ZONA RIESGO MODERADO",IF(OR(AND('VALORACIÓN CON CONTROLES'!H94=5,'VALORACIÓN CON CONTROLES'!I94=1),AND('VALORACIÓN CON CONTROLES'!H94=5,'VALORACIÓN CON CONTROLES'!I94=2),AND('VALORACIÓN CON CONTROLES'!H94=4,'VALORACIÓN CON CONTROLES'!I94=2),AND('VALORACIÓN CON CONTROLES'!H94=4,'VALORACIÓN CON CONTROLES'!I94=3),AND('VALORACIÓN CON CONTROLES'!H94=3,'VALORACIÓN CON CONTROLES'!I94=3),AND('VALORACIÓN CON CONTROLES'!H94=2,'VALORACIÓN CON CONTROLES'!I94=4),AND('VALORACIÓN CON CONTROLES'!H94=1,'VALORACIÓN CON CONTROLES'!I94=4),AND('VALORACIÓN CON CONTROLES'!H94=1,'VALORACIÓN CON CONTROLES'!I94=5)),"ZONA RIESGO ALTO",IF(OR(AND('VALORACIÓN CON CONTROLES'!H94=5,'VALORACIÓN CON CONTROLES'!I94=3),AND('VALORACIÓN CON CONTROLES'!H94=5,'VALORACIÓN CON CONTROLES'!I94=4),AND('VALORACIÓN CON CONTROLES'!H94=5,'VALORACIÓN CON CONTROLES'!I94=5),AND('VALORACIÓN CON CONTROLES'!H94=4,'VALORACIÓN CON CONTROLES'!I94=4),AND('VALORACIÓN CON CONTROLES'!H94=4,'VALORACIÓN CON CONTROLES'!I94=5),AND('VALORACIÓN CON CONTROLES'!H94=3,'VALORACIÓN CON CONTROLES'!I94=4),AND('VALORACIÓN CON CONTROLES'!H94=3,'VALORACIÓN CON CONTROLES'!I94=5),AND('VALORACIÓN CON CONTROLES'!H94=2,'VALORACIÓN CON CONTROLES'!I94=5)),"ZONA RIESGO EXTREMO")))),0)</f>
        <v>0</v>
      </c>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ht="15.75" thickBot="1" x14ac:dyDescent="0.3">
      <c r="A100" s="1"/>
      <c r="B100" s="1"/>
      <c r="C100" s="1"/>
      <c r="D100" s="1"/>
      <c r="E100" s="1"/>
      <c r="F100" s="1"/>
      <c r="G100" s="1"/>
      <c r="H100" s="1"/>
      <c r="I100" s="1"/>
      <c r="J100" s="1"/>
      <c r="K100" s="15">
        <v>90</v>
      </c>
      <c r="L100" s="1"/>
      <c r="M100" s="48">
        <v>86</v>
      </c>
      <c r="N100" s="48">
        <f>IF(AND('VALORACIÓN CON CONTROLES'!H95=0,'VALORACIÓN CON CONTROLES'!I95=0),'ANALISIS DE RIESGOS'!I95,0)</f>
        <v>0</v>
      </c>
      <c r="O100" s="1">
        <f>IF(AND('VALORACIÓN CON CONTROLES'!H95=0,'VALORACIÓN CON CONTROLES'!I95&gt;0),IF(OR(AND('ANALISIS DE RIESGOS'!F95=1,'VALORACIÓN CON CONTROLES'!I95=1),AND('ANALISIS DE RIESGOS'!F95=2,'VALORACIÓN CON CONTROLES'!I95=1),AND('ANALISIS DE RIESGOS'!F95=3,'VALORACIÓN CON CONTROLES'!I95=1),AND('ANALISIS DE RIESGOS'!F95=1,'VALORACIÓN CON CONTROLES'!I95=2),AND('ANALISIS DE RIESGOS'!F95=2,'VALORACIÓN CON CONTROLES'!I95=2)),"ZONA RIESGO BAJA",IF(OR(AND('ANALISIS DE RIESGOS'!F95=4,'VALORACIÓN CON CONTROLES'!I95=1),AND('ANALISIS DE RIESGOS'!F95=3,'VALORACIÓN CON CONTROLES'!I95=2),AND('ANALISIS DE RIESGOS'!F95=2,'VALORACIÓN CON CONTROLES'!I95=3),AND('ANALISIS DE RIESGOS'!F95=1,'VALORACIÓN CON CONTROLES'!I95=3)),"ZONA RIESGO MODERADO",IF(OR(AND('ANALISIS DE RIESGOS'!F95=5,'VALORACIÓN CON CONTROLES'!I95=1),AND('ANALISIS DE RIESGOS'!F95=5,'VALORACIÓN CON CONTROLES'!I95=2),AND('ANALISIS DE RIESGOS'!F95=4,'VALORACIÓN CON CONTROLES'!I95=2),AND('ANALISIS DE RIESGOS'!F95=4,'VALORACIÓN CON CONTROLES'!I95=3),AND('ANALISIS DE RIESGOS'!F95=3,'VALORACIÓN CON CONTROLES'!I95=3),AND('ANALISIS DE RIESGOS'!F95=2,'VALORACIÓN CON CONTROLES'!I95=4),AND('ANALISIS DE RIESGOS'!F95=1,'VALORACIÓN CON CONTROLES'!I95=4),AND('ANALISIS DE RIESGOS'!F95=1,'VALORACIÓN CON CONTROLES'!I95=5)),"ZONA RIESGO ALTO",IF(OR(AND('ANALISIS DE RIESGOS'!F95=5,'VALORACIÓN CON CONTROLES'!I95=3),AND('ANALISIS DE RIESGOS'!F95=5,'VALORACIÓN CON CONTROLES'!I95=4),AND('ANALISIS DE RIESGOS'!F95=5,'VALORACIÓN CON CONTROLES'!I95=5),AND('ANALISIS DE RIESGOS'!F95=4,'VALORACIÓN CON CONTROLES'!I95=4),AND('ANALISIS DE RIESGOS'!F95=4,'VALORACIÓN CON CONTROLES'!I95=5),AND('ANALISIS DE RIESGOS'!F95=3,'VALORACIÓN CON CONTROLES'!I95=4),AND('ANALISIS DE RIESGOS'!F95=3,'VALORACIÓN CON CONTROLES'!I95=5),AND('ANALISIS DE RIESGOS'!F95=2,'VALORACIÓN CON CONTROLES'!I95=5)),"ZONA RIESGO EXTREMO")))),0)</f>
        <v>0</v>
      </c>
      <c r="P100" s="1">
        <f>IF(AND('VALORACIÓN CON CONTROLES'!H95&gt;0,'VALORACIÓN CON CONTROLES'!I95=0),IF(OR(AND('VALORACIÓN CON CONTROLES'!H95=1,'ANALISIS DE RIESGOS'!G95=1),AND('VALORACIÓN CON CONTROLES'!H95=2,'ANALISIS DE RIESGOS'!G95=1),AND('VALORACIÓN CON CONTROLES'!H95=3,'ANALISIS DE RIESGOS'!G95=1),AND('VALORACIÓN CON CONTROLES'!H95=1,'ANALISIS DE RIESGOS'!G95=2),AND('VALORACIÓN CON CONTROLES'!H95=2,'ANALISIS DE RIESGOS'!G95=2)),"ZONA RIESGO BAJA",IF(OR(AND('VALORACIÓN CON CONTROLES'!H95=4,'ANALISIS DE RIESGOS'!G95=1),AND('VALORACIÓN CON CONTROLES'!H95=3,'ANALISIS DE RIESGOS'!G95=2),AND('VALORACIÓN CON CONTROLES'!H95=2,'ANALISIS DE RIESGOS'!G95=3),AND('VALORACIÓN CON CONTROLES'!H95=1,'ANALISIS DE RIESGOS'!G95=3)),"ZONA RIESGO MODERADO",IF(OR(AND('VALORACIÓN CON CONTROLES'!H95=5,'ANALISIS DE RIESGOS'!G95=1),AND('VALORACIÓN CON CONTROLES'!H95=5,'ANALISIS DE RIESGOS'!G95=2),AND('VALORACIÓN CON CONTROLES'!H95=4,'ANALISIS DE RIESGOS'!G95=2),AND('VALORACIÓN CON CONTROLES'!H95=4,'ANALISIS DE RIESGOS'!G95=3),AND('VALORACIÓN CON CONTROLES'!H95=3,'ANALISIS DE RIESGOS'!G95=3),AND('VALORACIÓN CON CONTROLES'!H95=2,'ANALISIS DE RIESGOS'!G95=4),AND('VALORACIÓN CON CONTROLES'!H95=1,'ANALISIS DE RIESGOS'!G95=4),AND('VALORACIÓN CON CONTROLES'!H95=1,'ANALISIS DE RIESGOS'!G95=5)),"ZONA RIESGO ALTO",IF(OR(AND('VALORACIÓN CON CONTROLES'!H95=5,'ANALISIS DE RIESGOS'!G95=3),AND('VALORACIÓN CON CONTROLES'!H95=5,'ANALISIS DE RIESGOS'!G95=4),AND('VALORACIÓN CON CONTROLES'!H95=5,'ANALISIS DE RIESGOS'!G95=5),AND('VALORACIÓN CON CONTROLES'!H95=4,'ANALISIS DE RIESGOS'!G95=4),AND('VALORACIÓN CON CONTROLES'!H95=4,'ANALISIS DE RIESGOS'!G95=5),AND('VALORACIÓN CON CONTROLES'!H95=3,'ANALISIS DE RIESGOS'!G95=4),AND('VALORACIÓN CON CONTROLES'!H95=3,'ANALISIS DE RIESGOS'!G95=5),AND('VALORACIÓN CON CONTROLES'!H95=2,'ANALISIS DE RIESGOS'!G95=5)),"ZONA RIESGO EXTREMO")))),0)</f>
        <v>0</v>
      </c>
      <c r="Q100" s="46">
        <f>IF(AND('VALORACIÓN CON CONTROLES'!H95&gt;0,'VALORACIÓN CON CONTROLES'!I95&gt;0),IF(OR(AND('VALORACIÓN CON CONTROLES'!H95=1,'VALORACIÓN CON CONTROLES'!I95=1),AND('VALORACIÓN CON CONTROLES'!H95=2,'VALORACIÓN CON CONTROLES'!I95=1),AND('VALORACIÓN CON CONTROLES'!H95=3,'VALORACIÓN CON CONTROLES'!I95=1),AND('VALORACIÓN CON CONTROLES'!H95=1,'VALORACIÓN CON CONTROLES'!I95=2),AND('VALORACIÓN CON CONTROLES'!H95=2,'VALORACIÓN CON CONTROLES'!I95=2)),"ZONA RIESGO BAJA",IF(OR(AND('VALORACIÓN CON CONTROLES'!H95=4,'VALORACIÓN CON CONTROLES'!I95=1),AND('VALORACIÓN CON CONTROLES'!H95=3,'VALORACIÓN CON CONTROLES'!I95=2),AND('VALORACIÓN CON CONTROLES'!H95=2,'VALORACIÓN CON CONTROLES'!I95=3),AND('VALORACIÓN CON CONTROLES'!H95=1,'VALORACIÓN CON CONTROLES'!I95=3)),"ZONA RIESGO MODERADO",IF(OR(AND('VALORACIÓN CON CONTROLES'!H95=5,'VALORACIÓN CON CONTROLES'!I95=1),AND('VALORACIÓN CON CONTROLES'!H95=5,'VALORACIÓN CON CONTROLES'!I95=2),AND('VALORACIÓN CON CONTROLES'!H95=4,'VALORACIÓN CON CONTROLES'!I95=2),AND('VALORACIÓN CON CONTROLES'!H95=4,'VALORACIÓN CON CONTROLES'!I95=3),AND('VALORACIÓN CON CONTROLES'!H95=3,'VALORACIÓN CON CONTROLES'!I95=3),AND('VALORACIÓN CON CONTROLES'!H95=2,'VALORACIÓN CON CONTROLES'!I95=4),AND('VALORACIÓN CON CONTROLES'!H95=1,'VALORACIÓN CON CONTROLES'!I95=4),AND('VALORACIÓN CON CONTROLES'!H95=1,'VALORACIÓN CON CONTROLES'!I95=5)),"ZONA RIESGO ALTO",IF(OR(AND('VALORACIÓN CON CONTROLES'!H95=5,'VALORACIÓN CON CONTROLES'!I95=3),AND('VALORACIÓN CON CONTROLES'!H95=5,'VALORACIÓN CON CONTROLES'!I95=4),AND('VALORACIÓN CON CONTROLES'!H95=5,'VALORACIÓN CON CONTROLES'!I95=5),AND('VALORACIÓN CON CONTROLES'!H95=4,'VALORACIÓN CON CONTROLES'!I95=4),AND('VALORACIÓN CON CONTROLES'!H95=4,'VALORACIÓN CON CONTROLES'!I95=5),AND('VALORACIÓN CON CONTROLES'!H95=3,'VALORACIÓN CON CONTROLES'!I95=4),AND('VALORACIÓN CON CONTROLES'!H95=3,'VALORACIÓN CON CONTROLES'!I95=5),AND('VALORACIÓN CON CONTROLES'!H95=2,'VALORACIÓN CON CONTROLES'!I95=5)),"ZONA RIESGO EXTREMO")))),0)</f>
        <v>0</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ht="15.75" thickBot="1" x14ac:dyDescent="0.3">
      <c r="A101" s="1"/>
      <c r="B101" s="1"/>
      <c r="C101" s="1"/>
      <c r="D101" s="1"/>
      <c r="E101" s="1"/>
      <c r="F101" s="1"/>
      <c r="G101" s="1"/>
      <c r="H101" s="1"/>
      <c r="I101" s="1"/>
      <c r="J101" s="1"/>
      <c r="K101" s="15">
        <v>91</v>
      </c>
      <c r="L101" s="1"/>
      <c r="M101" s="48">
        <v>87</v>
      </c>
      <c r="N101" s="48">
        <f>IF(AND('VALORACIÓN CON CONTROLES'!H96=0,'VALORACIÓN CON CONTROLES'!I96=0),'ANALISIS DE RIESGOS'!I96,0)</f>
        <v>0</v>
      </c>
      <c r="O101" s="1">
        <f>IF(AND('VALORACIÓN CON CONTROLES'!H96=0,'VALORACIÓN CON CONTROLES'!I96&gt;0),IF(OR(AND('ANALISIS DE RIESGOS'!F96=1,'VALORACIÓN CON CONTROLES'!I96=1),AND('ANALISIS DE RIESGOS'!F96=2,'VALORACIÓN CON CONTROLES'!I96=1),AND('ANALISIS DE RIESGOS'!F96=3,'VALORACIÓN CON CONTROLES'!I96=1),AND('ANALISIS DE RIESGOS'!F96=1,'VALORACIÓN CON CONTROLES'!I96=2),AND('ANALISIS DE RIESGOS'!F96=2,'VALORACIÓN CON CONTROLES'!I96=2)),"ZONA RIESGO BAJA",IF(OR(AND('ANALISIS DE RIESGOS'!F96=4,'VALORACIÓN CON CONTROLES'!I96=1),AND('ANALISIS DE RIESGOS'!F96=3,'VALORACIÓN CON CONTROLES'!I96=2),AND('ANALISIS DE RIESGOS'!F96=2,'VALORACIÓN CON CONTROLES'!I96=3),AND('ANALISIS DE RIESGOS'!F96=1,'VALORACIÓN CON CONTROLES'!I96=3)),"ZONA RIESGO MODERADO",IF(OR(AND('ANALISIS DE RIESGOS'!F96=5,'VALORACIÓN CON CONTROLES'!I96=1),AND('ANALISIS DE RIESGOS'!F96=5,'VALORACIÓN CON CONTROLES'!I96=2),AND('ANALISIS DE RIESGOS'!F96=4,'VALORACIÓN CON CONTROLES'!I96=2),AND('ANALISIS DE RIESGOS'!F96=4,'VALORACIÓN CON CONTROLES'!I96=3),AND('ANALISIS DE RIESGOS'!F96=3,'VALORACIÓN CON CONTROLES'!I96=3),AND('ANALISIS DE RIESGOS'!F96=2,'VALORACIÓN CON CONTROLES'!I96=4),AND('ANALISIS DE RIESGOS'!F96=1,'VALORACIÓN CON CONTROLES'!I96=4),AND('ANALISIS DE RIESGOS'!F96=1,'VALORACIÓN CON CONTROLES'!I96=5)),"ZONA RIESGO ALTO",IF(OR(AND('ANALISIS DE RIESGOS'!F96=5,'VALORACIÓN CON CONTROLES'!I96=3),AND('ANALISIS DE RIESGOS'!F96=5,'VALORACIÓN CON CONTROLES'!I96=4),AND('ANALISIS DE RIESGOS'!F96=5,'VALORACIÓN CON CONTROLES'!I96=5),AND('ANALISIS DE RIESGOS'!F96=4,'VALORACIÓN CON CONTROLES'!I96=4),AND('ANALISIS DE RIESGOS'!F96=4,'VALORACIÓN CON CONTROLES'!I96=5),AND('ANALISIS DE RIESGOS'!F96=3,'VALORACIÓN CON CONTROLES'!I96=4),AND('ANALISIS DE RIESGOS'!F96=3,'VALORACIÓN CON CONTROLES'!I96=5),AND('ANALISIS DE RIESGOS'!F96=2,'VALORACIÓN CON CONTROLES'!I96=5)),"ZONA RIESGO EXTREMO")))),0)</f>
        <v>0</v>
      </c>
      <c r="P101" s="1">
        <f>IF(AND('VALORACIÓN CON CONTROLES'!H96&gt;0,'VALORACIÓN CON CONTROLES'!I96=0),IF(OR(AND('VALORACIÓN CON CONTROLES'!H96=1,'ANALISIS DE RIESGOS'!G96=1),AND('VALORACIÓN CON CONTROLES'!H96=2,'ANALISIS DE RIESGOS'!G96=1),AND('VALORACIÓN CON CONTROLES'!H96=3,'ANALISIS DE RIESGOS'!G96=1),AND('VALORACIÓN CON CONTROLES'!H96=1,'ANALISIS DE RIESGOS'!G96=2),AND('VALORACIÓN CON CONTROLES'!H96=2,'ANALISIS DE RIESGOS'!G96=2)),"ZONA RIESGO BAJA",IF(OR(AND('VALORACIÓN CON CONTROLES'!H96=4,'ANALISIS DE RIESGOS'!G96=1),AND('VALORACIÓN CON CONTROLES'!H96=3,'ANALISIS DE RIESGOS'!G96=2),AND('VALORACIÓN CON CONTROLES'!H96=2,'ANALISIS DE RIESGOS'!G96=3),AND('VALORACIÓN CON CONTROLES'!H96=1,'ANALISIS DE RIESGOS'!G96=3)),"ZONA RIESGO MODERADO",IF(OR(AND('VALORACIÓN CON CONTROLES'!H96=5,'ANALISIS DE RIESGOS'!G96=1),AND('VALORACIÓN CON CONTROLES'!H96=5,'ANALISIS DE RIESGOS'!G96=2),AND('VALORACIÓN CON CONTROLES'!H96=4,'ANALISIS DE RIESGOS'!G96=2),AND('VALORACIÓN CON CONTROLES'!H96=4,'ANALISIS DE RIESGOS'!G96=3),AND('VALORACIÓN CON CONTROLES'!H96=3,'ANALISIS DE RIESGOS'!G96=3),AND('VALORACIÓN CON CONTROLES'!H96=2,'ANALISIS DE RIESGOS'!G96=4),AND('VALORACIÓN CON CONTROLES'!H96=1,'ANALISIS DE RIESGOS'!G96=4),AND('VALORACIÓN CON CONTROLES'!H96=1,'ANALISIS DE RIESGOS'!G96=5)),"ZONA RIESGO ALTO",IF(OR(AND('VALORACIÓN CON CONTROLES'!H96=5,'ANALISIS DE RIESGOS'!G96=3),AND('VALORACIÓN CON CONTROLES'!H96=5,'ANALISIS DE RIESGOS'!G96=4),AND('VALORACIÓN CON CONTROLES'!H96=5,'ANALISIS DE RIESGOS'!G96=5),AND('VALORACIÓN CON CONTROLES'!H96=4,'ANALISIS DE RIESGOS'!G96=4),AND('VALORACIÓN CON CONTROLES'!H96=4,'ANALISIS DE RIESGOS'!G96=5),AND('VALORACIÓN CON CONTROLES'!H96=3,'ANALISIS DE RIESGOS'!G96=4),AND('VALORACIÓN CON CONTROLES'!H96=3,'ANALISIS DE RIESGOS'!G96=5),AND('VALORACIÓN CON CONTROLES'!H96=2,'ANALISIS DE RIESGOS'!G96=5)),"ZONA RIESGO EXTREMO")))),0)</f>
        <v>0</v>
      </c>
      <c r="Q101" s="46">
        <f>IF(AND('VALORACIÓN CON CONTROLES'!H96&gt;0,'VALORACIÓN CON CONTROLES'!I96&gt;0),IF(OR(AND('VALORACIÓN CON CONTROLES'!H96=1,'VALORACIÓN CON CONTROLES'!I96=1),AND('VALORACIÓN CON CONTROLES'!H96=2,'VALORACIÓN CON CONTROLES'!I96=1),AND('VALORACIÓN CON CONTROLES'!H96=3,'VALORACIÓN CON CONTROLES'!I96=1),AND('VALORACIÓN CON CONTROLES'!H96=1,'VALORACIÓN CON CONTROLES'!I96=2),AND('VALORACIÓN CON CONTROLES'!H96=2,'VALORACIÓN CON CONTROLES'!I96=2)),"ZONA RIESGO BAJA",IF(OR(AND('VALORACIÓN CON CONTROLES'!H96=4,'VALORACIÓN CON CONTROLES'!I96=1),AND('VALORACIÓN CON CONTROLES'!H96=3,'VALORACIÓN CON CONTROLES'!I96=2),AND('VALORACIÓN CON CONTROLES'!H96=2,'VALORACIÓN CON CONTROLES'!I96=3),AND('VALORACIÓN CON CONTROLES'!H96=1,'VALORACIÓN CON CONTROLES'!I96=3)),"ZONA RIESGO MODERADO",IF(OR(AND('VALORACIÓN CON CONTROLES'!H96=5,'VALORACIÓN CON CONTROLES'!I96=1),AND('VALORACIÓN CON CONTROLES'!H96=5,'VALORACIÓN CON CONTROLES'!I96=2),AND('VALORACIÓN CON CONTROLES'!H96=4,'VALORACIÓN CON CONTROLES'!I96=2),AND('VALORACIÓN CON CONTROLES'!H96=4,'VALORACIÓN CON CONTROLES'!I96=3),AND('VALORACIÓN CON CONTROLES'!H96=3,'VALORACIÓN CON CONTROLES'!I96=3),AND('VALORACIÓN CON CONTROLES'!H96=2,'VALORACIÓN CON CONTROLES'!I96=4),AND('VALORACIÓN CON CONTROLES'!H96=1,'VALORACIÓN CON CONTROLES'!I96=4),AND('VALORACIÓN CON CONTROLES'!H96=1,'VALORACIÓN CON CONTROLES'!I96=5)),"ZONA RIESGO ALTO",IF(OR(AND('VALORACIÓN CON CONTROLES'!H96=5,'VALORACIÓN CON CONTROLES'!I96=3),AND('VALORACIÓN CON CONTROLES'!H96=5,'VALORACIÓN CON CONTROLES'!I96=4),AND('VALORACIÓN CON CONTROLES'!H96=5,'VALORACIÓN CON CONTROLES'!I96=5),AND('VALORACIÓN CON CONTROLES'!H96=4,'VALORACIÓN CON CONTROLES'!I96=4),AND('VALORACIÓN CON CONTROLES'!H96=4,'VALORACIÓN CON CONTROLES'!I96=5),AND('VALORACIÓN CON CONTROLES'!H96=3,'VALORACIÓN CON CONTROLES'!I96=4),AND('VALORACIÓN CON CONTROLES'!H96=3,'VALORACIÓN CON CONTROLES'!I96=5),AND('VALORACIÓN CON CONTROLES'!H96=2,'VALORACIÓN CON CONTROLES'!I96=5)),"ZONA RIESGO EXTREMO")))),0)</f>
        <v>0</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ht="15.75" thickBot="1" x14ac:dyDescent="0.3">
      <c r="A102" s="1"/>
      <c r="B102" s="1"/>
      <c r="C102" s="1"/>
      <c r="D102" s="1"/>
      <c r="E102" s="1"/>
      <c r="F102" s="1"/>
      <c r="G102" s="1"/>
      <c r="H102" s="1"/>
      <c r="I102" s="1"/>
      <c r="J102" s="1"/>
      <c r="K102" s="15">
        <v>92</v>
      </c>
      <c r="L102" s="1"/>
      <c r="M102" s="48">
        <v>88</v>
      </c>
      <c r="N102" s="48">
        <f>IF(AND('VALORACIÓN CON CONTROLES'!H97=0,'VALORACIÓN CON CONTROLES'!I97=0),'ANALISIS DE RIESGOS'!I97,0)</f>
        <v>0</v>
      </c>
      <c r="O102" s="1">
        <f>IF(AND('VALORACIÓN CON CONTROLES'!H97=0,'VALORACIÓN CON CONTROLES'!I97&gt;0),IF(OR(AND('ANALISIS DE RIESGOS'!F97=1,'VALORACIÓN CON CONTROLES'!I97=1),AND('ANALISIS DE RIESGOS'!F97=2,'VALORACIÓN CON CONTROLES'!I97=1),AND('ANALISIS DE RIESGOS'!F97=3,'VALORACIÓN CON CONTROLES'!I97=1),AND('ANALISIS DE RIESGOS'!F97=1,'VALORACIÓN CON CONTROLES'!I97=2),AND('ANALISIS DE RIESGOS'!F97=2,'VALORACIÓN CON CONTROLES'!I97=2)),"ZONA RIESGO BAJA",IF(OR(AND('ANALISIS DE RIESGOS'!F97=4,'VALORACIÓN CON CONTROLES'!I97=1),AND('ANALISIS DE RIESGOS'!F97=3,'VALORACIÓN CON CONTROLES'!I97=2),AND('ANALISIS DE RIESGOS'!F97=2,'VALORACIÓN CON CONTROLES'!I97=3),AND('ANALISIS DE RIESGOS'!F97=1,'VALORACIÓN CON CONTROLES'!I97=3)),"ZONA RIESGO MODERADO",IF(OR(AND('ANALISIS DE RIESGOS'!F97=5,'VALORACIÓN CON CONTROLES'!I97=1),AND('ANALISIS DE RIESGOS'!F97=5,'VALORACIÓN CON CONTROLES'!I97=2),AND('ANALISIS DE RIESGOS'!F97=4,'VALORACIÓN CON CONTROLES'!I97=2),AND('ANALISIS DE RIESGOS'!F97=4,'VALORACIÓN CON CONTROLES'!I97=3),AND('ANALISIS DE RIESGOS'!F97=3,'VALORACIÓN CON CONTROLES'!I97=3),AND('ANALISIS DE RIESGOS'!F97=2,'VALORACIÓN CON CONTROLES'!I97=4),AND('ANALISIS DE RIESGOS'!F97=1,'VALORACIÓN CON CONTROLES'!I97=4),AND('ANALISIS DE RIESGOS'!F97=1,'VALORACIÓN CON CONTROLES'!I97=5)),"ZONA RIESGO ALTO",IF(OR(AND('ANALISIS DE RIESGOS'!F97=5,'VALORACIÓN CON CONTROLES'!I97=3),AND('ANALISIS DE RIESGOS'!F97=5,'VALORACIÓN CON CONTROLES'!I97=4),AND('ANALISIS DE RIESGOS'!F97=5,'VALORACIÓN CON CONTROLES'!I97=5),AND('ANALISIS DE RIESGOS'!F97=4,'VALORACIÓN CON CONTROLES'!I97=4),AND('ANALISIS DE RIESGOS'!F97=4,'VALORACIÓN CON CONTROLES'!I97=5),AND('ANALISIS DE RIESGOS'!F97=3,'VALORACIÓN CON CONTROLES'!I97=4),AND('ANALISIS DE RIESGOS'!F97=3,'VALORACIÓN CON CONTROLES'!I97=5),AND('ANALISIS DE RIESGOS'!F97=2,'VALORACIÓN CON CONTROLES'!I97=5)),"ZONA RIESGO EXTREMO")))),0)</f>
        <v>0</v>
      </c>
      <c r="P102" s="1">
        <f>IF(AND('VALORACIÓN CON CONTROLES'!H97&gt;0,'VALORACIÓN CON CONTROLES'!I97=0),IF(OR(AND('VALORACIÓN CON CONTROLES'!H97=1,'ANALISIS DE RIESGOS'!G97=1),AND('VALORACIÓN CON CONTROLES'!H97=2,'ANALISIS DE RIESGOS'!G97=1),AND('VALORACIÓN CON CONTROLES'!H97=3,'ANALISIS DE RIESGOS'!G97=1),AND('VALORACIÓN CON CONTROLES'!H97=1,'ANALISIS DE RIESGOS'!G97=2),AND('VALORACIÓN CON CONTROLES'!H97=2,'ANALISIS DE RIESGOS'!G97=2)),"ZONA RIESGO BAJA",IF(OR(AND('VALORACIÓN CON CONTROLES'!H97=4,'ANALISIS DE RIESGOS'!G97=1),AND('VALORACIÓN CON CONTROLES'!H97=3,'ANALISIS DE RIESGOS'!G97=2),AND('VALORACIÓN CON CONTROLES'!H97=2,'ANALISIS DE RIESGOS'!G97=3),AND('VALORACIÓN CON CONTROLES'!H97=1,'ANALISIS DE RIESGOS'!G97=3)),"ZONA RIESGO MODERADO",IF(OR(AND('VALORACIÓN CON CONTROLES'!H97=5,'ANALISIS DE RIESGOS'!G97=1),AND('VALORACIÓN CON CONTROLES'!H97=5,'ANALISIS DE RIESGOS'!G97=2),AND('VALORACIÓN CON CONTROLES'!H97=4,'ANALISIS DE RIESGOS'!G97=2),AND('VALORACIÓN CON CONTROLES'!H97=4,'ANALISIS DE RIESGOS'!G97=3),AND('VALORACIÓN CON CONTROLES'!H97=3,'ANALISIS DE RIESGOS'!G97=3),AND('VALORACIÓN CON CONTROLES'!H97=2,'ANALISIS DE RIESGOS'!G97=4),AND('VALORACIÓN CON CONTROLES'!H97=1,'ANALISIS DE RIESGOS'!G97=4),AND('VALORACIÓN CON CONTROLES'!H97=1,'ANALISIS DE RIESGOS'!G97=5)),"ZONA RIESGO ALTO",IF(OR(AND('VALORACIÓN CON CONTROLES'!H97=5,'ANALISIS DE RIESGOS'!G97=3),AND('VALORACIÓN CON CONTROLES'!H97=5,'ANALISIS DE RIESGOS'!G97=4),AND('VALORACIÓN CON CONTROLES'!H97=5,'ANALISIS DE RIESGOS'!G97=5),AND('VALORACIÓN CON CONTROLES'!H97=4,'ANALISIS DE RIESGOS'!G97=4),AND('VALORACIÓN CON CONTROLES'!H97=4,'ANALISIS DE RIESGOS'!G97=5),AND('VALORACIÓN CON CONTROLES'!H97=3,'ANALISIS DE RIESGOS'!G97=4),AND('VALORACIÓN CON CONTROLES'!H97=3,'ANALISIS DE RIESGOS'!G97=5),AND('VALORACIÓN CON CONTROLES'!H97=2,'ANALISIS DE RIESGOS'!G97=5)),"ZONA RIESGO EXTREMO")))),0)</f>
        <v>0</v>
      </c>
      <c r="Q102" s="46">
        <f>IF(AND('VALORACIÓN CON CONTROLES'!H97&gt;0,'VALORACIÓN CON CONTROLES'!I97&gt;0),IF(OR(AND('VALORACIÓN CON CONTROLES'!H97=1,'VALORACIÓN CON CONTROLES'!I97=1),AND('VALORACIÓN CON CONTROLES'!H97=2,'VALORACIÓN CON CONTROLES'!I97=1),AND('VALORACIÓN CON CONTROLES'!H97=3,'VALORACIÓN CON CONTROLES'!I97=1),AND('VALORACIÓN CON CONTROLES'!H97=1,'VALORACIÓN CON CONTROLES'!I97=2),AND('VALORACIÓN CON CONTROLES'!H97=2,'VALORACIÓN CON CONTROLES'!I97=2)),"ZONA RIESGO BAJA",IF(OR(AND('VALORACIÓN CON CONTROLES'!H97=4,'VALORACIÓN CON CONTROLES'!I97=1),AND('VALORACIÓN CON CONTROLES'!H97=3,'VALORACIÓN CON CONTROLES'!I97=2),AND('VALORACIÓN CON CONTROLES'!H97=2,'VALORACIÓN CON CONTROLES'!I97=3),AND('VALORACIÓN CON CONTROLES'!H97=1,'VALORACIÓN CON CONTROLES'!I97=3)),"ZONA RIESGO MODERADO",IF(OR(AND('VALORACIÓN CON CONTROLES'!H97=5,'VALORACIÓN CON CONTROLES'!I97=1),AND('VALORACIÓN CON CONTROLES'!H97=5,'VALORACIÓN CON CONTROLES'!I97=2),AND('VALORACIÓN CON CONTROLES'!H97=4,'VALORACIÓN CON CONTROLES'!I97=2),AND('VALORACIÓN CON CONTROLES'!H97=4,'VALORACIÓN CON CONTROLES'!I97=3),AND('VALORACIÓN CON CONTROLES'!H97=3,'VALORACIÓN CON CONTROLES'!I97=3),AND('VALORACIÓN CON CONTROLES'!H97=2,'VALORACIÓN CON CONTROLES'!I97=4),AND('VALORACIÓN CON CONTROLES'!H97=1,'VALORACIÓN CON CONTROLES'!I97=4),AND('VALORACIÓN CON CONTROLES'!H97=1,'VALORACIÓN CON CONTROLES'!I97=5)),"ZONA RIESGO ALTO",IF(OR(AND('VALORACIÓN CON CONTROLES'!H97=5,'VALORACIÓN CON CONTROLES'!I97=3),AND('VALORACIÓN CON CONTROLES'!H97=5,'VALORACIÓN CON CONTROLES'!I97=4),AND('VALORACIÓN CON CONTROLES'!H97=5,'VALORACIÓN CON CONTROLES'!I97=5),AND('VALORACIÓN CON CONTROLES'!H97=4,'VALORACIÓN CON CONTROLES'!I97=4),AND('VALORACIÓN CON CONTROLES'!H97=4,'VALORACIÓN CON CONTROLES'!I97=5),AND('VALORACIÓN CON CONTROLES'!H97=3,'VALORACIÓN CON CONTROLES'!I97=4),AND('VALORACIÓN CON CONTROLES'!H97=3,'VALORACIÓN CON CONTROLES'!I97=5),AND('VALORACIÓN CON CONTROLES'!H97=2,'VALORACIÓN CON CONTROLES'!I97=5)),"ZONA RIESGO EXTREMO")))),0)</f>
        <v>0</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ht="15.75" thickBot="1" x14ac:dyDescent="0.3">
      <c r="A103" s="1"/>
      <c r="B103" s="1"/>
      <c r="C103" s="1"/>
      <c r="D103" s="1"/>
      <c r="E103" s="1"/>
      <c r="F103" s="1"/>
      <c r="G103" s="1"/>
      <c r="H103" s="1"/>
      <c r="I103" s="1"/>
      <c r="J103" s="1"/>
      <c r="K103" s="15">
        <v>93</v>
      </c>
      <c r="L103" s="1"/>
      <c r="M103" s="48">
        <v>89</v>
      </c>
      <c r="N103" s="48">
        <f>IF(AND('VALORACIÓN CON CONTROLES'!H98=0,'VALORACIÓN CON CONTROLES'!I98=0),'ANALISIS DE RIESGOS'!I98,0)</f>
        <v>0</v>
      </c>
      <c r="O103" s="1">
        <f>IF(AND('VALORACIÓN CON CONTROLES'!H98=0,'VALORACIÓN CON CONTROLES'!I98&gt;0),IF(OR(AND('ANALISIS DE RIESGOS'!F98=1,'VALORACIÓN CON CONTROLES'!I98=1),AND('ANALISIS DE RIESGOS'!F98=2,'VALORACIÓN CON CONTROLES'!I98=1),AND('ANALISIS DE RIESGOS'!F98=3,'VALORACIÓN CON CONTROLES'!I98=1),AND('ANALISIS DE RIESGOS'!F98=1,'VALORACIÓN CON CONTROLES'!I98=2),AND('ANALISIS DE RIESGOS'!F98=2,'VALORACIÓN CON CONTROLES'!I98=2)),"ZONA RIESGO BAJA",IF(OR(AND('ANALISIS DE RIESGOS'!F98=4,'VALORACIÓN CON CONTROLES'!I98=1),AND('ANALISIS DE RIESGOS'!F98=3,'VALORACIÓN CON CONTROLES'!I98=2),AND('ANALISIS DE RIESGOS'!F98=2,'VALORACIÓN CON CONTROLES'!I98=3),AND('ANALISIS DE RIESGOS'!F98=1,'VALORACIÓN CON CONTROLES'!I98=3)),"ZONA RIESGO MODERADO",IF(OR(AND('ANALISIS DE RIESGOS'!F98=5,'VALORACIÓN CON CONTROLES'!I98=1),AND('ANALISIS DE RIESGOS'!F98=5,'VALORACIÓN CON CONTROLES'!I98=2),AND('ANALISIS DE RIESGOS'!F98=4,'VALORACIÓN CON CONTROLES'!I98=2),AND('ANALISIS DE RIESGOS'!F98=4,'VALORACIÓN CON CONTROLES'!I98=3),AND('ANALISIS DE RIESGOS'!F98=3,'VALORACIÓN CON CONTROLES'!I98=3),AND('ANALISIS DE RIESGOS'!F98=2,'VALORACIÓN CON CONTROLES'!I98=4),AND('ANALISIS DE RIESGOS'!F98=1,'VALORACIÓN CON CONTROLES'!I98=4),AND('ANALISIS DE RIESGOS'!F98=1,'VALORACIÓN CON CONTROLES'!I98=5)),"ZONA RIESGO ALTO",IF(OR(AND('ANALISIS DE RIESGOS'!F98=5,'VALORACIÓN CON CONTROLES'!I98=3),AND('ANALISIS DE RIESGOS'!F98=5,'VALORACIÓN CON CONTROLES'!I98=4),AND('ANALISIS DE RIESGOS'!F98=5,'VALORACIÓN CON CONTROLES'!I98=5),AND('ANALISIS DE RIESGOS'!F98=4,'VALORACIÓN CON CONTROLES'!I98=4),AND('ANALISIS DE RIESGOS'!F98=4,'VALORACIÓN CON CONTROLES'!I98=5),AND('ANALISIS DE RIESGOS'!F98=3,'VALORACIÓN CON CONTROLES'!I98=4),AND('ANALISIS DE RIESGOS'!F98=3,'VALORACIÓN CON CONTROLES'!I98=5),AND('ANALISIS DE RIESGOS'!F98=2,'VALORACIÓN CON CONTROLES'!I98=5)),"ZONA RIESGO EXTREMO")))),0)</f>
        <v>0</v>
      </c>
      <c r="P103" s="1">
        <f>IF(AND('VALORACIÓN CON CONTROLES'!H98&gt;0,'VALORACIÓN CON CONTROLES'!I98=0),IF(OR(AND('VALORACIÓN CON CONTROLES'!H98=1,'ANALISIS DE RIESGOS'!G98=1),AND('VALORACIÓN CON CONTROLES'!H98=2,'ANALISIS DE RIESGOS'!G98=1),AND('VALORACIÓN CON CONTROLES'!H98=3,'ANALISIS DE RIESGOS'!G98=1),AND('VALORACIÓN CON CONTROLES'!H98=1,'ANALISIS DE RIESGOS'!G98=2),AND('VALORACIÓN CON CONTROLES'!H98=2,'ANALISIS DE RIESGOS'!G98=2)),"ZONA RIESGO BAJA",IF(OR(AND('VALORACIÓN CON CONTROLES'!H98=4,'ANALISIS DE RIESGOS'!G98=1),AND('VALORACIÓN CON CONTROLES'!H98=3,'ANALISIS DE RIESGOS'!G98=2),AND('VALORACIÓN CON CONTROLES'!H98=2,'ANALISIS DE RIESGOS'!G98=3),AND('VALORACIÓN CON CONTROLES'!H98=1,'ANALISIS DE RIESGOS'!G98=3)),"ZONA RIESGO MODERADO",IF(OR(AND('VALORACIÓN CON CONTROLES'!H98=5,'ANALISIS DE RIESGOS'!G98=1),AND('VALORACIÓN CON CONTROLES'!H98=5,'ANALISIS DE RIESGOS'!G98=2),AND('VALORACIÓN CON CONTROLES'!H98=4,'ANALISIS DE RIESGOS'!G98=2),AND('VALORACIÓN CON CONTROLES'!H98=4,'ANALISIS DE RIESGOS'!G98=3),AND('VALORACIÓN CON CONTROLES'!H98=3,'ANALISIS DE RIESGOS'!G98=3),AND('VALORACIÓN CON CONTROLES'!H98=2,'ANALISIS DE RIESGOS'!G98=4),AND('VALORACIÓN CON CONTROLES'!H98=1,'ANALISIS DE RIESGOS'!G98=4),AND('VALORACIÓN CON CONTROLES'!H98=1,'ANALISIS DE RIESGOS'!G98=5)),"ZONA RIESGO ALTO",IF(OR(AND('VALORACIÓN CON CONTROLES'!H98=5,'ANALISIS DE RIESGOS'!G98=3),AND('VALORACIÓN CON CONTROLES'!H98=5,'ANALISIS DE RIESGOS'!G98=4),AND('VALORACIÓN CON CONTROLES'!H98=5,'ANALISIS DE RIESGOS'!G98=5),AND('VALORACIÓN CON CONTROLES'!H98=4,'ANALISIS DE RIESGOS'!G98=4),AND('VALORACIÓN CON CONTROLES'!H98=4,'ANALISIS DE RIESGOS'!G98=5),AND('VALORACIÓN CON CONTROLES'!H98=3,'ANALISIS DE RIESGOS'!G98=4),AND('VALORACIÓN CON CONTROLES'!H98=3,'ANALISIS DE RIESGOS'!G98=5),AND('VALORACIÓN CON CONTROLES'!H98=2,'ANALISIS DE RIESGOS'!G98=5)),"ZONA RIESGO EXTREMO")))),0)</f>
        <v>0</v>
      </c>
      <c r="Q103" s="46">
        <f>IF(AND('VALORACIÓN CON CONTROLES'!H98&gt;0,'VALORACIÓN CON CONTROLES'!I98&gt;0),IF(OR(AND('VALORACIÓN CON CONTROLES'!H98=1,'VALORACIÓN CON CONTROLES'!I98=1),AND('VALORACIÓN CON CONTROLES'!H98=2,'VALORACIÓN CON CONTROLES'!I98=1),AND('VALORACIÓN CON CONTROLES'!H98=3,'VALORACIÓN CON CONTROLES'!I98=1),AND('VALORACIÓN CON CONTROLES'!H98=1,'VALORACIÓN CON CONTROLES'!I98=2),AND('VALORACIÓN CON CONTROLES'!H98=2,'VALORACIÓN CON CONTROLES'!I98=2)),"ZONA RIESGO BAJA",IF(OR(AND('VALORACIÓN CON CONTROLES'!H98=4,'VALORACIÓN CON CONTROLES'!I98=1),AND('VALORACIÓN CON CONTROLES'!H98=3,'VALORACIÓN CON CONTROLES'!I98=2),AND('VALORACIÓN CON CONTROLES'!H98=2,'VALORACIÓN CON CONTROLES'!I98=3),AND('VALORACIÓN CON CONTROLES'!H98=1,'VALORACIÓN CON CONTROLES'!I98=3)),"ZONA RIESGO MODERADO",IF(OR(AND('VALORACIÓN CON CONTROLES'!H98=5,'VALORACIÓN CON CONTROLES'!I98=1),AND('VALORACIÓN CON CONTROLES'!H98=5,'VALORACIÓN CON CONTROLES'!I98=2),AND('VALORACIÓN CON CONTROLES'!H98=4,'VALORACIÓN CON CONTROLES'!I98=2),AND('VALORACIÓN CON CONTROLES'!H98=4,'VALORACIÓN CON CONTROLES'!I98=3),AND('VALORACIÓN CON CONTROLES'!H98=3,'VALORACIÓN CON CONTROLES'!I98=3),AND('VALORACIÓN CON CONTROLES'!H98=2,'VALORACIÓN CON CONTROLES'!I98=4),AND('VALORACIÓN CON CONTROLES'!H98=1,'VALORACIÓN CON CONTROLES'!I98=4),AND('VALORACIÓN CON CONTROLES'!H98=1,'VALORACIÓN CON CONTROLES'!I98=5)),"ZONA RIESGO ALTO",IF(OR(AND('VALORACIÓN CON CONTROLES'!H98=5,'VALORACIÓN CON CONTROLES'!I98=3),AND('VALORACIÓN CON CONTROLES'!H98=5,'VALORACIÓN CON CONTROLES'!I98=4),AND('VALORACIÓN CON CONTROLES'!H98=5,'VALORACIÓN CON CONTROLES'!I98=5),AND('VALORACIÓN CON CONTROLES'!H98=4,'VALORACIÓN CON CONTROLES'!I98=4),AND('VALORACIÓN CON CONTROLES'!H98=4,'VALORACIÓN CON CONTROLES'!I98=5),AND('VALORACIÓN CON CONTROLES'!H98=3,'VALORACIÓN CON CONTROLES'!I98=4),AND('VALORACIÓN CON CONTROLES'!H98=3,'VALORACIÓN CON CONTROLES'!I98=5),AND('VALORACIÓN CON CONTROLES'!H98=2,'VALORACIÓN CON CONTROLES'!I98=5)),"ZONA RIESGO EXTREMO")))),0)</f>
        <v>0</v>
      </c>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ht="15.75" thickBot="1" x14ac:dyDescent="0.3">
      <c r="A104" s="1"/>
      <c r="B104" s="1"/>
      <c r="C104" s="1"/>
      <c r="D104" s="1"/>
      <c r="E104" s="1"/>
      <c r="F104" s="1"/>
      <c r="G104" s="1"/>
      <c r="H104" s="1"/>
      <c r="I104" s="1"/>
      <c r="J104" s="1"/>
      <c r="K104" s="15">
        <v>94</v>
      </c>
      <c r="L104" s="1"/>
      <c r="M104" s="48">
        <v>90</v>
      </c>
      <c r="N104" s="48">
        <f>IF(AND('VALORACIÓN CON CONTROLES'!H99=0,'VALORACIÓN CON CONTROLES'!I99=0),'ANALISIS DE RIESGOS'!I99,0)</f>
        <v>0</v>
      </c>
      <c r="O104" s="1">
        <f>IF(AND('VALORACIÓN CON CONTROLES'!H99=0,'VALORACIÓN CON CONTROLES'!I99&gt;0),IF(OR(AND('ANALISIS DE RIESGOS'!F99=1,'VALORACIÓN CON CONTROLES'!I99=1),AND('ANALISIS DE RIESGOS'!F99=2,'VALORACIÓN CON CONTROLES'!I99=1),AND('ANALISIS DE RIESGOS'!F99=3,'VALORACIÓN CON CONTROLES'!I99=1),AND('ANALISIS DE RIESGOS'!F99=1,'VALORACIÓN CON CONTROLES'!I99=2),AND('ANALISIS DE RIESGOS'!F99=2,'VALORACIÓN CON CONTROLES'!I99=2)),"ZONA RIESGO BAJA",IF(OR(AND('ANALISIS DE RIESGOS'!F99=4,'VALORACIÓN CON CONTROLES'!I99=1),AND('ANALISIS DE RIESGOS'!F99=3,'VALORACIÓN CON CONTROLES'!I99=2),AND('ANALISIS DE RIESGOS'!F99=2,'VALORACIÓN CON CONTROLES'!I99=3),AND('ANALISIS DE RIESGOS'!F99=1,'VALORACIÓN CON CONTROLES'!I99=3)),"ZONA RIESGO MODERADO",IF(OR(AND('ANALISIS DE RIESGOS'!F99=5,'VALORACIÓN CON CONTROLES'!I99=1),AND('ANALISIS DE RIESGOS'!F99=5,'VALORACIÓN CON CONTROLES'!I99=2),AND('ANALISIS DE RIESGOS'!F99=4,'VALORACIÓN CON CONTROLES'!I99=2),AND('ANALISIS DE RIESGOS'!F99=4,'VALORACIÓN CON CONTROLES'!I99=3),AND('ANALISIS DE RIESGOS'!F99=3,'VALORACIÓN CON CONTROLES'!I99=3),AND('ANALISIS DE RIESGOS'!F99=2,'VALORACIÓN CON CONTROLES'!I99=4),AND('ANALISIS DE RIESGOS'!F99=1,'VALORACIÓN CON CONTROLES'!I99=4),AND('ANALISIS DE RIESGOS'!F99=1,'VALORACIÓN CON CONTROLES'!I99=5)),"ZONA RIESGO ALTO",IF(OR(AND('ANALISIS DE RIESGOS'!F99=5,'VALORACIÓN CON CONTROLES'!I99=3),AND('ANALISIS DE RIESGOS'!F99=5,'VALORACIÓN CON CONTROLES'!I99=4),AND('ANALISIS DE RIESGOS'!F99=5,'VALORACIÓN CON CONTROLES'!I99=5),AND('ANALISIS DE RIESGOS'!F99=4,'VALORACIÓN CON CONTROLES'!I99=4),AND('ANALISIS DE RIESGOS'!F99=4,'VALORACIÓN CON CONTROLES'!I99=5),AND('ANALISIS DE RIESGOS'!F99=3,'VALORACIÓN CON CONTROLES'!I99=4),AND('ANALISIS DE RIESGOS'!F99=3,'VALORACIÓN CON CONTROLES'!I99=5),AND('ANALISIS DE RIESGOS'!F99=2,'VALORACIÓN CON CONTROLES'!I99=5)),"ZONA RIESGO EXTREMO")))),0)</f>
        <v>0</v>
      </c>
      <c r="P104" s="1">
        <f>IF(AND('VALORACIÓN CON CONTROLES'!H99&gt;0,'VALORACIÓN CON CONTROLES'!I99=0),IF(OR(AND('VALORACIÓN CON CONTROLES'!H99=1,'ANALISIS DE RIESGOS'!G99=1),AND('VALORACIÓN CON CONTROLES'!H99=2,'ANALISIS DE RIESGOS'!G99=1),AND('VALORACIÓN CON CONTROLES'!H99=3,'ANALISIS DE RIESGOS'!G99=1),AND('VALORACIÓN CON CONTROLES'!H99=1,'ANALISIS DE RIESGOS'!G99=2),AND('VALORACIÓN CON CONTROLES'!H99=2,'ANALISIS DE RIESGOS'!G99=2)),"ZONA RIESGO BAJA",IF(OR(AND('VALORACIÓN CON CONTROLES'!H99=4,'ANALISIS DE RIESGOS'!G99=1),AND('VALORACIÓN CON CONTROLES'!H99=3,'ANALISIS DE RIESGOS'!G99=2),AND('VALORACIÓN CON CONTROLES'!H99=2,'ANALISIS DE RIESGOS'!G99=3),AND('VALORACIÓN CON CONTROLES'!H99=1,'ANALISIS DE RIESGOS'!G99=3)),"ZONA RIESGO MODERADO",IF(OR(AND('VALORACIÓN CON CONTROLES'!H99=5,'ANALISIS DE RIESGOS'!G99=1),AND('VALORACIÓN CON CONTROLES'!H99=5,'ANALISIS DE RIESGOS'!G99=2),AND('VALORACIÓN CON CONTROLES'!H99=4,'ANALISIS DE RIESGOS'!G99=2),AND('VALORACIÓN CON CONTROLES'!H99=4,'ANALISIS DE RIESGOS'!G99=3),AND('VALORACIÓN CON CONTROLES'!H99=3,'ANALISIS DE RIESGOS'!G99=3),AND('VALORACIÓN CON CONTROLES'!H99=2,'ANALISIS DE RIESGOS'!G99=4),AND('VALORACIÓN CON CONTROLES'!H99=1,'ANALISIS DE RIESGOS'!G99=4),AND('VALORACIÓN CON CONTROLES'!H99=1,'ANALISIS DE RIESGOS'!G99=5)),"ZONA RIESGO ALTO",IF(OR(AND('VALORACIÓN CON CONTROLES'!H99=5,'ANALISIS DE RIESGOS'!G99=3),AND('VALORACIÓN CON CONTROLES'!H99=5,'ANALISIS DE RIESGOS'!G99=4),AND('VALORACIÓN CON CONTROLES'!H99=5,'ANALISIS DE RIESGOS'!G99=5),AND('VALORACIÓN CON CONTROLES'!H99=4,'ANALISIS DE RIESGOS'!G99=4),AND('VALORACIÓN CON CONTROLES'!H99=4,'ANALISIS DE RIESGOS'!G99=5),AND('VALORACIÓN CON CONTROLES'!H99=3,'ANALISIS DE RIESGOS'!G99=4),AND('VALORACIÓN CON CONTROLES'!H99=3,'ANALISIS DE RIESGOS'!G99=5),AND('VALORACIÓN CON CONTROLES'!H99=2,'ANALISIS DE RIESGOS'!G99=5)),"ZONA RIESGO EXTREMO")))),0)</f>
        <v>0</v>
      </c>
      <c r="Q104" s="46">
        <f>IF(AND('VALORACIÓN CON CONTROLES'!H99&gt;0,'VALORACIÓN CON CONTROLES'!I99&gt;0),IF(OR(AND('VALORACIÓN CON CONTROLES'!H99=1,'VALORACIÓN CON CONTROLES'!I99=1),AND('VALORACIÓN CON CONTROLES'!H99=2,'VALORACIÓN CON CONTROLES'!I99=1),AND('VALORACIÓN CON CONTROLES'!H99=3,'VALORACIÓN CON CONTROLES'!I99=1),AND('VALORACIÓN CON CONTROLES'!H99=1,'VALORACIÓN CON CONTROLES'!I99=2),AND('VALORACIÓN CON CONTROLES'!H99=2,'VALORACIÓN CON CONTROLES'!I99=2)),"ZONA RIESGO BAJA",IF(OR(AND('VALORACIÓN CON CONTROLES'!H99=4,'VALORACIÓN CON CONTROLES'!I99=1),AND('VALORACIÓN CON CONTROLES'!H99=3,'VALORACIÓN CON CONTROLES'!I99=2),AND('VALORACIÓN CON CONTROLES'!H99=2,'VALORACIÓN CON CONTROLES'!I99=3),AND('VALORACIÓN CON CONTROLES'!H99=1,'VALORACIÓN CON CONTROLES'!I99=3)),"ZONA RIESGO MODERADO",IF(OR(AND('VALORACIÓN CON CONTROLES'!H99=5,'VALORACIÓN CON CONTROLES'!I99=1),AND('VALORACIÓN CON CONTROLES'!H99=5,'VALORACIÓN CON CONTROLES'!I99=2),AND('VALORACIÓN CON CONTROLES'!H99=4,'VALORACIÓN CON CONTROLES'!I99=2),AND('VALORACIÓN CON CONTROLES'!H99=4,'VALORACIÓN CON CONTROLES'!I99=3),AND('VALORACIÓN CON CONTROLES'!H99=3,'VALORACIÓN CON CONTROLES'!I99=3),AND('VALORACIÓN CON CONTROLES'!H99=2,'VALORACIÓN CON CONTROLES'!I99=4),AND('VALORACIÓN CON CONTROLES'!H99=1,'VALORACIÓN CON CONTROLES'!I99=4),AND('VALORACIÓN CON CONTROLES'!H99=1,'VALORACIÓN CON CONTROLES'!I99=5)),"ZONA RIESGO ALTO",IF(OR(AND('VALORACIÓN CON CONTROLES'!H99=5,'VALORACIÓN CON CONTROLES'!I99=3),AND('VALORACIÓN CON CONTROLES'!H99=5,'VALORACIÓN CON CONTROLES'!I99=4),AND('VALORACIÓN CON CONTROLES'!H99=5,'VALORACIÓN CON CONTROLES'!I99=5),AND('VALORACIÓN CON CONTROLES'!H99=4,'VALORACIÓN CON CONTROLES'!I99=4),AND('VALORACIÓN CON CONTROLES'!H99=4,'VALORACIÓN CON CONTROLES'!I99=5),AND('VALORACIÓN CON CONTROLES'!H99=3,'VALORACIÓN CON CONTROLES'!I99=4),AND('VALORACIÓN CON CONTROLES'!H99=3,'VALORACIÓN CON CONTROLES'!I99=5),AND('VALORACIÓN CON CONTROLES'!H99=2,'VALORACIÓN CON CONTROLES'!I99=5)),"ZONA RIESGO EXTREMO")))),0)</f>
        <v>0</v>
      </c>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ht="15.75" thickBot="1" x14ac:dyDescent="0.3">
      <c r="A105" s="1"/>
      <c r="B105" s="1"/>
      <c r="C105" s="1"/>
      <c r="D105" s="1"/>
      <c r="E105" s="1"/>
      <c r="F105" s="1"/>
      <c r="G105" s="1"/>
      <c r="H105" s="1"/>
      <c r="I105" s="1"/>
      <c r="J105" s="1"/>
      <c r="K105" s="15">
        <v>95</v>
      </c>
      <c r="L105" s="1"/>
      <c r="M105" s="48">
        <v>91</v>
      </c>
      <c r="N105" s="48">
        <f>IF(AND('VALORACIÓN CON CONTROLES'!H100=0,'VALORACIÓN CON CONTROLES'!I100=0),'ANALISIS DE RIESGOS'!I100,0)</f>
        <v>0</v>
      </c>
      <c r="O105" s="1">
        <f>IF(AND('VALORACIÓN CON CONTROLES'!H100=0,'VALORACIÓN CON CONTROLES'!I100&gt;0),IF(OR(AND('ANALISIS DE RIESGOS'!F100=1,'VALORACIÓN CON CONTROLES'!I100=1),AND('ANALISIS DE RIESGOS'!F100=2,'VALORACIÓN CON CONTROLES'!I100=1),AND('ANALISIS DE RIESGOS'!F100=3,'VALORACIÓN CON CONTROLES'!I100=1),AND('ANALISIS DE RIESGOS'!F100=1,'VALORACIÓN CON CONTROLES'!I100=2),AND('ANALISIS DE RIESGOS'!F100=2,'VALORACIÓN CON CONTROLES'!I100=2)),"ZONA RIESGO BAJA",IF(OR(AND('ANALISIS DE RIESGOS'!F100=4,'VALORACIÓN CON CONTROLES'!I100=1),AND('ANALISIS DE RIESGOS'!F100=3,'VALORACIÓN CON CONTROLES'!I100=2),AND('ANALISIS DE RIESGOS'!F100=2,'VALORACIÓN CON CONTROLES'!I100=3),AND('ANALISIS DE RIESGOS'!F100=1,'VALORACIÓN CON CONTROLES'!I100=3)),"ZONA RIESGO MODERADO",IF(OR(AND('ANALISIS DE RIESGOS'!F100=5,'VALORACIÓN CON CONTROLES'!I100=1),AND('ANALISIS DE RIESGOS'!F100=5,'VALORACIÓN CON CONTROLES'!I100=2),AND('ANALISIS DE RIESGOS'!F100=4,'VALORACIÓN CON CONTROLES'!I100=2),AND('ANALISIS DE RIESGOS'!F100=4,'VALORACIÓN CON CONTROLES'!I100=3),AND('ANALISIS DE RIESGOS'!F100=3,'VALORACIÓN CON CONTROLES'!I100=3),AND('ANALISIS DE RIESGOS'!F100=2,'VALORACIÓN CON CONTROLES'!I100=4),AND('ANALISIS DE RIESGOS'!F100=1,'VALORACIÓN CON CONTROLES'!I100=4),AND('ANALISIS DE RIESGOS'!F100=1,'VALORACIÓN CON CONTROLES'!I100=5)),"ZONA RIESGO ALTO",IF(OR(AND('ANALISIS DE RIESGOS'!F100=5,'VALORACIÓN CON CONTROLES'!I100=3),AND('ANALISIS DE RIESGOS'!F100=5,'VALORACIÓN CON CONTROLES'!I100=4),AND('ANALISIS DE RIESGOS'!F100=5,'VALORACIÓN CON CONTROLES'!I100=5),AND('ANALISIS DE RIESGOS'!F100=4,'VALORACIÓN CON CONTROLES'!I100=4),AND('ANALISIS DE RIESGOS'!F100=4,'VALORACIÓN CON CONTROLES'!I100=5),AND('ANALISIS DE RIESGOS'!F100=3,'VALORACIÓN CON CONTROLES'!I100=4),AND('ANALISIS DE RIESGOS'!F100=3,'VALORACIÓN CON CONTROLES'!I100=5),AND('ANALISIS DE RIESGOS'!F100=2,'VALORACIÓN CON CONTROLES'!I100=5)),"ZONA RIESGO EXTREMO")))),0)</f>
        <v>0</v>
      </c>
      <c r="P105" s="1">
        <f>IF(AND('VALORACIÓN CON CONTROLES'!H100&gt;0,'VALORACIÓN CON CONTROLES'!I100=0),IF(OR(AND('VALORACIÓN CON CONTROLES'!H100=1,'ANALISIS DE RIESGOS'!G100=1),AND('VALORACIÓN CON CONTROLES'!H100=2,'ANALISIS DE RIESGOS'!G100=1),AND('VALORACIÓN CON CONTROLES'!H100=3,'ANALISIS DE RIESGOS'!G100=1),AND('VALORACIÓN CON CONTROLES'!H100=1,'ANALISIS DE RIESGOS'!G100=2),AND('VALORACIÓN CON CONTROLES'!H100=2,'ANALISIS DE RIESGOS'!G100=2)),"ZONA RIESGO BAJA",IF(OR(AND('VALORACIÓN CON CONTROLES'!H100=4,'ANALISIS DE RIESGOS'!G100=1),AND('VALORACIÓN CON CONTROLES'!H100=3,'ANALISIS DE RIESGOS'!G100=2),AND('VALORACIÓN CON CONTROLES'!H100=2,'ANALISIS DE RIESGOS'!G100=3),AND('VALORACIÓN CON CONTROLES'!H100=1,'ANALISIS DE RIESGOS'!G100=3)),"ZONA RIESGO MODERADO",IF(OR(AND('VALORACIÓN CON CONTROLES'!H100=5,'ANALISIS DE RIESGOS'!G100=1),AND('VALORACIÓN CON CONTROLES'!H100=5,'ANALISIS DE RIESGOS'!G100=2),AND('VALORACIÓN CON CONTROLES'!H100=4,'ANALISIS DE RIESGOS'!G100=2),AND('VALORACIÓN CON CONTROLES'!H100=4,'ANALISIS DE RIESGOS'!G100=3),AND('VALORACIÓN CON CONTROLES'!H100=3,'ANALISIS DE RIESGOS'!G100=3),AND('VALORACIÓN CON CONTROLES'!H100=2,'ANALISIS DE RIESGOS'!G100=4),AND('VALORACIÓN CON CONTROLES'!H100=1,'ANALISIS DE RIESGOS'!G100=4),AND('VALORACIÓN CON CONTROLES'!H100=1,'ANALISIS DE RIESGOS'!G100=5)),"ZONA RIESGO ALTO",IF(OR(AND('VALORACIÓN CON CONTROLES'!H100=5,'ANALISIS DE RIESGOS'!G100=3),AND('VALORACIÓN CON CONTROLES'!H100=5,'ANALISIS DE RIESGOS'!G100=4),AND('VALORACIÓN CON CONTROLES'!H100=5,'ANALISIS DE RIESGOS'!G100=5),AND('VALORACIÓN CON CONTROLES'!H100=4,'ANALISIS DE RIESGOS'!G100=4),AND('VALORACIÓN CON CONTROLES'!H100=4,'ANALISIS DE RIESGOS'!G100=5),AND('VALORACIÓN CON CONTROLES'!H100=3,'ANALISIS DE RIESGOS'!G100=4),AND('VALORACIÓN CON CONTROLES'!H100=3,'ANALISIS DE RIESGOS'!G100=5),AND('VALORACIÓN CON CONTROLES'!H100=2,'ANALISIS DE RIESGOS'!G100=5)),"ZONA RIESGO EXTREMO")))),0)</f>
        <v>0</v>
      </c>
      <c r="Q105" s="46">
        <f>IF(AND('VALORACIÓN CON CONTROLES'!H100&gt;0,'VALORACIÓN CON CONTROLES'!I100&gt;0),IF(OR(AND('VALORACIÓN CON CONTROLES'!H100=1,'VALORACIÓN CON CONTROLES'!I100=1),AND('VALORACIÓN CON CONTROLES'!H100=2,'VALORACIÓN CON CONTROLES'!I100=1),AND('VALORACIÓN CON CONTROLES'!H100=3,'VALORACIÓN CON CONTROLES'!I100=1),AND('VALORACIÓN CON CONTROLES'!H100=1,'VALORACIÓN CON CONTROLES'!I100=2),AND('VALORACIÓN CON CONTROLES'!H100=2,'VALORACIÓN CON CONTROLES'!I100=2)),"ZONA RIESGO BAJA",IF(OR(AND('VALORACIÓN CON CONTROLES'!H100=4,'VALORACIÓN CON CONTROLES'!I100=1),AND('VALORACIÓN CON CONTROLES'!H100=3,'VALORACIÓN CON CONTROLES'!I100=2),AND('VALORACIÓN CON CONTROLES'!H100=2,'VALORACIÓN CON CONTROLES'!I100=3),AND('VALORACIÓN CON CONTROLES'!H100=1,'VALORACIÓN CON CONTROLES'!I100=3)),"ZONA RIESGO MODERADO",IF(OR(AND('VALORACIÓN CON CONTROLES'!H100=5,'VALORACIÓN CON CONTROLES'!I100=1),AND('VALORACIÓN CON CONTROLES'!H100=5,'VALORACIÓN CON CONTROLES'!I100=2),AND('VALORACIÓN CON CONTROLES'!H100=4,'VALORACIÓN CON CONTROLES'!I100=2),AND('VALORACIÓN CON CONTROLES'!H100=4,'VALORACIÓN CON CONTROLES'!I100=3),AND('VALORACIÓN CON CONTROLES'!H100=3,'VALORACIÓN CON CONTROLES'!I100=3),AND('VALORACIÓN CON CONTROLES'!H100=2,'VALORACIÓN CON CONTROLES'!I100=4),AND('VALORACIÓN CON CONTROLES'!H100=1,'VALORACIÓN CON CONTROLES'!I100=4),AND('VALORACIÓN CON CONTROLES'!H100=1,'VALORACIÓN CON CONTROLES'!I100=5)),"ZONA RIESGO ALTO",IF(OR(AND('VALORACIÓN CON CONTROLES'!H100=5,'VALORACIÓN CON CONTROLES'!I100=3),AND('VALORACIÓN CON CONTROLES'!H100=5,'VALORACIÓN CON CONTROLES'!I100=4),AND('VALORACIÓN CON CONTROLES'!H100=5,'VALORACIÓN CON CONTROLES'!I100=5),AND('VALORACIÓN CON CONTROLES'!H100=4,'VALORACIÓN CON CONTROLES'!I100=4),AND('VALORACIÓN CON CONTROLES'!H100=4,'VALORACIÓN CON CONTROLES'!I100=5),AND('VALORACIÓN CON CONTROLES'!H100=3,'VALORACIÓN CON CONTROLES'!I100=4),AND('VALORACIÓN CON CONTROLES'!H100=3,'VALORACIÓN CON CONTROLES'!I100=5),AND('VALORACIÓN CON CONTROLES'!H100=2,'VALORACIÓN CON CONTROLES'!I100=5)),"ZONA RIESGO EXTREMO")))),0)</f>
        <v>0</v>
      </c>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ht="15.75" thickBot="1" x14ac:dyDescent="0.3">
      <c r="A106" s="1"/>
      <c r="B106" s="1"/>
      <c r="C106" s="1"/>
      <c r="D106" s="1"/>
      <c r="E106" s="1"/>
      <c r="F106" s="1"/>
      <c r="G106" s="1"/>
      <c r="H106" s="1"/>
      <c r="I106" s="1"/>
      <c r="J106" s="1"/>
      <c r="K106" s="15">
        <v>96</v>
      </c>
      <c r="L106" s="1"/>
      <c r="M106" s="48">
        <v>92</v>
      </c>
      <c r="N106" s="48">
        <f>IF(AND('VALORACIÓN CON CONTROLES'!H101=0,'VALORACIÓN CON CONTROLES'!I101=0),'ANALISIS DE RIESGOS'!I101,0)</f>
        <v>0</v>
      </c>
      <c r="O106" s="1">
        <f>IF(AND('VALORACIÓN CON CONTROLES'!H101=0,'VALORACIÓN CON CONTROLES'!I101&gt;0),IF(OR(AND('ANALISIS DE RIESGOS'!F101=1,'VALORACIÓN CON CONTROLES'!I101=1),AND('ANALISIS DE RIESGOS'!F101=2,'VALORACIÓN CON CONTROLES'!I101=1),AND('ANALISIS DE RIESGOS'!F101=3,'VALORACIÓN CON CONTROLES'!I101=1),AND('ANALISIS DE RIESGOS'!F101=1,'VALORACIÓN CON CONTROLES'!I101=2),AND('ANALISIS DE RIESGOS'!F101=2,'VALORACIÓN CON CONTROLES'!I101=2)),"ZONA RIESGO BAJA",IF(OR(AND('ANALISIS DE RIESGOS'!F101=4,'VALORACIÓN CON CONTROLES'!I101=1),AND('ANALISIS DE RIESGOS'!F101=3,'VALORACIÓN CON CONTROLES'!I101=2),AND('ANALISIS DE RIESGOS'!F101=2,'VALORACIÓN CON CONTROLES'!I101=3),AND('ANALISIS DE RIESGOS'!F101=1,'VALORACIÓN CON CONTROLES'!I101=3)),"ZONA RIESGO MODERADO",IF(OR(AND('ANALISIS DE RIESGOS'!F101=5,'VALORACIÓN CON CONTROLES'!I101=1),AND('ANALISIS DE RIESGOS'!F101=5,'VALORACIÓN CON CONTROLES'!I101=2),AND('ANALISIS DE RIESGOS'!F101=4,'VALORACIÓN CON CONTROLES'!I101=2),AND('ANALISIS DE RIESGOS'!F101=4,'VALORACIÓN CON CONTROLES'!I101=3),AND('ANALISIS DE RIESGOS'!F101=3,'VALORACIÓN CON CONTROLES'!I101=3),AND('ANALISIS DE RIESGOS'!F101=2,'VALORACIÓN CON CONTROLES'!I101=4),AND('ANALISIS DE RIESGOS'!F101=1,'VALORACIÓN CON CONTROLES'!I101=4),AND('ANALISIS DE RIESGOS'!F101=1,'VALORACIÓN CON CONTROLES'!I101=5)),"ZONA RIESGO ALTO",IF(OR(AND('ANALISIS DE RIESGOS'!F101=5,'VALORACIÓN CON CONTROLES'!I101=3),AND('ANALISIS DE RIESGOS'!F101=5,'VALORACIÓN CON CONTROLES'!I101=4),AND('ANALISIS DE RIESGOS'!F101=5,'VALORACIÓN CON CONTROLES'!I101=5),AND('ANALISIS DE RIESGOS'!F101=4,'VALORACIÓN CON CONTROLES'!I101=4),AND('ANALISIS DE RIESGOS'!F101=4,'VALORACIÓN CON CONTROLES'!I101=5),AND('ANALISIS DE RIESGOS'!F101=3,'VALORACIÓN CON CONTROLES'!I101=4),AND('ANALISIS DE RIESGOS'!F101=3,'VALORACIÓN CON CONTROLES'!I101=5),AND('ANALISIS DE RIESGOS'!F101=2,'VALORACIÓN CON CONTROLES'!I101=5)),"ZONA RIESGO EXTREMO")))),0)</f>
        <v>0</v>
      </c>
      <c r="P106" s="1">
        <f>IF(AND('VALORACIÓN CON CONTROLES'!H101&gt;0,'VALORACIÓN CON CONTROLES'!I101=0),IF(OR(AND('VALORACIÓN CON CONTROLES'!H101=1,'ANALISIS DE RIESGOS'!G101=1),AND('VALORACIÓN CON CONTROLES'!H101=2,'ANALISIS DE RIESGOS'!G101=1),AND('VALORACIÓN CON CONTROLES'!H101=3,'ANALISIS DE RIESGOS'!G101=1),AND('VALORACIÓN CON CONTROLES'!H101=1,'ANALISIS DE RIESGOS'!G101=2),AND('VALORACIÓN CON CONTROLES'!H101=2,'ANALISIS DE RIESGOS'!G101=2)),"ZONA RIESGO BAJA",IF(OR(AND('VALORACIÓN CON CONTROLES'!H101=4,'ANALISIS DE RIESGOS'!G101=1),AND('VALORACIÓN CON CONTROLES'!H101=3,'ANALISIS DE RIESGOS'!G101=2),AND('VALORACIÓN CON CONTROLES'!H101=2,'ANALISIS DE RIESGOS'!G101=3),AND('VALORACIÓN CON CONTROLES'!H101=1,'ANALISIS DE RIESGOS'!G101=3)),"ZONA RIESGO MODERADO",IF(OR(AND('VALORACIÓN CON CONTROLES'!H101=5,'ANALISIS DE RIESGOS'!G101=1),AND('VALORACIÓN CON CONTROLES'!H101=5,'ANALISIS DE RIESGOS'!G101=2),AND('VALORACIÓN CON CONTROLES'!H101=4,'ANALISIS DE RIESGOS'!G101=2),AND('VALORACIÓN CON CONTROLES'!H101=4,'ANALISIS DE RIESGOS'!G101=3),AND('VALORACIÓN CON CONTROLES'!H101=3,'ANALISIS DE RIESGOS'!G101=3),AND('VALORACIÓN CON CONTROLES'!H101=2,'ANALISIS DE RIESGOS'!G101=4),AND('VALORACIÓN CON CONTROLES'!H101=1,'ANALISIS DE RIESGOS'!G101=4),AND('VALORACIÓN CON CONTROLES'!H101=1,'ANALISIS DE RIESGOS'!G101=5)),"ZONA RIESGO ALTO",IF(OR(AND('VALORACIÓN CON CONTROLES'!H101=5,'ANALISIS DE RIESGOS'!G101=3),AND('VALORACIÓN CON CONTROLES'!H101=5,'ANALISIS DE RIESGOS'!G101=4),AND('VALORACIÓN CON CONTROLES'!H101=5,'ANALISIS DE RIESGOS'!G101=5),AND('VALORACIÓN CON CONTROLES'!H101=4,'ANALISIS DE RIESGOS'!G101=4),AND('VALORACIÓN CON CONTROLES'!H101=4,'ANALISIS DE RIESGOS'!G101=5),AND('VALORACIÓN CON CONTROLES'!H101=3,'ANALISIS DE RIESGOS'!G101=4),AND('VALORACIÓN CON CONTROLES'!H101=3,'ANALISIS DE RIESGOS'!G101=5),AND('VALORACIÓN CON CONTROLES'!H101=2,'ANALISIS DE RIESGOS'!G101=5)),"ZONA RIESGO EXTREMO")))),0)</f>
        <v>0</v>
      </c>
      <c r="Q106" s="46">
        <f>IF(AND('VALORACIÓN CON CONTROLES'!H101&gt;0,'VALORACIÓN CON CONTROLES'!I101&gt;0),IF(OR(AND('VALORACIÓN CON CONTROLES'!H101=1,'VALORACIÓN CON CONTROLES'!I101=1),AND('VALORACIÓN CON CONTROLES'!H101=2,'VALORACIÓN CON CONTROLES'!I101=1),AND('VALORACIÓN CON CONTROLES'!H101=3,'VALORACIÓN CON CONTROLES'!I101=1),AND('VALORACIÓN CON CONTROLES'!H101=1,'VALORACIÓN CON CONTROLES'!I101=2),AND('VALORACIÓN CON CONTROLES'!H101=2,'VALORACIÓN CON CONTROLES'!I101=2)),"ZONA RIESGO BAJA",IF(OR(AND('VALORACIÓN CON CONTROLES'!H101=4,'VALORACIÓN CON CONTROLES'!I101=1),AND('VALORACIÓN CON CONTROLES'!H101=3,'VALORACIÓN CON CONTROLES'!I101=2),AND('VALORACIÓN CON CONTROLES'!H101=2,'VALORACIÓN CON CONTROLES'!I101=3),AND('VALORACIÓN CON CONTROLES'!H101=1,'VALORACIÓN CON CONTROLES'!I101=3)),"ZONA RIESGO MODERADO",IF(OR(AND('VALORACIÓN CON CONTROLES'!H101=5,'VALORACIÓN CON CONTROLES'!I101=1),AND('VALORACIÓN CON CONTROLES'!H101=5,'VALORACIÓN CON CONTROLES'!I101=2),AND('VALORACIÓN CON CONTROLES'!H101=4,'VALORACIÓN CON CONTROLES'!I101=2),AND('VALORACIÓN CON CONTROLES'!H101=4,'VALORACIÓN CON CONTROLES'!I101=3),AND('VALORACIÓN CON CONTROLES'!H101=3,'VALORACIÓN CON CONTROLES'!I101=3),AND('VALORACIÓN CON CONTROLES'!H101=2,'VALORACIÓN CON CONTROLES'!I101=4),AND('VALORACIÓN CON CONTROLES'!H101=1,'VALORACIÓN CON CONTROLES'!I101=4),AND('VALORACIÓN CON CONTROLES'!H101=1,'VALORACIÓN CON CONTROLES'!I101=5)),"ZONA RIESGO ALTO",IF(OR(AND('VALORACIÓN CON CONTROLES'!H101=5,'VALORACIÓN CON CONTROLES'!I101=3),AND('VALORACIÓN CON CONTROLES'!H101=5,'VALORACIÓN CON CONTROLES'!I101=4),AND('VALORACIÓN CON CONTROLES'!H101=5,'VALORACIÓN CON CONTROLES'!I101=5),AND('VALORACIÓN CON CONTROLES'!H101=4,'VALORACIÓN CON CONTROLES'!I101=4),AND('VALORACIÓN CON CONTROLES'!H101=4,'VALORACIÓN CON CONTROLES'!I101=5),AND('VALORACIÓN CON CONTROLES'!H101=3,'VALORACIÓN CON CONTROLES'!I101=4),AND('VALORACIÓN CON CONTROLES'!H101=3,'VALORACIÓN CON CONTROLES'!I101=5),AND('VALORACIÓN CON CONTROLES'!H101=2,'VALORACIÓN CON CONTROLES'!I101=5)),"ZONA RIESGO EXTREMO")))),0)</f>
        <v>0</v>
      </c>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ht="15.75" thickBot="1" x14ac:dyDescent="0.3">
      <c r="A107" s="1"/>
      <c r="B107" s="1"/>
      <c r="C107" s="1"/>
      <c r="D107" s="1"/>
      <c r="E107" s="1"/>
      <c r="F107" s="1"/>
      <c r="G107" s="1"/>
      <c r="H107" s="1"/>
      <c r="I107" s="1"/>
      <c r="J107" s="1"/>
      <c r="K107" s="15">
        <v>97</v>
      </c>
      <c r="L107" s="1"/>
      <c r="M107" s="48">
        <v>93</v>
      </c>
      <c r="N107" s="48">
        <f>IF(AND('VALORACIÓN CON CONTROLES'!H102=0,'VALORACIÓN CON CONTROLES'!I102=0),'ANALISIS DE RIESGOS'!I102,0)</f>
        <v>0</v>
      </c>
      <c r="O107" s="1">
        <f>IF(AND('VALORACIÓN CON CONTROLES'!H102=0,'VALORACIÓN CON CONTROLES'!I102&gt;0),IF(OR(AND('ANALISIS DE RIESGOS'!F102=1,'VALORACIÓN CON CONTROLES'!I102=1),AND('ANALISIS DE RIESGOS'!F102=2,'VALORACIÓN CON CONTROLES'!I102=1),AND('ANALISIS DE RIESGOS'!F102=3,'VALORACIÓN CON CONTROLES'!I102=1),AND('ANALISIS DE RIESGOS'!F102=1,'VALORACIÓN CON CONTROLES'!I102=2),AND('ANALISIS DE RIESGOS'!F102=2,'VALORACIÓN CON CONTROLES'!I102=2)),"ZONA RIESGO BAJA",IF(OR(AND('ANALISIS DE RIESGOS'!F102=4,'VALORACIÓN CON CONTROLES'!I102=1),AND('ANALISIS DE RIESGOS'!F102=3,'VALORACIÓN CON CONTROLES'!I102=2),AND('ANALISIS DE RIESGOS'!F102=2,'VALORACIÓN CON CONTROLES'!I102=3),AND('ANALISIS DE RIESGOS'!F102=1,'VALORACIÓN CON CONTROLES'!I102=3)),"ZONA RIESGO MODERADO",IF(OR(AND('ANALISIS DE RIESGOS'!F102=5,'VALORACIÓN CON CONTROLES'!I102=1),AND('ANALISIS DE RIESGOS'!F102=5,'VALORACIÓN CON CONTROLES'!I102=2),AND('ANALISIS DE RIESGOS'!F102=4,'VALORACIÓN CON CONTROLES'!I102=2),AND('ANALISIS DE RIESGOS'!F102=4,'VALORACIÓN CON CONTROLES'!I102=3),AND('ANALISIS DE RIESGOS'!F102=3,'VALORACIÓN CON CONTROLES'!I102=3),AND('ANALISIS DE RIESGOS'!F102=2,'VALORACIÓN CON CONTROLES'!I102=4),AND('ANALISIS DE RIESGOS'!F102=1,'VALORACIÓN CON CONTROLES'!I102=4),AND('ANALISIS DE RIESGOS'!F102=1,'VALORACIÓN CON CONTROLES'!I102=5)),"ZONA RIESGO ALTO",IF(OR(AND('ANALISIS DE RIESGOS'!F102=5,'VALORACIÓN CON CONTROLES'!I102=3),AND('ANALISIS DE RIESGOS'!F102=5,'VALORACIÓN CON CONTROLES'!I102=4),AND('ANALISIS DE RIESGOS'!F102=5,'VALORACIÓN CON CONTROLES'!I102=5),AND('ANALISIS DE RIESGOS'!F102=4,'VALORACIÓN CON CONTROLES'!I102=4),AND('ANALISIS DE RIESGOS'!F102=4,'VALORACIÓN CON CONTROLES'!I102=5),AND('ANALISIS DE RIESGOS'!F102=3,'VALORACIÓN CON CONTROLES'!I102=4),AND('ANALISIS DE RIESGOS'!F102=3,'VALORACIÓN CON CONTROLES'!I102=5),AND('ANALISIS DE RIESGOS'!F102=2,'VALORACIÓN CON CONTROLES'!I102=5)),"ZONA RIESGO EXTREMO")))),0)</f>
        <v>0</v>
      </c>
      <c r="P107" s="1">
        <f>IF(AND('VALORACIÓN CON CONTROLES'!H102&gt;0,'VALORACIÓN CON CONTROLES'!I102=0),IF(OR(AND('VALORACIÓN CON CONTROLES'!H102=1,'ANALISIS DE RIESGOS'!G102=1),AND('VALORACIÓN CON CONTROLES'!H102=2,'ANALISIS DE RIESGOS'!G102=1),AND('VALORACIÓN CON CONTROLES'!H102=3,'ANALISIS DE RIESGOS'!G102=1),AND('VALORACIÓN CON CONTROLES'!H102=1,'ANALISIS DE RIESGOS'!G102=2),AND('VALORACIÓN CON CONTROLES'!H102=2,'ANALISIS DE RIESGOS'!G102=2)),"ZONA RIESGO BAJA",IF(OR(AND('VALORACIÓN CON CONTROLES'!H102=4,'ANALISIS DE RIESGOS'!G102=1),AND('VALORACIÓN CON CONTROLES'!H102=3,'ANALISIS DE RIESGOS'!G102=2),AND('VALORACIÓN CON CONTROLES'!H102=2,'ANALISIS DE RIESGOS'!G102=3),AND('VALORACIÓN CON CONTROLES'!H102=1,'ANALISIS DE RIESGOS'!G102=3)),"ZONA RIESGO MODERADO",IF(OR(AND('VALORACIÓN CON CONTROLES'!H102=5,'ANALISIS DE RIESGOS'!G102=1),AND('VALORACIÓN CON CONTROLES'!H102=5,'ANALISIS DE RIESGOS'!G102=2),AND('VALORACIÓN CON CONTROLES'!H102=4,'ANALISIS DE RIESGOS'!G102=2),AND('VALORACIÓN CON CONTROLES'!H102=4,'ANALISIS DE RIESGOS'!G102=3),AND('VALORACIÓN CON CONTROLES'!H102=3,'ANALISIS DE RIESGOS'!G102=3),AND('VALORACIÓN CON CONTROLES'!H102=2,'ANALISIS DE RIESGOS'!G102=4),AND('VALORACIÓN CON CONTROLES'!H102=1,'ANALISIS DE RIESGOS'!G102=4),AND('VALORACIÓN CON CONTROLES'!H102=1,'ANALISIS DE RIESGOS'!G102=5)),"ZONA RIESGO ALTO",IF(OR(AND('VALORACIÓN CON CONTROLES'!H102=5,'ANALISIS DE RIESGOS'!G102=3),AND('VALORACIÓN CON CONTROLES'!H102=5,'ANALISIS DE RIESGOS'!G102=4),AND('VALORACIÓN CON CONTROLES'!H102=5,'ANALISIS DE RIESGOS'!G102=5),AND('VALORACIÓN CON CONTROLES'!H102=4,'ANALISIS DE RIESGOS'!G102=4),AND('VALORACIÓN CON CONTROLES'!H102=4,'ANALISIS DE RIESGOS'!G102=5),AND('VALORACIÓN CON CONTROLES'!H102=3,'ANALISIS DE RIESGOS'!G102=4),AND('VALORACIÓN CON CONTROLES'!H102=3,'ANALISIS DE RIESGOS'!G102=5),AND('VALORACIÓN CON CONTROLES'!H102=2,'ANALISIS DE RIESGOS'!G102=5)),"ZONA RIESGO EXTREMO")))),0)</f>
        <v>0</v>
      </c>
      <c r="Q107" s="46">
        <f>IF(AND('VALORACIÓN CON CONTROLES'!H102&gt;0,'VALORACIÓN CON CONTROLES'!I102&gt;0),IF(OR(AND('VALORACIÓN CON CONTROLES'!H102=1,'VALORACIÓN CON CONTROLES'!I102=1),AND('VALORACIÓN CON CONTROLES'!H102=2,'VALORACIÓN CON CONTROLES'!I102=1),AND('VALORACIÓN CON CONTROLES'!H102=3,'VALORACIÓN CON CONTROLES'!I102=1),AND('VALORACIÓN CON CONTROLES'!H102=1,'VALORACIÓN CON CONTROLES'!I102=2),AND('VALORACIÓN CON CONTROLES'!H102=2,'VALORACIÓN CON CONTROLES'!I102=2)),"ZONA RIESGO BAJA",IF(OR(AND('VALORACIÓN CON CONTROLES'!H102=4,'VALORACIÓN CON CONTROLES'!I102=1),AND('VALORACIÓN CON CONTROLES'!H102=3,'VALORACIÓN CON CONTROLES'!I102=2),AND('VALORACIÓN CON CONTROLES'!H102=2,'VALORACIÓN CON CONTROLES'!I102=3),AND('VALORACIÓN CON CONTROLES'!H102=1,'VALORACIÓN CON CONTROLES'!I102=3)),"ZONA RIESGO MODERADO",IF(OR(AND('VALORACIÓN CON CONTROLES'!H102=5,'VALORACIÓN CON CONTROLES'!I102=1),AND('VALORACIÓN CON CONTROLES'!H102=5,'VALORACIÓN CON CONTROLES'!I102=2),AND('VALORACIÓN CON CONTROLES'!H102=4,'VALORACIÓN CON CONTROLES'!I102=2),AND('VALORACIÓN CON CONTROLES'!H102=4,'VALORACIÓN CON CONTROLES'!I102=3),AND('VALORACIÓN CON CONTROLES'!H102=3,'VALORACIÓN CON CONTROLES'!I102=3),AND('VALORACIÓN CON CONTROLES'!H102=2,'VALORACIÓN CON CONTROLES'!I102=4),AND('VALORACIÓN CON CONTROLES'!H102=1,'VALORACIÓN CON CONTROLES'!I102=4),AND('VALORACIÓN CON CONTROLES'!H102=1,'VALORACIÓN CON CONTROLES'!I102=5)),"ZONA RIESGO ALTO",IF(OR(AND('VALORACIÓN CON CONTROLES'!H102=5,'VALORACIÓN CON CONTROLES'!I102=3),AND('VALORACIÓN CON CONTROLES'!H102=5,'VALORACIÓN CON CONTROLES'!I102=4),AND('VALORACIÓN CON CONTROLES'!H102=5,'VALORACIÓN CON CONTROLES'!I102=5),AND('VALORACIÓN CON CONTROLES'!H102=4,'VALORACIÓN CON CONTROLES'!I102=4),AND('VALORACIÓN CON CONTROLES'!H102=4,'VALORACIÓN CON CONTROLES'!I102=5),AND('VALORACIÓN CON CONTROLES'!H102=3,'VALORACIÓN CON CONTROLES'!I102=4),AND('VALORACIÓN CON CONTROLES'!H102=3,'VALORACIÓN CON CONTROLES'!I102=5),AND('VALORACIÓN CON CONTROLES'!H102=2,'VALORACIÓN CON CONTROLES'!I102=5)),"ZONA RIESGO EXTREMO")))),0)</f>
        <v>0</v>
      </c>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ht="15.75" thickBot="1" x14ac:dyDescent="0.3">
      <c r="A108" s="1"/>
      <c r="B108" s="1"/>
      <c r="C108" s="1"/>
      <c r="D108" s="1"/>
      <c r="E108" s="1"/>
      <c r="F108" s="1"/>
      <c r="G108" s="1"/>
      <c r="H108" s="1"/>
      <c r="I108" s="1"/>
      <c r="J108" s="1"/>
      <c r="K108" s="15">
        <v>98</v>
      </c>
      <c r="L108" s="1"/>
      <c r="M108" s="48">
        <v>94</v>
      </c>
      <c r="N108" s="48">
        <f>IF(AND('VALORACIÓN CON CONTROLES'!H103=0,'VALORACIÓN CON CONTROLES'!I103=0),'ANALISIS DE RIESGOS'!I103,0)</f>
        <v>0</v>
      </c>
      <c r="O108" s="1">
        <f>IF(AND('VALORACIÓN CON CONTROLES'!H103=0,'VALORACIÓN CON CONTROLES'!I103&gt;0),IF(OR(AND('ANALISIS DE RIESGOS'!F103=1,'VALORACIÓN CON CONTROLES'!I103=1),AND('ANALISIS DE RIESGOS'!F103=2,'VALORACIÓN CON CONTROLES'!I103=1),AND('ANALISIS DE RIESGOS'!F103=3,'VALORACIÓN CON CONTROLES'!I103=1),AND('ANALISIS DE RIESGOS'!F103=1,'VALORACIÓN CON CONTROLES'!I103=2),AND('ANALISIS DE RIESGOS'!F103=2,'VALORACIÓN CON CONTROLES'!I103=2)),"ZONA RIESGO BAJA",IF(OR(AND('ANALISIS DE RIESGOS'!F103=4,'VALORACIÓN CON CONTROLES'!I103=1),AND('ANALISIS DE RIESGOS'!F103=3,'VALORACIÓN CON CONTROLES'!I103=2),AND('ANALISIS DE RIESGOS'!F103=2,'VALORACIÓN CON CONTROLES'!I103=3),AND('ANALISIS DE RIESGOS'!F103=1,'VALORACIÓN CON CONTROLES'!I103=3)),"ZONA RIESGO MODERADO",IF(OR(AND('ANALISIS DE RIESGOS'!F103=5,'VALORACIÓN CON CONTROLES'!I103=1),AND('ANALISIS DE RIESGOS'!F103=5,'VALORACIÓN CON CONTROLES'!I103=2),AND('ANALISIS DE RIESGOS'!F103=4,'VALORACIÓN CON CONTROLES'!I103=2),AND('ANALISIS DE RIESGOS'!F103=4,'VALORACIÓN CON CONTROLES'!I103=3),AND('ANALISIS DE RIESGOS'!F103=3,'VALORACIÓN CON CONTROLES'!I103=3),AND('ANALISIS DE RIESGOS'!F103=2,'VALORACIÓN CON CONTROLES'!I103=4),AND('ANALISIS DE RIESGOS'!F103=1,'VALORACIÓN CON CONTROLES'!I103=4),AND('ANALISIS DE RIESGOS'!F103=1,'VALORACIÓN CON CONTROLES'!I103=5)),"ZONA RIESGO ALTO",IF(OR(AND('ANALISIS DE RIESGOS'!F103=5,'VALORACIÓN CON CONTROLES'!I103=3),AND('ANALISIS DE RIESGOS'!F103=5,'VALORACIÓN CON CONTROLES'!I103=4),AND('ANALISIS DE RIESGOS'!F103=5,'VALORACIÓN CON CONTROLES'!I103=5),AND('ANALISIS DE RIESGOS'!F103=4,'VALORACIÓN CON CONTROLES'!I103=4),AND('ANALISIS DE RIESGOS'!F103=4,'VALORACIÓN CON CONTROLES'!I103=5),AND('ANALISIS DE RIESGOS'!F103=3,'VALORACIÓN CON CONTROLES'!I103=4),AND('ANALISIS DE RIESGOS'!F103=3,'VALORACIÓN CON CONTROLES'!I103=5),AND('ANALISIS DE RIESGOS'!F103=2,'VALORACIÓN CON CONTROLES'!I103=5)),"ZONA RIESGO EXTREMO")))),0)</f>
        <v>0</v>
      </c>
      <c r="P108" s="1">
        <f>IF(AND('VALORACIÓN CON CONTROLES'!H103&gt;0,'VALORACIÓN CON CONTROLES'!I103=0),IF(OR(AND('VALORACIÓN CON CONTROLES'!H103=1,'ANALISIS DE RIESGOS'!G103=1),AND('VALORACIÓN CON CONTROLES'!H103=2,'ANALISIS DE RIESGOS'!G103=1),AND('VALORACIÓN CON CONTROLES'!H103=3,'ANALISIS DE RIESGOS'!G103=1),AND('VALORACIÓN CON CONTROLES'!H103=1,'ANALISIS DE RIESGOS'!G103=2),AND('VALORACIÓN CON CONTROLES'!H103=2,'ANALISIS DE RIESGOS'!G103=2)),"ZONA RIESGO BAJA",IF(OR(AND('VALORACIÓN CON CONTROLES'!H103=4,'ANALISIS DE RIESGOS'!G103=1),AND('VALORACIÓN CON CONTROLES'!H103=3,'ANALISIS DE RIESGOS'!G103=2),AND('VALORACIÓN CON CONTROLES'!H103=2,'ANALISIS DE RIESGOS'!G103=3),AND('VALORACIÓN CON CONTROLES'!H103=1,'ANALISIS DE RIESGOS'!G103=3)),"ZONA RIESGO MODERADO",IF(OR(AND('VALORACIÓN CON CONTROLES'!H103=5,'ANALISIS DE RIESGOS'!G103=1),AND('VALORACIÓN CON CONTROLES'!H103=5,'ANALISIS DE RIESGOS'!G103=2),AND('VALORACIÓN CON CONTROLES'!H103=4,'ANALISIS DE RIESGOS'!G103=2),AND('VALORACIÓN CON CONTROLES'!H103=4,'ANALISIS DE RIESGOS'!G103=3),AND('VALORACIÓN CON CONTROLES'!H103=3,'ANALISIS DE RIESGOS'!G103=3),AND('VALORACIÓN CON CONTROLES'!H103=2,'ANALISIS DE RIESGOS'!G103=4),AND('VALORACIÓN CON CONTROLES'!H103=1,'ANALISIS DE RIESGOS'!G103=4),AND('VALORACIÓN CON CONTROLES'!H103=1,'ANALISIS DE RIESGOS'!G103=5)),"ZONA RIESGO ALTO",IF(OR(AND('VALORACIÓN CON CONTROLES'!H103=5,'ANALISIS DE RIESGOS'!G103=3),AND('VALORACIÓN CON CONTROLES'!H103=5,'ANALISIS DE RIESGOS'!G103=4),AND('VALORACIÓN CON CONTROLES'!H103=5,'ANALISIS DE RIESGOS'!G103=5),AND('VALORACIÓN CON CONTROLES'!H103=4,'ANALISIS DE RIESGOS'!G103=4),AND('VALORACIÓN CON CONTROLES'!H103=4,'ANALISIS DE RIESGOS'!G103=5),AND('VALORACIÓN CON CONTROLES'!H103=3,'ANALISIS DE RIESGOS'!G103=4),AND('VALORACIÓN CON CONTROLES'!H103=3,'ANALISIS DE RIESGOS'!G103=5),AND('VALORACIÓN CON CONTROLES'!H103=2,'ANALISIS DE RIESGOS'!G103=5)),"ZONA RIESGO EXTREMO")))),0)</f>
        <v>0</v>
      </c>
      <c r="Q108" s="46">
        <f>IF(AND('VALORACIÓN CON CONTROLES'!H103&gt;0,'VALORACIÓN CON CONTROLES'!I103&gt;0),IF(OR(AND('VALORACIÓN CON CONTROLES'!H103=1,'VALORACIÓN CON CONTROLES'!I103=1),AND('VALORACIÓN CON CONTROLES'!H103=2,'VALORACIÓN CON CONTROLES'!I103=1),AND('VALORACIÓN CON CONTROLES'!H103=3,'VALORACIÓN CON CONTROLES'!I103=1),AND('VALORACIÓN CON CONTROLES'!H103=1,'VALORACIÓN CON CONTROLES'!I103=2),AND('VALORACIÓN CON CONTROLES'!H103=2,'VALORACIÓN CON CONTROLES'!I103=2)),"ZONA RIESGO BAJA",IF(OR(AND('VALORACIÓN CON CONTROLES'!H103=4,'VALORACIÓN CON CONTROLES'!I103=1),AND('VALORACIÓN CON CONTROLES'!H103=3,'VALORACIÓN CON CONTROLES'!I103=2),AND('VALORACIÓN CON CONTROLES'!H103=2,'VALORACIÓN CON CONTROLES'!I103=3),AND('VALORACIÓN CON CONTROLES'!H103=1,'VALORACIÓN CON CONTROLES'!I103=3)),"ZONA RIESGO MODERADO",IF(OR(AND('VALORACIÓN CON CONTROLES'!H103=5,'VALORACIÓN CON CONTROLES'!I103=1),AND('VALORACIÓN CON CONTROLES'!H103=5,'VALORACIÓN CON CONTROLES'!I103=2),AND('VALORACIÓN CON CONTROLES'!H103=4,'VALORACIÓN CON CONTROLES'!I103=2),AND('VALORACIÓN CON CONTROLES'!H103=4,'VALORACIÓN CON CONTROLES'!I103=3),AND('VALORACIÓN CON CONTROLES'!H103=3,'VALORACIÓN CON CONTROLES'!I103=3),AND('VALORACIÓN CON CONTROLES'!H103=2,'VALORACIÓN CON CONTROLES'!I103=4),AND('VALORACIÓN CON CONTROLES'!H103=1,'VALORACIÓN CON CONTROLES'!I103=4),AND('VALORACIÓN CON CONTROLES'!H103=1,'VALORACIÓN CON CONTROLES'!I103=5)),"ZONA RIESGO ALTO",IF(OR(AND('VALORACIÓN CON CONTROLES'!H103=5,'VALORACIÓN CON CONTROLES'!I103=3),AND('VALORACIÓN CON CONTROLES'!H103=5,'VALORACIÓN CON CONTROLES'!I103=4),AND('VALORACIÓN CON CONTROLES'!H103=5,'VALORACIÓN CON CONTROLES'!I103=5),AND('VALORACIÓN CON CONTROLES'!H103=4,'VALORACIÓN CON CONTROLES'!I103=4),AND('VALORACIÓN CON CONTROLES'!H103=4,'VALORACIÓN CON CONTROLES'!I103=5),AND('VALORACIÓN CON CONTROLES'!H103=3,'VALORACIÓN CON CONTROLES'!I103=4),AND('VALORACIÓN CON CONTROLES'!H103=3,'VALORACIÓN CON CONTROLES'!I103=5),AND('VALORACIÓN CON CONTROLES'!H103=2,'VALORACIÓN CON CONTROLES'!I103=5)),"ZONA RIESGO EXTREMO")))),0)</f>
        <v>0</v>
      </c>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ht="15.75" thickBot="1" x14ac:dyDescent="0.3">
      <c r="A109" s="1"/>
      <c r="B109" s="1"/>
      <c r="C109" s="1"/>
      <c r="D109" s="1"/>
      <c r="E109" s="1"/>
      <c r="F109" s="1"/>
      <c r="G109" s="1"/>
      <c r="H109" s="1"/>
      <c r="I109" s="1"/>
      <c r="J109" s="1"/>
      <c r="K109" s="15">
        <v>99</v>
      </c>
      <c r="L109" s="1"/>
      <c r="M109" s="48">
        <v>95</v>
      </c>
      <c r="N109" s="48">
        <f>IF(AND('VALORACIÓN CON CONTROLES'!H104=0,'VALORACIÓN CON CONTROLES'!I104=0),'ANALISIS DE RIESGOS'!I104,0)</f>
        <v>0</v>
      </c>
      <c r="O109" s="1">
        <f>IF(AND('VALORACIÓN CON CONTROLES'!H104=0,'VALORACIÓN CON CONTROLES'!I104&gt;0),IF(OR(AND('ANALISIS DE RIESGOS'!F104=1,'VALORACIÓN CON CONTROLES'!I104=1),AND('ANALISIS DE RIESGOS'!F104=2,'VALORACIÓN CON CONTROLES'!I104=1),AND('ANALISIS DE RIESGOS'!F104=3,'VALORACIÓN CON CONTROLES'!I104=1),AND('ANALISIS DE RIESGOS'!F104=1,'VALORACIÓN CON CONTROLES'!I104=2),AND('ANALISIS DE RIESGOS'!F104=2,'VALORACIÓN CON CONTROLES'!I104=2)),"ZONA RIESGO BAJA",IF(OR(AND('ANALISIS DE RIESGOS'!F104=4,'VALORACIÓN CON CONTROLES'!I104=1),AND('ANALISIS DE RIESGOS'!F104=3,'VALORACIÓN CON CONTROLES'!I104=2),AND('ANALISIS DE RIESGOS'!F104=2,'VALORACIÓN CON CONTROLES'!I104=3),AND('ANALISIS DE RIESGOS'!F104=1,'VALORACIÓN CON CONTROLES'!I104=3)),"ZONA RIESGO MODERADO",IF(OR(AND('ANALISIS DE RIESGOS'!F104=5,'VALORACIÓN CON CONTROLES'!I104=1),AND('ANALISIS DE RIESGOS'!F104=5,'VALORACIÓN CON CONTROLES'!I104=2),AND('ANALISIS DE RIESGOS'!F104=4,'VALORACIÓN CON CONTROLES'!I104=2),AND('ANALISIS DE RIESGOS'!F104=4,'VALORACIÓN CON CONTROLES'!I104=3),AND('ANALISIS DE RIESGOS'!F104=3,'VALORACIÓN CON CONTROLES'!I104=3),AND('ANALISIS DE RIESGOS'!F104=2,'VALORACIÓN CON CONTROLES'!I104=4),AND('ANALISIS DE RIESGOS'!F104=1,'VALORACIÓN CON CONTROLES'!I104=4),AND('ANALISIS DE RIESGOS'!F104=1,'VALORACIÓN CON CONTROLES'!I104=5)),"ZONA RIESGO ALTO",IF(OR(AND('ANALISIS DE RIESGOS'!F104=5,'VALORACIÓN CON CONTROLES'!I104=3),AND('ANALISIS DE RIESGOS'!F104=5,'VALORACIÓN CON CONTROLES'!I104=4),AND('ANALISIS DE RIESGOS'!F104=5,'VALORACIÓN CON CONTROLES'!I104=5),AND('ANALISIS DE RIESGOS'!F104=4,'VALORACIÓN CON CONTROLES'!I104=4),AND('ANALISIS DE RIESGOS'!F104=4,'VALORACIÓN CON CONTROLES'!I104=5),AND('ANALISIS DE RIESGOS'!F104=3,'VALORACIÓN CON CONTROLES'!I104=4),AND('ANALISIS DE RIESGOS'!F104=3,'VALORACIÓN CON CONTROLES'!I104=5),AND('ANALISIS DE RIESGOS'!F104=2,'VALORACIÓN CON CONTROLES'!I104=5)),"ZONA RIESGO EXTREMO")))),0)</f>
        <v>0</v>
      </c>
      <c r="P109" s="1">
        <f>IF(AND('VALORACIÓN CON CONTROLES'!H104&gt;0,'VALORACIÓN CON CONTROLES'!I104=0),IF(OR(AND('VALORACIÓN CON CONTROLES'!H104=1,'ANALISIS DE RIESGOS'!G104=1),AND('VALORACIÓN CON CONTROLES'!H104=2,'ANALISIS DE RIESGOS'!G104=1),AND('VALORACIÓN CON CONTROLES'!H104=3,'ANALISIS DE RIESGOS'!G104=1),AND('VALORACIÓN CON CONTROLES'!H104=1,'ANALISIS DE RIESGOS'!G104=2),AND('VALORACIÓN CON CONTROLES'!H104=2,'ANALISIS DE RIESGOS'!G104=2)),"ZONA RIESGO BAJA",IF(OR(AND('VALORACIÓN CON CONTROLES'!H104=4,'ANALISIS DE RIESGOS'!G104=1),AND('VALORACIÓN CON CONTROLES'!H104=3,'ANALISIS DE RIESGOS'!G104=2),AND('VALORACIÓN CON CONTROLES'!H104=2,'ANALISIS DE RIESGOS'!G104=3),AND('VALORACIÓN CON CONTROLES'!H104=1,'ANALISIS DE RIESGOS'!G104=3)),"ZONA RIESGO MODERADO",IF(OR(AND('VALORACIÓN CON CONTROLES'!H104=5,'ANALISIS DE RIESGOS'!G104=1),AND('VALORACIÓN CON CONTROLES'!H104=5,'ANALISIS DE RIESGOS'!G104=2),AND('VALORACIÓN CON CONTROLES'!H104=4,'ANALISIS DE RIESGOS'!G104=2),AND('VALORACIÓN CON CONTROLES'!H104=4,'ANALISIS DE RIESGOS'!G104=3),AND('VALORACIÓN CON CONTROLES'!H104=3,'ANALISIS DE RIESGOS'!G104=3),AND('VALORACIÓN CON CONTROLES'!H104=2,'ANALISIS DE RIESGOS'!G104=4),AND('VALORACIÓN CON CONTROLES'!H104=1,'ANALISIS DE RIESGOS'!G104=4),AND('VALORACIÓN CON CONTROLES'!H104=1,'ANALISIS DE RIESGOS'!G104=5)),"ZONA RIESGO ALTO",IF(OR(AND('VALORACIÓN CON CONTROLES'!H104=5,'ANALISIS DE RIESGOS'!G104=3),AND('VALORACIÓN CON CONTROLES'!H104=5,'ANALISIS DE RIESGOS'!G104=4),AND('VALORACIÓN CON CONTROLES'!H104=5,'ANALISIS DE RIESGOS'!G104=5),AND('VALORACIÓN CON CONTROLES'!H104=4,'ANALISIS DE RIESGOS'!G104=4),AND('VALORACIÓN CON CONTROLES'!H104=4,'ANALISIS DE RIESGOS'!G104=5),AND('VALORACIÓN CON CONTROLES'!H104=3,'ANALISIS DE RIESGOS'!G104=4),AND('VALORACIÓN CON CONTROLES'!H104=3,'ANALISIS DE RIESGOS'!G104=5),AND('VALORACIÓN CON CONTROLES'!H104=2,'ANALISIS DE RIESGOS'!G104=5)),"ZONA RIESGO EXTREMO")))),0)</f>
        <v>0</v>
      </c>
      <c r="Q109" s="46">
        <f>IF(AND('VALORACIÓN CON CONTROLES'!H104&gt;0,'VALORACIÓN CON CONTROLES'!I104&gt;0),IF(OR(AND('VALORACIÓN CON CONTROLES'!H104=1,'VALORACIÓN CON CONTROLES'!I104=1),AND('VALORACIÓN CON CONTROLES'!H104=2,'VALORACIÓN CON CONTROLES'!I104=1),AND('VALORACIÓN CON CONTROLES'!H104=3,'VALORACIÓN CON CONTROLES'!I104=1),AND('VALORACIÓN CON CONTROLES'!H104=1,'VALORACIÓN CON CONTROLES'!I104=2),AND('VALORACIÓN CON CONTROLES'!H104=2,'VALORACIÓN CON CONTROLES'!I104=2)),"ZONA RIESGO BAJA",IF(OR(AND('VALORACIÓN CON CONTROLES'!H104=4,'VALORACIÓN CON CONTROLES'!I104=1),AND('VALORACIÓN CON CONTROLES'!H104=3,'VALORACIÓN CON CONTROLES'!I104=2),AND('VALORACIÓN CON CONTROLES'!H104=2,'VALORACIÓN CON CONTROLES'!I104=3),AND('VALORACIÓN CON CONTROLES'!H104=1,'VALORACIÓN CON CONTROLES'!I104=3)),"ZONA RIESGO MODERADO",IF(OR(AND('VALORACIÓN CON CONTROLES'!H104=5,'VALORACIÓN CON CONTROLES'!I104=1),AND('VALORACIÓN CON CONTROLES'!H104=5,'VALORACIÓN CON CONTROLES'!I104=2),AND('VALORACIÓN CON CONTROLES'!H104=4,'VALORACIÓN CON CONTROLES'!I104=2),AND('VALORACIÓN CON CONTROLES'!H104=4,'VALORACIÓN CON CONTROLES'!I104=3),AND('VALORACIÓN CON CONTROLES'!H104=3,'VALORACIÓN CON CONTROLES'!I104=3),AND('VALORACIÓN CON CONTROLES'!H104=2,'VALORACIÓN CON CONTROLES'!I104=4),AND('VALORACIÓN CON CONTROLES'!H104=1,'VALORACIÓN CON CONTROLES'!I104=4),AND('VALORACIÓN CON CONTROLES'!H104=1,'VALORACIÓN CON CONTROLES'!I104=5)),"ZONA RIESGO ALTO",IF(OR(AND('VALORACIÓN CON CONTROLES'!H104=5,'VALORACIÓN CON CONTROLES'!I104=3),AND('VALORACIÓN CON CONTROLES'!H104=5,'VALORACIÓN CON CONTROLES'!I104=4),AND('VALORACIÓN CON CONTROLES'!H104=5,'VALORACIÓN CON CONTROLES'!I104=5),AND('VALORACIÓN CON CONTROLES'!H104=4,'VALORACIÓN CON CONTROLES'!I104=4),AND('VALORACIÓN CON CONTROLES'!H104=4,'VALORACIÓN CON CONTROLES'!I104=5),AND('VALORACIÓN CON CONTROLES'!H104=3,'VALORACIÓN CON CONTROLES'!I104=4),AND('VALORACIÓN CON CONTROLES'!H104=3,'VALORACIÓN CON CONTROLES'!I104=5),AND('VALORACIÓN CON CONTROLES'!H104=2,'VALORACIÓN CON CONTROLES'!I104=5)),"ZONA RIESGO EXTREMO")))),0)</f>
        <v>0</v>
      </c>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ht="15.75" thickBot="1" x14ac:dyDescent="0.3">
      <c r="A110" s="1"/>
      <c r="B110" s="1"/>
      <c r="C110" s="1"/>
      <c r="D110" s="1"/>
      <c r="E110" s="1"/>
      <c r="F110" s="1"/>
      <c r="G110" s="1"/>
      <c r="H110" s="1"/>
      <c r="I110" s="1"/>
      <c r="J110" s="1"/>
      <c r="K110" s="15">
        <v>100</v>
      </c>
      <c r="L110" s="1"/>
      <c r="M110" s="48">
        <v>96</v>
      </c>
      <c r="N110" s="48">
        <f>IF(AND('VALORACIÓN CON CONTROLES'!H105=0,'VALORACIÓN CON CONTROLES'!I105=0),'ANALISIS DE RIESGOS'!I105,0)</f>
        <v>0</v>
      </c>
      <c r="O110" s="1">
        <f>IF(AND('VALORACIÓN CON CONTROLES'!H105=0,'VALORACIÓN CON CONTROLES'!I105&gt;0),IF(OR(AND('ANALISIS DE RIESGOS'!F105=1,'VALORACIÓN CON CONTROLES'!I105=1),AND('ANALISIS DE RIESGOS'!F105=2,'VALORACIÓN CON CONTROLES'!I105=1),AND('ANALISIS DE RIESGOS'!F105=3,'VALORACIÓN CON CONTROLES'!I105=1),AND('ANALISIS DE RIESGOS'!F105=1,'VALORACIÓN CON CONTROLES'!I105=2),AND('ANALISIS DE RIESGOS'!F105=2,'VALORACIÓN CON CONTROLES'!I105=2)),"ZONA RIESGO BAJA",IF(OR(AND('ANALISIS DE RIESGOS'!F105=4,'VALORACIÓN CON CONTROLES'!I105=1),AND('ANALISIS DE RIESGOS'!F105=3,'VALORACIÓN CON CONTROLES'!I105=2),AND('ANALISIS DE RIESGOS'!F105=2,'VALORACIÓN CON CONTROLES'!I105=3),AND('ANALISIS DE RIESGOS'!F105=1,'VALORACIÓN CON CONTROLES'!I105=3)),"ZONA RIESGO MODERADO",IF(OR(AND('ANALISIS DE RIESGOS'!F105=5,'VALORACIÓN CON CONTROLES'!I105=1),AND('ANALISIS DE RIESGOS'!F105=5,'VALORACIÓN CON CONTROLES'!I105=2),AND('ANALISIS DE RIESGOS'!F105=4,'VALORACIÓN CON CONTROLES'!I105=2),AND('ANALISIS DE RIESGOS'!F105=4,'VALORACIÓN CON CONTROLES'!I105=3),AND('ANALISIS DE RIESGOS'!F105=3,'VALORACIÓN CON CONTROLES'!I105=3),AND('ANALISIS DE RIESGOS'!F105=2,'VALORACIÓN CON CONTROLES'!I105=4),AND('ANALISIS DE RIESGOS'!F105=1,'VALORACIÓN CON CONTROLES'!I105=4),AND('ANALISIS DE RIESGOS'!F105=1,'VALORACIÓN CON CONTROLES'!I105=5)),"ZONA RIESGO ALTO",IF(OR(AND('ANALISIS DE RIESGOS'!F105=5,'VALORACIÓN CON CONTROLES'!I105=3),AND('ANALISIS DE RIESGOS'!F105=5,'VALORACIÓN CON CONTROLES'!I105=4),AND('ANALISIS DE RIESGOS'!F105=5,'VALORACIÓN CON CONTROLES'!I105=5),AND('ANALISIS DE RIESGOS'!F105=4,'VALORACIÓN CON CONTROLES'!I105=4),AND('ANALISIS DE RIESGOS'!F105=4,'VALORACIÓN CON CONTROLES'!I105=5),AND('ANALISIS DE RIESGOS'!F105=3,'VALORACIÓN CON CONTROLES'!I105=4),AND('ANALISIS DE RIESGOS'!F105=3,'VALORACIÓN CON CONTROLES'!I105=5),AND('ANALISIS DE RIESGOS'!F105=2,'VALORACIÓN CON CONTROLES'!I105=5)),"ZONA RIESGO EXTREMO")))),0)</f>
        <v>0</v>
      </c>
      <c r="P110" s="1">
        <f>IF(AND('VALORACIÓN CON CONTROLES'!H105&gt;0,'VALORACIÓN CON CONTROLES'!I105=0),IF(OR(AND('VALORACIÓN CON CONTROLES'!H105=1,'ANALISIS DE RIESGOS'!G105=1),AND('VALORACIÓN CON CONTROLES'!H105=2,'ANALISIS DE RIESGOS'!G105=1),AND('VALORACIÓN CON CONTROLES'!H105=3,'ANALISIS DE RIESGOS'!G105=1),AND('VALORACIÓN CON CONTROLES'!H105=1,'ANALISIS DE RIESGOS'!G105=2),AND('VALORACIÓN CON CONTROLES'!H105=2,'ANALISIS DE RIESGOS'!G105=2)),"ZONA RIESGO BAJA",IF(OR(AND('VALORACIÓN CON CONTROLES'!H105=4,'ANALISIS DE RIESGOS'!G105=1),AND('VALORACIÓN CON CONTROLES'!H105=3,'ANALISIS DE RIESGOS'!G105=2),AND('VALORACIÓN CON CONTROLES'!H105=2,'ANALISIS DE RIESGOS'!G105=3),AND('VALORACIÓN CON CONTROLES'!H105=1,'ANALISIS DE RIESGOS'!G105=3)),"ZONA RIESGO MODERADO",IF(OR(AND('VALORACIÓN CON CONTROLES'!H105=5,'ANALISIS DE RIESGOS'!G105=1),AND('VALORACIÓN CON CONTROLES'!H105=5,'ANALISIS DE RIESGOS'!G105=2),AND('VALORACIÓN CON CONTROLES'!H105=4,'ANALISIS DE RIESGOS'!G105=2),AND('VALORACIÓN CON CONTROLES'!H105=4,'ANALISIS DE RIESGOS'!G105=3),AND('VALORACIÓN CON CONTROLES'!H105=3,'ANALISIS DE RIESGOS'!G105=3),AND('VALORACIÓN CON CONTROLES'!H105=2,'ANALISIS DE RIESGOS'!G105=4),AND('VALORACIÓN CON CONTROLES'!H105=1,'ANALISIS DE RIESGOS'!G105=4),AND('VALORACIÓN CON CONTROLES'!H105=1,'ANALISIS DE RIESGOS'!G105=5)),"ZONA RIESGO ALTO",IF(OR(AND('VALORACIÓN CON CONTROLES'!H105=5,'ANALISIS DE RIESGOS'!G105=3),AND('VALORACIÓN CON CONTROLES'!H105=5,'ANALISIS DE RIESGOS'!G105=4),AND('VALORACIÓN CON CONTROLES'!H105=5,'ANALISIS DE RIESGOS'!G105=5),AND('VALORACIÓN CON CONTROLES'!H105=4,'ANALISIS DE RIESGOS'!G105=4),AND('VALORACIÓN CON CONTROLES'!H105=4,'ANALISIS DE RIESGOS'!G105=5),AND('VALORACIÓN CON CONTROLES'!H105=3,'ANALISIS DE RIESGOS'!G105=4),AND('VALORACIÓN CON CONTROLES'!H105=3,'ANALISIS DE RIESGOS'!G105=5),AND('VALORACIÓN CON CONTROLES'!H105=2,'ANALISIS DE RIESGOS'!G105=5)),"ZONA RIESGO EXTREMO")))),0)</f>
        <v>0</v>
      </c>
      <c r="Q110" s="46">
        <f>IF(AND('VALORACIÓN CON CONTROLES'!H105&gt;0,'VALORACIÓN CON CONTROLES'!I105&gt;0),IF(OR(AND('VALORACIÓN CON CONTROLES'!H105=1,'VALORACIÓN CON CONTROLES'!I105=1),AND('VALORACIÓN CON CONTROLES'!H105=2,'VALORACIÓN CON CONTROLES'!I105=1),AND('VALORACIÓN CON CONTROLES'!H105=3,'VALORACIÓN CON CONTROLES'!I105=1),AND('VALORACIÓN CON CONTROLES'!H105=1,'VALORACIÓN CON CONTROLES'!I105=2),AND('VALORACIÓN CON CONTROLES'!H105=2,'VALORACIÓN CON CONTROLES'!I105=2)),"ZONA RIESGO BAJA",IF(OR(AND('VALORACIÓN CON CONTROLES'!H105=4,'VALORACIÓN CON CONTROLES'!I105=1),AND('VALORACIÓN CON CONTROLES'!H105=3,'VALORACIÓN CON CONTROLES'!I105=2),AND('VALORACIÓN CON CONTROLES'!H105=2,'VALORACIÓN CON CONTROLES'!I105=3),AND('VALORACIÓN CON CONTROLES'!H105=1,'VALORACIÓN CON CONTROLES'!I105=3)),"ZONA RIESGO MODERADO",IF(OR(AND('VALORACIÓN CON CONTROLES'!H105=5,'VALORACIÓN CON CONTROLES'!I105=1),AND('VALORACIÓN CON CONTROLES'!H105=5,'VALORACIÓN CON CONTROLES'!I105=2),AND('VALORACIÓN CON CONTROLES'!H105=4,'VALORACIÓN CON CONTROLES'!I105=2),AND('VALORACIÓN CON CONTROLES'!H105=4,'VALORACIÓN CON CONTROLES'!I105=3),AND('VALORACIÓN CON CONTROLES'!H105=3,'VALORACIÓN CON CONTROLES'!I105=3),AND('VALORACIÓN CON CONTROLES'!H105=2,'VALORACIÓN CON CONTROLES'!I105=4),AND('VALORACIÓN CON CONTROLES'!H105=1,'VALORACIÓN CON CONTROLES'!I105=4),AND('VALORACIÓN CON CONTROLES'!H105=1,'VALORACIÓN CON CONTROLES'!I105=5)),"ZONA RIESGO ALTO",IF(OR(AND('VALORACIÓN CON CONTROLES'!H105=5,'VALORACIÓN CON CONTROLES'!I105=3),AND('VALORACIÓN CON CONTROLES'!H105=5,'VALORACIÓN CON CONTROLES'!I105=4),AND('VALORACIÓN CON CONTROLES'!H105=5,'VALORACIÓN CON CONTROLES'!I105=5),AND('VALORACIÓN CON CONTROLES'!H105=4,'VALORACIÓN CON CONTROLES'!I105=4),AND('VALORACIÓN CON CONTROLES'!H105=4,'VALORACIÓN CON CONTROLES'!I105=5),AND('VALORACIÓN CON CONTROLES'!H105=3,'VALORACIÓN CON CONTROLES'!I105=4),AND('VALORACIÓN CON CONTROLES'!H105=3,'VALORACIÓN CON CONTROLES'!I105=5),AND('VALORACIÓN CON CONTROLES'!H105=2,'VALORACIÓN CON CONTROLES'!I105=5)),"ZONA RIESGO EXTREMO")))),0)</f>
        <v>0</v>
      </c>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ht="15.75" thickBot="1" x14ac:dyDescent="0.3">
      <c r="A111" s="1"/>
      <c r="B111" s="1"/>
      <c r="C111" s="1"/>
      <c r="D111" s="1"/>
      <c r="E111" s="1"/>
      <c r="F111" s="1"/>
      <c r="G111" s="1"/>
      <c r="H111" s="1"/>
      <c r="I111" s="1"/>
      <c r="J111" s="1"/>
      <c r="K111" s="1"/>
      <c r="L111" s="1"/>
      <c r="M111" s="48">
        <v>97</v>
      </c>
      <c r="N111" s="48">
        <f>IF(AND('VALORACIÓN CON CONTROLES'!H106=0,'VALORACIÓN CON CONTROLES'!I106=0),'ANALISIS DE RIESGOS'!I106,0)</f>
        <v>0</v>
      </c>
      <c r="O111" s="1">
        <f>IF(AND('VALORACIÓN CON CONTROLES'!H106=0,'VALORACIÓN CON CONTROLES'!I106&gt;0),IF(OR(AND('ANALISIS DE RIESGOS'!F106=1,'VALORACIÓN CON CONTROLES'!I106=1),AND('ANALISIS DE RIESGOS'!F106=2,'VALORACIÓN CON CONTROLES'!I106=1),AND('ANALISIS DE RIESGOS'!F106=3,'VALORACIÓN CON CONTROLES'!I106=1),AND('ANALISIS DE RIESGOS'!F106=1,'VALORACIÓN CON CONTROLES'!I106=2),AND('ANALISIS DE RIESGOS'!F106=2,'VALORACIÓN CON CONTROLES'!I106=2)),"ZONA RIESGO BAJA",IF(OR(AND('ANALISIS DE RIESGOS'!F106=4,'VALORACIÓN CON CONTROLES'!I106=1),AND('ANALISIS DE RIESGOS'!F106=3,'VALORACIÓN CON CONTROLES'!I106=2),AND('ANALISIS DE RIESGOS'!F106=2,'VALORACIÓN CON CONTROLES'!I106=3),AND('ANALISIS DE RIESGOS'!F106=1,'VALORACIÓN CON CONTROLES'!I106=3)),"ZONA RIESGO MODERADO",IF(OR(AND('ANALISIS DE RIESGOS'!F106=5,'VALORACIÓN CON CONTROLES'!I106=1),AND('ANALISIS DE RIESGOS'!F106=5,'VALORACIÓN CON CONTROLES'!I106=2),AND('ANALISIS DE RIESGOS'!F106=4,'VALORACIÓN CON CONTROLES'!I106=2),AND('ANALISIS DE RIESGOS'!F106=4,'VALORACIÓN CON CONTROLES'!I106=3),AND('ANALISIS DE RIESGOS'!F106=3,'VALORACIÓN CON CONTROLES'!I106=3),AND('ANALISIS DE RIESGOS'!F106=2,'VALORACIÓN CON CONTROLES'!I106=4),AND('ANALISIS DE RIESGOS'!F106=1,'VALORACIÓN CON CONTROLES'!I106=4),AND('ANALISIS DE RIESGOS'!F106=1,'VALORACIÓN CON CONTROLES'!I106=5)),"ZONA RIESGO ALTO",IF(OR(AND('ANALISIS DE RIESGOS'!F106=5,'VALORACIÓN CON CONTROLES'!I106=3),AND('ANALISIS DE RIESGOS'!F106=5,'VALORACIÓN CON CONTROLES'!I106=4),AND('ANALISIS DE RIESGOS'!F106=5,'VALORACIÓN CON CONTROLES'!I106=5),AND('ANALISIS DE RIESGOS'!F106=4,'VALORACIÓN CON CONTROLES'!I106=4),AND('ANALISIS DE RIESGOS'!F106=4,'VALORACIÓN CON CONTROLES'!I106=5),AND('ANALISIS DE RIESGOS'!F106=3,'VALORACIÓN CON CONTROLES'!I106=4),AND('ANALISIS DE RIESGOS'!F106=3,'VALORACIÓN CON CONTROLES'!I106=5),AND('ANALISIS DE RIESGOS'!F106=2,'VALORACIÓN CON CONTROLES'!I106=5)),"ZONA RIESGO EXTREMO")))),0)</f>
        <v>0</v>
      </c>
      <c r="P111" s="1">
        <f>IF(AND('VALORACIÓN CON CONTROLES'!H106&gt;0,'VALORACIÓN CON CONTROLES'!I106=0),IF(OR(AND('VALORACIÓN CON CONTROLES'!H106=1,'ANALISIS DE RIESGOS'!G106=1),AND('VALORACIÓN CON CONTROLES'!H106=2,'ANALISIS DE RIESGOS'!G106=1),AND('VALORACIÓN CON CONTROLES'!H106=3,'ANALISIS DE RIESGOS'!G106=1),AND('VALORACIÓN CON CONTROLES'!H106=1,'ANALISIS DE RIESGOS'!G106=2),AND('VALORACIÓN CON CONTROLES'!H106=2,'ANALISIS DE RIESGOS'!G106=2)),"ZONA RIESGO BAJA",IF(OR(AND('VALORACIÓN CON CONTROLES'!H106=4,'ANALISIS DE RIESGOS'!G106=1),AND('VALORACIÓN CON CONTROLES'!H106=3,'ANALISIS DE RIESGOS'!G106=2),AND('VALORACIÓN CON CONTROLES'!H106=2,'ANALISIS DE RIESGOS'!G106=3),AND('VALORACIÓN CON CONTROLES'!H106=1,'ANALISIS DE RIESGOS'!G106=3)),"ZONA RIESGO MODERADO",IF(OR(AND('VALORACIÓN CON CONTROLES'!H106=5,'ANALISIS DE RIESGOS'!G106=1),AND('VALORACIÓN CON CONTROLES'!H106=5,'ANALISIS DE RIESGOS'!G106=2),AND('VALORACIÓN CON CONTROLES'!H106=4,'ANALISIS DE RIESGOS'!G106=2),AND('VALORACIÓN CON CONTROLES'!H106=4,'ANALISIS DE RIESGOS'!G106=3),AND('VALORACIÓN CON CONTROLES'!H106=3,'ANALISIS DE RIESGOS'!G106=3),AND('VALORACIÓN CON CONTROLES'!H106=2,'ANALISIS DE RIESGOS'!G106=4),AND('VALORACIÓN CON CONTROLES'!H106=1,'ANALISIS DE RIESGOS'!G106=4),AND('VALORACIÓN CON CONTROLES'!H106=1,'ANALISIS DE RIESGOS'!G106=5)),"ZONA RIESGO ALTO",IF(OR(AND('VALORACIÓN CON CONTROLES'!H106=5,'ANALISIS DE RIESGOS'!G106=3),AND('VALORACIÓN CON CONTROLES'!H106=5,'ANALISIS DE RIESGOS'!G106=4),AND('VALORACIÓN CON CONTROLES'!H106=5,'ANALISIS DE RIESGOS'!G106=5),AND('VALORACIÓN CON CONTROLES'!H106=4,'ANALISIS DE RIESGOS'!G106=4),AND('VALORACIÓN CON CONTROLES'!H106=4,'ANALISIS DE RIESGOS'!G106=5),AND('VALORACIÓN CON CONTROLES'!H106=3,'ANALISIS DE RIESGOS'!G106=4),AND('VALORACIÓN CON CONTROLES'!H106=3,'ANALISIS DE RIESGOS'!G106=5),AND('VALORACIÓN CON CONTROLES'!H106=2,'ANALISIS DE RIESGOS'!G106=5)),"ZONA RIESGO EXTREMO")))),0)</f>
        <v>0</v>
      </c>
      <c r="Q111" s="46">
        <f>IF(AND('VALORACIÓN CON CONTROLES'!H106&gt;0,'VALORACIÓN CON CONTROLES'!I106&gt;0),IF(OR(AND('VALORACIÓN CON CONTROLES'!H106=1,'VALORACIÓN CON CONTROLES'!I106=1),AND('VALORACIÓN CON CONTROLES'!H106=2,'VALORACIÓN CON CONTROLES'!I106=1),AND('VALORACIÓN CON CONTROLES'!H106=3,'VALORACIÓN CON CONTROLES'!I106=1),AND('VALORACIÓN CON CONTROLES'!H106=1,'VALORACIÓN CON CONTROLES'!I106=2),AND('VALORACIÓN CON CONTROLES'!H106=2,'VALORACIÓN CON CONTROLES'!I106=2)),"ZONA RIESGO BAJA",IF(OR(AND('VALORACIÓN CON CONTROLES'!H106=4,'VALORACIÓN CON CONTROLES'!I106=1),AND('VALORACIÓN CON CONTROLES'!H106=3,'VALORACIÓN CON CONTROLES'!I106=2),AND('VALORACIÓN CON CONTROLES'!H106=2,'VALORACIÓN CON CONTROLES'!I106=3),AND('VALORACIÓN CON CONTROLES'!H106=1,'VALORACIÓN CON CONTROLES'!I106=3)),"ZONA RIESGO MODERADO",IF(OR(AND('VALORACIÓN CON CONTROLES'!H106=5,'VALORACIÓN CON CONTROLES'!I106=1),AND('VALORACIÓN CON CONTROLES'!H106=5,'VALORACIÓN CON CONTROLES'!I106=2),AND('VALORACIÓN CON CONTROLES'!H106=4,'VALORACIÓN CON CONTROLES'!I106=2),AND('VALORACIÓN CON CONTROLES'!H106=4,'VALORACIÓN CON CONTROLES'!I106=3),AND('VALORACIÓN CON CONTROLES'!H106=3,'VALORACIÓN CON CONTROLES'!I106=3),AND('VALORACIÓN CON CONTROLES'!H106=2,'VALORACIÓN CON CONTROLES'!I106=4),AND('VALORACIÓN CON CONTROLES'!H106=1,'VALORACIÓN CON CONTROLES'!I106=4),AND('VALORACIÓN CON CONTROLES'!H106=1,'VALORACIÓN CON CONTROLES'!I106=5)),"ZONA RIESGO ALTO",IF(OR(AND('VALORACIÓN CON CONTROLES'!H106=5,'VALORACIÓN CON CONTROLES'!I106=3),AND('VALORACIÓN CON CONTROLES'!H106=5,'VALORACIÓN CON CONTROLES'!I106=4),AND('VALORACIÓN CON CONTROLES'!H106=5,'VALORACIÓN CON CONTROLES'!I106=5),AND('VALORACIÓN CON CONTROLES'!H106=4,'VALORACIÓN CON CONTROLES'!I106=4),AND('VALORACIÓN CON CONTROLES'!H106=4,'VALORACIÓN CON CONTROLES'!I106=5),AND('VALORACIÓN CON CONTROLES'!H106=3,'VALORACIÓN CON CONTROLES'!I106=4),AND('VALORACIÓN CON CONTROLES'!H106=3,'VALORACIÓN CON CONTROLES'!I106=5),AND('VALORACIÓN CON CONTROLES'!H106=2,'VALORACIÓN CON CONTROLES'!I106=5)),"ZONA RIESGO EXTREMO")))),0)</f>
        <v>0</v>
      </c>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ht="15.75" thickBot="1" x14ac:dyDescent="0.3">
      <c r="A112" s="1"/>
      <c r="B112" s="1"/>
      <c r="C112" s="1"/>
      <c r="D112" s="1"/>
      <c r="E112" s="1"/>
      <c r="F112" s="1"/>
      <c r="G112" s="1"/>
      <c r="H112" s="1"/>
      <c r="I112" s="1"/>
      <c r="J112" s="1"/>
      <c r="K112" s="1"/>
      <c r="L112" s="1"/>
      <c r="M112" s="48">
        <v>98</v>
      </c>
      <c r="N112" s="48">
        <f>IF(AND('VALORACIÓN CON CONTROLES'!H107=0,'VALORACIÓN CON CONTROLES'!I107=0),'ANALISIS DE RIESGOS'!I107,0)</f>
        <v>0</v>
      </c>
      <c r="O112" s="1">
        <f>IF(AND('VALORACIÓN CON CONTROLES'!H107=0,'VALORACIÓN CON CONTROLES'!I107&gt;0),IF(OR(AND('ANALISIS DE RIESGOS'!F107=1,'VALORACIÓN CON CONTROLES'!I107=1),AND('ANALISIS DE RIESGOS'!F107=2,'VALORACIÓN CON CONTROLES'!I107=1),AND('ANALISIS DE RIESGOS'!F107=3,'VALORACIÓN CON CONTROLES'!I107=1),AND('ANALISIS DE RIESGOS'!F107=1,'VALORACIÓN CON CONTROLES'!I107=2),AND('ANALISIS DE RIESGOS'!F107=2,'VALORACIÓN CON CONTROLES'!I107=2)),"ZONA RIESGO BAJA",IF(OR(AND('ANALISIS DE RIESGOS'!F107=4,'VALORACIÓN CON CONTROLES'!I107=1),AND('ANALISIS DE RIESGOS'!F107=3,'VALORACIÓN CON CONTROLES'!I107=2),AND('ANALISIS DE RIESGOS'!F107=2,'VALORACIÓN CON CONTROLES'!I107=3),AND('ANALISIS DE RIESGOS'!F107=1,'VALORACIÓN CON CONTROLES'!I107=3)),"ZONA RIESGO MODERADO",IF(OR(AND('ANALISIS DE RIESGOS'!F107=5,'VALORACIÓN CON CONTROLES'!I107=1),AND('ANALISIS DE RIESGOS'!F107=5,'VALORACIÓN CON CONTROLES'!I107=2),AND('ANALISIS DE RIESGOS'!F107=4,'VALORACIÓN CON CONTROLES'!I107=2),AND('ANALISIS DE RIESGOS'!F107=4,'VALORACIÓN CON CONTROLES'!I107=3),AND('ANALISIS DE RIESGOS'!F107=3,'VALORACIÓN CON CONTROLES'!I107=3),AND('ANALISIS DE RIESGOS'!F107=2,'VALORACIÓN CON CONTROLES'!I107=4),AND('ANALISIS DE RIESGOS'!F107=1,'VALORACIÓN CON CONTROLES'!I107=4),AND('ANALISIS DE RIESGOS'!F107=1,'VALORACIÓN CON CONTROLES'!I107=5)),"ZONA RIESGO ALTO",IF(OR(AND('ANALISIS DE RIESGOS'!F107=5,'VALORACIÓN CON CONTROLES'!I107=3),AND('ANALISIS DE RIESGOS'!F107=5,'VALORACIÓN CON CONTROLES'!I107=4),AND('ANALISIS DE RIESGOS'!F107=5,'VALORACIÓN CON CONTROLES'!I107=5),AND('ANALISIS DE RIESGOS'!F107=4,'VALORACIÓN CON CONTROLES'!I107=4),AND('ANALISIS DE RIESGOS'!F107=4,'VALORACIÓN CON CONTROLES'!I107=5),AND('ANALISIS DE RIESGOS'!F107=3,'VALORACIÓN CON CONTROLES'!I107=4),AND('ANALISIS DE RIESGOS'!F107=3,'VALORACIÓN CON CONTROLES'!I107=5),AND('ANALISIS DE RIESGOS'!F107=2,'VALORACIÓN CON CONTROLES'!I107=5)),"ZONA RIESGO EXTREMO")))),0)</f>
        <v>0</v>
      </c>
      <c r="P112" s="1">
        <f>IF(AND('VALORACIÓN CON CONTROLES'!H107&gt;0,'VALORACIÓN CON CONTROLES'!I107=0),IF(OR(AND('VALORACIÓN CON CONTROLES'!H107=1,'ANALISIS DE RIESGOS'!G107=1),AND('VALORACIÓN CON CONTROLES'!H107=2,'ANALISIS DE RIESGOS'!G107=1),AND('VALORACIÓN CON CONTROLES'!H107=3,'ANALISIS DE RIESGOS'!G107=1),AND('VALORACIÓN CON CONTROLES'!H107=1,'ANALISIS DE RIESGOS'!G107=2),AND('VALORACIÓN CON CONTROLES'!H107=2,'ANALISIS DE RIESGOS'!G107=2)),"ZONA RIESGO BAJA",IF(OR(AND('VALORACIÓN CON CONTROLES'!H107=4,'ANALISIS DE RIESGOS'!G107=1),AND('VALORACIÓN CON CONTROLES'!H107=3,'ANALISIS DE RIESGOS'!G107=2),AND('VALORACIÓN CON CONTROLES'!H107=2,'ANALISIS DE RIESGOS'!G107=3),AND('VALORACIÓN CON CONTROLES'!H107=1,'ANALISIS DE RIESGOS'!G107=3)),"ZONA RIESGO MODERADO",IF(OR(AND('VALORACIÓN CON CONTROLES'!H107=5,'ANALISIS DE RIESGOS'!G107=1),AND('VALORACIÓN CON CONTROLES'!H107=5,'ANALISIS DE RIESGOS'!G107=2),AND('VALORACIÓN CON CONTROLES'!H107=4,'ANALISIS DE RIESGOS'!G107=2),AND('VALORACIÓN CON CONTROLES'!H107=4,'ANALISIS DE RIESGOS'!G107=3),AND('VALORACIÓN CON CONTROLES'!H107=3,'ANALISIS DE RIESGOS'!G107=3),AND('VALORACIÓN CON CONTROLES'!H107=2,'ANALISIS DE RIESGOS'!G107=4),AND('VALORACIÓN CON CONTROLES'!H107=1,'ANALISIS DE RIESGOS'!G107=4),AND('VALORACIÓN CON CONTROLES'!H107=1,'ANALISIS DE RIESGOS'!G107=5)),"ZONA RIESGO ALTO",IF(OR(AND('VALORACIÓN CON CONTROLES'!H107=5,'ANALISIS DE RIESGOS'!G107=3),AND('VALORACIÓN CON CONTROLES'!H107=5,'ANALISIS DE RIESGOS'!G107=4),AND('VALORACIÓN CON CONTROLES'!H107=5,'ANALISIS DE RIESGOS'!G107=5),AND('VALORACIÓN CON CONTROLES'!H107=4,'ANALISIS DE RIESGOS'!G107=4),AND('VALORACIÓN CON CONTROLES'!H107=4,'ANALISIS DE RIESGOS'!G107=5),AND('VALORACIÓN CON CONTROLES'!H107=3,'ANALISIS DE RIESGOS'!G107=4),AND('VALORACIÓN CON CONTROLES'!H107=3,'ANALISIS DE RIESGOS'!G107=5),AND('VALORACIÓN CON CONTROLES'!H107=2,'ANALISIS DE RIESGOS'!G107=5)),"ZONA RIESGO EXTREMO")))),0)</f>
        <v>0</v>
      </c>
      <c r="Q112" s="46">
        <f>IF(AND('VALORACIÓN CON CONTROLES'!H107&gt;0,'VALORACIÓN CON CONTROLES'!I107&gt;0),IF(OR(AND('VALORACIÓN CON CONTROLES'!H107=1,'VALORACIÓN CON CONTROLES'!I107=1),AND('VALORACIÓN CON CONTROLES'!H107=2,'VALORACIÓN CON CONTROLES'!I107=1),AND('VALORACIÓN CON CONTROLES'!H107=3,'VALORACIÓN CON CONTROLES'!I107=1),AND('VALORACIÓN CON CONTROLES'!H107=1,'VALORACIÓN CON CONTROLES'!I107=2),AND('VALORACIÓN CON CONTROLES'!H107=2,'VALORACIÓN CON CONTROLES'!I107=2)),"ZONA RIESGO BAJA",IF(OR(AND('VALORACIÓN CON CONTROLES'!H107=4,'VALORACIÓN CON CONTROLES'!I107=1),AND('VALORACIÓN CON CONTROLES'!H107=3,'VALORACIÓN CON CONTROLES'!I107=2),AND('VALORACIÓN CON CONTROLES'!H107=2,'VALORACIÓN CON CONTROLES'!I107=3),AND('VALORACIÓN CON CONTROLES'!H107=1,'VALORACIÓN CON CONTROLES'!I107=3)),"ZONA RIESGO MODERADO",IF(OR(AND('VALORACIÓN CON CONTROLES'!H107=5,'VALORACIÓN CON CONTROLES'!I107=1),AND('VALORACIÓN CON CONTROLES'!H107=5,'VALORACIÓN CON CONTROLES'!I107=2),AND('VALORACIÓN CON CONTROLES'!H107=4,'VALORACIÓN CON CONTROLES'!I107=2),AND('VALORACIÓN CON CONTROLES'!H107=4,'VALORACIÓN CON CONTROLES'!I107=3),AND('VALORACIÓN CON CONTROLES'!H107=3,'VALORACIÓN CON CONTROLES'!I107=3),AND('VALORACIÓN CON CONTROLES'!H107=2,'VALORACIÓN CON CONTROLES'!I107=4),AND('VALORACIÓN CON CONTROLES'!H107=1,'VALORACIÓN CON CONTROLES'!I107=4),AND('VALORACIÓN CON CONTROLES'!H107=1,'VALORACIÓN CON CONTROLES'!I107=5)),"ZONA RIESGO ALTO",IF(OR(AND('VALORACIÓN CON CONTROLES'!H107=5,'VALORACIÓN CON CONTROLES'!I107=3),AND('VALORACIÓN CON CONTROLES'!H107=5,'VALORACIÓN CON CONTROLES'!I107=4),AND('VALORACIÓN CON CONTROLES'!H107=5,'VALORACIÓN CON CONTROLES'!I107=5),AND('VALORACIÓN CON CONTROLES'!H107=4,'VALORACIÓN CON CONTROLES'!I107=4),AND('VALORACIÓN CON CONTROLES'!H107=4,'VALORACIÓN CON CONTROLES'!I107=5),AND('VALORACIÓN CON CONTROLES'!H107=3,'VALORACIÓN CON CONTROLES'!I107=4),AND('VALORACIÓN CON CONTROLES'!H107=3,'VALORACIÓN CON CONTROLES'!I107=5),AND('VALORACIÓN CON CONTROLES'!H107=2,'VALORACIÓN CON CONTROLES'!I107=5)),"ZONA RIESGO EXTREMO")))),0)</f>
        <v>0</v>
      </c>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48">
        <v>99</v>
      </c>
      <c r="N113" s="48">
        <f>IF(AND('VALORACIÓN CON CONTROLES'!H108=0,'VALORACIÓN CON CONTROLES'!I108=0),'ANALISIS DE RIESGOS'!I108,0)</f>
        <v>0</v>
      </c>
      <c r="O113" s="1">
        <f>IF(AND('VALORACIÓN CON CONTROLES'!H108=0,'VALORACIÓN CON CONTROLES'!I108&gt;0),IF(OR(AND('ANALISIS DE RIESGOS'!F108=1,'VALORACIÓN CON CONTROLES'!I108=1),AND('ANALISIS DE RIESGOS'!F108=2,'VALORACIÓN CON CONTROLES'!I108=1),AND('ANALISIS DE RIESGOS'!F108=3,'VALORACIÓN CON CONTROLES'!I108=1),AND('ANALISIS DE RIESGOS'!F108=1,'VALORACIÓN CON CONTROLES'!I108=2),AND('ANALISIS DE RIESGOS'!F108=2,'VALORACIÓN CON CONTROLES'!I108=2)),"ZONA RIESGO BAJA",IF(OR(AND('ANALISIS DE RIESGOS'!F108=4,'VALORACIÓN CON CONTROLES'!I108=1),AND('ANALISIS DE RIESGOS'!F108=3,'VALORACIÓN CON CONTROLES'!I108=2),AND('ANALISIS DE RIESGOS'!F108=2,'VALORACIÓN CON CONTROLES'!I108=3),AND('ANALISIS DE RIESGOS'!F108=1,'VALORACIÓN CON CONTROLES'!I108=3)),"ZONA RIESGO MODERADO",IF(OR(AND('ANALISIS DE RIESGOS'!F108=5,'VALORACIÓN CON CONTROLES'!I108=1),AND('ANALISIS DE RIESGOS'!F108=5,'VALORACIÓN CON CONTROLES'!I108=2),AND('ANALISIS DE RIESGOS'!F108=4,'VALORACIÓN CON CONTROLES'!I108=2),AND('ANALISIS DE RIESGOS'!F108=4,'VALORACIÓN CON CONTROLES'!I108=3),AND('ANALISIS DE RIESGOS'!F108=3,'VALORACIÓN CON CONTROLES'!I108=3),AND('ANALISIS DE RIESGOS'!F108=2,'VALORACIÓN CON CONTROLES'!I108=4),AND('ANALISIS DE RIESGOS'!F108=1,'VALORACIÓN CON CONTROLES'!I108=4),AND('ANALISIS DE RIESGOS'!F108=1,'VALORACIÓN CON CONTROLES'!I108=5)),"ZONA RIESGO ALTO",IF(OR(AND('ANALISIS DE RIESGOS'!F108=5,'VALORACIÓN CON CONTROLES'!I108=3),AND('ANALISIS DE RIESGOS'!F108=5,'VALORACIÓN CON CONTROLES'!I108=4),AND('ANALISIS DE RIESGOS'!F108=5,'VALORACIÓN CON CONTROLES'!I108=5),AND('ANALISIS DE RIESGOS'!F108=4,'VALORACIÓN CON CONTROLES'!I108=4),AND('ANALISIS DE RIESGOS'!F108=4,'VALORACIÓN CON CONTROLES'!I108=5),AND('ANALISIS DE RIESGOS'!F108=3,'VALORACIÓN CON CONTROLES'!I108=4),AND('ANALISIS DE RIESGOS'!F108=3,'VALORACIÓN CON CONTROLES'!I108=5),AND('ANALISIS DE RIESGOS'!F108=2,'VALORACIÓN CON CONTROLES'!I108=5)),"ZONA RIESGO EXTREMO")))),0)</f>
        <v>0</v>
      </c>
      <c r="P113" s="1">
        <f>IF(AND('VALORACIÓN CON CONTROLES'!H108&gt;0,'VALORACIÓN CON CONTROLES'!I108=0),IF(OR(AND('VALORACIÓN CON CONTROLES'!H108=1,'ANALISIS DE RIESGOS'!G108=1),AND('VALORACIÓN CON CONTROLES'!H108=2,'ANALISIS DE RIESGOS'!G108=1),AND('VALORACIÓN CON CONTROLES'!H108=3,'ANALISIS DE RIESGOS'!G108=1),AND('VALORACIÓN CON CONTROLES'!H108=1,'ANALISIS DE RIESGOS'!G108=2),AND('VALORACIÓN CON CONTROLES'!H108=2,'ANALISIS DE RIESGOS'!G108=2)),"ZONA RIESGO BAJA",IF(OR(AND('VALORACIÓN CON CONTROLES'!H108=4,'ANALISIS DE RIESGOS'!G108=1),AND('VALORACIÓN CON CONTROLES'!H108=3,'ANALISIS DE RIESGOS'!G108=2),AND('VALORACIÓN CON CONTROLES'!H108=2,'ANALISIS DE RIESGOS'!G108=3),AND('VALORACIÓN CON CONTROLES'!H108=1,'ANALISIS DE RIESGOS'!G108=3)),"ZONA RIESGO MODERADO",IF(OR(AND('VALORACIÓN CON CONTROLES'!H108=5,'ANALISIS DE RIESGOS'!G108=1),AND('VALORACIÓN CON CONTROLES'!H108=5,'ANALISIS DE RIESGOS'!G108=2),AND('VALORACIÓN CON CONTROLES'!H108=4,'ANALISIS DE RIESGOS'!G108=2),AND('VALORACIÓN CON CONTROLES'!H108=4,'ANALISIS DE RIESGOS'!G108=3),AND('VALORACIÓN CON CONTROLES'!H108=3,'ANALISIS DE RIESGOS'!G108=3),AND('VALORACIÓN CON CONTROLES'!H108=2,'ANALISIS DE RIESGOS'!G108=4),AND('VALORACIÓN CON CONTROLES'!H108=1,'ANALISIS DE RIESGOS'!G108=4),AND('VALORACIÓN CON CONTROLES'!H108=1,'ANALISIS DE RIESGOS'!G108=5)),"ZONA RIESGO ALTO",IF(OR(AND('VALORACIÓN CON CONTROLES'!H108=5,'ANALISIS DE RIESGOS'!G108=3),AND('VALORACIÓN CON CONTROLES'!H108=5,'ANALISIS DE RIESGOS'!G108=4),AND('VALORACIÓN CON CONTROLES'!H108=5,'ANALISIS DE RIESGOS'!G108=5),AND('VALORACIÓN CON CONTROLES'!H108=4,'ANALISIS DE RIESGOS'!G108=4),AND('VALORACIÓN CON CONTROLES'!H108=4,'ANALISIS DE RIESGOS'!G108=5),AND('VALORACIÓN CON CONTROLES'!H108=3,'ANALISIS DE RIESGOS'!G108=4),AND('VALORACIÓN CON CONTROLES'!H108=3,'ANALISIS DE RIESGOS'!G108=5),AND('VALORACIÓN CON CONTROLES'!H108=2,'ANALISIS DE RIESGOS'!G108=5)),"ZONA RIESGO EXTREMO")))),0)</f>
        <v>0</v>
      </c>
      <c r="Q113" s="46">
        <f>IF(AND('VALORACIÓN CON CONTROLES'!H108&gt;0,'VALORACIÓN CON CONTROLES'!I108&gt;0),IF(OR(AND('VALORACIÓN CON CONTROLES'!H108=1,'VALORACIÓN CON CONTROLES'!I108=1),AND('VALORACIÓN CON CONTROLES'!H108=2,'VALORACIÓN CON CONTROLES'!I108=1),AND('VALORACIÓN CON CONTROLES'!H108=3,'VALORACIÓN CON CONTROLES'!I108=1),AND('VALORACIÓN CON CONTROLES'!H108=1,'VALORACIÓN CON CONTROLES'!I108=2),AND('VALORACIÓN CON CONTROLES'!H108=2,'VALORACIÓN CON CONTROLES'!I108=2)),"ZONA RIESGO BAJA",IF(OR(AND('VALORACIÓN CON CONTROLES'!H108=4,'VALORACIÓN CON CONTROLES'!I108=1),AND('VALORACIÓN CON CONTROLES'!H108=3,'VALORACIÓN CON CONTROLES'!I108=2),AND('VALORACIÓN CON CONTROLES'!H108=2,'VALORACIÓN CON CONTROLES'!I108=3),AND('VALORACIÓN CON CONTROLES'!H108=1,'VALORACIÓN CON CONTROLES'!I108=3)),"ZONA RIESGO MODERADO",IF(OR(AND('VALORACIÓN CON CONTROLES'!H108=5,'VALORACIÓN CON CONTROLES'!I108=1),AND('VALORACIÓN CON CONTROLES'!H108=5,'VALORACIÓN CON CONTROLES'!I108=2),AND('VALORACIÓN CON CONTROLES'!H108=4,'VALORACIÓN CON CONTROLES'!I108=2),AND('VALORACIÓN CON CONTROLES'!H108=4,'VALORACIÓN CON CONTROLES'!I108=3),AND('VALORACIÓN CON CONTROLES'!H108=3,'VALORACIÓN CON CONTROLES'!I108=3),AND('VALORACIÓN CON CONTROLES'!H108=2,'VALORACIÓN CON CONTROLES'!I108=4),AND('VALORACIÓN CON CONTROLES'!H108=1,'VALORACIÓN CON CONTROLES'!I108=4),AND('VALORACIÓN CON CONTROLES'!H108=1,'VALORACIÓN CON CONTROLES'!I108=5)),"ZONA RIESGO ALTO",IF(OR(AND('VALORACIÓN CON CONTROLES'!H108=5,'VALORACIÓN CON CONTROLES'!I108=3),AND('VALORACIÓN CON CONTROLES'!H108=5,'VALORACIÓN CON CONTROLES'!I108=4),AND('VALORACIÓN CON CONTROLES'!H108=5,'VALORACIÓN CON CONTROLES'!I108=5),AND('VALORACIÓN CON CONTROLES'!H108=4,'VALORACIÓN CON CONTROLES'!I108=4),AND('VALORACIÓN CON CONTROLES'!H108=4,'VALORACIÓN CON CONTROLES'!I108=5),AND('VALORACIÓN CON CONTROLES'!H108=3,'VALORACIÓN CON CONTROLES'!I108=4),AND('VALORACIÓN CON CONTROLES'!H108=3,'VALORACIÓN CON CONTROLES'!I108=5),AND('VALORACIÓN CON CONTROLES'!H108=2,'VALORACIÓN CON CONTROLES'!I108=5)),"ZONA RIESGO EXTREMO")))),0)</f>
        <v>0</v>
      </c>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x14ac:dyDescent="0.25">
      <c r="A114" s="1"/>
      <c r="B114" s="1"/>
      <c r="C114" s="1"/>
      <c r="D114" s="1"/>
      <c r="E114" s="1"/>
      <c r="F114" s="1"/>
      <c r="G114" s="1"/>
      <c r="H114" s="1"/>
      <c r="I114" s="1"/>
      <c r="J114" s="1"/>
      <c r="K114" s="1"/>
      <c r="L114" s="1"/>
      <c r="M114" s="48">
        <v>100</v>
      </c>
      <c r="N114" s="48">
        <f>IF(AND('VALORACIÓN CON CONTROLES'!H109=0,'VALORACIÓN CON CONTROLES'!I109=0),'ANALISIS DE RIESGOS'!I109,0)</f>
        <v>0</v>
      </c>
      <c r="O114" s="1">
        <f>IF(AND('VALORACIÓN CON CONTROLES'!H109=0,'VALORACIÓN CON CONTROLES'!I109&gt;0),IF(OR(AND('ANALISIS DE RIESGOS'!F109=1,'VALORACIÓN CON CONTROLES'!I109=1),AND('ANALISIS DE RIESGOS'!F109=2,'VALORACIÓN CON CONTROLES'!I109=1),AND('ANALISIS DE RIESGOS'!F109=3,'VALORACIÓN CON CONTROLES'!I109=1),AND('ANALISIS DE RIESGOS'!F109=1,'VALORACIÓN CON CONTROLES'!I109=2),AND('ANALISIS DE RIESGOS'!F109=2,'VALORACIÓN CON CONTROLES'!I109=2)),"ZONA RIESGO BAJA",IF(OR(AND('ANALISIS DE RIESGOS'!F109=4,'VALORACIÓN CON CONTROLES'!I109=1),AND('ANALISIS DE RIESGOS'!F109=3,'VALORACIÓN CON CONTROLES'!I109=2),AND('ANALISIS DE RIESGOS'!F109=2,'VALORACIÓN CON CONTROLES'!I109=3),AND('ANALISIS DE RIESGOS'!F109=1,'VALORACIÓN CON CONTROLES'!I109=3)),"ZONA RIESGO MODERADO",IF(OR(AND('ANALISIS DE RIESGOS'!F109=5,'VALORACIÓN CON CONTROLES'!I109=1),AND('ANALISIS DE RIESGOS'!F109=5,'VALORACIÓN CON CONTROLES'!I109=2),AND('ANALISIS DE RIESGOS'!F109=4,'VALORACIÓN CON CONTROLES'!I109=2),AND('ANALISIS DE RIESGOS'!F109=4,'VALORACIÓN CON CONTROLES'!I109=3),AND('ANALISIS DE RIESGOS'!F109=3,'VALORACIÓN CON CONTROLES'!I109=3),AND('ANALISIS DE RIESGOS'!F109=2,'VALORACIÓN CON CONTROLES'!I109=4),AND('ANALISIS DE RIESGOS'!F109=1,'VALORACIÓN CON CONTROLES'!I109=4),AND('ANALISIS DE RIESGOS'!F109=1,'VALORACIÓN CON CONTROLES'!I109=5)),"ZONA RIESGO ALTO",IF(OR(AND('ANALISIS DE RIESGOS'!F109=5,'VALORACIÓN CON CONTROLES'!I109=3),AND('ANALISIS DE RIESGOS'!F109=5,'VALORACIÓN CON CONTROLES'!I109=4),AND('ANALISIS DE RIESGOS'!F109=5,'VALORACIÓN CON CONTROLES'!I109=5),AND('ANALISIS DE RIESGOS'!F109=4,'VALORACIÓN CON CONTROLES'!I109=4),AND('ANALISIS DE RIESGOS'!F109=4,'VALORACIÓN CON CONTROLES'!I109=5),AND('ANALISIS DE RIESGOS'!F109=3,'VALORACIÓN CON CONTROLES'!I109=4),AND('ANALISIS DE RIESGOS'!F109=3,'VALORACIÓN CON CONTROLES'!I109=5),AND('ANALISIS DE RIESGOS'!F109=2,'VALORACIÓN CON CONTROLES'!I109=5)),"ZONA RIESGO EXTREMO")))),0)</f>
        <v>0</v>
      </c>
      <c r="P114" s="1">
        <f>IF(AND('VALORACIÓN CON CONTROLES'!H109&gt;0,'VALORACIÓN CON CONTROLES'!I109=0),IF(OR(AND('VALORACIÓN CON CONTROLES'!H109=1,'ANALISIS DE RIESGOS'!G109=1),AND('VALORACIÓN CON CONTROLES'!H109=2,'ANALISIS DE RIESGOS'!G109=1),AND('VALORACIÓN CON CONTROLES'!H109=3,'ANALISIS DE RIESGOS'!G109=1),AND('VALORACIÓN CON CONTROLES'!H109=1,'ANALISIS DE RIESGOS'!G109=2),AND('VALORACIÓN CON CONTROLES'!H109=2,'ANALISIS DE RIESGOS'!G109=2)),"ZONA RIESGO BAJA",IF(OR(AND('VALORACIÓN CON CONTROLES'!H109=4,'ANALISIS DE RIESGOS'!G109=1),AND('VALORACIÓN CON CONTROLES'!H109=3,'ANALISIS DE RIESGOS'!G109=2),AND('VALORACIÓN CON CONTROLES'!H109=2,'ANALISIS DE RIESGOS'!G109=3),AND('VALORACIÓN CON CONTROLES'!H109=1,'ANALISIS DE RIESGOS'!G109=3)),"ZONA RIESGO MODERADO",IF(OR(AND('VALORACIÓN CON CONTROLES'!H109=5,'ANALISIS DE RIESGOS'!G109=1),AND('VALORACIÓN CON CONTROLES'!H109=5,'ANALISIS DE RIESGOS'!G109=2),AND('VALORACIÓN CON CONTROLES'!H109=4,'ANALISIS DE RIESGOS'!G109=2),AND('VALORACIÓN CON CONTROLES'!H109=4,'ANALISIS DE RIESGOS'!G109=3),AND('VALORACIÓN CON CONTROLES'!H109=3,'ANALISIS DE RIESGOS'!G109=3),AND('VALORACIÓN CON CONTROLES'!H109=2,'ANALISIS DE RIESGOS'!G109=4),AND('VALORACIÓN CON CONTROLES'!H109=1,'ANALISIS DE RIESGOS'!G109=4),AND('VALORACIÓN CON CONTROLES'!H109=1,'ANALISIS DE RIESGOS'!G109=5)),"ZONA RIESGO ALTO",IF(OR(AND('VALORACIÓN CON CONTROLES'!H109=5,'ANALISIS DE RIESGOS'!G109=3),AND('VALORACIÓN CON CONTROLES'!H109=5,'ANALISIS DE RIESGOS'!G109=4),AND('VALORACIÓN CON CONTROLES'!H109=5,'ANALISIS DE RIESGOS'!G109=5),AND('VALORACIÓN CON CONTROLES'!H109=4,'ANALISIS DE RIESGOS'!G109=4),AND('VALORACIÓN CON CONTROLES'!H109=4,'ANALISIS DE RIESGOS'!G109=5),AND('VALORACIÓN CON CONTROLES'!H109=3,'ANALISIS DE RIESGOS'!G109=4),AND('VALORACIÓN CON CONTROLES'!H109=3,'ANALISIS DE RIESGOS'!G109=5),AND('VALORACIÓN CON CONTROLES'!H109=2,'ANALISIS DE RIESGOS'!G109=5)),"ZONA RIESGO EXTREMO")))),0)</f>
        <v>0</v>
      </c>
      <c r="Q114" s="46">
        <f>IF(AND('VALORACIÓN CON CONTROLES'!H109&gt;0,'VALORACIÓN CON CONTROLES'!I109&gt;0),IF(OR(AND('VALORACIÓN CON CONTROLES'!H109=1,'VALORACIÓN CON CONTROLES'!I109=1),AND('VALORACIÓN CON CONTROLES'!H109=2,'VALORACIÓN CON CONTROLES'!I109=1),AND('VALORACIÓN CON CONTROLES'!H109=3,'VALORACIÓN CON CONTROLES'!I109=1),AND('VALORACIÓN CON CONTROLES'!H109=1,'VALORACIÓN CON CONTROLES'!I109=2),AND('VALORACIÓN CON CONTROLES'!H109=2,'VALORACIÓN CON CONTROLES'!I109=2)),"ZONA RIESGO BAJA",IF(OR(AND('VALORACIÓN CON CONTROLES'!H109=4,'VALORACIÓN CON CONTROLES'!I109=1),AND('VALORACIÓN CON CONTROLES'!H109=3,'VALORACIÓN CON CONTROLES'!I109=2),AND('VALORACIÓN CON CONTROLES'!H109=2,'VALORACIÓN CON CONTROLES'!I109=3),AND('VALORACIÓN CON CONTROLES'!H109=1,'VALORACIÓN CON CONTROLES'!I109=3)),"ZONA RIESGO MODERADO",IF(OR(AND('VALORACIÓN CON CONTROLES'!H109=5,'VALORACIÓN CON CONTROLES'!I109=1),AND('VALORACIÓN CON CONTROLES'!H109=5,'VALORACIÓN CON CONTROLES'!I109=2),AND('VALORACIÓN CON CONTROLES'!H109=4,'VALORACIÓN CON CONTROLES'!I109=2),AND('VALORACIÓN CON CONTROLES'!H109=4,'VALORACIÓN CON CONTROLES'!I109=3),AND('VALORACIÓN CON CONTROLES'!H109=3,'VALORACIÓN CON CONTROLES'!I109=3),AND('VALORACIÓN CON CONTROLES'!H109=2,'VALORACIÓN CON CONTROLES'!I109=4),AND('VALORACIÓN CON CONTROLES'!H109=1,'VALORACIÓN CON CONTROLES'!I109=4),AND('VALORACIÓN CON CONTROLES'!H109=1,'VALORACIÓN CON CONTROLES'!I109=5)),"ZONA RIESGO ALTO",IF(OR(AND('VALORACIÓN CON CONTROLES'!H109=5,'VALORACIÓN CON CONTROLES'!I109=3),AND('VALORACIÓN CON CONTROLES'!H109=5,'VALORACIÓN CON CONTROLES'!I109=4),AND('VALORACIÓN CON CONTROLES'!H109=5,'VALORACIÓN CON CONTROLES'!I109=5),AND('VALORACIÓN CON CONTROLES'!H109=4,'VALORACIÓN CON CONTROLES'!I109=4),AND('VALORACIÓN CON CONTROLES'!H109=4,'VALORACIÓN CON CONTROLES'!I109=5),AND('VALORACIÓN CON CONTROLES'!H109=3,'VALORACIÓN CON CONTROLES'!I109=4),AND('VALORACIÓN CON CONTROLES'!H109=3,'VALORACIÓN CON CONTROLES'!I109=5),AND('VALORACIÓN CON CONTROLES'!H109=2,'VALORACIÓN CON CONTROLES'!I109=5)),"ZONA RIESGO EXTREMO")))),0)</f>
        <v>0</v>
      </c>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103"/>
  <sheetViews>
    <sheetView view="pageBreakPreview" zoomScale="70" zoomScaleNormal="70" zoomScaleSheetLayoutView="70" workbookViewId="0">
      <pane xSplit="1" ySplit="8" topLeftCell="B9" activePane="bottomRight" state="frozen"/>
      <selection pane="topRight" activeCell="B1" sqref="B1"/>
      <selection pane="bottomLeft" activeCell="A8" sqref="A8"/>
      <selection pane="bottomRight" activeCell="B9" sqref="B9:B11"/>
    </sheetView>
  </sheetViews>
  <sheetFormatPr baseColWidth="10" defaultColWidth="11.42578125" defaultRowHeight="12.75" x14ac:dyDescent="0.25"/>
  <cols>
    <col min="1" max="1" width="10.42578125" style="75" customWidth="1"/>
    <col min="2" max="2" width="20" style="75" customWidth="1"/>
    <col min="3" max="3" width="43.5703125" style="75" customWidth="1"/>
    <col min="4" max="4" width="24.140625" style="75" customWidth="1"/>
    <col min="5" max="5" width="43.42578125" style="75" customWidth="1"/>
    <col min="6" max="6" width="13.7109375" style="75" customWidth="1"/>
    <col min="7" max="7" width="16.28515625" style="75" customWidth="1"/>
    <col min="8" max="8" width="77.28515625" style="75" customWidth="1"/>
    <col min="9" max="9" width="24" style="75" customWidth="1"/>
    <col min="10" max="10" width="18" style="75" customWidth="1"/>
    <col min="11" max="11" width="18.140625" style="75" customWidth="1"/>
    <col min="12" max="12" width="25.140625" style="75" customWidth="1"/>
    <col min="13" max="13" width="13.5703125" style="75" customWidth="1"/>
    <col min="14" max="14" width="33.28515625" style="75" customWidth="1"/>
    <col min="15" max="16384" width="11.42578125" style="75"/>
  </cols>
  <sheetData>
    <row r="1" spans="1:14" ht="16.5" customHeight="1" thickBot="1" x14ac:dyDescent="0.3">
      <c r="A1" s="181"/>
      <c r="B1" s="182"/>
      <c r="C1" s="197" t="s">
        <v>0</v>
      </c>
      <c r="D1" s="198"/>
      <c r="E1" s="198"/>
      <c r="F1" s="198"/>
      <c r="G1" s="198"/>
      <c r="H1" s="199"/>
      <c r="I1" s="181" t="s">
        <v>1</v>
      </c>
      <c r="J1" s="195"/>
      <c r="K1" s="182"/>
      <c r="L1" s="187" t="s">
        <v>2</v>
      </c>
      <c r="M1" s="188"/>
      <c r="N1" s="71" t="s">
        <v>3</v>
      </c>
    </row>
    <row r="2" spans="1:14" ht="16.5" customHeight="1" thickBot="1" x14ac:dyDescent="0.3">
      <c r="A2" s="183"/>
      <c r="B2" s="184"/>
      <c r="C2" s="197"/>
      <c r="D2" s="198"/>
      <c r="E2" s="198"/>
      <c r="F2" s="198"/>
      <c r="G2" s="198"/>
      <c r="H2" s="199"/>
      <c r="I2" s="183"/>
      <c r="J2" s="201"/>
      <c r="K2" s="184"/>
      <c r="L2" s="187" t="s">
        <v>4</v>
      </c>
      <c r="M2" s="188"/>
      <c r="N2" s="73">
        <v>20</v>
      </c>
    </row>
    <row r="3" spans="1:14" ht="16.5" customHeight="1" thickBot="1" x14ac:dyDescent="0.3">
      <c r="A3" s="183"/>
      <c r="B3" s="184"/>
      <c r="C3" s="171"/>
      <c r="D3" s="200"/>
      <c r="E3" s="200"/>
      <c r="F3" s="200"/>
      <c r="G3" s="200"/>
      <c r="H3" s="172"/>
      <c r="I3" s="185"/>
      <c r="J3" s="196"/>
      <c r="K3" s="186"/>
      <c r="L3" s="173" t="s">
        <v>5</v>
      </c>
      <c r="M3" s="174"/>
      <c r="N3" s="74">
        <v>42745</v>
      </c>
    </row>
    <row r="4" spans="1:14" ht="15" customHeight="1" x14ac:dyDescent="0.25">
      <c r="A4" s="183"/>
      <c r="B4" s="184"/>
      <c r="C4" s="189" t="s">
        <v>6</v>
      </c>
      <c r="D4" s="190"/>
      <c r="E4" s="190"/>
      <c r="F4" s="190"/>
      <c r="G4" s="190"/>
      <c r="H4" s="191"/>
      <c r="I4" s="181" t="s">
        <v>7</v>
      </c>
      <c r="J4" s="195"/>
      <c r="K4" s="182"/>
      <c r="L4" s="169" t="s">
        <v>893</v>
      </c>
      <c r="M4" s="170"/>
      <c r="N4" s="139" t="s">
        <v>15</v>
      </c>
    </row>
    <row r="5" spans="1:14" ht="15.75" customHeight="1" thickBot="1" x14ac:dyDescent="0.3">
      <c r="A5" s="185"/>
      <c r="B5" s="186"/>
      <c r="C5" s="192"/>
      <c r="D5" s="193"/>
      <c r="E5" s="193"/>
      <c r="F5" s="193"/>
      <c r="G5" s="193"/>
      <c r="H5" s="194"/>
      <c r="I5" s="185"/>
      <c r="J5" s="196"/>
      <c r="K5" s="186"/>
      <c r="L5" s="171"/>
      <c r="M5" s="172"/>
      <c r="N5" s="143"/>
    </row>
    <row r="6" spans="1:14" ht="15" customHeight="1" x14ac:dyDescent="0.25">
      <c r="A6" s="175" t="s">
        <v>894</v>
      </c>
      <c r="B6" s="176"/>
      <c r="C6" s="176"/>
      <c r="D6" s="176"/>
      <c r="E6" s="176"/>
      <c r="F6" s="176"/>
      <c r="G6" s="176"/>
      <c r="H6" s="176"/>
      <c r="I6" s="176"/>
      <c r="J6" s="176"/>
      <c r="K6" s="176"/>
      <c r="L6" s="176"/>
      <c r="M6" s="176"/>
      <c r="N6" s="177"/>
    </row>
    <row r="7" spans="1:14" ht="15.75" customHeight="1" x14ac:dyDescent="0.25">
      <c r="A7" s="178"/>
      <c r="B7" s="179"/>
      <c r="C7" s="179"/>
      <c r="D7" s="179"/>
      <c r="E7" s="179"/>
      <c r="F7" s="179"/>
      <c r="G7" s="179"/>
      <c r="H7" s="179"/>
      <c r="I7" s="179"/>
      <c r="J7" s="179"/>
      <c r="K7" s="179"/>
      <c r="L7" s="179"/>
      <c r="M7" s="179"/>
      <c r="N7" s="180"/>
    </row>
    <row r="8" spans="1:14" ht="38.25" x14ac:dyDescent="0.25">
      <c r="A8" s="126" t="s">
        <v>16</v>
      </c>
      <c r="B8" s="126" t="s">
        <v>17</v>
      </c>
      <c r="C8" s="126" t="s">
        <v>18</v>
      </c>
      <c r="D8" s="126" t="s">
        <v>19</v>
      </c>
      <c r="E8" s="126" t="s">
        <v>20</v>
      </c>
      <c r="F8" s="126" t="s">
        <v>21</v>
      </c>
      <c r="G8" s="126" t="s">
        <v>22</v>
      </c>
      <c r="H8" s="126" t="s">
        <v>23</v>
      </c>
      <c r="I8" s="126" t="s">
        <v>24</v>
      </c>
      <c r="J8" s="126" t="s">
        <v>25</v>
      </c>
      <c r="K8" s="126" t="s">
        <v>26</v>
      </c>
      <c r="L8" s="127" t="s">
        <v>27</v>
      </c>
      <c r="M8" s="126" t="s">
        <v>28</v>
      </c>
      <c r="N8" s="126" t="s">
        <v>29</v>
      </c>
    </row>
    <row r="9" spans="1:14" s="63" customFormat="1" ht="114.75" x14ac:dyDescent="0.25">
      <c r="A9" s="161">
        <f>'IDENTIFICACIÓN DE RIESGOS'!A8</f>
        <v>1</v>
      </c>
      <c r="B9" s="161" t="str">
        <f>'IDENTIFICACIÓN DE RIESGOS'!B8</f>
        <v xml:space="preserve">Acceso y Fortalecimiento a la Justicia </v>
      </c>
      <c r="C9" s="162" t="str">
        <f>+'ANALISIS DE RIESGOS'!C10</f>
        <v>1. Falta de capacitación del equipo de CRI.
2. Falta de claridad de las rutas de acceso a la justicia.</v>
      </c>
      <c r="D9" s="162" t="str">
        <f>'IDENTIFICACIÓN DE RIESGOS'!C8</f>
        <v>Inadecuada orientación a los usuarios en casas de justicia</v>
      </c>
      <c r="E9" s="162" t="str">
        <f>'ANALISIS DE RIESGOS'!E10</f>
        <v>1. Peticiones, quejas y reclamos por parte de los usuarios.
2. Afectación de la imagen del programa de casas de justicia.</v>
      </c>
      <c r="F9" s="161" t="str">
        <f>'ANALISIS DE RIESGOS'!I10</f>
        <v>ZONA RIESGO ALTO</v>
      </c>
      <c r="G9" s="102" t="str">
        <f>'VALORACIÓN DE CONTROL DE RIESGO'!D10</f>
        <v>Reducir el riesgo</v>
      </c>
      <c r="H9" s="102" t="str">
        <f>'VALORACIÓN DE CONTROL DE RIESGO'!I10</f>
        <v>La Dirección de Acceso a la Justicia capacita a los profesionales y auxiliares del Centro de Recepción e Información (CRI) en rutas de acceso a la justicia y procedimientos establecidos por el ordenamiento jurídico, como mínimo una vez al año en jornadas de capacitación presencial. Para los casos en los que se identifiquen temas que no estaban previstos en la capacitación, se identifican y se abordan en una capacitación especifica o se incluyen dentro de los temas de la siguiente capacitación.
Como soporte de las capacitaciones se tienen las listas de asistencia a capacitaciones que reposan en el archivo de la Dirección de Acceso a la Justicia. El cargue de las evidencias se hará trimestralmente.</v>
      </c>
      <c r="I9" s="102" t="s">
        <v>30</v>
      </c>
      <c r="J9" s="102" t="s">
        <v>31</v>
      </c>
      <c r="K9" s="102" t="s">
        <v>32</v>
      </c>
      <c r="L9" s="161">
        <f>'VALORACIÓN CON CONTROLES'!F10</f>
        <v>100</v>
      </c>
      <c r="M9" s="161" t="str">
        <f>'VALORACIÓN CON CONTROLES'!J10</f>
        <v>ZONA RIESGO BAJA</v>
      </c>
      <c r="N9" s="102" t="str">
        <f>+'VALORACIÓN DE CONTROL DE RIESGO'!T10</f>
        <v>N/A</v>
      </c>
    </row>
    <row r="10" spans="1:14" s="63" customFormat="1" ht="127.5" x14ac:dyDescent="0.25">
      <c r="A10" s="161"/>
      <c r="B10" s="161"/>
      <c r="C10" s="162"/>
      <c r="D10" s="162"/>
      <c r="E10" s="162"/>
      <c r="F10" s="161"/>
      <c r="G10" s="102" t="str">
        <f>'VALORACIÓN DE CONTROL DE RIESGO'!D11</f>
        <v>Reducir el riesgo</v>
      </c>
      <c r="H10" s="102" t="str">
        <f>'VALORACIÓN DE CONTROL DE RIESGO'!I11</f>
        <v>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El cargue de las evidencias se hará trimestralmente.</v>
      </c>
      <c r="I10" s="102" t="s">
        <v>33</v>
      </c>
      <c r="J10" s="102" t="s">
        <v>31</v>
      </c>
      <c r="K10" s="102" t="s">
        <v>34</v>
      </c>
      <c r="L10" s="161"/>
      <c r="M10" s="161"/>
      <c r="N10" s="102" t="str">
        <f>+'VALORACIÓN DE CONTROL DE RIESGO'!T11</f>
        <v>N/A</v>
      </c>
    </row>
    <row r="11" spans="1:14" s="63" customFormat="1" ht="89.25" x14ac:dyDescent="0.25">
      <c r="A11" s="161"/>
      <c r="B11" s="161"/>
      <c r="C11" s="162"/>
      <c r="D11" s="162"/>
      <c r="E11" s="162"/>
      <c r="F11" s="161"/>
      <c r="G11" s="102" t="str">
        <f>'VALORACIÓN DE CONTROL DE RIESGO'!D12</f>
        <v>Reducir el riesgo</v>
      </c>
      <c r="H11" s="102" t="str">
        <f>'VALORACIÓN DE CONTROL DE RIESGO'!I12</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términos establecidos se iniciara proceso disciplinario o de incumplimiento contractual al funcionario responsable de emitir la respuesta. Como evidencia de las respuestas a los ciudadanos está el Sistema de Gestión Documental de la SDSCJ. El cargue de las evidencias se hará trimestralmente.</v>
      </c>
      <c r="I11" s="102" t="s">
        <v>35</v>
      </c>
      <c r="J11" s="102" t="s">
        <v>31</v>
      </c>
      <c r="K11" s="102" t="s">
        <v>36</v>
      </c>
      <c r="L11" s="161"/>
      <c r="M11" s="161"/>
      <c r="N11" s="102" t="str">
        <f>+'VALORACIÓN DE CONTROL DE RIESGO'!T12</f>
        <v>N/A</v>
      </c>
    </row>
    <row r="12" spans="1:14" s="63" customFormat="1" ht="127.5" x14ac:dyDescent="0.25">
      <c r="A12" s="161">
        <f>'IDENTIFICACIÓN DE RIESGOS'!A9</f>
        <v>2</v>
      </c>
      <c r="B12" s="161" t="str">
        <f>'IDENTIFICACIÓN DE RIESGOS'!B9</f>
        <v xml:space="preserve">Acceso y Fortalecimiento a la Justicia </v>
      </c>
      <c r="C12" s="162" t="str">
        <f>+'ANALISIS DE RIESGOS'!C11</f>
        <v>1. Falta de claridad en rutas de acceso a la justicia.
2. Deficientes servicios de los equipamientos de CJ.</v>
      </c>
      <c r="D12" s="162" t="str">
        <f>'IDENTIFICACIÓN DE RIESGOS'!C9</f>
        <v>Desvinculación de entidades operadoras al programa de casas de justicia</v>
      </c>
      <c r="E12" s="162" t="str">
        <f>'ANALISIS DE RIESGOS'!E11</f>
        <v>1. Disminución de la oferta de servicios en las CJ.
2. Afectación negativa de la imagen institucional de las casas de justicia.</v>
      </c>
      <c r="F12" s="161" t="str">
        <f>'ANALISIS DE RIESGOS'!I11</f>
        <v>ZONA RIESGO MODERADO</v>
      </c>
      <c r="G12" s="102" t="str">
        <f>'VALORACIÓN DE CONTROL DE RIESGO'!D13</f>
        <v>Reducir el riesgo</v>
      </c>
      <c r="H12" s="102" t="str">
        <f>'VALORACIÓN DE CONTROL DE RIESGO'!I13</f>
        <v>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El cargue de las evidencias se hará trimestralmente.</v>
      </c>
      <c r="I12" s="102" t="s">
        <v>33</v>
      </c>
      <c r="J12" s="102" t="s">
        <v>31</v>
      </c>
      <c r="K12" s="102" t="s">
        <v>34</v>
      </c>
      <c r="L12" s="161">
        <f>'VALORACIÓN CON CONTROLES'!F11</f>
        <v>100</v>
      </c>
      <c r="M12" s="161" t="str">
        <f>'VALORACIÓN CON CONTROLES'!J11</f>
        <v>ZONA RIESGO BAJA</v>
      </c>
      <c r="N12" s="102" t="str">
        <f>+'VALORACIÓN DE CONTROL DE RIESGO'!T13</f>
        <v>N/A</v>
      </c>
    </row>
    <row r="13" spans="1:14" s="63" customFormat="1" ht="123" customHeight="1" x14ac:dyDescent="0.25">
      <c r="A13" s="161"/>
      <c r="B13" s="161"/>
      <c r="C13" s="162"/>
      <c r="D13" s="162"/>
      <c r="E13" s="162"/>
      <c r="F13" s="161"/>
      <c r="G13" s="102" t="str">
        <f>'VALORACIÓN DE CONTROL DE RIESGO'!D14</f>
        <v>Reducir el riesgo</v>
      </c>
      <c r="H13" s="102" t="str">
        <f>'VALORACIÓN DE CONTROL DE RIESGO'!I14</f>
        <v>La Dirección de Acceso a la Justicia solicita de manera oportuna la solución de las deficiencias de los servicios de los equipamientos de las casas de justicia que puedan afectar la normal prestación de los servicios por parte de los operadores de justicia.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el formato de requerimientos de mantenimiento es remitido a la Dirección de Fortalecimiento de Capacidades Operativas de la SDSCJ. El cargue de las evidencias se hará trimestralmente.</v>
      </c>
      <c r="I13" s="102" t="s">
        <v>37</v>
      </c>
      <c r="J13" s="102" t="s">
        <v>31</v>
      </c>
      <c r="K13" s="102" t="s">
        <v>36</v>
      </c>
      <c r="L13" s="161"/>
      <c r="M13" s="161"/>
      <c r="N13" s="102" t="str">
        <f>+'VALORACIÓN DE CONTROL DE RIESGO'!T14</f>
        <v>N/A</v>
      </c>
    </row>
    <row r="14" spans="1:14" s="63" customFormat="1" ht="140.25" x14ac:dyDescent="0.25">
      <c r="A14" s="161"/>
      <c r="B14" s="161"/>
      <c r="C14" s="162"/>
      <c r="D14" s="162"/>
      <c r="E14" s="162"/>
      <c r="F14" s="161"/>
      <c r="G14" s="102" t="str">
        <f>'VALORACIÓN DE CONTROL DE RIESGO'!D15</f>
        <v>Reducir el riesgo</v>
      </c>
      <c r="H14" s="102" t="str">
        <f>'VALORACIÓN DE CONTROL DE RIESGO'!I15</f>
        <v>La Dirección de Acceso a la Justicia identifica las necesidades de las entidades operadoras que han manifestado su intención de abandonar los equipamientos de casas de justicia por dificultades en la articulación interinstitucional o por deficiencias en los equipamientos y las resuelve para evitar la disminución de la oferta de servicios. En caso de presentarse la salida de un operador de justicia del programa de casas de justicia, la Dirección de Acceso a la Justicia adelanta la gestión para invitar a nuevos operadores a hacer parte del programa de casas de justicia. Este control se aplica con una periodicidad semestral a través del seguimiento a la ejecución de los convenios con cada una de las entidades operadoras. Como evidencia se tienen las actas de reunión de seguimiento a los convenios que reposan en el archivo de la Dirección de Acceso a la Justicia. El cargue de las evidencias se hará trimestralmente.</v>
      </c>
      <c r="I14" s="102" t="s">
        <v>33</v>
      </c>
      <c r="J14" s="102" t="s">
        <v>31</v>
      </c>
      <c r="K14" s="102" t="s">
        <v>38</v>
      </c>
      <c r="L14" s="161"/>
      <c r="M14" s="161"/>
      <c r="N14" s="102" t="str">
        <f>+'VALORACIÓN DE CONTROL DE RIESGO'!T15</f>
        <v>N/A</v>
      </c>
    </row>
    <row r="15" spans="1:14" s="63" customFormat="1" ht="136.5" customHeight="1" x14ac:dyDescent="0.25">
      <c r="A15" s="161">
        <f>'IDENTIFICACIÓN DE RIESGOS'!A10</f>
        <v>3</v>
      </c>
      <c r="B15" s="161" t="str">
        <f>'IDENTIFICACIÓN DE RIESGOS'!B10</f>
        <v xml:space="preserve">Acceso y Fortalecimiento a la Justicia </v>
      </c>
      <c r="C15" s="162" t="str">
        <f>+'ANALISIS DE RIESGOS'!C12</f>
        <v xml:space="preserve">Falta de recurso humano para atender los Centros de Recepción e Información (CRI) de las casas de justicia.
</v>
      </c>
      <c r="D15" s="162" t="str">
        <f>'IDENTIFICACIÓN DE RIESGOS'!C10</f>
        <v>Interrupción o retraso en la prestación de los servicios de recepción, información y orientación de los ciudadanos en las casas de justicia de Bogotá</v>
      </c>
      <c r="E15" s="162" t="str">
        <f>'ANALISIS DE RIESGOS'!E12</f>
        <v>1. Peticiones, quejas y reclamos de los ciudadanos.
2. Afectación negativa de la imagen institucional de las casas de justicia.</v>
      </c>
      <c r="F15" s="161" t="str">
        <f>'ANALISIS DE RIESGOS'!I12</f>
        <v>ZONA RIESGO ALTO</v>
      </c>
      <c r="G15" s="102" t="str">
        <f>'VALORACIÓN DE CONTROL DE RIESGO'!D16</f>
        <v>Reducir el riesgo</v>
      </c>
      <c r="H15" s="102" t="str">
        <f>'VALORACIÓN DE CONTROL DE RIESGO'!I16</f>
        <v>La Dirección de Acceso a la Justicia verifica de manera semestral, que el equipo humano disponible para atención a los ciudadanos en Casas de Justicia (CRI y Recepción) sea suficiente mediante un (1)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v>
      </c>
      <c r="I15" s="102" t="s">
        <v>39</v>
      </c>
      <c r="J15" s="102" t="s">
        <v>31</v>
      </c>
      <c r="K15" s="102" t="s">
        <v>40</v>
      </c>
      <c r="L15" s="161">
        <f>'VALORACIÓN CON CONTROLES'!F12</f>
        <v>100</v>
      </c>
      <c r="M15" s="161" t="str">
        <f>'VALORACIÓN CON CONTROLES'!J12</f>
        <v>ZONA RIESGO BAJA</v>
      </c>
      <c r="N15" s="102" t="str">
        <f>+'VALORACIÓN DE CONTROL DE RIESGO'!T16</f>
        <v>N/A</v>
      </c>
    </row>
    <row r="16" spans="1:14" s="63" customFormat="1" ht="89.25" x14ac:dyDescent="0.25">
      <c r="A16" s="161"/>
      <c r="B16" s="161"/>
      <c r="C16" s="162"/>
      <c r="D16" s="162"/>
      <c r="E16" s="162"/>
      <c r="F16" s="161"/>
      <c r="G16" s="102" t="str">
        <f>'VALORACIÓN DE CONTROL DE RIESGO'!D17</f>
        <v>Reducir el riesgo</v>
      </c>
      <c r="H16" s="102" t="str">
        <f>'VALORACIÓN DE CONTROL DE RIESGO'!I17</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términos establecidos se iniciara proceso disciplinario o de incumplimiento contractual al funcionario responsable de emitir la respuesta. Como evidencia de las respuestas a los ciudadanos está el Sistema de Gestión Documental de la SDSCJ. El cargue de las evidencias se hará trimestralmente.</v>
      </c>
      <c r="I16" s="102" t="s">
        <v>35</v>
      </c>
      <c r="J16" s="102" t="s">
        <v>31</v>
      </c>
      <c r="K16" s="102" t="s">
        <v>36</v>
      </c>
      <c r="L16" s="161"/>
      <c r="M16" s="161"/>
      <c r="N16" s="102" t="str">
        <f>+'VALORACIÓN DE CONTROL DE RIESGO'!T17</f>
        <v>N/A</v>
      </c>
    </row>
    <row r="17" spans="1:14" s="63" customFormat="1" ht="97.5" customHeight="1" x14ac:dyDescent="0.25">
      <c r="A17" s="161">
        <f>'IDENTIFICACIÓN DE RIESGOS'!A11</f>
        <v>4</v>
      </c>
      <c r="B17" s="161" t="str">
        <f>'IDENTIFICACIÓN DE RIESGOS'!B11</f>
        <v xml:space="preserve">Acceso y Fortalecimiento a la Justicia </v>
      </c>
      <c r="C17" s="162" t="str">
        <f>+'ANALISIS DE RIESGOS'!C13</f>
        <v>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v>
      </c>
      <c r="D17" s="162" t="str">
        <f>'IDENTIFICACIÓN DE RIESGOS'!C11</f>
        <v>Interrupción o retraso en la prestación de los servicios por parte de las entidades operadoras de las casas de justicia de Bogotá</v>
      </c>
      <c r="E17" s="162" t="str">
        <f>'ANALISIS DE RIESGOS'!E13</f>
        <v>1. Peticiones, quejas y reclamos de los ciudadanos.
2. Servicios de justicia de baja calidad.</v>
      </c>
      <c r="F17" s="161" t="str">
        <f>'ANALISIS DE RIESGOS'!I13</f>
        <v>ZONA RIESGO ALTO</v>
      </c>
      <c r="G17" s="102" t="str">
        <f>'VALORACIÓN DE CONTROL DE RIESGO'!D18</f>
        <v>Reducir el riesgo</v>
      </c>
      <c r="H17" s="102" t="str">
        <f>'VALORACIÓN DE CONTROL DE RIESGO'!I18</f>
        <v>El profesional responsable del seguimiento a los convenios verifica semestralmente con cada entidad operadora el cumplimiento de las obligaciones establecidas en los convenios interadministrativos, a través de los Comités Técnicos de Supervisión. Las dificultades que se presentan en el seguimiento se identifican y se solucionan con la participación de las instancias del nivel directivo. Como evidencia quedan Las actas de reunión de seguimiento a la ejecución de los convenios que reposan en el archivo de la Dirección de Acceso a la Justicia. El cargue de las evidencias se realizara trimestralmente.</v>
      </c>
      <c r="I17" s="102" t="s">
        <v>33</v>
      </c>
      <c r="J17" s="102" t="s">
        <v>31</v>
      </c>
      <c r="K17" s="102" t="s">
        <v>742</v>
      </c>
      <c r="L17" s="161">
        <f>'VALORACIÓN CON CONTROLES'!F13</f>
        <v>100</v>
      </c>
      <c r="M17" s="161" t="str">
        <f>'VALORACIÓN CON CONTROLES'!J13</f>
        <v>ZONA RIESGO BAJA</v>
      </c>
      <c r="N17" s="102" t="str">
        <f>+'VALORACIÓN DE CONTROL DE RIESGO'!T18</f>
        <v>N/A</v>
      </c>
    </row>
    <row r="18" spans="1:14" s="63" customFormat="1" ht="89.25" x14ac:dyDescent="0.25">
      <c r="A18" s="161"/>
      <c r="B18" s="161"/>
      <c r="C18" s="162"/>
      <c r="D18" s="162"/>
      <c r="E18" s="162"/>
      <c r="F18" s="161"/>
      <c r="G18" s="102" t="str">
        <f>'VALORACIÓN DE CONTROL DE RIESGO'!D19</f>
        <v>Reducir el riesgo</v>
      </c>
      <c r="H18" s="102" t="str">
        <f>'VALORACIÓN DE CONTROL DE RIESGO'!I19</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términos establecidos se iniciara proceso disciplinario o de incumplimiento contractual al funcionario responsable de emitir la respuesta. Como evidencia de las respuestas a los ciudadanos está el Sistema de Gestión Documental de la SDSCJ. El cargue de las evidencias se hará trimestralmente.</v>
      </c>
      <c r="I18" s="102" t="s">
        <v>35</v>
      </c>
      <c r="J18" s="102" t="s">
        <v>31</v>
      </c>
      <c r="K18" s="102" t="s">
        <v>36</v>
      </c>
      <c r="L18" s="161"/>
      <c r="M18" s="161"/>
      <c r="N18" s="102" t="str">
        <f>+'VALORACIÓN DE CONTROL DE RIESGO'!T19</f>
        <v>N/A</v>
      </c>
    </row>
    <row r="19" spans="1:14" s="63" customFormat="1" ht="76.5" x14ac:dyDescent="0.25">
      <c r="A19" s="161">
        <f>'IDENTIFICACIÓN DE RIESGOS'!A12</f>
        <v>5</v>
      </c>
      <c r="B19" s="161" t="str">
        <f>'IDENTIFICACIÓN DE RIESGOS'!B12</f>
        <v xml:space="preserve">Acceso y Fortalecimiento a la Justicia </v>
      </c>
      <c r="C19" s="162" t="str">
        <f>+'ANALISIS DE RIESGOS'!C14</f>
        <v>Carga emocional que los traslados trasmiten al personal del CTP.</v>
      </c>
      <c r="D19" s="162" t="str">
        <f>'IDENTIFICACIÓN DE RIESGOS'!C12</f>
        <v>Afectación psicosocial de los funcionarios y contratistas del CTP</v>
      </c>
      <c r="E19" s="162" t="str">
        <f>'ANALISIS DE RIESGOS'!E14</f>
        <v>Posible afectación Psicosocial en los funcionarios, estrés, o enfermedades relacionados con éste.</v>
      </c>
      <c r="F19" s="161" t="str">
        <f>'ANALISIS DE RIESGOS'!I14</f>
        <v>ZONA RIESGO ALTO</v>
      </c>
      <c r="G19" s="102" t="str">
        <f>'VALORACIÓN DE CONTROL DE RIESGO'!D20</f>
        <v>Reducir el riesgo</v>
      </c>
      <c r="H19" s="102" t="str">
        <f>'VALORACIÓN DE CONTROL DE RIESGO'!I20</f>
        <v>La Dirección de Acceso a la Justicia atiende mensualmente la posible afectación emocional del personal que labora en el Centro de Traslado por Protección CTP mediante la realización de acciones orientadas al manejo de estrés y pausas activas. Para los casos en los cuales no se pueda cumplir el cronograma se procede con la reprogramación. Las actas de estas acciones preventivas reposan en el archivo de la Dirección de Acceso a la Justicia. El cargue de las evidencias se hará trimestralmente.</v>
      </c>
      <c r="I19" s="102" t="s">
        <v>33</v>
      </c>
      <c r="J19" s="102" t="s">
        <v>31</v>
      </c>
      <c r="K19" s="102" t="s">
        <v>42</v>
      </c>
      <c r="L19" s="161">
        <f>'VALORACIÓN CON CONTROLES'!F14</f>
        <v>100</v>
      </c>
      <c r="M19" s="161" t="str">
        <f>'VALORACIÓN CON CONTROLES'!J14</f>
        <v>ZONA RIESGO BAJA</v>
      </c>
      <c r="N19" s="102" t="str">
        <f>+'VALORACIÓN DE CONTROL DE RIESGO'!T20</f>
        <v>N/A</v>
      </c>
    </row>
    <row r="20" spans="1:14" s="63" customFormat="1" ht="108" customHeight="1" x14ac:dyDescent="0.25">
      <c r="A20" s="161"/>
      <c r="B20" s="161"/>
      <c r="C20" s="162"/>
      <c r="D20" s="162"/>
      <c r="E20" s="162"/>
      <c r="F20" s="161"/>
      <c r="G20" s="102" t="str">
        <f>'VALORACIÓN DE CONTROL DE RIESGO'!D21</f>
        <v>Reducir el riesgo</v>
      </c>
      <c r="H20" s="102" t="str">
        <f>'VALORACIÓN DE CONTROL DE RIESGO'!I21</f>
        <v>La Dirección de Acceso a la Justicia identifica la posible afectación emocional del personal que labora en el Centro de Traslado por Protección CTP. En caso de presentarse alguna afectación emocional o de enfermedad se remite el caso la dirección de Gestión Humana para que remita al funcionario a las entidades prestadoras de salud a las cuales está afiliado el empleado para su correspondiente tratamiento. Durante la atención Psicología del funcionario se realizara una reasignación de personal para cubrir la prestación del servicio. La evidencia de estas remisiones reposa en los archivos de la Dirección de Gestión Humana de la SDSCJ. El cargue de las evidencias se hará trimestralmente.</v>
      </c>
      <c r="I20" s="102" t="s">
        <v>43</v>
      </c>
      <c r="J20" s="102" t="s">
        <v>31</v>
      </c>
      <c r="K20" s="102" t="s">
        <v>36</v>
      </c>
      <c r="L20" s="161"/>
      <c r="M20" s="161"/>
      <c r="N20" s="102" t="str">
        <f>+'VALORACIÓN DE CONTROL DE RIESGO'!T21</f>
        <v>N/A</v>
      </c>
    </row>
    <row r="21" spans="1:14" s="63" customFormat="1" ht="126" customHeight="1" x14ac:dyDescent="0.25">
      <c r="A21" s="119">
        <f>'IDENTIFICACIÓN DE RIESGOS'!A13</f>
        <v>6</v>
      </c>
      <c r="B21" s="119" t="str">
        <f>'IDENTIFICACIÓN DE RIESGOS'!B13</f>
        <v xml:space="preserve">Acceso y Fortalecimiento a la Justicia </v>
      </c>
      <c r="C21" s="120" t="str">
        <f>+'ANALISIS DE RIESGOS'!C15</f>
        <v>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v>
      </c>
      <c r="D21" s="120" t="str">
        <f>'IDENTIFICACIÓN DE RIESGOS'!C13</f>
        <v>Inadecuada implementación del medio "Traslado por protección"</v>
      </c>
      <c r="E21" s="120" t="str">
        <f>'ANALISIS DE RIESGOS'!E15</f>
        <v>1. Transgresión derechos humanos personas trasladadas. 
2. Privación injusta de la libertad 
3. Privación ilegal de la libertad</v>
      </c>
      <c r="F21" s="119" t="str">
        <f>'ANALISIS DE RIESGOS'!I15</f>
        <v>ZONA RIESGO ALTO</v>
      </c>
      <c r="G21" s="102" t="str">
        <f>'VALORACIÓN DE CONTROL DE RIESGO'!D22</f>
        <v>Reducir el riesgo</v>
      </c>
      <c r="H21" s="102" t="str">
        <f>'VALORACIÓN DE CONTROL DE RIESGO'!I22</f>
        <v>El profesional responsable de la Dirección de Acceso a la Justicia verifica mensualmente la implementación del medio "Traslado por Protección" y en caso de hallar alguna anomalía en el procedimiento se informa a la instancia competente y se solicita la intervención (POLICIA-PERSONERIA). Se deja constancia de las anomalías, las cuales reposan en el archivo del Centro de Traslado por Protección. El cargue de las evidencias se hará trimestralmente.</v>
      </c>
      <c r="I21" s="102" t="s">
        <v>44</v>
      </c>
      <c r="J21" s="102" t="s">
        <v>31</v>
      </c>
      <c r="K21" s="102" t="s">
        <v>42</v>
      </c>
      <c r="L21" s="119">
        <f>'VALORACIÓN CON CONTROLES'!F15</f>
        <v>100</v>
      </c>
      <c r="M21" s="119" t="str">
        <f>'VALORACIÓN CON CONTROLES'!J15</f>
        <v>ZONA RIESGO BAJA</v>
      </c>
      <c r="N21" s="102" t="str">
        <f>+'VALORACIÓN DE CONTROL DE RIESGO'!T22</f>
        <v>N/A</v>
      </c>
    </row>
    <row r="22" spans="1:14" s="63" customFormat="1" ht="102" x14ac:dyDescent="0.25">
      <c r="A22" s="102">
        <f>'IDENTIFICACIÓN DE RIESGOS'!A14</f>
        <v>7</v>
      </c>
      <c r="B22" s="102" t="str">
        <f>'IDENTIFICACIÓN DE RIESGOS'!B14</f>
        <v>Atención y Servicio al Ciudadano</v>
      </c>
      <c r="C22" s="109" t="str">
        <f>+'ANALISIS DE RIESGOS'!C16</f>
        <v>Seguimiento inadecuado de las peticiones, quejas, reclamos y sugerencias por parte del equipo de atención y servicio al ciudadano de la SDSCJ.</v>
      </c>
      <c r="D22" s="109" t="str">
        <f>'IDENTIFICACIÓN DE RIESGOS'!C14</f>
        <v>Responder extemporáneamente las Peticiones, Quejas, Reclamos o Sugerencias que ingresen a la Secretaría Distrital de Seguridad, Convivencia y Justicia.</v>
      </c>
      <c r="E22" s="109" t="str">
        <f>'ANALISIS DE RIESGOS'!E16</f>
        <v>Sanción disciplinaria, perdida legitimidad, mala percepción de la imagen, proceso legal.</v>
      </c>
      <c r="F22" s="102" t="str">
        <f>'ANALISIS DE RIESGOS'!I16</f>
        <v>ZONA RIESGO EXTREMO</v>
      </c>
      <c r="G22" s="102" t="str">
        <f>'VALORACIÓN DE CONTROL DE RIESGO'!D23</f>
        <v>Reducir el riesgo</v>
      </c>
      <c r="H22" s="102" t="str">
        <f>'VALORACIÓN DE CONTROL DE RIESGO'!I23</f>
        <v>El líder del grupo de atención y servicio al ciudadano realiza el seguimiento semanal a los cierres de los PQRS de la entidad a través de la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F-AS-424 “Matriz de seguimiento y control a las respuestas de PQRS ciudadanos o entres de control”. El cargue de las evidencias se hará trimestralmente.</v>
      </c>
      <c r="I22" s="102" t="s">
        <v>45</v>
      </c>
      <c r="J22" s="102" t="s">
        <v>46</v>
      </c>
      <c r="K22" s="102" t="s">
        <v>47</v>
      </c>
      <c r="L22" s="102">
        <f>'VALORACIÓN CON CONTROLES'!F16</f>
        <v>100</v>
      </c>
      <c r="M22" s="102" t="str">
        <f>'VALORACIÓN CON CONTROLES'!J16</f>
        <v>ZONA RIESGO MODERADO</v>
      </c>
      <c r="N22" s="102" t="str">
        <f>+'VALORACIÓN DE CONTROL DE RIESGO'!T23</f>
        <v>PQRs gestionados por Atención y Servicio al Ciudadano</v>
      </c>
    </row>
    <row r="23" spans="1:14" s="63" customFormat="1" ht="89.25" x14ac:dyDescent="0.25">
      <c r="A23" s="102">
        <f>'IDENTIFICACIÓN DE RIESGOS'!A15</f>
        <v>8</v>
      </c>
      <c r="B23" s="102" t="str">
        <f>'IDENTIFICACIÓN DE RIESGOS'!B15</f>
        <v>Atención y Servicio al Ciudadano</v>
      </c>
      <c r="C23" s="109" t="str">
        <f>+'ANALISIS DE RIESGOS'!C17</f>
        <v>Falta de seguimiento para la publicación de los Informes de PQRS en la página web de la entidad.</v>
      </c>
      <c r="D23" s="109" t="str">
        <f>'IDENTIFICACIÓN DE RIESGOS'!C15</f>
        <v>Publicar extemporáneamente los Informes de PQRS en la página web de la entidad.</v>
      </c>
      <c r="E23" s="109" t="str">
        <f>'ANALISIS DE RIESGOS'!E17</f>
        <v>Sanción disciplinaria, perdida legitimidad, mala percepción de la imagen, proceso legal.</v>
      </c>
      <c r="F23" s="102" t="str">
        <f>'ANALISIS DE RIESGOS'!I17</f>
        <v>ZONA RIESGO MODERADO</v>
      </c>
      <c r="G23" s="102" t="str">
        <f>'VALORACIÓN DE CONTROL DE RIESGO'!D24</f>
        <v>Reducir el riesgo</v>
      </c>
      <c r="H23" s="102" t="str">
        <f>'VALORACIÓN DE CONTROL DE RIESGO'!I24</f>
        <v>El líder del grupo de atención y servicio al ciudadano realiza mensualmente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v>
      </c>
      <c r="I23" s="102" t="s">
        <v>48</v>
      </c>
      <c r="J23" s="102" t="s">
        <v>46</v>
      </c>
      <c r="K23" s="102" t="s">
        <v>42</v>
      </c>
      <c r="L23" s="102">
        <f>'VALORACIÓN CON CONTROLES'!F17</f>
        <v>100</v>
      </c>
      <c r="M23" s="102" t="str">
        <f>'VALORACIÓN CON CONTROLES'!J17</f>
        <v>ZONA RIESGO BAJA</v>
      </c>
      <c r="N23" s="102" t="str">
        <f>+'VALORACIÓN DE CONTROL DE RIESGO'!T24</f>
        <v>PQRs gestionados por Atención y Servicio al Ciudadano</v>
      </c>
    </row>
    <row r="24" spans="1:14" s="63" customFormat="1" ht="146.25" customHeight="1" x14ac:dyDescent="0.25">
      <c r="A24" s="118">
        <f>'IDENTIFICACIÓN DE RIESGOS'!A16</f>
        <v>9</v>
      </c>
      <c r="B24" s="118" t="str">
        <f>'IDENTIFICACIÓN DE RIESGOS'!B16</f>
        <v>Control Interno Disciplinario</v>
      </c>
      <c r="C24" s="121" t="str">
        <f>+'ANALISIS DE RIESGOS'!C18</f>
        <v>*Limitación en la obtención del acervo probatorio y debilidad en la argumentación de las decisiones en desarrollo del proceso disciplinario en primera instancia
*Falta de capacitación en levantamiento de pruebas en los servidores públicos designados en los procesos
*Mala notificación al indagado</v>
      </c>
      <c r="D24" s="121" t="str">
        <f>'IDENTIFICACIÓN DE RIESGOS'!C16</f>
        <v>Procesos disciplinarios desarrollados  y fallados sin cumplir con los parámetros de ley.</v>
      </c>
      <c r="E24" s="121" t="str">
        <f>'ANALISIS DE RIESGOS'!E18</f>
        <v>El incumplimiento de los fines de la actuación disciplinaria que deriva en impunidad frente las actuaciones irregulares de los servidores públicos de la entidad</v>
      </c>
      <c r="F24" s="118" t="str">
        <f>'ANALISIS DE RIESGOS'!I18</f>
        <v>ZONA RIESGO ALTO</v>
      </c>
      <c r="G24" s="102" t="str">
        <f>'VALORACIÓN DE CONTROL DE RIESGO'!D25</f>
        <v>Reducir el riesgo</v>
      </c>
      <c r="H24" s="102" t="str">
        <f>'VALORACIÓN DE CONTROL DE RIESGO'!I25</f>
        <v>El jefe de la oficina de Control Interno Disciplinario dirigirá la actividad de barra de abogados por lo menos una vez trimestralmente,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v>
      </c>
      <c r="I24" s="102" t="s">
        <v>33</v>
      </c>
      <c r="J24" s="102" t="s">
        <v>49</v>
      </c>
      <c r="K24" s="102" t="s">
        <v>34</v>
      </c>
      <c r="L24" s="118">
        <f>'VALORACIÓN CON CONTROLES'!F18</f>
        <v>100</v>
      </c>
      <c r="M24" s="118" t="str">
        <f>'VALORACIÓN CON CONTROLES'!J18</f>
        <v>ZONA RIESGO BAJA</v>
      </c>
      <c r="N24" s="102" t="str">
        <f>+'VALORACIÓN DE CONTROL DE RIESGO'!T25</f>
        <v>Procesos fallados sin cumplir con los parametros de ley/procesos fallados</v>
      </c>
    </row>
    <row r="25" spans="1:14" s="63" customFormat="1" ht="102" x14ac:dyDescent="0.25">
      <c r="A25" s="102">
        <f>'IDENTIFICACIÓN DE RIESGOS'!A17</f>
        <v>10</v>
      </c>
      <c r="B25" s="102" t="str">
        <f>'IDENTIFICACIÓN DE RIESGOS'!B17</f>
        <v>Direccionamiento Sectorial e Institucional</v>
      </c>
      <c r="C25" s="109" t="str">
        <f>+'ANALISIS DE RIESGOS'!C19</f>
        <v xml:space="preserve">Actualización en la matriz normativa debido a que las diferentes entidades ambientales (Ministerio de Ambiente, Secretaria Distrital de Ambiente o Corporación Autónoma Regional), expidan o modifiquen el marco legal a nivel nacional o distrital. </v>
      </c>
      <c r="D25" s="109" t="str">
        <f>'IDENTIFICACIÓN DE RIESGOS'!C17</f>
        <v xml:space="preserve">Incumplimiento normativo ambiental por parte de la Secretaria Distrital de Seguridad, Convivencia y Justicia </v>
      </c>
      <c r="E25" s="109" t="str">
        <f>'ANALISIS DE RIESGOS'!E19</f>
        <v xml:space="preserve">Sanciones asociadas a multas ambientales (Tasas retributiva ambientales) o requerimientos. </v>
      </c>
      <c r="F25" s="102" t="str">
        <f>'ANALISIS DE RIESGOS'!I19</f>
        <v>ZONA RIESGO EXTREMO</v>
      </c>
      <c r="G25" s="102" t="str">
        <f>'VALORACIÓN DE CONTROL DE RIESGO'!D26</f>
        <v>Reducir el riesgo</v>
      </c>
      <c r="H25" s="102" t="str">
        <f>'VALORACIÓN DE CONTROL DE RIESGO'!I26</f>
        <v>El Gestor Ambiental y el grupo de trabajo PIGA (OAP), deberán verificar el cumplimiento de los programas ambientales y su normatividad en la página de la SDA trimestralmente.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El cargue de las evidencias se hará trimestralmente.</v>
      </c>
      <c r="I25" s="102" t="s">
        <v>50</v>
      </c>
      <c r="J25" s="102" t="s">
        <v>51</v>
      </c>
      <c r="K25" s="102" t="s">
        <v>42</v>
      </c>
      <c r="L25" s="102">
        <f>'VALORACIÓN CON CONTROLES'!F19</f>
        <v>100</v>
      </c>
      <c r="M25" s="102" t="str">
        <f>'VALORACIÓN CON CONTROLES'!J19</f>
        <v>ZONA RIESGO BAJA</v>
      </c>
      <c r="N25" s="102" t="str">
        <f>+'VALORACIÓN DE CONTROL DE RIESGO'!T26</f>
        <v>Nivel de aprendizaje de funcionarios capacitados en temas ambientales</v>
      </c>
    </row>
    <row r="26" spans="1:14" s="63" customFormat="1" ht="127.5" x14ac:dyDescent="0.25">
      <c r="A26" s="102">
        <f>'IDENTIFICACIÓN DE RIESGOS'!A18</f>
        <v>11</v>
      </c>
      <c r="B26" s="102" t="str">
        <f>'IDENTIFICACIÓN DE RIESGOS'!B18</f>
        <v>Direccionamiento Sectorial e Institucional</v>
      </c>
      <c r="C26" s="109" t="str">
        <f>+'ANALISIS DE RIESGOS'!C20</f>
        <v xml:space="preserve">Incompleta identificación de aspectos e impactos ambientales </v>
      </c>
      <c r="D26" s="109" t="str">
        <f>'IDENTIFICACIÓN DE RIESGOS'!C18</f>
        <v>Deficiencia en la identificación de los aspectos e impactos ambientales.</v>
      </c>
      <c r="E26" s="109" t="str">
        <f>'ANALISIS DE RIESGOS'!E20</f>
        <v xml:space="preserve">Afectaciones e impactos en los recursos naturales </v>
      </c>
      <c r="F26" s="102" t="str">
        <f>'ANALISIS DE RIESGOS'!I20</f>
        <v>ZONA RIESGO BAJA</v>
      </c>
      <c r="G26" s="102" t="str">
        <f>'VALORACIÓN DE CONTROL DE RIESGO'!D27</f>
        <v>Reducir el riesgo</v>
      </c>
      <c r="H26" s="102" t="str">
        <f>'VALORACIÓN DE CONTROL DE RIESGO'!I27</f>
        <v>El Gestor Ambiental y el grupo de trabajo PIGA (OAP), deberán verificar el cumplimiento de programas ambientales y su normatividad en la página de la SDA trimestralmente, para identificar los posibles impactos y aspectos ambientales que se puedan presentar durante la ejecución de las actividades en la SDSCJ.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El cargue de las evidencias se hará trimestralmente.</v>
      </c>
      <c r="I26" s="102" t="s">
        <v>50</v>
      </c>
      <c r="J26" s="102" t="s">
        <v>51</v>
      </c>
      <c r="K26" s="102" t="s">
        <v>38</v>
      </c>
      <c r="L26" s="102">
        <f>'VALORACIÓN CON CONTROLES'!F20</f>
        <v>100</v>
      </c>
      <c r="M26" s="102" t="str">
        <f>'VALORACIÓN CON CONTROLES'!J20</f>
        <v>ZONA RIESGO BAJA</v>
      </c>
      <c r="N26" s="102" t="str">
        <f>+'VALORACIÓN DE CONTROL DE RIESGO'!T27</f>
        <v>Nivel de aprendizaje de funcionarios capacitados en temas ambientales</v>
      </c>
    </row>
    <row r="27" spans="1:14" s="63" customFormat="1" ht="114.75" x14ac:dyDescent="0.25">
      <c r="A27" s="102">
        <f>'IDENTIFICACIÓN DE RIESGOS'!A19</f>
        <v>12</v>
      </c>
      <c r="B27" s="102" t="str">
        <f>'IDENTIFICACIÓN DE RIESGOS'!B19</f>
        <v>Direccionamiento Sectorial e Institucional</v>
      </c>
      <c r="C27" s="109" t="str">
        <f>+'ANALISIS DE RIESGOS'!C21</f>
        <v>Generación de residuos solidos aprovechables, peligrosos y especiales.</v>
      </c>
      <c r="D27" s="109" t="str">
        <f>'IDENTIFICACIÓN DE RIESGOS'!C19</f>
        <v>Incumplimiento normativo ambiental y proliferación de vectores.</v>
      </c>
      <c r="E27" s="109" t="str">
        <f>'ANALISIS DE RIESGOS'!E21</f>
        <v>Afectaciones e impactos en los recursos naturales y sanciones ambientales</v>
      </c>
      <c r="F27" s="102" t="str">
        <f>'ANALISIS DE RIESGOS'!I21</f>
        <v>ZONA RIESGO BAJA</v>
      </c>
      <c r="G27" s="102" t="str">
        <f>'VALORACIÓN DE CONTROL DE RIESGO'!D28</f>
        <v>Reducir el riesgo</v>
      </c>
      <c r="H27" s="102" t="str">
        <f>'VALORACIÓN DE CONTROL DE RIESGO'!I28</f>
        <v>El Gestor Ambiental y el grupo de trabajo (OAP), deberán verificar la generación de residuos aprovechables, peligrosos y especiales de la entidad mensualmente, momento en que se debe validar ante la SDA  y la UAESP, revisando la gestión en cuanto la disposición final de los residuos generados. Sin embargo, al momento de presentarse una mala segregación y/o disposición de estos, se debe realizar la respectiva gestión y dar cumplimiento a los estipulado en la normatividad ambiental aplicable y los diferentes planes de gestión de residuos de la entidad. Los soportes de disposición serán entregados por parte del gestor de los mismos. El cargue de las evidencias se hará trimestralmente.</v>
      </c>
      <c r="I27" s="102" t="s">
        <v>52</v>
      </c>
      <c r="J27" s="102" t="s">
        <v>51</v>
      </c>
      <c r="K27" s="102" t="s">
        <v>42</v>
      </c>
      <c r="L27" s="102">
        <f>'VALORACIÓN CON CONTROLES'!F21</f>
        <v>100</v>
      </c>
      <c r="M27" s="102" t="str">
        <f>'VALORACIÓN CON CONTROLES'!J21</f>
        <v>ZONA RIESGO BAJA</v>
      </c>
      <c r="N27" s="102" t="str">
        <f>+'VALORACIÓN DE CONTROL DE RIESGO'!T28</f>
        <v>Nivel de aprendizaje de funcionarios capacitados en temas ambientales</v>
      </c>
    </row>
    <row r="28" spans="1:14" s="63" customFormat="1" ht="204.75" customHeight="1" x14ac:dyDescent="0.25">
      <c r="A28" s="102">
        <f>'IDENTIFICACIÓN DE RIESGOS'!A20</f>
        <v>13</v>
      </c>
      <c r="B28" s="102" t="str">
        <f>'IDENTIFICACIÓN DE RIESGOS'!B20</f>
        <v>Direccionamiento Sectorial e Institucional</v>
      </c>
      <c r="C28" s="109" t="str">
        <f>+'ANALISIS DE RIESGOS'!C22</f>
        <v>Errores en la revisión de los requisitos documentales de  estudios previos, relacionados con el objeto contractual, la meta, el presupuesto requerido, entre otros, para la expedición de las viabilidades por parte de la Oficina Asesora de Planeación</v>
      </c>
      <c r="D28" s="109" t="str">
        <f>'IDENTIFICACIÓN DE RIESGOS'!C20</f>
        <v>Dar el visto bueno a estudios previos  que no cumplen con la información requerida de:
• Número del estudio previo en SISCO
• Proyecto de inversión
• Objeto
• Valor
• Meta plan de desarrollo y meta proyecto de inversión</v>
      </c>
      <c r="E28" s="109" t="str">
        <f>'ANALISIS DE RIESGOS'!E22</f>
        <v>*Posible apertura de proceso disciplinario o demanda penal al funcionario encargado de la revisión, dependiendo de la gravedad del error en los estudios previos que fue pasado por alto</v>
      </c>
      <c r="F28" s="102" t="str">
        <f>'ANALISIS DE RIESGOS'!I22</f>
        <v>ZONA RIESGO ALTO</v>
      </c>
      <c r="G28" s="102" t="str">
        <f>'VALORACIÓN DE CONTROL DE RIESGO'!D29</f>
        <v>Reducir el riesgo</v>
      </c>
      <c r="H28" s="102" t="str">
        <f>'VALORACIÓN DE CONTROL DE RIESGO'!I29</f>
        <v>El analista encargado del proyecto de inversión respectivo revisara cada vez que se reciba un estudio previo que este cumpla con: 
• Número del estudio previo en SISCO
• Proyecto de inversión
• Objeto
• Valor
• Meta plan de desarrollo y meta proyecto de inversión
Si cumple con lo anteriormente descrito el Jefe de planeación mediante su firma dará aprobación para la expedición de la viabilidad quedando registro en el documento físico.
Para los estudios previos que no cumplan con estos ítems se procederá con el registro de la novedad  en el formato "Control de Validación" F-DS-79 y se informara al área remitente las razones por las cuales se devuelven los estudios previos. Como soporte queda el formato diligenciado. El cargue de las evidencias se hará trimestralmente.</v>
      </c>
      <c r="I28" s="102" t="s">
        <v>53</v>
      </c>
      <c r="J28" s="102" t="s">
        <v>54</v>
      </c>
      <c r="K28" s="102" t="s">
        <v>36</v>
      </c>
      <c r="L28" s="102">
        <f>'VALORACIÓN CON CONTROLES'!F22</f>
        <v>100</v>
      </c>
      <c r="M28" s="102" t="str">
        <f>'VALORACIÓN CON CONTROLES'!J22</f>
        <v>ZONA RIESGO BAJA</v>
      </c>
      <c r="N28" s="102" t="str">
        <f>+'VALORACIÓN DE CONTROL DE RIESGO'!T29</f>
        <v>Numero de solicitudes rechazas/Número de solicitudes recibidas</v>
      </c>
    </row>
    <row r="29" spans="1:14" s="63" customFormat="1" ht="104.25" customHeight="1" x14ac:dyDescent="0.25">
      <c r="A29" s="163">
        <f>'IDENTIFICACIÓN DE RIESGOS'!A21</f>
        <v>14</v>
      </c>
      <c r="B29" s="163" t="str">
        <f>'IDENTIFICACIÓN DE RIESGOS'!B21</f>
        <v>Direccionamiento Sectorial e Institucional</v>
      </c>
      <c r="C29" s="166" t="str">
        <f>+'ANALISIS DE RIESGOS'!C23</f>
        <v>Débil identificación de las necesidades y expectativas de las partes interesadas
Deficiencia en el seguimiento de las herramientas de control
Deficiencia de los productos/servicios, cambios normativos y/o regulaciones en la gestión pública</v>
      </c>
      <c r="D29" s="166" t="str">
        <f>'IDENTIFICACIÓN DE RIESGOS'!C21</f>
        <v>Inadecuado seguimiento a las herramientas de control, Productos y/o servicios dentro del SIG que permitan la insatisfacción de los usuarios y partes interesadas en los procesos misionales de la entidad</v>
      </c>
      <c r="E29" s="166" t="str">
        <f>'ANALISIS DE RIESGOS'!E23</f>
        <v>Insatisfacción de los usuarios
Reprocesos
quejas y reclamos
afectación a la imagen institucional
sanciones</v>
      </c>
      <c r="F29" s="163" t="str">
        <f>'ANALISIS DE RIESGOS'!I23</f>
        <v>ZONA RIESGO MODERADO</v>
      </c>
      <c r="G29" s="102" t="str">
        <f>'VALORACIÓN DE CONTROL DE RIESGO'!D30</f>
        <v>Reducir el riesgo</v>
      </c>
      <c r="H29" s="102" t="str">
        <f>'VALORACIÓN DE CONTROL DE RIESGO'!I30</f>
        <v>El Profesional responsable a través de memorando notificara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o los listados de asistencia acompañados por el Acta de Reunión de acuerdo con la situación. El cargue de las evidencias se hará trimestralmente.</v>
      </c>
      <c r="I29" s="102" t="s">
        <v>55</v>
      </c>
      <c r="J29" s="102" t="s">
        <v>56</v>
      </c>
      <c r="K29" s="102" t="s">
        <v>36</v>
      </c>
      <c r="L29" s="163">
        <f>'VALORACIÓN CON CONTROLES'!F23</f>
        <v>100</v>
      </c>
      <c r="M29" s="163" t="str">
        <f>'VALORACIÓN CON CONTROLES'!J23</f>
        <v>ZONA RIESGO BAJA</v>
      </c>
      <c r="N29" s="102" t="str">
        <f>+'VALORACIÓN DE CONTROL DE RIESGO'!T30</f>
        <v>N/A</v>
      </c>
    </row>
    <row r="30" spans="1:14" s="63" customFormat="1" ht="123" customHeight="1" x14ac:dyDescent="0.25">
      <c r="A30" s="165"/>
      <c r="B30" s="165"/>
      <c r="C30" s="168"/>
      <c r="D30" s="168"/>
      <c r="E30" s="168"/>
      <c r="F30" s="165"/>
      <c r="G30" s="119" t="str">
        <f>'VALORACIÓN DE CONTROL DE RIESGO'!D31</f>
        <v>Reducir el riesgo</v>
      </c>
      <c r="H30" s="119" t="str">
        <f>'VALORACIÓN DE CONTROL DE RIESGO'!I31</f>
        <v>El Profesional encargado del SIG realizara el informe consolidado de productos, servicios y/o salidas intermedias no conformes anualmente previo a la auditoria interna de Calidad,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v>
      </c>
      <c r="I30" s="119" t="s">
        <v>55</v>
      </c>
      <c r="J30" s="119" t="s">
        <v>56</v>
      </c>
      <c r="K30" s="119" t="s">
        <v>74</v>
      </c>
      <c r="L30" s="165"/>
      <c r="M30" s="165"/>
      <c r="N30" s="119" t="str">
        <f>+'VALORACIÓN DE CONTROL DE RIESGO'!T31</f>
        <v>N/A</v>
      </c>
    </row>
    <row r="31" spans="1:14" s="63" customFormat="1" ht="166.5" customHeight="1" x14ac:dyDescent="0.25">
      <c r="A31" s="102">
        <f>'IDENTIFICACIÓN DE RIESGOS'!A22</f>
        <v>15</v>
      </c>
      <c r="B31" s="102" t="str">
        <f>'IDENTIFICACIÓN DE RIESGOS'!B22</f>
        <v>Gestión de Comunicaciones</v>
      </c>
      <c r="C31" s="109" t="str">
        <f>+'ANALISIS DE RIESGOS'!C24</f>
        <v xml:space="preserve">Falta de aplicación de los procedimientos y formatos de la OAC para la ejecución de los productos de comunicación.  
Fallas en los sistemas de información que impidan a la Secretaría de Seguridad, Convivencia y Justicia la divulgación de la información.  
Falta de rigurosidad de algunos periodistas que cubren los temas propios de la Secretaría de Seguridad, Convivencia y Justicia.  </v>
      </c>
      <c r="D31" s="109" t="str">
        <f>'IDENTIFICACIÓN DE RIESGOS'!C22</f>
        <v>Publicar información no autorizada que genere desinformación en la opinión pública</v>
      </c>
      <c r="E31" s="109" t="str">
        <f>'ANALISIS DE RIESGOS'!E24</f>
        <v xml:space="preserve">Desinformación para los públicos de interés de la Secretaría de Seguridad, Convivencia y Justicia  
Afectación de la imagen de la Secretaría de Seguridad Convivencia y Justicia 
Que los medios de comunicación publiquen información inexacta y /o incompleta  
Perdida de oportunidad mediática para fortalecer la imagen de la SSCJ </v>
      </c>
      <c r="F31" s="102" t="str">
        <f>'ANALISIS DE RIESGOS'!I24</f>
        <v>ZONA RIESGO MODERADO</v>
      </c>
      <c r="G31" s="102" t="str">
        <f>'VALORACIÓN DE CONTROL DE RIESGO'!D32</f>
        <v>Reducir el riesgo</v>
      </c>
      <c r="H31" s="102" t="str">
        <f>'VALORACIÓN DE CONTROL DE RIESGO'!I32</f>
        <v>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 Como evidencia de la revisión y autorización de los documentos a publicar se encuentra en los correos electrónicos, de forma física en papel de información y en las conversaciones del grupo de WhatsApp de la Oficina de Comunicaciones del a SSCJ. El cargue de las evidencias se hará trimestralmente.</v>
      </c>
      <c r="I31" s="102" t="s">
        <v>57</v>
      </c>
      <c r="J31" s="102" t="s">
        <v>58</v>
      </c>
      <c r="K31" s="102" t="s">
        <v>36</v>
      </c>
      <c r="L31" s="102">
        <f>'VALORACIÓN CON CONTROLES'!F24</f>
        <v>100</v>
      </c>
      <c r="M31" s="102" t="str">
        <f>'VALORACIÓN CON CONTROLES'!J24</f>
        <v>ZONA RIESGO BAJA</v>
      </c>
      <c r="N31" s="102" t="str">
        <f>+'VALORACIÓN DE CONTROL DE RIESGO'!T32</f>
        <v>Las evidencias se registran en  los correos electrónicos, de forma fisica en papel de información y en las conversaciones del grupo de whatsapp de la Oficina de Comunicaciones del a SSCJ</v>
      </c>
    </row>
    <row r="32" spans="1:14" s="63" customFormat="1" ht="216.75" x14ac:dyDescent="0.25">
      <c r="A32" s="102">
        <f>'IDENTIFICACIÓN DE RIESGOS'!A23</f>
        <v>16</v>
      </c>
      <c r="B32" s="102" t="str">
        <f>'IDENTIFICACIÓN DE RIESGOS'!B23</f>
        <v>Gestión de Comunicaciones</v>
      </c>
      <c r="C32" s="109" t="str">
        <f>+'ANALISIS DE RIESGOS'!C25</f>
        <v>Entrega inoportuna de la información y los insumos requeridos para comunicar  por  parte  de las subsecretarias  y /o las Oficinas técnicas de la SSCJ                                                                                                   Falta de aplicación de los procedimientos y formatos de la OAC para la ejecución de los productos de comunicación</v>
      </c>
      <c r="D32" s="109" t="str">
        <f>'IDENTIFICACIÓN DE RIESGOS'!C23</f>
        <v>No divulgar o divulgar inoportunamente la información de la SSCJ</v>
      </c>
      <c r="E32" s="109" t="str">
        <f>'ANALISIS DE RIESGOS'!E25</f>
        <v xml:space="preserve">Desinformación para los públicos de interés de la Secretaría de Seguridad, Convivencia y Justicia </v>
      </c>
      <c r="F32" s="102" t="str">
        <f>'ANALISIS DE RIESGOS'!I25</f>
        <v>ZONA RIESGO ALTO</v>
      </c>
      <c r="G32" s="102" t="str">
        <f>'VALORACIÓN DE CONTROL DE RIESGO'!D33</f>
        <v>Reducir el riesgo</v>
      </c>
      <c r="H32" s="102" t="str">
        <f>'VALORACIÓN DE CONTROL DE RIESGO'!I33</f>
        <v>Los periodistas recibirán la información para realizar las piezas de comunicación de parte de las dependencias de la SSCJ quienes deberán entregar el Formato de solicitud y evaluación de productos de comunicación F-GC-571 oportunamente con la información y los insumos requeridos cada vez que se deban comunicar y divulgar los servicios de la política en Seguridad, Convivencia y Justicia. Se procederá con el desarrollo de la preproducción o investigación de acuerdo a lo establecido en los procedimientos de gestión de comunicación interna PD-GC-6 y gestión de comunicación externa PD-GC-10. Para los casos en los que el Formato de solicitud y evaluación de productos de comunicación F-GC-571 no sea consistente, no se procederá con la Preproducción o investigación y se devuelve para que se realicen los ajustes necesarios. Para los casos en los que se la información publicada se encuentre errada se enviara un correo electrónico al jefe de la subsecretaría o dependencia correspondiente para que tome las medidas del caso que pueden ser desde una llamada de atención verbal, un informe dirigido a la OCID para investigar los hechos, o un proceso por incumplimiento contractual.  Como evidencia quedan los correos o mensajes de las subsecretarías  y de las oficinas técnicas  de la SSCJ con los que los periodistas de la OAC solicitan la información a las dependencias. El cargue de las evidencias se hará trimestralmente.</v>
      </c>
      <c r="I32" s="102" t="s">
        <v>59</v>
      </c>
      <c r="J32" s="102" t="s">
        <v>60</v>
      </c>
      <c r="K32" s="102" t="s">
        <v>36</v>
      </c>
      <c r="L32" s="102">
        <f>'VALORACIÓN CON CONTROLES'!F25</f>
        <v>100</v>
      </c>
      <c r="M32" s="102" t="str">
        <f>'VALORACIÓN CON CONTROLES'!J25</f>
        <v>ZONA RIESGO BAJA</v>
      </c>
      <c r="N32" s="102" t="str">
        <f>+'VALORACIÓN DE CONTROL DE RIESGO'!T33</f>
        <v>Porcentaje de crecimiento digital de las audiencias a través de los canales oficiales de la SSCJ(redes sociales + visitntes sección de noticias)  Porcentaje  crecimiento audiencias a través del canal de intranet de la SSCJ</v>
      </c>
    </row>
    <row r="33" spans="1:14" s="63" customFormat="1" ht="153" x14ac:dyDescent="0.25">
      <c r="A33" s="161">
        <f>'IDENTIFICACIÓN DE RIESGOS'!A24</f>
        <v>17</v>
      </c>
      <c r="B33" s="161" t="str">
        <f>'IDENTIFICACIÓN DE RIESGOS'!B24</f>
        <v>Gestión de Comunicaciones</v>
      </c>
      <c r="C33" s="162" t="str">
        <f>+'ANALISIS DE RIESGOS'!C26</f>
        <v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v>
      </c>
      <c r="D33" s="162" t="str">
        <f>'IDENTIFICACIÓN DE RIESGOS'!C24</f>
        <v>Publicación indebida de contenidos digitales (RRSS y página web ) de la Secretaría de Seguridad, Convivencia y Justicia</v>
      </c>
      <c r="E33" s="162" t="str">
        <f>'ANALISIS DE RIESGOS'!E26</f>
        <v>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v>
      </c>
      <c r="F33" s="161" t="str">
        <f>'ANALISIS DE RIESGOS'!I26</f>
        <v>ZONA RIESGO ALTO</v>
      </c>
      <c r="G33" s="102" t="str">
        <f>'VALORACIÓN DE CONTROL DE RIESGO'!D34</f>
        <v>Reducir el riesgo</v>
      </c>
      <c r="H33" s="102" t="str">
        <f>'VALORACIÓN DE CONTROL DE RIESGO'!I34</f>
        <v>El jefe de la OAC  da los lineamientos y aprueba los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Comunity Manager la eliminación o corrección de la información divulgada. Para los casos de un ataque digital  la determinación de cómo se debe proceder será definida por el secretario SSCJ. Como evidencia de la información emitida se encuentra el registro en las RRSS, los correos electrónicos y/o en las conversaciones del grupo de WhatsApp de la Oficina de Comunicaciones del a SSCJ. El cargue de las evidencias se hará trimestralmente.</v>
      </c>
      <c r="I33" s="102" t="s">
        <v>61</v>
      </c>
      <c r="J33" s="102" t="s">
        <v>58</v>
      </c>
      <c r="K33" s="102" t="s">
        <v>36</v>
      </c>
      <c r="L33" s="161">
        <f>'VALORACIÓN CON CONTROLES'!F26</f>
        <v>100</v>
      </c>
      <c r="M33" s="161" t="str">
        <f>'VALORACIÓN CON CONTROLES'!J26</f>
        <v>ZONA RIESGO BAJA</v>
      </c>
      <c r="N33" s="102" t="str">
        <f>+'VALORACIÓN DE CONTROL DE RIESGO'!T34</f>
        <v>N/A</v>
      </c>
    </row>
    <row r="34" spans="1:14" s="63" customFormat="1" ht="140.25" x14ac:dyDescent="0.25">
      <c r="A34" s="161"/>
      <c r="B34" s="161"/>
      <c r="C34" s="162"/>
      <c r="D34" s="162"/>
      <c r="E34" s="162"/>
      <c r="F34" s="161"/>
      <c r="G34" s="102" t="str">
        <f>'VALORACIÓN DE CONTROL DE RIESGO'!D35</f>
        <v>Reducir el riesgo</v>
      </c>
      <c r="H34" s="102" t="str">
        <f>'VALORACIÓN DE CONTROL DE RIESGO'!I35</f>
        <v>El jefe de la OAC da los lineamientos y aprueba los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Para los casos de un ataque digital  la determinación de cómo se debe proceder será definida por el secretario SSCJ. Como evidencia de la información emitida se encuentra el registro de las publicaciones  en la página web, los correos electrónicos y/o en las conversaciones del grupo de WhatsApp de la Oficina de Comunicaciones del a SSCJ. El cargue de las evidencias se hará trimestralmente.</v>
      </c>
      <c r="I34" s="102" t="s">
        <v>62</v>
      </c>
      <c r="J34" s="102" t="s">
        <v>58</v>
      </c>
      <c r="K34" s="102" t="s">
        <v>36</v>
      </c>
      <c r="L34" s="161"/>
      <c r="M34" s="161"/>
      <c r="N34" s="102" t="str">
        <f>+'VALORACIÓN DE CONTROL DE RIESGO'!T35</f>
        <v>Porcentaje de crecimiento digital de las audiencias a través de los canales oficiales de la SSCJ(redes sociales + visitntes ección de noticias)</v>
      </c>
    </row>
    <row r="35" spans="1:14" s="63" customFormat="1" ht="120" customHeight="1" x14ac:dyDescent="0.25">
      <c r="A35" s="163">
        <f>'IDENTIFICACIÓN DE RIESGOS'!A25</f>
        <v>18</v>
      </c>
      <c r="B35" s="163" t="str">
        <f>'IDENTIFICACIÓN DE RIESGOS'!B25</f>
        <v>Gestión de Emergencias</v>
      </c>
      <c r="C35" s="166" t="str">
        <f>+'ANALISIS DE RIESGOS'!C27</f>
        <v>•	Falla e Indisponibilidad de la Infraestructura Tecnológica asociada al NUSE 123.
•	Incremento de llamadas que superan la capacidad de respuesta del NUSE 123.
•	Eventos antrópicos o naturales que afecten la infraestructura física y tecnológica del Centro de Comando, Control, Comunicaciones y Computo.
•	Falta de personal para operar la Sala Unificada de Recepción.</v>
      </c>
      <c r="D35" s="166" t="str">
        <f>'IDENTIFICACIÓN DE RIESGOS'!C25</f>
        <v>Falla parcial en el servicio de atención de la línea de Seguridad y Emergencias 123.</v>
      </c>
      <c r="E35" s="166" t="str">
        <f>'ANALISIS DE RIESGOS'!E27</f>
        <v>• Servicios de seguridad y emergencias sin atención  a través la línea NUSE 123.
• Carencia de Información sobre la ocurrencia de  eventos de seguridad y emergencia   para la activación de  planes de atención y toma de decisiones por parte de la Administración Distrital.</v>
      </c>
      <c r="F35" s="163" t="str">
        <f>'ANALISIS DE RIESGOS'!I27</f>
        <v>ZONA RIESGO EXTREMO</v>
      </c>
      <c r="G35" s="102" t="str">
        <f>'VALORACIÓN DE CONTROL DE RIESGO'!D36</f>
        <v>Reducir el riesgo</v>
      </c>
      <c r="H35" s="102" t="str">
        <f>'VALORACIÓN DE CONTROL DE RIESGO'!I36</f>
        <v>El jefe del C4 para prevenir y atender las fallas en la plataforma tecnológica debe delegar en el operador tecnológico la implementación y uso de soluciones integrales redundantes y de alta disponibilidad, dirigidos a los datacenter principales y alternos. Estas actividades se registran en los informes de gestión del operador tecnológico los cuales son recibidos de manera mensual evidenciando la operación de la plataforma tecnológica, la cual está controlada por ANS, que en caso de estar por debajo del umbral definido se penaliza económicamente. La documentación que queda en el repositorio y en el archivo contractual. Como evidencia queda el Informe del Operador tecnológico. El cargue de las evidencias se hará trimestralmente.</v>
      </c>
      <c r="I35" s="102" t="s">
        <v>63</v>
      </c>
      <c r="J35" s="102" t="s">
        <v>64</v>
      </c>
      <c r="K35" s="102" t="s">
        <v>42</v>
      </c>
      <c r="L35" s="163">
        <f>'VALORACIÓN CON CONTROLES'!F27</f>
        <v>100</v>
      </c>
      <c r="M35" s="163" t="str">
        <f>'VALORACIÓN CON CONTROLES'!J27</f>
        <v>ZONA RIESGO BAJA</v>
      </c>
      <c r="N35" s="102" t="str">
        <f>+'VALORACIÓN DE CONTROL DE RIESGO'!T36</f>
        <v>N/A</v>
      </c>
    </row>
    <row r="36" spans="1:14" s="63" customFormat="1" ht="98.25" customHeight="1" x14ac:dyDescent="0.25">
      <c r="A36" s="165"/>
      <c r="B36" s="165"/>
      <c r="C36" s="168"/>
      <c r="D36" s="168"/>
      <c r="E36" s="168"/>
      <c r="F36" s="165"/>
      <c r="G36" s="119" t="str">
        <f>'VALORACIÓN DE CONTROL DE RIESGO'!D37</f>
        <v>Reducir el riesgo</v>
      </c>
      <c r="H36" s="119" t="str">
        <f>'VALORACIÓN DE CONTROL DE RIESGO'!I37</f>
        <v xml:space="preserve">El jefe del C4 debe realizar seguimiento cuatrimestral a las soluciones de alta disponibilidad en UPS, plantas eléctricas en la SUR y el CAD, verificando que se cuenta con el espacio disponible para ubicar de personal cubriendo las necesidades esporádicas de operación, para ello los responsables del seguimiento a UPS y Plantas eléctricas deberán notificar al Jefe del C4 las novedades cuatrimestralmente. Como evidencia quedaran los correos de notificación de los responsables o el correo del jefe del C4 indicando las medidas tomadas. El cargue de las evidencias se realizara cuatrimestralmente. </v>
      </c>
      <c r="I36" s="119" t="s">
        <v>905</v>
      </c>
      <c r="J36" s="119" t="s">
        <v>64</v>
      </c>
      <c r="K36" s="119" t="s">
        <v>42</v>
      </c>
      <c r="L36" s="165"/>
      <c r="M36" s="165"/>
      <c r="N36" s="119" t="str">
        <f>+'VALORACIÓN DE CONTROL DE RIESGO'!T37</f>
        <v>N/A</v>
      </c>
    </row>
    <row r="37" spans="1:14" s="63" customFormat="1" ht="123" customHeight="1" x14ac:dyDescent="0.25">
      <c r="A37" s="163">
        <f>'IDENTIFICACIÓN DE RIESGOS'!A26</f>
        <v>19</v>
      </c>
      <c r="B37" s="163" t="str">
        <f>'IDENTIFICACIÓN DE RIESGOS'!B26</f>
        <v>Gestión de Emergencias</v>
      </c>
      <c r="C37" s="166" t="str">
        <f>+'ANALISIS DE RIESGOS'!C28</f>
        <v>• Indisponibilidad, manipulación, perdida o mal uso de la información por parte del personal del C4 y Operadores externos.</v>
      </c>
      <c r="D37" s="166" t="str">
        <f>'IDENTIFICACIÓN DE RIESGOS'!C26</f>
        <v>Uso de información confidencial o de uso interno por personal no autorizado.</v>
      </c>
      <c r="E37" s="166" t="str">
        <f>'ANALISIS DE RIESGOS'!E28</f>
        <v>•	Fuga y mal manejo de la información. 
•	Posibles pérdidas de documentos o información pública. 
•	Posibles daños a la imagen de la entidad frente a la ciudadanía. 
•	Divulgación de información clasificada o reservada de la entidad. 
•	Sanciones a la entidad por inadecuada protección de datos personales o información de soporte legal como las cadenas de custodia.</v>
      </c>
      <c r="F37" s="163" t="str">
        <f>'ANALISIS DE RIESGOS'!I28</f>
        <v>ZONA RIESGO EXTREMO</v>
      </c>
      <c r="G37" s="102" t="str">
        <f>'VALORACIÓN DE CONTROL DE RIESGO'!D38</f>
        <v>Reducir el riesgo</v>
      </c>
      <c r="H37" s="102" t="str">
        <f>'VALORACIÓN DE CONTROL DE RIESGO'!I38</f>
        <v>El jefe del C4 con apoyo del personal contratista de seguridad y vigilancia, realiza seguimiento al uso indebido de elementos o dispositivos electrónicos a la SUR, actividad que se realiza de manera diaria y en caso de eventos o incidentes quedan registrados en el libro de seguridad, adicionalmente quedaran los registros en las cámaras del sistema de video vigilancia del edificio por un periodo de 90 días para consulta antes que se reescriban los videos, como evidencia quedan los registros del libro de seguridad ubicados en la Oficina de medios tecnológicos del C4 o el correo de parte del Jefe del C4 indicando que no se evidencio ningún ingreso de elementos o dispositivos electrónicos indebidos. El cargue de las evidencias se hará trimestralmente.</v>
      </c>
      <c r="I37" s="102" t="s">
        <v>65</v>
      </c>
      <c r="J37" s="102" t="s">
        <v>64</v>
      </c>
      <c r="K37" s="102" t="s">
        <v>36</v>
      </c>
      <c r="L37" s="163">
        <f>'VALORACIÓN CON CONTROLES'!F28</f>
        <v>100</v>
      </c>
      <c r="M37" s="163" t="str">
        <f>'VALORACIÓN CON CONTROLES'!J28</f>
        <v>ZONA RIESGO BAJA</v>
      </c>
      <c r="N37" s="102" t="str">
        <f>+'VALORACIÓN DE CONTROL DE RIESGO'!T38</f>
        <v>N/A</v>
      </c>
    </row>
    <row r="38" spans="1:14" s="63" customFormat="1" ht="123" customHeight="1" x14ac:dyDescent="0.25">
      <c r="A38" s="164"/>
      <c r="B38" s="164"/>
      <c r="C38" s="167"/>
      <c r="D38" s="167"/>
      <c r="E38" s="167"/>
      <c r="F38" s="164"/>
      <c r="G38" s="102" t="str">
        <f>'VALORACIÓN DE CONTROL DE RIESGO'!D39</f>
        <v>Reducir el riesgo</v>
      </c>
      <c r="H38" s="102" t="str">
        <f>'VALORACIÓN DE CONTROL DE RIESGO'!I39</f>
        <v>La Dirección de Gestión Humana, el grupo de SGSI y la Dirección de Tecnologías, deben realizar sensibilizaciones y capacitaciones a los funcionarios y contratistas en el uso y manejo de la información, actividad que se debe realizar como mínimo una vez por año y cuando se tenga una actualización o mejora de la política de seguridad de la información; como evidencia queda el registro en las listas de asistencia a las capacitaciones, para los casos en los cuales el personal no asista se procede con la reprogramación de una nueva sesión de capacitación, las actas y documentos de las capacitaciones quedan en los archivos físicos y digitales de las áreas. El cargue de las evidencias se hará trimestralmente.</v>
      </c>
      <c r="I38" s="69" t="s">
        <v>33</v>
      </c>
      <c r="J38" s="102" t="s">
        <v>66</v>
      </c>
      <c r="K38" s="102" t="s">
        <v>32</v>
      </c>
      <c r="L38" s="164"/>
      <c r="M38" s="164"/>
      <c r="N38" s="102" t="str">
        <f>+'VALORACIÓN DE CONTROL DE RIESGO'!T39</f>
        <v>N/A</v>
      </c>
    </row>
    <row r="39" spans="1:14" s="63" customFormat="1" ht="95.25" customHeight="1" x14ac:dyDescent="0.25">
      <c r="A39" s="164"/>
      <c r="B39" s="164"/>
      <c r="C39" s="167"/>
      <c r="D39" s="167"/>
      <c r="E39" s="167"/>
      <c r="F39" s="164"/>
      <c r="G39" s="102" t="str">
        <f>'VALORACIÓN DE CONTROL DE RIESGO'!D40</f>
        <v>Reducir el riesgo</v>
      </c>
      <c r="H39" s="102" t="str">
        <f>'VALORACIÓN DE CONTROL DE RIESGO'!I40</f>
        <v>El jefe del C4 y el operador tecnológico, deben realizar pruebas de vulnerabilidad a la infraestructura y plataformas tecnológicas del C4, las cuales se realizarán como mínimo dos veces en el año. Como insumo se tendrán los informes mensuales que elabora el operador tecnológico. Como evidencia de la implementación se tienen los Informes mensuales del operador tecnológico y el correo de parte del jefe del C4 en el cual indiquen las fechas tentativas de la ejecución de las pruebas de vulnerabilidad. El cargue de las evidencias se hará trimestralmente.</v>
      </c>
      <c r="I39" s="69" t="s">
        <v>67</v>
      </c>
      <c r="J39" s="102" t="s">
        <v>64</v>
      </c>
      <c r="K39" s="102" t="s">
        <v>38</v>
      </c>
      <c r="L39" s="164"/>
      <c r="M39" s="164"/>
      <c r="N39" s="102" t="str">
        <f>+'VALORACIÓN DE CONTROL DE RIESGO'!T40</f>
        <v>N/A</v>
      </c>
    </row>
    <row r="40" spans="1:14" s="63" customFormat="1" ht="140.25" x14ac:dyDescent="0.25">
      <c r="A40" s="164"/>
      <c r="B40" s="164"/>
      <c r="C40" s="167"/>
      <c r="D40" s="167"/>
      <c r="E40" s="167"/>
      <c r="F40" s="164"/>
      <c r="G40" s="102" t="str">
        <f>'VALORACIÓN DE CONTROL DE RIESGO'!D41</f>
        <v>Reducir el riesgo</v>
      </c>
      <c r="H40" s="102" t="str">
        <f>'VALORACIÓN DE CONTROL DE RIESGO'!I41</f>
        <v>El Jefe del C4 con el área de monitoreo debe realizar seguimiento al uso del procedimiento de monitoreo y a su vez recomendar la capacitación o reentrenamiento a los funcionarios o contratistas de acuerdo al ejercicio de evaluación sobre la aplicación del mismo; donde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realizara la implementación de buenas prácticas en configuración y aplicación de seguridad informática a la infraestructura tecnológica; como evidencia queda la implementación de Informes de evaluación en las HV y actas de retroalimentación. El cargue de las evidencias se hará trimestralmente.</v>
      </c>
      <c r="I40" s="69" t="s">
        <v>68</v>
      </c>
      <c r="J40" s="102" t="s">
        <v>64</v>
      </c>
      <c r="K40" s="102" t="s">
        <v>38</v>
      </c>
      <c r="L40" s="164"/>
      <c r="M40" s="164"/>
      <c r="N40" s="102" t="str">
        <f>+'VALORACIÓN DE CONTROL DE RIESGO'!T41</f>
        <v>N/A</v>
      </c>
    </row>
    <row r="41" spans="1:14" s="63" customFormat="1" ht="108" customHeight="1" x14ac:dyDescent="0.25">
      <c r="A41" s="165"/>
      <c r="B41" s="165"/>
      <c r="C41" s="168"/>
      <c r="D41" s="168"/>
      <c r="E41" s="168"/>
      <c r="F41" s="165"/>
      <c r="G41" s="102" t="str">
        <f>'VALORACIÓN DE CONTROL DE RIESGO'!D42</f>
        <v>Reducir el riesgo</v>
      </c>
      <c r="H41" s="102" t="str">
        <f>'VALORACIÓN DE CONTROL DE RIESGO'!I42</f>
        <v>El Jefe del C4 con el apoyo del personal de capacitación incluirá y desarrollara la capacitación al personal del C4 acorde al Instructivo de Formación para el Sistema NUSE Operadores de la S.U.R. y operadores de agencias del despacho I-GE-1, de acuerdo al cronograma estipulado que puede ser sujeto a modificación dependiendo de la dinámica de funcionamiento. Para los casos en los cuales los funcionarios tengan una falta de asistencia a la capacitación, se reprogramara la asistencia a las capacitaciones periódicas que reforzaran y reentrenaran el personal del C4. Como evidencia quedan las listas de asistencia de Capacitación. El cargue de las evidencias se hará trimestralmente.</v>
      </c>
      <c r="I41" s="69" t="s">
        <v>725</v>
      </c>
      <c r="J41" s="102" t="s">
        <v>64</v>
      </c>
      <c r="K41" s="102" t="s">
        <v>726</v>
      </c>
      <c r="L41" s="165"/>
      <c r="M41" s="165"/>
      <c r="N41" s="102" t="str">
        <f>+'VALORACIÓN DE CONTROL DE RIESGO'!T42</f>
        <v>N/A</v>
      </c>
    </row>
    <row r="42" spans="1:14" s="63" customFormat="1" ht="148.5" customHeight="1" x14ac:dyDescent="0.25">
      <c r="A42" s="102">
        <f>'IDENTIFICACIÓN DE RIESGOS'!A27</f>
        <v>20</v>
      </c>
      <c r="B42" s="102" t="str">
        <f>'IDENTIFICACIÓN DE RIESGOS'!B27</f>
        <v>Gestión de Emergencias</v>
      </c>
      <c r="C42" s="109" t="str">
        <f>+'ANALISIS DE RIESGOS'!C29</f>
        <v>•	Incumplimiento de los procedimientos por parte de la sala Unificada de Recepción.
•	Procedimientos de operación desactualizados de acuerdo a la normatividad vigente.
•	Funcionalidad limitada del sistema CAD para la gestión de datos, información y procesos para la atención de Seguridad y Emergencias.</v>
      </c>
      <c r="D42" s="109" t="str">
        <f>'IDENTIFICACIÓN DE RIESGOS'!C27</f>
        <v>Afectación de personas, bienes o recursos por servicio o atención inadecuada de incidentes desde el NUSE 123</v>
      </c>
      <c r="E42" s="109" t="str">
        <f>'ANALISIS DE RIESGOS'!E29</f>
        <v>•	Afectación a la Vida, al Medio Ambiente o a los Bienes del territorio del Distrito Capital.
•	Consecuencias legales y jurídicas por afectación a la Vida, al Medio Ambiente o a los Bienes del territorio del Distrito Capital.
•	Mala utilización de los recursos para la atención a Seguridad y Emergencias del Distrito Capital.</v>
      </c>
      <c r="F42" s="102" t="str">
        <f>'ANALISIS DE RIESGOS'!I29</f>
        <v>ZONA RIESGO ALTO</v>
      </c>
      <c r="G42" s="102" t="str">
        <f>'VALORACIÓN DE CONTROL DE RIESGO'!D43</f>
        <v>Reducir el riesgo</v>
      </c>
      <c r="H42" s="102" t="str">
        <f>'VALORACIÓN DE CONTROL DE RIESGO'!I43</f>
        <v>El responsable de capacitación del C4 debe coordinar y ejecutar la capacitación y reentrenamiento de los operadores de la sala unificada de recepción SUR y el despacho, de manera mensual; para los casos en los cuales las faltas en los criterios de evaluación persistan, se procede con la recapacitación a los operadores que incumplan los procedimientos de la SUR. Como evidencia de la implementación quedan los registros en la matriz control y los listados de asistencia. El cargue de las evidencias se hará trimestralmente.</v>
      </c>
      <c r="I42" s="69" t="s">
        <v>69</v>
      </c>
      <c r="J42" s="102" t="s">
        <v>70</v>
      </c>
      <c r="K42" s="102" t="s">
        <v>42</v>
      </c>
      <c r="L42" s="102">
        <f>'VALORACIÓN CON CONTROLES'!F29</f>
        <v>100</v>
      </c>
      <c r="M42" s="102" t="str">
        <f>'VALORACIÓN CON CONTROLES'!J29</f>
        <v>ZONA RIESGO BAJA</v>
      </c>
      <c r="N42" s="102" t="str">
        <f>+'VALORACIÓN DE CONTROL DE RIESGO'!T43</f>
        <v>N/A</v>
      </c>
    </row>
    <row r="43" spans="1:14" s="63" customFormat="1" ht="64.5" customHeight="1" x14ac:dyDescent="0.25">
      <c r="A43" s="161">
        <f>'IDENTIFICACIÓN DE RIESGOS'!A28</f>
        <v>21</v>
      </c>
      <c r="B43" s="161" t="str">
        <f>'IDENTIFICACIÓN DE RIESGOS'!B28</f>
        <v>Gestión de Recursos Físicos y Documental</v>
      </c>
      <c r="C43" s="162" t="str">
        <f>+'ANALISIS DE RIESGOS'!C30</f>
        <v xml:space="preserve">* Error humano en la recepción de documento por desconocimiento o incumplimiento del procedimiento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v>
      </c>
      <c r="D43" s="162" t="str">
        <f>'IDENTIFICACIÓN DE RIESGOS'!C28</f>
        <v>Perdida o extravió documental por parte de un servidor que, aprovechando su posición frente a un recurso público, privilegia a un tercero con información para su beneficio.</v>
      </c>
      <c r="E43" s="162" t="str">
        <f>'ANALISIS DE RIESGOS'!E30</f>
        <v>* Fallas en la oportunidad en la respuesta a los ciudadanos. 
* Indisponibilidad en la información. 
* Errores en información entregada a la ciudadanía. 
* Vulnerar el derecho a la privacidad de la información. 
* Fraudes, Acciones ilícitas.</v>
      </c>
      <c r="F43" s="161" t="str">
        <f>'ANALISIS DE RIESGOS'!I30</f>
        <v>ZONA RIESGO ALTO</v>
      </c>
      <c r="G43" s="102" t="str">
        <f>'VALORACIÓN DE CONTROL DE RIESGO'!D44</f>
        <v>Reducir el riesgo</v>
      </c>
      <c r="H43" s="102" t="str">
        <f>'VALORACIÓN DE CONTROL DE RIESGO'!I44</f>
        <v>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y Cronograma de Trabajo Archivístico. El cargue de las evidencias se hará trimestralmente.</v>
      </c>
      <c r="I43" s="69" t="s">
        <v>71</v>
      </c>
      <c r="J43" s="102" t="s">
        <v>72</v>
      </c>
      <c r="K43" s="102" t="s">
        <v>38</v>
      </c>
      <c r="L43" s="161">
        <f>'VALORACIÓN CON CONTROLES'!F30</f>
        <v>100</v>
      </c>
      <c r="M43" s="161" t="str">
        <f>'VALORACIÓN CON CONTROLES'!J30</f>
        <v>ZONA RIESGO BAJA</v>
      </c>
      <c r="N43" s="102" t="str">
        <f>+'VALORACIÓN DE CONTROL DE RIESGO'!T44</f>
        <v>N/A</v>
      </c>
    </row>
    <row r="44" spans="1:14" s="63" customFormat="1" ht="70.5" customHeight="1" x14ac:dyDescent="0.25">
      <c r="A44" s="161"/>
      <c r="B44" s="161"/>
      <c r="C44" s="162"/>
      <c r="D44" s="162"/>
      <c r="E44" s="162"/>
      <c r="F44" s="161"/>
      <c r="G44" s="102" t="str">
        <f>'VALORACIÓN DE CONTROL DE RIESGO'!D45</f>
        <v>Reducir el riesgo</v>
      </c>
      <c r="H44" s="102" t="str">
        <f>'VALORACIÓN DE CONTROL DE RIESGO'!I45</f>
        <v>El líder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 El cargue de las evidencias se hará trimestralmente.</v>
      </c>
      <c r="I44" s="69" t="s">
        <v>73</v>
      </c>
      <c r="J44" s="102" t="s">
        <v>72</v>
      </c>
      <c r="K44" s="102" t="s">
        <v>74</v>
      </c>
      <c r="L44" s="161"/>
      <c r="M44" s="161"/>
      <c r="N44" s="102" t="str">
        <f>+'VALORACIÓN DE CONTROL DE RIESGO'!T45</f>
        <v>N/A</v>
      </c>
    </row>
    <row r="45" spans="1:14" s="63" customFormat="1" ht="74.25" customHeight="1" x14ac:dyDescent="0.25">
      <c r="A45" s="161"/>
      <c r="B45" s="161"/>
      <c r="C45" s="162"/>
      <c r="D45" s="162"/>
      <c r="E45" s="162"/>
      <c r="F45" s="161"/>
      <c r="G45" s="102" t="str">
        <f>'VALORACIÓN DE CONTROL DE RIESGO'!D46</f>
        <v>Reducir el riesgo</v>
      </c>
      <c r="H45" s="102" t="str">
        <f>'VALORACIÓN DE CONTROL DE RIESGO'!I46</f>
        <v>El líder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cargue de las evidencias se hará trimestralmente.</v>
      </c>
      <c r="I45" s="69" t="s">
        <v>75</v>
      </c>
      <c r="J45" s="102" t="s">
        <v>72</v>
      </c>
      <c r="K45" s="102" t="s">
        <v>74</v>
      </c>
      <c r="L45" s="161"/>
      <c r="M45" s="161"/>
      <c r="N45" s="102" t="str">
        <f>+'VALORACIÓN DE CONTROL DE RIESGO'!T46</f>
        <v>N/A</v>
      </c>
    </row>
    <row r="46" spans="1:14" s="63" customFormat="1" ht="84.75" customHeight="1" x14ac:dyDescent="0.25">
      <c r="A46" s="161"/>
      <c r="B46" s="161"/>
      <c r="C46" s="162"/>
      <c r="D46" s="162"/>
      <c r="E46" s="162"/>
      <c r="F46" s="161"/>
      <c r="G46" s="102" t="str">
        <f>'VALORACIÓN DE CONTROL DE RIESGO'!D47</f>
        <v>Reducir el riesgo</v>
      </c>
      <c r="H46" s="102" t="str">
        <f>'VALORACIÓN DE CONTROL DE RIESGO'!I47</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El cargue de las evidencias se hará trimestralmente.</v>
      </c>
      <c r="I46" s="69" t="s">
        <v>76</v>
      </c>
      <c r="J46" s="102" t="s">
        <v>77</v>
      </c>
      <c r="K46" s="102" t="s">
        <v>36</v>
      </c>
      <c r="L46" s="161"/>
      <c r="M46" s="161"/>
      <c r="N46" s="102" t="str">
        <f>+'VALORACIÓN DE CONTROL DE RIESGO'!T47</f>
        <v>N/A</v>
      </c>
    </row>
    <row r="47" spans="1:14" s="63" customFormat="1" ht="81" customHeight="1" x14ac:dyDescent="0.25">
      <c r="A47" s="161"/>
      <c r="B47" s="161"/>
      <c r="C47" s="162"/>
      <c r="D47" s="162"/>
      <c r="E47" s="162"/>
      <c r="F47" s="161"/>
      <c r="G47" s="102" t="str">
        <f>'VALORACIÓN DE CONTROL DE RIESGO'!D48</f>
        <v>Reducir el riesgo</v>
      </c>
      <c r="H47" s="102" t="str">
        <f>'VALORACIÓN DE CONTROL DE RIESGO'!I48</f>
        <v>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 El cargue de las evidencias se hará trimestralmente.</v>
      </c>
      <c r="I47" s="69" t="s">
        <v>78</v>
      </c>
      <c r="J47" s="102" t="s">
        <v>72</v>
      </c>
      <c r="K47" s="102" t="s">
        <v>36</v>
      </c>
      <c r="L47" s="161"/>
      <c r="M47" s="161"/>
      <c r="N47" s="102" t="str">
        <f>+'VALORACIÓN DE CONTROL DE RIESGO'!T48</f>
        <v>N/A</v>
      </c>
    </row>
    <row r="48" spans="1:14" s="63" customFormat="1" ht="83.25" customHeight="1" x14ac:dyDescent="0.25">
      <c r="A48" s="161">
        <f>'IDENTIFICACIÓN DE RIESGOS'!A29</f>
        <v>22</v>
      </c>
      <c r="B48" s="161" t="str">
        <f>'IDENTIFICACIÓN DE RIESGOS'!B29</f>
        <v>Gestión de Recursos Físicos y Documental</v>
      </c>
      <c r="C48" s="162" t="str">
        <f>+'ANALISIS DE RIESGOS'!C31</f>
        <v>*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v>
      </c>
      <c r="D48" s="162" t="str">
        <f>'IDENTIFICACIÓN DE RIESGOS'!C29</f>
        <v>Perdida y/o desaparición de los bienes al servicio de la Entidad parte de un servidor que, aprovechando su posición frente a un recurso público, sustrae bienes de la Entidad para su beneficio personal o un tercero.</v>
      </c>
      <c r="E48" s="162" t="str">
        <f>'ANALISIS DE RIESGOS'!E31</f>
        <v>* Afectación en la prestación del servicio.
* Detrimento patrimonial.
* Investigaciones disciplinarias.
* Generación de hallazgos por parte de Entes de Control.</v>
      </c>
      <c r="F48" s="161" t="str">
        <f>'ANALISIS DE RIESGOS'!I31</f>
        <v>ZONA RIESGO ALTO</v>
      </c>
      <c r="G48" s="102" t="str">
        <f>'VALORACIÓN DE CONTROL DE RIESGO'!D49</f>
        <v>Reducir el riesgo</v>
      </c>
      <c r="H48" s="102" t="str">
        <f>'VALORACIÓN DE CONTROL DE RIESGO'!I49</f>
        <v>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El cargue de las evidencias se hará trimestralmente.</v>
      </c>
      <c r="I48" s="69" t="s">
        <v>76</v>
      </c>
      <c r="J48" s="102" t="s">
        <v>77</v>
      </c>
      <c r="K48" s="102" t="s">
        <v>36</v>
      </c>
      <c r="L48" s="161">
        <f>'VALORACIÓN CON CONTROLES'!F31</f>
        <v>100</v>
      </c>
      <c r="M48" s="161" t="str">
        <f>'VALORACIÓN CON CONTROLES'!J31</f>
        <v>ZONA RIESGO BAJA</v>
      </c>
      <c r="N48" s="102" t="str">
        <f>+'VALORACIÓN DE CONTROL DE RIESGO'!T49</f>
        <v>N/A</v>
      </c>
    </row>
    <row r="49" spans="1:14" s="63" customFormat="1" ht="80.25" customHeight="1" x14ac:dyDescent="0.25">
      <c r="A49" s="161"/>
      <c r="B49" s="161"/>
      <c r="C49" s="162"/>
      <c r="D49" s="162"/>
      <c r="E49" s="162"/>
      <c r="F49" s="161"/>
      <c r="G49" s="102" t="str">
        <f>'VALORACIÓN DE CONTROL DE RIESGO'!D50</f>
        <v>Reducir el riesgo</v>
      </c>
      <c r="H49" s="102" t="str">
        <f>'VALORACIÓN DE CONTROL DE RIESGO'!I50</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v>
      </c>
      <c r="I49" s="69" t="s">
        <v>79</v>
      </c>
      <c r="J49" s="102" t="s">
        <v>80</v>
      </c>
      <c r="K49" s="102" t="s">
        <v>38</v>
      </c>
      <c r="L49" s="161"/>
      <c r="M49" s="161"/>
      <c r="N49" s="102" t="str">
        <f>+'VALORACIÓN DE CONTROL DE RIESGO'!T50</f>
        <v>N/A</v>
      </c>
    </row>
    <row r="50" spans="1:14" s="63" customFormat="1" ht="69.75" customHeight="1" x14ac:dyDescent="0.25">
      <c r="A50" s="161"/>
      <c r="B50" s="161"/>
      <c r="C50" s="162"/>
      <c r="D50" s="162"/>
      <c r="E50" s="162"/>
      <c r="F50" s="161"/>
      <c r="G50" s="102" t="str">
        <f>'VALORACIÓN DE CONTROL DE RIESGO'!D51</f>
        <v>Reducir el riesgo</v>
      </c>
      <c r="H50" s="102" t="str">
        <f>'VALORACIÓN DE CONTROL DE RIESGO'!I51</f>
        <v>El almacenista general verifica anualmente la realización del proceso de Toma de inventario físico, en caso de no realizarse debe justificarse mediante memorando la no implementación del mismo, como evidencia se presentan formatos dispuestos para toma física y cronograma de toma física. El cargue de las evidencias se hará trimestralmente.</v>
      </c>
      <c r="I50" s="69" t="s">
        <v>81</v>
      </c>
      <c r="J50" s="102" t="s">
        <v>80</v>
      </c>
      <c r="K50" s="102" t="s">
        <v>74</v>
      </c>
      <c r="L50" s="161"/>
      <c r="M50" s="161"/>
      <c r="N50" s="102" t="str">
        <f>+'VALORACIÓN DE CONTROL DE RIESGO'!T51</f>
        <v>N/A</v>
      </c>
    </row>
    <row r="51" spans="1:14" s="63" customFormat="1" ht="66" customHeight="1" x14ac:dyDescent="0.25">
      <c r="A51" s="161"/>
      <c r="B51" s="161"/>
      <c r="C51" s="162"/>
      <c r="D51" s="162"/>
      <c r="E51" s="162"/>
      <c r="F51" s="161"/>
      <c r="G51" s="102" t="str">
        <f>'VALORACIÓN DE CONTROL DE RIESGO'!D52</f>
        <v>Reducir el riesgo</v>
      </c>
      <c r="H51" s="102" t="str">
        <f>'VALORACIÓN DE CONTROL DE RIESGO'!I52</f>
        <v>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El cargue de las evidencias se hará trimestralmente.</v>
      </c>
      <c r="I51" s="69" t="s">
        <v>82</v>
      </c>
      <c r="J51" s="102" t="s">
        <v>80</v>
      </c>
      <c r="K51" s="102" t="s">
        <v>74</v>
      </c>
      <c r="L51" s="161"/>
      <c r="M51" s="161"/>
      <c r="N51" s="102" t="str">
        <f>+'VALORACIÓN DE CONTROL DE RIESGO'!T52</f>
        <v>N/A</v>
      </c>
    </row>
    <row r="52" spans="1:14" s="63" customFormat="1" ht="87.75" customHeight="1" x14ac:dyDescent="0.25">
      <c r="A52" s="163">
        <f>'IDENTIFICACIÓN DE RIESGOS'!A30</f>
        <v>23</v>
      </c>
      <c r="B52" s="163" t="str">
        <f>'IDENTIFICACIÓN DE RIESGOS'!B30</f>
        <v>Gestión de Tecnología de Información</v>
      </c>
      <c r="C52" s="166" t="str">
        <f>+'ANALISIS DE RIESGOS'!C32</f>
        <v>*Falta de formalización de los procedimientos de TI
*Incidentes físicos o lógicos sobre la infraestructura de tecnológica de la entidad.
*Falta de mantenimiento preventivo y/o correctivo de la infraestructura tecnológica y de telecomunicaciones de la entidad.
*Falta de claridad en las especificaciones Técnicas para la adquisición de bienes y servicios de TI</v>
      </c>
      <c r="D52" s="166" t="str">
        <f>'IDENTIFICACIÓN DE RIESGOS'!C30</f>
        <v>Interrupción de los servicios  TIC</v>
      </c>
      <c r="E52" s="166" t="str">
        <f>'ANALISIS DE RIESGOS'!E32</f>
        <v xml:space="preserve">Afectación en los servicios que presta la entidad a los ciudadanos
Afectación del cumplimiento de la misión de la entidad.
Afectación de los servicios TIC de la entidad.
</v>
      </c>
      <c r="F52" s="163" t="str">
        <f>'ANALISIS DE RIESGOS'!I32</f>
        <v>ZONA RIESGO EXTREMO</v>
      </c>
      <c r="G52" s="102" t="str">
        <f>'VALORACIÓN DE CONTROL DE RIESGO'!D53</f>
        <v>Reducir el riesgo</v>
      </c>
      <c r="H52" s="102" t="str">
        <f>'VALORACIÓN DE CONTROL DE RIESGO'!I53</f>
        <v>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El cargue de las evidencias se hará trimestralmente.</v>
      </c>
      <c r="I52" s="69" t="s">
        <v>83</v>
      </c>
      <c r="J52" s="102" t="s">
        <v>84</v>
      </c>
      <c r="K52" s="102" t="s">
        <v>36</v>
      </c>
      <c r="L52" s="163">
        <f>'VALORACIÓN CON CONTROLES'!F32</f>
        <v>100</v>
      </c>
      <c r="M52" s="163" t="str">
        <f>'VALORACIÓN CON CONTROLES'!J32</f>
        <v>ZONA RIESGO BAJA</v>
      </c>
      <c r="N52" s="102" t="str">
        <f>+'VALORACIÓN DE CONTROL DE RIESGO'!T53</f>
        <v>Procedimientos aprobados, formalizados e implementados</v>
      </c>
    </row>
    <row r="53" spans="1:14" s="63" customFormat="1" ht="94.5" customHeight="1" x14ac:dyDescent="0.25">
      <c r="A53" s="164"/>
      <c r="B53" s="164"/>
      <c r="C53" s="167"/>
      <c r="D53" s="167"/>
      <c r="E53" s="167"/>
      <c r="F53" s="164"/>
      <c r="G53" s="102" t="str">
        <f>'VALORACIÓN DE CONTROL DE RIESGO'!D54</f>
        <v>Reducir el riesgo</v>
      </c>
      <c r="H53" s="102" t="str">
        <f>'VALORACIÓN DE CONTROL DE RIESGO'!I54</f>
        <v>Los Profesionales especializados de cada una de los componentes de infraestructura (Redes, Servidores, Seguridad Perimetral y demás) de la Dirección de Tecnologías y Sistemas de Información, apoyados por las herramientas tecnológicas generaran 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hará trimestralmente.</v>
      </c>
      <c r="I53" s="69" t="s">
        <v>85</v>
      </c>
      <c r="J53" s="102" t="s">
        <v>86</v>
      </c>
      <c r="K53" s="102" t="s">
        <v>34</v>
      </c>
      <c r="L53" s="164"/>
      <c r="M53" s="164"/>
      <c r="N53" s="102" t="str">
        <f>+'VALORACIÓN DE CONTROL DE RIESGO'!T54</f>
        <v>Porcentaje de incidentes cerrados por la Dirección de Tecnologías y Sistemas de la Información</v>
      </c>
    </row>
    <row r="54" spans="1:14" s="63" customFormat="1" ht="84" customHeight="1" x14ac:dyDescent="0.25">
      <c r="A54" s="164"/>
      <c r="B54" s="164"/>
      <c r="C54" s="167"/>
      <c r="D54" s="167"/>
      <c r="E54" s="167"/>
      <c r="F54" s="164"/>
      <c r="G54" s="102" t="str">
        <f>'VALORACIÓN DE CONTROL DE RIESGO'!D55</f>
        <v>Reducir el riesgo</v>
      </c>
      <c r="H54" s="102" t="str">
        <f>'VALORACIÓN DE CONTROL DE RIESGO'!I55</f>
        <v>El Gestor de Cambios de la Dirección de Tecnologías y Sistemas de Información, mensualmente diligenciará la bitácora de cambios, indicando si los cambios a los sistemas de información en producción aprobados por el comité, afectan o no la prestación del servicio.  En caso de no realizar el registro, se justificará en el acta de comité. Como evidencia de los cambios se deja la bitácora de Gestión de cambios y las actas. El cargue de las evidencias se hará trimestralmente.</v>
      </c>
      <c r="I54" s="69" t="s">
        <v>87</v>
      </c>
      <c r="J54" s="102" t="s">
        <v>88</v>
      </c>
      <c r="K54" s="102" t="s">
        <v>42</v>
      </c>
      <c r="L54" s="164"/>
      <c r="M54" s="164"/>
      <c r="N54" s="102" t="str">
        <f>+'VALORACIÓN DE CONTROL DE RIESGO'!T55</f>
        <v>Porcentaje de cambios en los sistemas de informacion que interrumpen la prestacion del servicio</v>
      </c>
    </row>
    <row r="55" spans="1:14" s="63" customFormat="1" ht="101.25" customHeight="1" x14ac:dyDescent="0.25">
      <c r="A55" s="164"/>
      <c r="B55" s="164"/>
      <c r="C55" s="167"/>
      <c r="D55" s="167"/>
      <c r="E55" s="167"/>
      <c r="F55" s="164"/>
      <c r="G55" s="102" t="str">
        <f>'VALORACIÓN DE CONTROL DE RIESGO'!D56</f>
        <v>Reducir el riesgo</v>
      </c>
      <c r="H55" s="102" t="str">
        <f>'VALORACIÓN DE CONTROL DE RIESGO'!I56</f>
        <v>El proveedor de  servicios en la nube realizará trimestralmente el  mantenimiento preventivo  reactivo o correctivo a la infraestructura tecnológica de la entidad. En caso de evidenciar que no se realizó mantenimiento a la infraestructura, se enviará correo electrónico al proveedor solicitando la justificación de la no ejecución del mantenimiento.  Como evidencia de los mantenimientos se dejará los correos informativos de ventanas de mantenimiento emitidas por el proveedor cuando realiza estas actividades. El cargue de las evidencias se hará trimestralmente.</v>
      </c>
      <c r="I55" s="69" t="s">
        <v>89</v>
      </c>
      <c r="J55" s="102" t="s">
        <v>90</v>
      </c>
      <c r="K55" s="102" t="s">
        <v>34</v>
      </c>
      <c r="L55" s="164"/>
      <c r="M55" s="164"/>
      <c r="N55" s="102" t="str">
        <f>+'VALORACIÓN DE CONTROL DE RIESGO'!T56</f>
        <v>Porcentaje de Mantenimiento preventivo, reactivo o correctivo realizados en la nube</v>
      </c>
    </row>
    <row r="56" spans="1:14" s="63" customFormat="1" ht="123" customHeight="1" x14ac:dyDescent="0.25">
      <c r="A56" s="165"/>
      <c r="B56" s="165"/>
      <c r="C56" s="168"/>
      <c r="D56" s="168"/>
      <c r="E56" s="168"/>
      <c r="F56" s="165"/>
      <c r="G56" s="102" t="str">
        <f>'VALORACIÓN DE CONTROL DE RIESGO'!D57</f>
        <v>Reducir el riesgo</v>
      </c>
      <c r="H56" s="102" t="str">
        <f>'VALORACIÓN DE CONTROL DE RIESGO'!I57</f>
        <v>Los profesionales del equipo interno de TIC en Contratación encargados del proceso de la estructuración de los documentos de la etapa previa para la adquisición de bienes y servicios de TI previa identificación de la necesidad de acuerdo al Plan Anual de Adquisiciones, definirán las especificaciones técnicas requeridas y elaboraran los documentos para la suscripción de contratos, para los casos en los cuales no se cumpla con el tramite establecido no se continuara con proceso el contractual y será devuelto. Como evidencia de la gestión quedara el plan de adquisiciones y el estudio previo junto con los anexos. El cargue de las evidencias se realizara trimestralmente.</v>
      </c>
      <c r="I56" s="69" t="s">
        <v>731</v>
      </c>
      <c r="J56" s="102" t="s">
        <v>732</v>
      </c>
      <c r="K56" s="102" t="s">
        <v>36</v>
      </c>
      <c r="L56" s="165"/>
      <c r="M56" s="165"/>
      <c r="N56" s="102" t="str">
        <f>+'VALORACIÓN DE CONTROL DE RIESGO'!T57</f>
        <v>N/A</v>
      </c>
    </row>
    <row r="57" spans="1:14" s="63" customFormat="1" ht="86.25" customHeight="1" x14ac:dyDescent="0.25">
      <c r="A57" s="161">
        <f>'IDENTIFICACIÓN DE RIESGOS'!A31</f>
        <v>24</v>
      </c>
      <c r="B57" s="161" t="str">
        <f>'IDENTIFICACIÓN DE RIESGOS'!B31</f>
        <v>Gestión de Tecnología de Información</v>
      </c>
      <c r="C57" s="162" t="str">
        <f>+'ANALISIS DE RIESGOS'!C33</f>
        <v>*Cambios en los requerimientos definidos para el sistema de información.
*Ausencia de procedimientos para el Desarrollo y Mantenimiento de Sistemas de Información.</v>
      </c>
      <c r="D57" s="162" t="str">
        <f>'IDENTIFICACIÓN DE RIESGOS'!C31</f>
        <v>Incumplimiento de las funcionalidades para los cuales fueron diseñados los sistemas de información.</v>
      </c>
      <c r="E57" s="162" t="str">
        <f>'ANALISIS DE RIESGOS'!E33</f>
        <v>Reprocesos al interior de la entidad. 
Afectación de la prestación de servicios TIC en la entidad.</v>
      </c>
      <c r="F57" s="161" t="str">
        <f>'ANALISIS DE RIESGOS'!I33</f>
        <v>ZONA RIESGO ALTO</v>
      </c>
      <c r="G57" s="102" t="str">
        <f>'VALORACIÓN DE CONTROL DE RIESGO'!D58</f>
        <v>Reducir el riesgo</v>
      </c>
      <c r="H57" s="102" t="str">
        <f>'VALORACIÓN DE CONTROL DE RIESGO'!I58</f>
        <v>El Gerente de cada proyecto realizará seguimiento mensual a los entregables de los requerimientos para verificar que el avance del proyecto esté acorde a lo programado.  En caso que el avance no sea el esperado se reprogramará el calendario de actividades con la aceptación del líder funcional, el área de sistemas e información y la gerencia de proyectos.  Como evidencia de los seguimiento quedarán las actas de seguimiento de los proyectos. El cargue de las evidencias se hará trimestralmente.</v>
      </c>
      <c r="I57" s="69" t="s">
        <v>91</v>
      </c>
      <c r="J57" s="102" t="s">
        <v>92</v>
      </c>
      <c r="K57" s="102" t="s">
        <v>42</v>
      </c>
      <c r="L57" s="161">
        <f>'VALORACIÓN CON CONTROLES'!F33</f>
        <v>100</v>
      </c>
      <c r="M57" s="161" t="str">
        <f>'VALORACIÓN CON CONTROLES'!J33</f>
        <v>ZONA RIESGO BAJA</v>
      </c>
      <c r="N57" s="102" t="str">
        <f>+'VALORACIÓN DE CONTROL DE RIESGO'!T58</f>
        <v>Porcentaje de requerimientos que afectaron el alcance del  cronograma de avance de proyecto de sistemas de información</v>
      </c>
    </row>
    <row r="58" spans="1:14" s="63" customFormat="1" ht="72.75" customHeight="1" x14ac:dyDescent="0.25">
      <c r="A58" s="161"/>
      <c r="B58" s="161"/>
      <c r="C58" s="162"/>
      <c r="D58" s="162"/>
      <c r="E58" s="162"/>
      <c r="F58" s="161"/>
      <c r="G58" s="102" t="str">
        <f>'VALORACIÓN DE CONTROL DE RIESGO'!D59</f>
        <v>Reducir el riesgo</v>
      </c>
      <c r="H58" s="102" t="str">
        <f>'VALORACIÓN DE CONTROL DE RIESGO'!I59</f>
        <v>El Líder técnico y el líder de sistemas de información trimestralmente realizarán la guía o procedimiento para el desarrollo y el mantenimiento de los sistemas de información de la entidad.  En caso de no realizar la guía se darán lineamientos individuales para cada sistema de información.  Como evidencia de esta actividad quedará el documento oficializado en el SIG. El cargue de las evidencias se hará trimestralmente.</v>
      </c>
      <c r="I58" s="69" t="s">
        <v>83</v>
      </c>
      <c r="J58" s="102" t="s">
        <v>93</v>
      </c>
      <c r="K58" s="102" t="s">
        <v>34</v>
      </c>
      <c r="L58" s="161"/>
      <c r="M58" s="161"/>
      <c r="N58" s="102" t="str">
        <f>+'VALORACIÓN DE CONTROL DE RIESGO'!T59</f>
        <v>Procedimientos aprobados, formalizados e implementados</v>
      </c>
    </row>
    <row r="59" spans="1:14" s="63" customFormat="1" ht="123" customHeight="1" x14ac:dyDescent="0.25">
      <c r="A59" s="102">
        <f>'IDENTIFICACIÓN DE RIESGOS'!A32</f>
        <v>25</v>
      </c>
      <c r="B59" s="102" t="str">
        <f>'IDENTIFICACIÓN DE RIESGOS'!B32</f>
        <v>Gestión Financiera</v>
      </c>
      <c r="C59" s="109" t="str">
        <f>+'ANALISIS DE RIESGOS'!C34</f>
        <v>Falta de planeación a la hora de realizar la debida programación del Plan Anualizado de Caja - PAC</v>
      </c>
      <c r="D59" s="109" t="str">
        <f>'IDENTIFICACIÓN DE RIESGOS'!C32</f>
        <v>Deficiente ejecución del PAC</v>
      </c>
      <c r="E59" s="109" t="str">
        <f>'ANALISIS DE RIESGOS'!E34</f>
        <v>*Multas y sanciones  *Proceso Disciplinario</v>
      </c>
      <c r="F59" s="102" t="str">
        <f>'ANALISIS DE RIESGOS'!I34</f>
        <v>ZONA RIESGO MODERADO</v>
      </c>
      <c r="G59" s="102" t="str">
        <f>'VALORACIÓN DE CONTROL DE RIESGO'!D60</f>
        <v>Reducir el riesgo</v>
      </c>
      <c r="H59" s="102" t="str">
        <f>'VALORACIÓN DE CONTROL DE RIESGO'!I60</f>
        <v>La Dirección Financiera en cabeza del responsable del manejo de PAC (profesional universitario/contratista encargado), de manera semanal verifica y hace seguimiento a la programación de cada una de las áreas sobre sus obligaciones a tramitar (pagar) para el mes; para proceder así a su verificación de PAC y paso a pagos. Para los casos que no presenten el pago programado  de la obligación en PAC para el periodo o porque no cumplen con los requisitos para pago establecidos en la minuta del contrato y/o los parámetros establecidos en el instructivo de pagos (I-GF-1) serán devueltos. Como evidencia de los seguimientos están las mesas de trabajo realizadas, así mismo la carpeta virtual mes a mes. El cargue de las evidencias se hará trimestralmente.</v>
      </c>
      <c r="I59" s="69" t="s">
        <v>94</v>
      </c>
      <c r="J59" s="102" t="s">
        <v>95</v>
      </c>
      <c r="K59" s="102" t="s">
        <v>47</v>
      </c>
      <c r="L59" s="102">
        <f>'VALORACIÓN CON CONTROLES'!F34</f>
        <v>100</v>
      </c>
      <c r="M59" s="102" t="str">
        <f>'VALORACIÓN CON CONTROLES'!J34</f>
        <v>ZONA RIESGO BAJA</v>
      </c>
      <c r="N59" s="102" t="str">
        <f>+'VALORACIÓN DE CONTROL DE RIESGO'!T60</f>
        <v>PORCENTAJE DE SEGUIMIENTOS A LA EJECUCIÓN DE PAC</v>
      </c>
    </row>
    <row r="60" spans="1:14" ht="114.75" x14ac:dyDescent="0.25">
      <c r="A60" s="102">
        <f>'IDENTIFICACIÓN DE RIESGOS'!A33</f>
        <v>26</v>
      </c>
      <c r="B60" s="102" t="str">
        <f>'IDENTIFICACIÓN DE RIESGOS'!B33</f>
        <v>Gestión Financiera</v>
      </c>
      <c r="C60" s="109" t="str">
        <f>+'ANALISIS DE RIESGOS'!C35</f>
        <v>Error en el reporte de información de las áreas de gestión</v>
      </c>
      <c r="D60" s="109" t="str">
        <f>'IDENTIFICACIÓN DE RIESGOS'!C33</f>
        <v>Se identifica, clasifica y se registra información contable en rubros y cuantías que no correspondan</v>
      </c>
      <c r="E60" s="109" t="str">
        <f>'ANALISIS DE RIESGOS'!E35</f>
        <v>*Generación de hallazgos con incidencia de carácter administrativo, fiscal y disciplinario.         *Afectación a la calificación del desempeño de la Entidad en el Distrito.</v>
      </c>
      <c r="F60" s="102" t="str">
        <f>'ANALISIS DE RIESGOS'!I35</f>
        <v>ZONA RIESGO MODERADO</v>
      </c>
      <c r="G60" s="102" t="str">
        <f>'VALORACIÓN DE CONTROL DE RIESGO'!D61</f>
        <v>Reducir el riesgo</v>
      </c>
      <c r="H60" s="102" t="str">
        <f>'VALORACIÓN DE CONTROL DE RIESGO'!I61</f>
        <v>El responsable del área contable de la Dirección Financiera (profesional universitario / Contratista) recauda, verifica y consolida de manera mensual la información que remiten las áreas, permitiendo así realizar la conciliación por parte de los profesionales del grupo de contabilidad de esta Dirección. Para los casos en los cuales se evidencien diferencias en la conciliación, se elaborará un comprobante de contabilidad de ajuste. De esta manera queda como evidencia las conciliaciones hechas, los comprobante de contabilidad de ajuste, los correos, archivos en Excel, PDF´s, correos electrónicos y la carpeta virtual, en la que se encuentra, la trazabilidad de esta actividad. El cargue de las evidencias se hará trimestralmente.</v>
      </c>
      <c r="I60" s="67" t="s">
        <v>96</v>
      </c>
      <c r="J60" s="67" t="s">
        <v>97</v>
      </c>
      <c r="K60" s="67" t="s">
        <v>42</v>
      </c>
      <c r="L60" s="102">
        <f>'VALORACIÓN CON CONTROLES'!F35</f>
        <v>100</v>
      </c>
      <c r="M60" s="102" t="str">
        <f>'VALORACIÓN CON CONTROLES'!J35</f>
        <v>ZONA RIESGO BAJA</v>
      </c>
      <c r="N60" s="102" t="str">
        <f>+'VALORACIÓN DE CONTROL DE RIESGO'!T61</f>
        <v>Porcentaje de Conciliaciones Contables Realizadas</v>
      </c>
    </row>
    <row r="61" spans="1:14" ht="102" x14ac:dyDescent="0.25">
      <c r="A61" s="102">
        <f>'IDENTIFICACIÓN DE RIESGOS'!A34</f>
        <v>27</v>
      </c>
      <c r="B61" s="102" t="str">
        <f>'IDENTIFICACIÓN DE RIESGOS'!B34</f>
        <v>Gestión Jurídica y Contractual</v>
      </c>
      <c r="C61" s="109" t="str">
        <f>+'ANALISIS DE RIESGOS'!C36</f>
        <v>Deficiencia en la verificación de documentos que componen los contratos de prestación de servicios</v>
      </c>
      <c r="D61" s="109" t="str">
        <f>'IDENTIFICACIÓN DE RIESGOS'!C34</f>
        <v>Documentos incompletos para la elaboración de un contrato</v>
      </c>
      <c r="E61" s="109" t="str">
        <f>'ANALISIS DE RIESGOS'!E36</f>
        <v>Proceso Disciplinario - Proceso Penal</v>
      </c>
      <c r="F61" s="102" t="str">
        <f>'ANALISIS DE RIESGOS'!I36</f>
        <v>ZONA RIESGO ALTO</v>
      </c>
      <c r="G61" s="102" t="str">
        <f>'VALORACIÓN DE CONTROL DE RIESGO'!D62</f>
        <v>Reducir el riesgo</v>
      </c>
      <c r="H61" s="102" t="str">
        <f>'VALORACIÓN DE CONTROL DE RIESGO'!I62</f>
        <v>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v>
      </c>
      <c r="I61" s="67" t="s">
        <v>98</v>
      </c>
      <c r="J61" s="67" t="s">
        <v>99</v>
      </c>
      <c r="K61" s="67" t="s">
        <v>36</v>
      </c>
      <c r="L61" s="102">
        <f>'VALORACIÓN CON CONTROLES'!F36</f>
        <v>100</v>
      </c>
      <c r="M61" s="102" t="str">
        <f>'VALORACIÓN CON CONTROLES'!J36</f>
        <v>ZONA RIESGO MODERADO</v>
      </c>
      <c r="N61" s="102" t="str">
        <f>+'VALORACIÓN DE CONTROL DE RIESGO'!T62</f>
        <v>Base de datos Control</v>
      </c>
    </row>
    <row r="62" spans="1:14" ht="102" x14ac:dyDescent="0.25">
      <c r="A62" s="102">
        <f>'IDENTIFICACIÓN DE RIESGOS'!A35</f>
        <v>28</v>
      </c>
      <c r="B62" s="102" t="str">
        <f>'IDENTIFICACIÓN DE RIESGOS'!B35</f>
        <v>Gestión Jurídica y Contractual</v>
      </c>
      <c r="C62" s="109" t="str">
        <f>+'ANALISIS DE RIESGOS'!C37</f>
        <v>Deficiencia en el cumplimiento de requisitos para la ejecución del contrato</v>
      </c>
      <c r="D62" s="109" t="str">
        <f>'IDENTIFICACIÓN DE RIESGOS'!C35</f>
        <v>Documentos incompletos para la legalización de un contrato</v>
      </c>
      <c r="E62" s="109" t="str">
        <f>'ANALISIS DE RIESGOS'!E37</f>
        <v>Proceso Disciplinario - Proceso Penal</v>
      </c>
      <c r="F62" s="102" t="str">
        <f>'ANALISIS DE RIESGOS'!I37</f>
        <v>ZONA RIESGO ALTO</v>
      </c>
      <c r="G62" s="102" t="str">
        <f>'VALORACIÓN DE CONTROL DE RIESGO'!D63</f>
        <v>Reducir el riesgo</v>
      </c>
      <c r="H62" s="102" t="str">
        <f>'VALORACIÓN DE CONTROL DE RIESGO'!I63</f>
        <v>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 El cargue de las evidencias se hará trimestralmente.</v>
      </c>
      <c r="I62" s="67" t="s">
        <v>100</v>
      </c>
      <c r="J62" s="67" t="s">
        <v>99</v>
      </c>
      <c r="K62" s="67" t="s">
        <v>36</v>
      </c>
      <c r="L62" s="102">
        <f>'VALORACIÓN CON CONTROLES'!F37</f>
        <v>100</v>
      </c>
      <c r="M62" s="102" t="str">
        <f>'VALORACIÓN CON CONTROLES'!J37</f>
        <v>ZONA RIESGO MODERADO</v>
      </c>
      <c r="N62" s="102" t="str">
        <f>+'VALORACIÓN DE CONTROL DE RIESGO'!T63</f>
        <v>base de datos y Memorandos</v>
      </c>
    </row>
    <row r="63" spans="1:14" ht="96.75" customHeight="1" x14ac:dyDescent="0.25">
      <c r="A63" s="102">
        <f>'IDENTIFICACIÓN DE RIESGOS'!A36</f>
        <v>29</v>
      </c>
      <c r="B63" s="102" t="str">
        <f>'IDENTIFICACIÓN DE RIESGOS'!B36</f>
        <v>Gestión Jurídica y Contractual</v>
      </c>
      <c r="C63" s="109" t="str">
        <f>+'ANALISIS DE RIESGOS'!C38</f>
        <v>Deficiente seguimiento de los contratos pendientes de liquidar</v>
      </c>
      <c r="D63" s="109" t="str">
        <f>'IDENTIFICACIÓN DE RIESGOS'!C36</f>
        <v>Liquidación extemporánea de los contratos fuera de los plazos acordados en el contrato o los establecidos por la ley</v>
      </c>
      <c r="E63" s="109" t="str">
        <f>'ANALISIS DE RIESGOS'!E38</f>
        <v>Perdida de competencia
Inicio de acciones disciplinarias
Generación de reservas y pasivos exigibles</v>
      </c>
      <c r="F63" s="102" t="str">
        <f>'ANALISIS DE RIESGOS'!I38</f>
        <v>ZONA RIESGO ALTO</v>
      </c>
      <c r="G63" s="102" t="str">
        <f>'VALORACIÓN DE CONTROL DE RIESGO'!D64</f>
        <v>Reducir el riesgo</v>
      </c>
      <c r="H63" s="102" t="str">
        <f>'VALORACIÓN DE CONTROL DE RIESGO'!I64</f>
        <v>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El cargue de las evidencias se hará trimestralmente.</v>
      </c>
      <c r="I63" s="67" t="s">
        <v>101</v>
      </c>
      <c r="J63" s="67" t="s">
        <v>102</v>
      </c>
      <c r="K63" s="67" t="s">
        <v>41</v>
      </c>
      <c r="L63" s="102">
        <f>'VALORACIÓN CON CONTROLES'!F38</f>
        <v>100</v>
      </c>
      <c r="M63" s="102" t="str">
        <f>'VALORACIÓN CON CONTROLES'!J38</f>
        <v>ZONA RIESGO MODERADO</v>
      </c>
      <c r="N63" s="102" t="str">
        <f>+'VALORACIÓN DE CONTROL DE RIESGO'!T64</f>
        <v>Memorandos</v>
      </c>
    </row>
    <row r="64" spans="1:14" ht="140.25" customHeight="1" x14ac:dyDescent="0.25">
      <c r="A64" s="163">
        <f>'IDENTIFICACIÓN DE RIESGOS'!A37</f>
        <v>30</v>
      </c>
      <c r="B64" s="163" t="str">
        <f>'IDENTIFICACIÓN DE RIESGOS'!B37</f>
        <v>Gestión y Análisis de Información de S, C y AJ</v>
      </c>
      <c r="C64" s="166" t="str">
        <f>+'ANALISIS DE RIESGOS'!C39</f>
        <v>No gestionar oportunamente la solicitud de información ante las entidades fuente.
No entrega de información por parte de las entidades fuente.
Inconsistencias en la información recibida.
Dificultades en la obtención de información para la elaboración de estudios estratégicos.
Falta de metodología rigurosa.</v>
      </c>
      <c r="D64" s="166" t="str">
        <f>'IDENTIFICACIÓN DE RIESGOS'!C37</f>
        <v>Los boletines, estudios estratégicos, recomendaciones, respuestas a solicitudes de información y demás documentos requeridos no se generan en los términos de oportunidad y pertinencia de acuerdo con la caracterización del proceso.</v>
      </c>
      <c r="E64" s="166" t="str">
        <f>'ANALISIS DE RIESGOS'!E39</f>
        <v xml:space="preserve">Desactualización de la información para la consulta por parte de otros procesos y de la ciudadanía en general.
Fallas en la toma de decisiones en materia de seguridad, convivencia y acceso a la justicia.
Posibles sanciones al Secretario por no cumplir con los términos en las respuestas a derechos de Petición y demás solicitudes.
</v>
      </c>
      <c r="F64" s="163" t="str">
        <f>'ANALISIS DE RIESGOS'!I39</f>
        <v>ZONA RIESGO MODERADO</v>
      </c>
      <c r="G64" s="102" t="str">
        <f>'VALORACIÓN DE CONTROL DE RIESGO'!D65</f>
        <v>Reducir el riesgo</v>
      </c>
      <c r="H64" s="102" t="str">
        <f>'VALORACIÓN DE CONTROL DE RIESGO'!I65</f>
        <v>El(la) jefe(a) de la OAIEE gestiona oportunamente con entidades externas a través de diferentes solicitudes la entrega de información, y hace seguimiento a las respuestas recibidas con el fin de contar con los datos necesarios que son el insumo para el cargue de información estadística y geográfica, para los casos en los cuales sea inconsistente se realizara la solicitud nuevamente a la entidad fuente, por parte del responsable de validar la estructura de los archivos recibidos. Para los casos en los que no se reciba respuesta se procederá a escalar jerárquicamente, con el fin de dar solución a la entrega de información por parte de la entidad fuente. Como soporte quedan los oficios y/o correos enviados junto al formato Control Entrada y Salida de Requerimientos de Información F-GI-581. El cargue de las evidencias se hará trimestralmente.</v>
      </c>
      <c r="I64" s="67" t="s">
        <v>103</v>
      </c>
      <c r="J64" s="67" t="s">
        <v>104</v>
      </c>
      <c r="K64" s="67" t="s">
        <v>36</v>
      </c>
      <c r="L64" s="163">
        <f>'VALORACIÓN CON CONTROLES'!F39</f>
        <v>100</v>
      </c>
      <c r="M64" s="163" t="str">
        <f>'VALORACIÓN CON CONTROLES'!J39</f>
        <v>ZONA RIESGO BAJA</v>
      </c>
      <c r="N64" s="102" t="str">
        <f>+'VALORACIÓN DE CONTROL DE RIESGO'!T65</f>
        <v>(Número de requerimientos respondidos en los tiempos establecidos/Número de requerimientos recibidos por el proceso C-G1-1 Gestión y Análisis de Información de S, C y AJ)*100</v>
      </c>
    </row>
    <row r="65" spans="1:14" ht="112.5" customHeight="1" x14ac:dyDescent="0.25">
      <c r="A65" s="165"/>
      <c r="B65" s="165"/>
      <c r="C65" s="168"/>
      <c r="D65" s="168"/>
      <c r="E65" s="168"/>
      <c r="F65" s="165"/>
      <c r="G65" s="108" t="str">
        <f>'VALORACIÓN DE CONTROL DE RIESGO'!D66</f>
        <v>Reducir el riesgo</v>
      </c>
      <c r="H65" s="108" t="str">
        <f>'VALORACIÓN DE CONTROL DE RIESGO'!I66</f>
        <v>Los responsables asignados una vez es formulado el problema deben verificar la disponibilidad de la información en diferentes fuentes de datos para realizar el estudio, cada vez que se requiera. Para los casos en los cuales la fuente de información no suministre los datos, se procederá con al escalamiento jerárquico necesario. Como evidencia quedará la formulación del problema que será almacenada en el SharePoint de la Oficina, los oficios y/o correos de solicitud enviados, junto con el formato Control Entrada y Salida de Requerimientos de Información F-GI-581. El cargue de las evidencias se hará trimestralmente</v>
      </c>
      <c r="I65" s="67" t="s">
        <v>103</v>
      </c>
      <c r="J65" s="67" t="s">
        <v>104</v>
      </c>
      <c r="K65" s="67" t="s">
        <v>36</v>
      </c>
      <c r="L65" s="165"/>
      <c r="M65" s="165"/>
      <c r="N65" s="108" t="str">
        <f>+'VALORACIÓN DE CONTROL DE RIESGO'!T66</f>
        <v>N/A</v>
      </c>
    </row>
    <row r="66" spans="1:14" ht="88.5" customHeight="1" x14ac:dyDescent="0.25">
      <c r="A66" s="102">
        <f>'IDENTIFICACIÓN DE RIESGOS'!A38</f>
        <v>31</v>
      </c>
      <c r="B66" s="102" t="str">
        <f>'IDENTIFICACIÓN DE RIESGOS'!B38</f>
        <v>Seguimiento y Monitoreo al Sistema de Control Interno</v>
      </c>
      <c r="C66" s="109" t="str">
        <f>+'ANALISIS DE RIESGOS'!C40</f>
        <v>• Fallas en la Planeación del PAA que originan extemporaneidad en la entrega de los informes de ley.
* Falta de criterios de auditoria adecuados para el desarrollo de la labor por parte del equipo auditor</v>
      </c>
      <c r="D66" s="109" t="str">
        <f>'IDENTIFICACIÓN DE RIESGOS'!C38</f>
        <v>Inoportunidad en la presentación de informes de ley</v>
      </c>
      <c r="E66" s="109" t="str">
        <f>'ANALISIS DE RIESGOS'!E40</f>
        <v>• Sanciones por parte de entes de Control
• Perdida de oportunidad en la formulación de acciones de mejora.</v>
      </c>
      <c r="F66" s="102" t="str">
        <f>'ANALISIS DE RIESGOS'!I40</f>
        <v>ZONA RIESGO ALTO</v>
      </c>
      <c r="G66" s="102" t="str">
        <f>'VALORACIÓN DE CONTROL DE RIESGO'!D67</f>
        <v>Reducir el riesgo</v>
      </c>
      <c r="H66" s="102" t="str">
        <f>'VALORACIÓN DE CONTROL DE RIESGO'!I67</f>
        <v>El Jefe de la Oficina de Control Interno, Realizara, un Comité primario entre los primeros 5 días hábiles de cada mes, a fin de detectar posibles fallas o desviaciones en el contenido o  la planeación  de los  informes de ley, para que estos sean corregidos previo a su publicación, las evidencias de dichos comités serán registradas en las respectivas actas de reunión. El cargue de las evidencias se hará trimestralmente.</v>
      </c>
      <c r="I66" s="67" t="s">
        <v>33</v>
      </c>
      <c r="J66" s="67" t="s">
        <v>49</v>
      </c>
      <c r="K66" s="67" t="s">
        <v>42</v>
      </c>
      <c r="L66" s="102">
        <f>'VALORACIÓN CON CONTROLES'!F40</f>
        <v>100</v>
      </c>
      <c r="M66" s="102" t="str">
        <f>'VALORACIÓN CON CONTROLES'!J40</f>
        <v>ZONA RIESGO BAJA</v>
      </c>
      <c r="N66" s="102" t="str">
        <f>+'VALORACIÓN DE CONTROL DE RIESGO'!T67</f>
        <v>Actas de Comité</v>
      </c>
    </row>
    <row r="67" spans="1:14" ht="112.5" customHeight="1" x14ac:dyDescent="0.25">
      <c r="A67" s="102">
        <f>'IDENTIFICACIÓN DE RIESGOS'!A39</f>
        <v>32</v>
      </c>
      <c r="B67" s="102" t="str">
        <f>'IDENTIFICACIÓN DE RIESGOS'!B39</f>
        <v>Seguimiento y Monitoreo al Sistema de Control Interno</v>
      </c>
      <c r="C67" s="109" t="str">
        <f>+'ANALISIS DE RIESGOS'!C41</f>
        <v>• Falta de experticia en la utilización de los medios y herramientas destinados a la operación del proceso.
• Selección de perfiles profesionales inadecuados para el desarrollo del ejercicio auditor.</v>
      </c>
      <c r="D67" s="109" t="str">
        <f>'IDENTIFICACIÓN DE RIESGOS'!C39</f>
        <v>Presentar informes de Auditoria o seguimiento con resultados  sesgados,  erróneos, poco fiable o inconcluyentes.</v>
      </c>
      <c r="E67" s="109" t="str">
        <f>'ANALISIS DE RIESGOS'!E41</f>
        <v>• Sanciones por parte de entes de Control.
• Perdida de oportunidad en la formulación de acciones de mejora.
• Toma de decisiones por parte de la alta dirección  basadas en información deficiente derivadas de informes de auditoría o seguimiento.</v>
      </c>
      <c r="F67" s="102" t="str">
        <f>'ANALISIS DE RIESGOS'!I41</f>
        <v>ZONA RIESGO ALTO</v>
      </c>
      <c r="G67" s="102" t="str">
        <f>'VALORACIÓN DE CONTROL DE RIESGO'!D68</f>
        <v>Reducir el riesgo</v>
      </c>
      <c r="H67" s="102" t="str">
        <f>'VALORACIÓN DE CONTROL DE RIESGO'!I68</f>
        <v>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 El cargue de las evidencias se hará trimestralmente.</v>
      </c>
      <c r="I67" s="67" t="s">
        <v>105</v>
      </c>
      <c r="J67" s="67" t="s">
        <v>106</v>
      </c>
      <c r="K67" s="67" t="s">
        <v>42</v>
      </c>
      <c r="L67" s="102">
        <f>'VALORACIÓN CON CONTROLES'!F41</f>
        <v>100</v>
      </c>
      <c r="M67" s="102" t="str">
        <f>'VALORACIÓN CON CONTROLES'!J41</f>
        <v>ZONA RIESGO BAJA</v>
      </c>
      <c r="N67" s="102" t="str">
        <f>+'VALORACIÓN DE CONTROL DE RIESGO'!T68</f>
        <v>Revision de Aunditorias y Papeles de trabajo</v>
      </c>
    </row>
    <row r="68" spans="1:14" ht="114.75" x14ac:dyDescent="0.25">
      <c r="A68" s="102">
        <f>'IDENTIFICACIÓN DE RIESGOS'!A40</f>
        <v>33</v>
      </c>
      <c r="B68" s="102" t="str">
        <f>'IDENTIFICACIÓN DE RIESGOS'!B40</f>
        <v>Gestión Humana</v>
      </c>
      <c r="C68" s="109" t="str">
        <f>+'ANALISIS DE RIESGOS'!C42</f>
        <v xml:space="preserve">Desconocimiento de la normatividad 
</v>
      </c>
      <c r="D68" s="109" t="str">
        <f>'IDENTIFICACIÓN DE RIESGOS'!C40</f>
        <v>Probabilidad de exposición a riesgos por  desconocimiento de la normatividad vigente para el proceso de gestión humana</v>
      </c>
      <c r="E68" s="109" t="str">
        <f>'ANALISIS DE RIESGOS'!E42</f>
        <v>* Exposición a riesgos asociados al proceso de gestión humana</v>
      </c>
      <c r="F68" s="102" t="str">
        <f>'ANALISIS DE RIESGOS'!I42</f>
        <v>ZONA RIESGO BAJA</v>
      </c>
      <c r="G68" s="102" t="str">
        <f>'VALORACIÓN DE CONTROL DE RIESGO'!D69</f>
        <v>Reducir el riesgo</v>
      </c>
      <c r="H68" s="102" t="str">
        <f>'VALORACIÓN DE CONTROL DE RIESGO'!I69</f>
        <v>El auxiliar administrativo encargado de la actualización del normograma recibe la solicitud de los grupos de la Direccion de Gestión Humana para actualizar el normograma existente cada vez que se requiera, con el fin de mantenerlo actualizado y evitar situaciones de desconocimiento de la normatividad. Para los meses en los cuales no se reciba solicitud de actualización el Auxiliar realizará la confirmación de la normatividad vigente en las paginas oficiales. Como evidencia queda la actualización del normograma de la Dirección de Gestión Humana, la cual se hace de acuerdo con el instructivo I-GH-13 Actualización y Control del Normograma de Gestión Humana. El cargue de las evidencias se hará trimestralmente.</v>
      </c>
      <c r="I68" s="67" t="s">
        <v>107</v>
      </c>
      <c r="J68" s="67" t="s">
        <v>108</v>
      </c>
      <c r="K68" s="67" t="s">
        <v>36</v>
      </c>
      <c r="L68" s="102">
        <f>'VALORACIÓN CON CONTROLES'!F42</f>
        <v>100</v>
      </c>
      <c r="M68" s="102" t="str">
        <f>'VALORACIÓN CON CONTROLES'!J42</f>
        <v>ZONA RIESGO BAJA</v>
      </c>
      <c r="N68" s="102" t="str">
        <f>+'VALORACIÓN DE CONTROL DE RIESGO'!T69</f>
        <v>N/A</v>
      </c>
    </row>
    <row r="69" spans="1:14" ht="89.25" x14ac:dyDescent="0.25">
      <c r="A69" s="102">
        <f>'IDENTIFICACIÓN DE RIESGOS'!A41</f>
        <v>34</v>
      </c>
      <c r="B69" s="102" t="str">
        <f>'IDENTIFICACIÓN DE RIESGOS'!B41</f>
        <v>Gestión Humana</v>
      </c>
      <c r="C69" s="109" t="str">
        <f>+'ANALISIS DE RIESGOS'!C43</f>
        <v>* La no oportunidad en la entrega de las novedades en las fechas establecidas</v>
      </c>
      <c r="D69" s="109" t="str">
        <f>'IDENTIFICACIÓN DE RIESGOS'!C41</f>
        <v xml:space="preserve">Liquidación de la nómina sin el oportuno reporte de las novedades que se generan mensualmente. </v>
      </c>
      <c r="E69" s="109" t="str">
        <f>'ANALISIS DE RIESGOS'!E43</f>
        <v>* La afectación del pago de la nomina al servidor.
* Sanciones disciplinarias para la entidad, para los servidores que ingresan y validan las novedades y el Director de la dependencia</v>
      </c>
      <c r="F69" s="102" t="str">
        <f>'ANALISIS DE RIESGOS'!I43</f>
        <v>ZONA RIESGO BAJA</v>
      </c>
      <c r="G69" s="102" t="str">
        <f>'VALORACIÓN DE CONTROL DE RIESGO'!D70</f>
        <v>Reducir el riesgo</v>
      </c>
      <c r="H69" s="102" t="str">
        <f>'VALORACIÓN DE CONTROL DE RIESGO'!I70</f>
        <v>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El cargue de las evidencias se hará trimestralmente.</v>
      </c>
      <c r="I69" s="67" t="s">
        <v>109</v>
      </c>
      <c r="J69" s="67" t="s">
        <v>110</v>
      </c>
      <c r="K69" s="67" t="s">
        <v>42</v>
      </c>
      <c r="L69" s="102">
        <f>'VALORACIÓN CON CONTROLES'!F43</f>
        <v>100</v>
      </c>
      <c r="M69" s="102" t="str">
        <f>'VALORACIÓN CON CONTROLES'!J43</f>
        <v>ZONA RIESGO BAJA</v>
      </c>
      <c r="N69" s="102" t="str">
        <f>+'VALORACIÓN DE CONTROL DE RIESGO'!T70</f>
        <v>Inconsistencias nomina</v>
      </c>
    </row>
    <row r="70" spans="1:14" ht="116.25" customHeight="1" x14ac:dyDescent="0.25">
      <c r="A70" s="102">
        <f>'IDENTIFICACIÓN DE RIESGOS'!A42</f>
        <v>35</v>
      </c>
      <c r="B70" s="102" t="str">
        <f>'IDENTIFICACIÓN DE RIESGOS'!B42</f>
        <v>Gestión Humana</v>
      </c>
      <c r="C70" s="109" t="str">
        <f>+'ANALISIS DE RIESGOS'!C44</f>
        <v>* Incumplimiento de la normatividad que regula el tema</v>
      </c>
      <c r="D70" s="109" t="str">
        <f>'IDENTIFICACIÓN DE RIESGOS'!C42</f>
        <v>Nombrar, encargar o posesionar a un servidor que no cumpla con los requisitos establecidos en el Manual de Funciones de la SCJ</v>
      </c>
      <c r="E70" s="109" t="str">
        <f>'ANALISIS DE RIESGOS'!E44</f>
        <v>Sanciones disciplinarias o administrativas a los funcionarios implicados en el proceso</v>
      </c>
      <c r="F70" s="102" t="str">
        <f>'ANALISIS DE RIESGOS'!I44</f>
        <v>ZONA RIESGO MODERADO</v>
      </c>
      <c r="G70" s="102" t="str">
        <f>'VALORACIÓN DE CONTROL DE RIESGO'!D71</f>
        <v>Reducir el riesgo</v>
      </c>
      <c r="H70" s="102" t="str">
        <f>'VALORACIÓN DE CONTROL DE RIESGO'!I71</f>
        <v>El servidor de Gestión Humana responsable del proceso de nombramientos (ordinarios, en periodo de prueba, encargo o provisionalidad) verifica los requisitos establecidos en el Manual de Funciones y utiliza el instructivo y formatos establecidos para ello cada vez que se requiera. En caso de presentarse inconsistencias, se debe revisar nuevamente la documentación allegada por los servidores y ciudadanos que participan en los procesos. Como evidencia de este proceso queda la documentación que soporta el trámite. El cargue y reporte de las evidencias se realizará trimestralmente.</v>
      </c>
      <c r="I70" s="67" t="s">
        <v>111</v>
      </c>
      <c r="J70" s="67" t="s">
        <v>112</v>
      </c>
      <c r="K70" s="67" t="s">
        <v>36</v>
      </c>
      <c r="L70" s="102">
        <f>'VALORACIÓN CON CONTROLES'!F44</f>
        <v>100</v>
      </c>
      <c r="M70" s="102" t="str">
        <f>'VALORACIÓN CON CONTROLES'!J44</f>
        <v>ZONA RIESGO BAJA</v>
      </c>
      <c r="N70" s="102" t="str">
        <f>+'VALORACIÓN DE CONTROL DE RIESGO'!T71</f>
        <v>Tiempo provision Vacantes encargos</v>
      </c>
    </row>
    <row r="71" spans="1:14" ht="114.75" x14ac:dyDescent="0.25">
      <c r="A71" s="102">
        <f>'IDENTIFICACIÓN DE RIESGOS'!A43</f>
        <v>36</v>
      </c>
      <c r="B71" s="102" t="str">
        <f>'IDENTIFICACIÓN DE RIESGOS'!B43</f>
        <v>Gestión Humana</v>
      </c>
      <c r="C71" s="109" t="str">
        <f>+'ANALISIS DE RIESGOS'!C45</f>
        <v xml:space="preserve">* Inadecuado manejo de controles de seguridad de la información </v>
      </c>
      <c r="D71" s="109" t="str">
        <f>'IDENTIFICACIÓN DE RIESGOS'!C43</f>
        <v>Sustracción de información de las historias laborales</v>
      </c>
      <c r="E71" s="109" t="str">
        <f>'ANALISIS DE RIESGOS'!E45</f>
        <v>Sanciones disciplinarias a los funcionarios implicados en el inadecuado manejo de la información y pérdida de la información</v>
      </c>
      <c r="F71" s="102" t="str">
        <f>'ANALISIS DE RIESGOS'!I45</f>
        <v>ZONA RIESGO MODERADO</v>
      </c>
      <c r="G71" s="102" t="str">
        <f>'VALORACIÓN DE CONTROL DE RIESGO'!D72</f>
        <v>Reducir el riesgo</v>
      </c>
      <c r="H71" s="102" t="str">
        <f>'VALORACIÓN DE CONTROL DE RIESGO'!I72</f>
        <v>El responsable de la custodia del archivo que contiene las historias laborales, asignado por la Dirección,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los cuales se escanean de manera trimestral. El cargue de las evidencias se hará trimestralmente.</v>
      </c>
      <c r="I71" s="67" t="s">
        <v>113</v>
      </c>
      <c r="J71" s="67" t="s">
        <v>114</v>
      </c>
      <c r="K71" s="67" t="s">
        <v>36</v>
      </c>
      <c r="L71" s="102">
        <f>'VALORACIÓN CON CONTROLES'!F45</f>
        <v>100</v>
      </c>
      <c r="M71" s="102" t="str">
        <f>'VALORACIÓN CON CONTROLES'!J45</f>
        <v>ZONA RIESGO BAJA</v>
      </c>
      <c r="N71" s="102" t="str">
        <f>+'VALORACIÓN DE CONTROL DE RIESGO'!T72</f>
        <v>N/A</v>
      </c>
    </row>
    <row r="72" spans="1:14" ht="127.5" x14ac:dyDescent="0.25">
      <c r="A72" s="102">
        <f>'IDENTIFICACIÓN DE RIESGOS'!A44</f>
        <v>37</v>
      </c>
      <c r="B72" s="102" t="str">
        <f>'IDENTIFICACIÓN DE RIESGOS'!B44</f>
        <v>Gestión Humana</v>
      </c>
      <c r="C72" s="109" t="str">
        <f>+'ANALISIS DE RIESGOS'!C46</f>
        <v>* Desconocimiento de las normas laborales, la constitución , la ley y regulación sobre el tema laboral</v>
      </c>
      <c r="D72" s="109" t="str">
        <f>'IDENTIFICACIÓN DE RIESGOS'!C44</f>
        <v>Emitir pronunciamientos y respuestas relacionados con el proceso de gestión humana, no ajustados a la ley.</v>
      </c>
      <c r="E72" s="109" t="str">
        <f>'ANALISIS DE RIESGOS'!E46</f>
        <v>* Acciones jurídicas o demandas laborales en contra de la SCJ, que podrían generar indemnizaciones laborales, reintegros, salarios, liquidación de prestaciones sociales</v>
      </c>
      <c r="F72" s="102" t="str">
        <f>'ANALISIS DE RIESGOS'!I46</f>
        <v>ZONA RIESGO MODERADO</v>
      </c>
      <c r="G72" s="102" t="str">
        <f>'VALORACIÓN DE CONTROL DE RIESGO'!D73</f>
        <v>Reducir el riesgo</v>
      </c>
      <c r="H72" s="102" t="str">
        <f>'VALORACIÓN DE CONTROL DE RIESGO'!I73</f>
        <v>Los abogados del grupo jurídico de la Dirección de Gestión Humana, emiten los pronunciamientos y respuesta a temas relacionados con el proceso de gestión humana, cada vez que se requiera. Para esto, verifican la normatividad existente a través del normograma de la Dirección de Gestión Humana (I-GH-13) y tomando en cuenta el procedimiento de situaciones administrativas (PD-GH-4). En caso de ser necesario se elevara la consulta a la Dirección Jurídica directamente, sin embargo para casos de competencia superior se requerirá al ente o entes competentes. Como evidencia de esto, y dependiendo del tipo de actuación  algunos pueden quedar soportados en correo electrónico, matriz de seguimiento de actos administrativos o en medio físico. El cargue de las evidencias se hará trimestralmente.</v>
      </c>
      <c r="I72" s="67" t="s">
        <v>115</v>
      </c>
      <c r="J72" s="67" t="s">
        <v>116</v>
      </c>
      <c r="K72" s="67" t="s">
        <v>36</v>
      </c>
      <c r="L72" s="102">
        <f>'VALORACIÓN CON CONTROLES'!F46</f>
        <v>100</v>
      </c>
      <c r="M72" s="102" t="str">
        <f>'VALORACIÓN CON CONTROLES'!J46</f>
        <v>ZONA RIESGO BAJA</v>
      </c>
      <c r="N72" s="102" t="str">
        <f>+'VALORACIÓN DE CONTROL DE RIESGO'!T73</f>
        <v>N/A</v>
      </c>
    </row>
    <row r="73" spans="1:14" ht="127.5" x14ac:dyDescent="0.25">
      <c r="A73" s="102">
        <f>'IDENTIFICACIÓN DE RIESGOS'!A45</f>
        <v>38</v>
      </c>
      <c r="B73" s="102" t="str">
        <f>'IDENTIFICACIÓN DE RIESGOS'!B45</f>
        <v>Gestión Humana</v>
      </c>
      <c r="C73" s="109" t="str">
        <f>+'ANALISIS DE RIESGOS'!C47</f>
        <v>1. Desconocimiento técnico que impide la elaboración del documento y la adecuada verificación previa para el cumplimiento de los requisitos legales exigidos.</v>
      </c>
      <c r="D73" s="109" t="str">
        <f>'IDENTIFICACIÓN DE RIESGOS'!C45</f>
        <v>Error en la revisión técnica de las ofertas presentadas por los proponentes, incumpliendo los requisitos establecidos en la etapa precontractual (estudios previos)</v>
      </c>
      <c r="E73" s="109" t="str">
        <f>'ANALISIS DE RIESGOS'!E47</f>
        <v>* Contratación de personal, servicios o bienes no idóneo para la prestación del servicio para el cumplimiento de la misionalidad de la entidad.  
* Selección inadecuada de un proveedor.</v>
      </c>
      <c r="F73" s="102" t="str">
        <f>'ANALISIS DE RIESGOS'!I47</f>
        <v>ZONA RIESGO BAJA</v>
      </c>
      <c r="G73" s="102" t="str">
        <f>'VALORACIÓN DE CONTROL DE RIESGO'!D74</f>
        <v>Reducir el riesgo</v>
      </c>
      <c r="H73" s="102" t="str">
        <f>'VALORACIÓN DE CONTROL DE RIESGO'!I74</f>
        <v>El abogado de Gestión Humana encargado de los temas contractuales, cada vez que se vaya a realizar un proceso de compra o prestación de servicios, revisa los lineamientos en el Manual de Contratación, en los procedimientos de la Dirección Jurídica y Contractual, en los procedimientos de solicitud de viabilidad presupuestal  y en los criterios dados por Colombia Compra Eficiente, de manera que haya claridad en las necesidades de la entidad, el objeto, las especificaciones técnicas, correctos estudios previos y adecuado estudio del mercado. En caso de que la etapa precontractual no se lleve de acuerdo con lo establecido, el contrato no se firma. Como evidencia de estos procesos, queda la información registrada en el Secop (Sistema Electrónico de Contratación Pública). El cargue de las evidencias se hará trimestralmente.</v>
      </c>
      <c r="I73" s="67" t="s">
        <v>117</v>
      </c>
      <c r="J73" s="67" t="s">
        <v>118</v>
      </c>
      <c r="K73" s="67" t="s">
        <v>36</v>
      </c>
      <c r="L73" s="102">
        <f>'VALORACIÓN CON CONTROLES'!F47</f>
        <v>100</v>
      </c>
      <c r="M73" s="102" t="str">
        <f>'VALORACIÓN CON CONTROLES'!J47</f>
        <v>ZONA RIESGO BAJA</v>
      </c>
      <c r="N73" s="102" t="str">
        <f>+'VALORACIÓN DE CONTROL DE RIESGO'!T74</f>
        <v>N/A</v>
      </c>
    </row>
    <row r="74" spans="1:14" ht="127.5" x14ac:dyDescent="0.25">
      <c r="A74" s="102">
        <f>'IDENTIFICACIÓN DE RIESGOS'!A46</f>
        <v>39</v>
      </c>
      <c r="B74" s="102" t="str">
        <f>'IDENTIFICACIÓN DE RIESGOS'!B46</f>
        <v>Gestión Humana</v>
      </c>
      <c r="C74" s="109" t="str">
        <f>+'ANALISIS DE RIESGOS'!C48</f>
        <v>1. Desconocimiento por parte del servidor o contratista, sobre las medidas preventivas asociadas a su actividad</v>
      </c>
      <c r="D74" s="109" t="str">
        <f>'IDENTIFICACIÓN DE RIESGOS'!C46</f>
        <v>Probabilidad de Incremento en la ocurrencia de accidentes y enfermedades laborales</v>
      </c>
      <c r="E74" s="109" t="str">
        <f>'ANALISIS DE RIESGOS'!E48</f>
        <v>* Mayor ausentismo en la entidad
* Incremento en el pago de incapacidades por parte de las aseguradoras y la entidad</v>
      </c>
      <c r="F74" s="102" t="str">
        <f>'ANALISIS DE RIESGOS'!I48</f>
        <v>ZONA RIESGO BAJA</v>
      </c>
      <c r="G74" s="102" t="str">
        <f>'VALORACIÓN DE CONTROL DE RIESGO'!D75</f>
        <v>Reducir el riesgo</v>
      </c>
      <c r="H74" s="102" t="str">
        <f>'VALORACIÓN DE CONTROL DE RIESGO'!I75</f>
        <v>El Responsable del SGSST junto con todo el equipo, realizan actividades de fortalecimiento en las medidas preventivas, a través de capacitaciones y sensibilizaciones, así como en la inducción y la reinducción, sobre la normatividad relacionada con accidentes y enfermedades laborales de acuerdo al Plan de Seguridad y Salud en el Trabajo. En caso de incumplir el Plan de Seguridad y Salud en el Trabajo se procederá con la reprogramación de las fechas. Adicionalmente se realiza socialización de la accidentalidad presentada en la Entidad de manera semestral. Evidencia de esto son las listas de asistencia a dichas actividades y memorias de los temas dados, que pudieran tenerse en determinado momento. El cargue de las evidencias se hará trimestralmente.</v>
      </c>
      <c r="I74" s="67" t="s">
        <v>30</v>
      </c>
      <c r="J74" s="67" t="s">
        <v>119</v>
      </c>
      <c r="K74" s="67" t="s">
        <v>36</v>
      </c>
      <c r="L74" s="102">
        <f>'VALORACIÓN CON CONTROLES'!F48</f>
        <v>100</v>
      </c>
      <c r="M74" s="102" t="str">
        <f>'VALORACIÓN CON CONTROLES'!J48</f>
        <v>ZONA RIESGO BAJA</v>
      </c>
      <c r="N74" s="102" t="str">
        <f>+'VALORACIÓN DE CONTROL DE RIESGO'!T75</f>
        <v>Cobertura actividades SGSST</v>
      </c>
    </row>
    <row r="75" spans="1:14" ht="102" x14ac:dyDescent="0.25">
      <c r="A75" s="102">
        <f>'IDENTIFICACIÓN DE RIESGOS'!A47</f>
        <v>40</v>
      </c>
      <c r="B75" s="102" t="str">
        <f>'IDENTIFICACIÓN DE RIESGOS'!B47</f>
        <v>Gestión Humana</v>
      </c>
      <c r="C75" s="109" t="str">
        <f>+'ANALISIS DE RIESGOS'!C49</f>
        <v>1. Desconocimiento de las patologías asociadas a riesgo psicosocial
2. No realizar seguimiento oportuno a las patologías que están identificadas</v>
      </c>
      <c r="D75" s="109" t="str">
        <f>'IDENTIFICACIÓN DE RIESGOS'!C47</f>
        <v>Probabilidad de Incremento de reporte de casos asociados a riesgo psicosocial en la SCJ</v>
      </c>
      <c r="E75" s="109" t="str">
        <f>'ANALISIS DE RIESGOS'!E49</f>
        <v>* Mayor ausentismo para la entidad
* Incremento en el pago de incapacidades</v>
      </c>
      <c r="F75" s="102" t="str">
        <f>'ANALISIS DE RIESGOS'!I49</f>
        <v>ZONA RIESGO BAJA</v>
      </c>
      <c r="G75" s="102" t="str">
        <f>'VALORACIÓN DE CONTROL DE RIESGO'!D76</f>
        <v>Reducir el riesgo</v>
      </c>
      <c r="H75" s="102" t="str">
        <f>'VALORACIÓN DE CONTROL DE RIESGO'!I76</f>
        <v>El responsable del SGSST junto con el equipo psicosocial, realizan intervenciones a través del Sistema de Vigilancia Epidemiológica de Riesgo Psicosocial, haciendo revisión y seguimiento al nivel de riesgo y de estrés, resultado de la aplicación del instrumento Batería Riesgo Psicosocial, enmarcado en el Plan de trabajo del Sistema de Gestión de la Seguridad y Salud en el Trabajo. En caso de incumplir el Plan de Seguridad y Salud en el Trabajo se procederá con la reprogramación de las fechas. Evidencia de esto son las listas de asistencia a las actividades y registros de las intervenciones grupales. El cargue de las evidencias se hará trimestralmente.</v>
      </c>
      <c r="I75" s="67" t="s">
        <v>120</v>
      </c>
      <c r="J75" s="67" t="s">
        <v>121</v>
      </c>
      <c r="K75" s="67" t="s">
        <v>36</v>
      </c>
      <c r="L75" s="102">
        <f>'VALORACIÓN CON CONTROLES'!F49</f>
        <v>100</v>
      </c>
      <c r="M75" s="102" t="str">
        <f>'VALORACIÓN CON CONTROLES'!J49</f>
        <v>ZONA RIESGO BAJA</v>
      </c>
      <c r="N75" s="102" t="str">
        <f>+'VALORACIÓN DE CONTROL DE RIESGO'!T76</f>
        <v>Cumplimiento Plan SGSST</v>
      </c>
    </row>
    <row r="76" spans="1:14" ht="76.5" x14ac:dyDescent="0.25">
      <c r="A76" s="102">
        <f>'IDENTIFICACIÓN DE RIESGOS'!A48</f>
        <v>41</v>
      </c>
      <c r="B76" s="102" t="str">
        <f>'IDENTIFICACIÓN DE RIESGOS'!B48</f>
        <v>Gestión Humana</v>
      </c>
      <c r="C76" s="109" t="str">
        <f>+'ANALISIS DE RIESGOS'!C50</f>
        <v>1. Incumplimiento de las obligaciones establecidas en el contrato suscrito para realizar las actividades de bienestar</v>
      </c>
      <c r="D76" s="109" t="str">
        <f>'IDENTIFICACIÓN DE RIESGOS'!C48</f>
        <v>Indebida ejecución del programa de bienestar de la entidad</v>
      </c>
      <c r="E76" s="109" t="str">
        <f>'ANALISIS DE RIESGOS'!E50</f>
        <v>* Alto nivel de inconformismo por parte de los funcionarios 
* Posibilidad de investigaciones por parte de entes de control</v>
      </c>
      <c r="F76" s="102" t="str">
        <f>'ANALISIS DE RIESGOS'!I50</f>
        <v>ZONA RIESGO MODERADO</v>
      </c>
      <c r="G76" s="102" t="str">
        <f>'VALORACIÓN DE CONTROL DE RIESGO'!D77</f>
        <v>Reducir el riesgo</v>
      </c>
      <c r="H76" s="102" t="str">
        <f>'VALORACIÓN DE CONTROL DE RIESGO'!I77</f>
        <v>El equipo de profesionales responsable de los temas de bienestar, ejecuta el cronograma de actividades establecido en le programa de Bienestar. Para los casos en los cuales no se logre dar cumplimiento al cronograma se procederá con la reprogramación de las actividades garantizando que se ejecuten. Evidencia de esto queda en las listas de asistencia a las actividades y en la ejecución de las actividades del cronograma. El cargue de las evidencias se hará trimestralmente.</v>
      </c>
      <c r="I76" s="67" t="s">
        <v>71</v>
      </c>
      <c r="J76" s="67" t="s">
        <v>122</v>
      </c>
      <c r="K76" s="67" t="s">
        <v>36</v>
      </c>
      <c r="L76" s="102">
        <f>'VALORACIÓN CON CONTROLES'!F50</f>
        <v>100</v>
      </c>
      <c r="M76" s="102" t="str">
        <f>'VALORACIÓN CON CONTROLES'!J50</f>
        <v>ZONA RIESGO BAJA</v>
      </c>
      <c r="N76" s="102" t="str">
        <f>+'VALORACIÓN DE CONTROL DE RIESGO'!T77</f>
        <v>Cobertura actividades de Bienestar</v>
      </c>
    </row>
    <row r="77" spans="1:14" ht="127.5" x14ac:dyDescent="0.25">
      <c r="A77" s="102">
        <f>'IDENTIFICACIÓN DE RIESGOS'!A49</f>
        <v>42</v>
      </c>
      <c r="B77" s="102" t="str">
        <f>'IDENTIFICACIÓN DE RIESGOS'!B49</f>
        <v>Gestión Humana</v>
      </c>
      <c r="C77" s="109" t="str">
        <f>+'ANALISIS DE RIESGOS'!C51</f>
        <v>1. Falta de participación de los funcionarios y líderes de cada área en el diagnóstico
2. Error en el diseño y divulgación de los instrumentos de diagnóstico</v>
      </c>
      <c r="D77" s="109" t="str">
        <f>'IDENTIFICACIÓN DE RIESGOS'!C49</f>
        <v>Diagnóstico de capacitación no ajustado a las necesidades reales de la SCJ.</v>
      </c>
      <c r="E77" s="109" t="str">
        <f>'ANALISIS DE RIESGOS'!E51</f>
        <v>* No se de la cobertura a las necesidades reales de la entidad.
* Las personas que se inscriban, no son realmente las que necesitan fortalecer las competencias.</v>
      </c>
      <c r="F77" s="102" t="str">
        <f>'ANALISIS DE RIESGOS'!I51</f>
        <v>ZONA RIESGO BAJA</v>
      </c>
      <c r="G77" s="102" t="str">
        <f>'VALORACIÓN DE CONTROL DE RIESGO'!D78</f>
        <v>Reducir el riesgo</v>
      </c>
      <c r="H77" s="102" t="str">
        <f>'VALORACIÓN DE CONTROL DE RIESGO'!I78</f>
        <v>El equipo responsable de capacitación anualmente utiliza diferentes mecanismos metodológicos para el diagnóstico de las necesidades de capacitación, que incluya tanto a funcionarios como a los líderes de cada área, los cuales se describen el Plan Institucional de Capacitación de cada vigencia. De esta manera el diagnóstico queda realmente ajustado a las necesidades de la SCJ. Evidencia de esto es el PIC de cada vigencia y sus respectivos anexos. Adicionalmente se diligencia y actualiza permanentemente la matriz de capacitación que incluye información relacionada con la población y temas a ejecutar en la vigencia, se remite la convocatoria a los grupos definidos en ella y se cuenta con listas de asistencia a los eventos de capacitación. El cargue de las evidencias se hará trimestralmente.</v>
      </c>
      <c r="I77" s="67" t="s">
        <v>123</v>
      </c>
      <c r="J77" s="67" t="s">
        <v>124</v>
      </c>
      <c r="K77" s="67" t="s">
        <v>74</v>
      </c>
      <c r="L77" s="102">
        <f>'VALORACIÓN CON CONTROLES'!F51</f>
        <v>100</v>
      </c>
      <c r="M77" s="102" t="str">
        <f>'VALORACIÓN CON CONTROLES'!J51</f>
        <v>ZONA RIESGO BAJA</v>
      </c>
      <c r="N77" s="102" t="str">
        <f>+'VALORACIÓN DE CONTROL DE RIESGO'!T78</f>
        <v>Cobertura actividades de Capacitación</v>
      </c>
    </row>
    <row r="78" spans="1:14" ht="174.75" customHeight="1" x14ac:dyDescent="0.25">
      <c r="A78" s="102">
        <f>'IDENTIFICACIÓN DE RIESGOS'!A50</f>
        <v>43</v>
      </c>
      <c r="B78" s="102" t="str">
        <f>'IDENTIFICACIÓN DE RIESGOS'!B50</f>
        <v>Gestión de Seguridad y Convivencia</v>
      </c>
      <c r="C78" s="109" t="str">
        <f>+'ANALISIS DE RIESGOS'!C52</f>
        <v>1. Inadecuada planeación de las actividades en el territorio y con la comunidad. 
2. Dificultades en la articulación con otras entidades para el desarrollo de actividades en los territorios o con las comunidades. 
3. Retrasos en la ejecución del plan contractual a cargo del proceso. 
4. Información incompleta, tardía o errónea por parte de las fuentes de datos oficiales sobre la ocurrencia de delitos en la ciudad.</v>
      </c>
      <c r="D78" s="109" t="str">
        <f>'IDENTIFICACIÓN DE RIESGOS'!C50</f>
        <v>Desviación o incumplimiento de las metas programadas de los indicadores relacionados con el proceso</v>
      </c>
      <c r="E78" s="109" t="str">
        <f>'ANALISIS DE RIESGOS'!E52</f>
        <v>1. Incumplimiento de los objetivos del proceso. 
2. Apertura de procesos administrativos o disciplinarios. 
3. Mala imagen de la institución. 
4. Detrimento de las relaciones con la comunidad. 
5. Detrimento de las relaciones con otras entidades</v>
      </c>
      <c r="F78" s="102" t="str">
        <f>'ANALISIS DE RIESGOS'!I52</f>
        <v>ZONA RIESGO MODERADO</v>
      </c>
      <c r="G78" s="102" t="str">
        <f>'VALORACIÓN DE CONTROL DE RIESGO'!D79</f>
        <v>Reducir el riesgo</v>
      </c>
      <c r="H78" s="102" t="str">
        <f>'VALORACIÓN DE CONTROL DE RIESGO'!I79</f>
        <v>El líder del proceso adelantara una reunión trimestral de validación de la planeación con los equipos de trabajo internos de la secretaria sobre las acciones adelantadas en el territorio y con la comunidad verificando los resultados de las acciones adelantadas en cada procedimiento, para los casos en los cuales no se pueda efectúa la revisión de los resultados se procederá con la reprogramación con el fin de verificar los resultados de las acciones adelantadas, las evidencias de la gestión así como los ajustes derivados se registran en progressus. El cargue de las evidencias se hará trimestralmente.</v>
      </c>
      <c r="I78" s="67" t="s">
        <v>125</v>
      </c>
      <c r="J78" s="67" t="s">
        <v>126</v>
      </c>
      <c r="K78" s="67" t="s">
        <v>34</v>
      </c>
      <c r="L78" s="102">
        <f>'VALORACIÓN CON CONTROLES'!F52</f>
        <v>100</v>
      </c>
      <c r="M78" s="102" t="str">
        <f>'VALORACIÓN CON CONTROLES'!J52</f>
        <v>ZONA RIESGO BAJA</v>
      </c>
      <c r="N78" s="102" t="str">
        <f>+'VALORACIÓN DE CONTROL DE RIESGO'!T79</f>
        <v>Porcentaje de cumplimiento de las metas de PDD, metas de inversión y POA con un cumplimiento superior al 90%</v>
      </c>
    </row>
    <row r="79" spans="1:14" ht="103.5" customHeight="1" x14ac:dyDescent="0.25">
      <c r="A79" s="102">
        <f>'IDENTIFICACIÓN DE RIESGOS'!A51</f>
        <v>44</v>
      </c>
      <c r="B79" s="102" t="str">
        <f>'IDENTIFICACIÓN DE RIESGOS'!B51</f>
        <v>Gestión de Seguridad y Convivencia</v>
      </c>
      <c r="C79" s="109" t="str">
        <f>+'ANALISIS DE RIESGOS'!C53</f>
        <v>1. Desorden en la gestión de archivo. 
2. Mal uso de formatos establecidos para el proceso. 
3. Desconocimiento de los procesos de Gestión Documental, gestión contractual, gestión financiera, planeación</v>
      </c>
      <c r="D79" s="109" t="str">
        <f>'IDENTIFICACIÓN DE RIESGOS'!C51</f>
        <v xml:space="preserve">Perdida o distorsión de información critica para el proceso </v>
      </c>
      <c r="E79" s="109" t="str">
        <f>'ANALISIS DE RIESGOS'!E53</f>
        <v>1. Mala toma de decisiones. 
2. Incumplimiento de obligaciones legales o exigencias de los procesos y procedimientos de la entidad. 
3. Riesgo de manipulación de información por terceros. 
4. Deterioro de la Imagen Institucional</v>
      </c>
      <c r="F79" s="102" t="str">
        <f>'ANALISIS DE RIESGOS'!I53</f>
        <v>ZONA RIESGO MODERADO</v>
      </c>
      <c r="G79" s="102" t="str">
        <f>'VALORACIÓN DE CONTROL DE RIESGO'!D80</f>
        <v>Reducir el riesgo</v>
      </c>
      <c r="H79" s="102" t="str">
        <f>'VALORACIÓN DE CONTROL DE RIESGO'!I80</f>
        <v>El líder del proceso programara semestralmente los procesos de capacitación para los colaboradores en temas de archivo, supervisión y gestión administrativa, para los eventos en los cuales no se logre dar cumplimiento a las capacitaciones deberán reprogramarse, como evidencia de las capacitaciones quedan los reportes en los listados de asistencia de las actividades programadas. El cargue de las evidencias se hará trimestralmente.</v>
      </c>
      <c r="I79" s="67" t="s">
        <v>127</v>
      </c>
      <c r="J79" s="67" t="s">
        <v>126</v>
      </c>
      <c r="K79" s="67" t="s">
        <v>742</v>
      </c>
      <c r="L79" s="102">
        <f>'VALORACIÓN CON CONTROLES'!F53</f>
        <v>100</v>
      </c>
      <c r="M79" s="102" t="str">
        <f>'VALORACIÓN CON CONTROLES'!J53</f>
        <v>ZONA RIESGO BAJA</v>
      </c>
      <c r="N79" s="102" t="str">
        <f>+'VALORACIÓN DE CONTROL DE RIESGO'!T80</f>
        <v>Numero de capacitaciones adelantadas en archivo y temas adminsitrativos</v>
      </c>
    </row>
    <row r="80" spans="1:14" ht="92.25" customHeight="1" x14ac:dyDescent="0.25">
      <c r="A80" s="102">
        <f>'IDENTIFICACIÓN DE RIESGOS'!A52</f>
        <v>45</v>
      </c>
      <c r="B80" s="102" t="str">
        <f>'IDENTIFICACIÓN DE RIESGOS'!B52</f>
        <v>Gestión de Seguridad y Convivencia</v>
      </c>
      <c r="C80" s="109" t="str">
        <f>+'ANALISIS DE RIESGOS'!C54</f>
        <v>1. Errores en la ejecución de los procedimientos. 
2. Falta de supervisión al trabajo que se adelanta en los territorios o con las comunidades.</v>
      </c>
      <c r="D80" s="109" t="str">
        <f>'IDENTIFICACIÓN DE RIESGOS'!C52</f>
        <v>Ejecución ineficaz o ineficiente de las actividades programadas en los diferentes procedimientos</v>
      </c>
      <c r="E80" s="109" t="str">
        <f>'ANALISIS DE RIESGOS'!E54</f>
        <v>1. Incumplimiento de las metas de los indicadores vinculados al proceso.
2. Incumplimiento de los compromisos adquiridos con terceras partes interesadas</v>
      </c>
      <c r="F80" s="102" t="str">
        <f>'ANALISIS DE RIESGOS'!I54</f>
        <v>ZONA RIESGO MODERADO</v>
      </c>
      <c r="G80" s="102" t="str">
        <f>'VALORACIÓN DE CONTROL DE RIESGO'!D81</f>
        <v>Reducir el riesgo</v>
      </c>
      <c r="H80" s="102" t="str">
        <f>'VALORACIÓN DE CONTROL DE RIESGO'!I81</f>
        <v>Los directores de las Direcciones de Prevención y de Seguridad adelantaran la ejecución del monitoreo mensual del cumplimiento de los cronogramas de trabajo y las evidencias para revisar la calidad de las tareas adelantadas,  para los casos en los cuales no se logre adelantar la ejecución del monitoreo mensual se procederá con la reprogramación de la actividad, los ajustes derivados se registran en progressus. El cargue de las evidencias se hará trimestralmente.</v>
      </c>
      <c r="I80" s="67" t="s">
        <v>125</v>
      </c>
      <c r="J80" s="67" t="s">
        <v>128</v>
      </c>
      <c r="K80" s="67" t="s">
        <v>42</v>
      </c>
      <c r="L80" s="102">
        <f>'VALORACIÓN CON CONTROLES'!F54</f>
        <v>100</v>
      </c>
      <c r="M80" s="102" t="str">
        <f>'VALORACIÓN CON CONTROLES'!J54</f>
        <v>ZONA RIESGO BAJA</v>
      </c>
      <c r="N80" s="102" t="str">
        <f>+'VALORACIÓN DE CONTROL DE RIESGO'!T81</f>
        <v>Porcentaje de cumplimiento de las metas progrmadas por estrategia en Progressus</v>
      </c>
    </row>
    <row r="81" spans="1:14" ht="99.75" customHeight="1" x14ac:dyDescent="0.25">
      <c r="A81" s="102">
        <f>'IDENTIFICACIÓN DE RIESGOS'!A53</f>
        <v>46</v>
      </c>
      <c r="B81" s="102" t="str">
        <f>'IDENTIFICACIÓN DE RIESGOS'!B53</f>
        <v>Gestión de Seguridad y Convivencia</v>
      </c>
      <c r="C81" s="109" t="str">
        <f>+'ANALISIS DE RIESGOS'!C55</f>
        <v xml:space="preserve">1. Personal inadecuado o sin las requeridas capacidades para el desarrollo de tareas especificas.
2. Errores en la ejecución de los procedimientos. 
</v>
      </c>
      <c r="D81" s="109" t="str">
        <f>'IDENTIFICACIÓN DE RIESGOS'!C53</f>
        <v>Atención deficiente de los usuarios de los diferentes procedimientos</v>
      </c>
      <c r="E81" s="109" t="str">
        <f>'ANALISIS DE RIESGOS'!E55</f>
        <v>1. Incumplimiento de las metas de los indicadores vinculados al proceso. 
2. Daños en la integridad física o moral de las personas.
3. Deterioro de la imagen institucional por percepción de mala calidad del servicio prestado</v>
      </c>
      <c r="F81" s="102" t="str">
        <f>'ANALISIS DE RIESGOS'!I55</f>
        <v>ZONA RIESGO MODERADO</v>
      </c>
      <c r="G81" s="102" t="str">
        <f>'VALORACIÓN DE CONTROL DE RIESGO'!D82</f>
        <v>Reducir el riesgo</v>
      </c>
      <c r="H81" s="102" t="str">
        <f>'VALORACIÓN DE CONTROL DE RIESGO'!I82</f>
        <v>Los directores de las Direcciones de Prevención y de Seguridad programaran semestralmente espacios de sensibilización y entrenamiento para la implementación adecuada de los procesos, procedimientos y guías, para los casos en los cuales no se logre cumplir con los espacios en las fechas establecidas se procederá con la reprogramación de las actividades, los avances y ejecución de las actividades se reporta en listados de asistencia. El cargue de las evidencias se hará trimestralmente.</v>
      </c>
      <c r="I81" s="67" t="s">
        <v>127</v>
      </c>
      <c r="J81" s="67" t="s">
        <v>129</v>
      </c>
      <c r="K81" s="67" t="s">
        <v>38</v>
      </c>
      <c r="L81" s="102">
        <f>'VALORACIÓN CON CONTROLES'!F55</f>
        <v>100</v>
      </c>
      <c r="M81" s="102" t="str">
        <f>'VALORACIÓN CON CONTROLES'!J55</f>
        <v>ZONA RIESGO BAJA</v>
      </c>
      <c r="N81" s="102" t="str">
        <f>+'VALORACIÓN DE CONTROL DE RIESGO'!T82</f>
        <v>Numero de capacitaciones adelantadas en archivo y temas adminsitrativos</v>
      </c>
    </row>
    <row r="82" spans="1:14" ht="153.75" customHeight="1" x14ac:dyDescent="0.25">
      <c r="A82" s="102">
        <f>'IDENTIFICACIÓN DE RIESGOS'!A54</f>
        <v>47</v>
      </c>
      <c r="B82" s="102" t="str">
        <f>'IDENTIFICACIÓN DE RIESGOS'!B54</f>
        <v>Gestión de Seguridad y Convivencia</v>
      </c>
      <c r="C82" s="109" t="str">
        <f>+'ANALISIS DE RIESGOS'!C56</f>
        <v>1. Falta de apoyo de las entidades con responsabilidad en el acompañamiento a movilizaciones y aglomeraciones.
2. Insuficiencia de recursos para la atención de las movilizaciones, marchas, aglomeraciones o manifestaciones.
3. acciones descuidadas, accidentes o imprevistos en los acompañamientos 
5. Falta de entrenamiento de los colaboradores en diferentes temas relacionados con el proceso</v>
      </c>
      <c r="D82" s="109" t="str">
        <f>'IDENTIFICACIÓN DE RIESGOS'!C54</f>
        <v>Acompañamiento inadecuado o con resultados adversos de manifestaciones, movilizaciones, eventos o aglomeraciones</v>
      </c>
      <c r="E82" s="109" t="str">
        <f>'ANALISIS DE RIESGOS'!E56</f>
        <v>1. Daños en la integridad física o moral de las personas
2. Afectación de la propiedad de la entidad o de terceros
3. Determinación de responsabilidad civil extracontractual para la entidad
4. Deterioro de la imagen institucional</v>
      </c>
      <c r="F82" s="102" t="str">
        <f>'ANALISIS DE RIESGOS'!I56</f>
        <v>ZONA RIESGO MODERADO</v>
      </c>
      <c r="G82" s="102" t="str">
        <f>'VALORACIÓN DE CONTROL DE RIESGO'!D83</f>
        <v>Reducir el riesgo</v>
      </c>
      <c r="H82" s="102" t="str">
        <f>'VALORACIÓN DE CONTROL DE RIESGO'!I83</f>
        <v>El/la director/a de la Dirección de Seguridad adelantara anualmente una revisión de las guías de acompañamientos y socializa las mismas a los colaboradores, las revisiones que no se logren realizar deberán reprogramarse, la ejecución se reportara en listados de asistencia. El cargue de las evidencias se hará trimestralmente.</v>
      </c>
      <c r="I82" s="67" t="s">
        <v>127</v>
      </c>
      <c r="J82" s="67" t="s">
        <v>130</v>
      </c>
      <c r="K82" s="67" t="s">
        <v>74</v>
      </c>
      <c r="L82" s="102">
        <f>'VALORACIÓN CON CONTROLES'!F56</f>
        <v>100</v>
      </c>
      <c r="M82" s="102" t="str">
        <f>'VALORACIÓN CON CONTROLES'!J56</f>
        <v>ZONA RIESGO BAJA</v>
      </c>
      <c r="N82" s="102" t="str">
        <f>+'VALORACIÓN DE CONTROL DE RIESGO'!T83</f>
        <v>Numero de capacitaciones adelantadas en archivo y temas adminsitrativos</v>
      </c>
    </row>
    <row r="83" spans="1:14" ht="114.75" x14ac:dyDescent="0.25">
      <c r="A83" s="102">
        <f>'IDENTIFICACIÓN DE RIESGOS'!A55</f>
        <v>48</v>
      </c>
      <c r="B83" s="102" t="str">
        <f>'IDENTIFICACIÓN DE RIESGOS'!B55</f>
        <v>Fortalecimiento de Capacidades Operativas para la S, C y AJ</v>
      </c>
      <c r="C83" s="109" t="str">
        <f>+'ANALISIS DE RIESGOS'!C57</f>
        <v xml:space="preserve">Deficiencias en la supervisión por la cantidad de los bienes entregados en comodato </v>
      </c>
      <c r="D83" s="109" t="str">
        <f>'IDENTIFICACIÓN DE RIESGOS'!C55</f>
        <v>Uso de los bienes en comodato con un fin diferente a lo pactado en los contratos interadministrativos de comodato</v>
      </c>
      <c r="E83" s="109" t="str">
        <f>'ANALISIS DE RIESGOS'!E57</f>
        <v>Detrimento patrimonial
Sanciones disciplinarias, fiscales, entre otros.</v>
      </c>
      <c r="F83" s="102" t="str">
        <f>'ANALISIS DE RIESGOS'!I57</f>
        <v>ZONA RIESGO ALTO</v>
      </c>
      <c r="G83" s="102" t="str">
        <f>'VALORACIÓN DE CONTROL DE RIESGO'!D84</f>
        <v>Reducir el riesgo</v>
      </c>
      <c r="H83" s="102" t="str">
        <f>'VALORACIÓN DE CONTROL DE RIESGO'!I84</f>
        <v>El Supervisor designado del Comodato realiza controles mensuales a los inmuebles o bienes entregados en comodato a los organismos de Seguridad, donde hará revisión minuciosa de los mismos, en caso de encontrar malos manejos o que todo este bien, debe diligenciar el Formato F-FC-349 Seguimiento a Bienes, F-FC-352 Calificación de visitas de inspección y F-FC-353 Control de Visitas para Bienes Inmuebles según sea el caso, deben quedar observaciones a tener en cuenta por parte del Comodatario, para que se hagan los ajustes pertinentes y que en una nueva visita se pueda revisar, los mismos deben reposar en las respectivos expedientes. El cargue de las evidencias se hará trimestralmente.</v>
      </c>
      <c r="I83" s="67" t="s">
        <v>131</v>
      </c>
      <c r="J83" s="67" t="s">
        <v>132</v>
      </c>
      <c r="K83" s="67" t="s">
        <v>42</v>
      </c>
      <c r="L83" s="102">
        <f>'VALORACIÓN CON CONTROLES'!F57</f>
        <v>100</v>
      </c>
      <c r="M83" s="102" t="str">
        <f>'VALORACIÓN CON CONTROLES'!J57</f>
        <v>ZONA RIESGO BAJA</v>
      </c>
      <c r="N83" s="102" t="str">
        <f>+'VALORACIÓN DE CONTROL DE RIESGO'!T84</f>
        <v>Formatos Diligenciados</v>
      </c>
    </row>
    <row r="84" spans="1:14" ht="111.75" customHeight="1" x14ac:dyDescent="0.25">
      <c r="A84" s="102">
        <f>'IDENTIFICACIÓN DE RIESGOS'!A56</f>
        <v>49</v>
      </c>
      <c r="B84" s="102" t="str">
        <f>'IDENTIFICACIÓN DE RIESGOS'!B56</f>
        <v>Fortalecimiento de Capacidades Operativas para la S, C y AJ</v>
      </c>
      <c r="C84" s="109" t="str">
        <f>+'ANALISIS DE RIESGOS'!C58</f>
        <v>Deficiencias en el seguimiento a los tiempos de prescripción</v>
      </c>
      <c r="D84" s="109" t="str">
        <f>'IDENTIFICACIÓN DE RIESGOS'!C56</f>
        <v>Detrimento patrimonial por la no reclamación de siniestros durante el tiempo legalmente establecido para que no opere la prescripción</v>
      </c>
      <c r="E84" s="109" t="str">
        <f>'ANALISIS DE RIESGOS'!E58</f>
        <v>Sanciones disciplinarias, fiscales, entre otros.</v>
      </c>
      <c r="F84" s="102" t="str">
        <f>'ANALISIS DE RIESGOS'!I58</f>
        <v>ZONA RIESGO MODERADO</v>
      </c>
      <c r="G84" s="102" t="str">
        <f>'VALORACIÓN DE CONTROL DE RIESGO'!D85</f>
        <v>Reducir el riesgo</v>
      </c>
      <c r="H84" s="102" t="str">
        <f>'VALORACIÓN DE CONTROL DE RIESGO'!I85</f>
        <v>El Funcionario y/o contratista responsable del trámite de la reclamación del siniestro, remitirá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v>
      </c>
      <c r="I84" s="67" t="s">
        <v>133</v>
      </c>
      <c r="J84" s="67" t="s">
        <v>134</v>
      </c>
      <c r="K84" s="67" t="s">
        <v>36</v>
      </c>
      <c r="L84" s="102">
        <f>'VALORACIÓN CON CONTROLES'!F58</f>
        <v>100</v>
      </c>
      <c r="M84" s="102" t="str">
        <f>'VALORACIÓN CON CONTROLES'!J58</f>
        <v>ZONA RIESGO BAJA</v>
      </c>
      <c r="N84" s="102" t="str">
        <f>+'VALORACIÓN DE CONTROL DE RIESGO'!T85</f>
        <v>Diligenciamiento del formato</v>
      </c>
    </row>
    <row r="85" spans="1:14" ht="102" x14ac:dyDescent="0.25">
      <c r="A85" s="102">
        <f>'IDENTIFICACIÓN DE RIESGOS'!A57</f>
        <v>50</v>
      </c>
      <c r="B85" s="102" t="str">
        <f>'IDENTIFICACIÓN DE RIESGOS'!B57</f>
        <v>Fortalecimiento de Capacidades Operativas para la S, C y AJ</v>
      </c>
      <c r="C85" s="109" t="str">
        <f>+'ANALISIS DE RIESGOS'!C59</f>
        <v>Deficiencias en el canal de datos de ETB
Deficiencias en el suministro eléctrico que brinda CODENSA
Falta de mantenimiento preventivo y/o correctivo al punto de videovigilancia.</v>
      </c>
      <c r="D85" s="109" t="str">
        <f>'IDENTIFICACIÓN DE RIESGOS'!C57</f>
        <v>Fallas técnicas en los puntos instalados  del sistema de Video vigilancia de la ciudad</v>
      </c>
      <c r="E85" s="109" t="str">
        <f>'ANALISIS DE RIESGOS'!E59</f>
        <v>Aumento de la inoperancia porcentual del sistema de videovigilancia.</v>
      </c>
      <c r="F85" s="102" t="str">
        <f>'ANALISIS DE RIESGOS'!I59</f>
        <v>ZONA RIESGO MODERADO</v>
      </c>
      <c r="G85" s="102" t="str">
        <f>'VALORACIÓN DE CONTROL DE RIESGO'!D86</f>
        <v>Reducir el riesgo</v>
      </c>
      <c r="H85" s="102" t="str">
        <f>'VALORACIÓN DE CONTROL DE RIESGO'!I86</f>
        <v>El interventor o el supervisor designado realizará visitas cada tres meses a los puntos de video vigilancia que se encuentre instaladas en la ciudad, se debe tener en cuenta el Procedimiento PD-FC-5 "Adquisición, instalación y puesta en funcionamiento del Sistema de Videovigilancia", se presentaran casos que requieran visitas no programadas, si existen falencias se hace un informe del mismo y se le avisa al Contratista que  debe hacer los arreglos pertinentes, como también quedan actas de las visitas hechas a los puntos, esta información debe reposar en el expediente con sus respectivo anexos. El cargue de las evidencias se hará trimestralmente.</v>
      </c>
      <c r="I85" s="67" t="s">
        <v>135</v>
      </c>
      <c r="J85" s="67" t="s">
        <v>136</v>
      </c>
      <c r="K85" s="67" t="s">
        <v>34</v>
      </c>
      <c r="L85" s="102">
        <f>'VALORACIÓN CON CONTROLES'!F59</f>
        <v>100</v>
      </c>
      <c r="M85" s="102" t="str">
        <f>'VALORACIÓN CON CONTROLES'!J59</f>
        <v>ZONA RIESGO BAJA</v>
      </c>
      <c r="N85" s="102" t="str">
        <f>+'VALORACIÓN DE CONTROL DE RIESGO'!T86</f>
        <v xml:space="preserve">Soportes de los mecanismos de difusión utilizados </v>
      </c>
    </row>
    <row r="86" spans="1:14" ht="89.25" x14ac:dyDescent="0.25">
      <c r="A86" s="102">
        <f>'IDENTIFICACIÓN DE RIESGOS'!A58</f>
        <v>51</v>
      </c>
      <c r="B86" s="102" t="str">
        <f>'IDENTIFICACIÓN DE RIESGOS'!B58</f>
        <v>Fortalecimiento de Capacidades Operativas para la S, C y AJ</v>
      </c>
      <c r="C86" s="109" t="str">
        <f>+'ANALISIS DE RIESGOS'!C60</f>
        <v>Incumplir el calendario precontractual, contractual.</v>
      </c>
      <c r="D86" s="109" t="str">
        <f>'IDENTIFICACIÓN DE RIESGOS'!C58</f>
        <v>No suministrar los bienes y servicios de manera oportuna</v>
      </c>
      <c r="E86" s="109" t="str">
        <f>'ANALISIS DE RIESGOS'!E60</f>
        <v>insatisfacción de las necesidades de seguridad, convivencia y justicia identificadas
Constitución de reservas presupuestales.</v>
      </c>
      <c r="F86" s="102" t="str">
        <f>'ANALISIS DE RIESGOS'!I60</f>
        <v>ZONA RIESGO BAJA</v>
      </c>
      <c r="G86" s="102" t="str">
        <f>'VALORACIÓN DE CONTROL DE RIESGO'!D87</f>
        <v>Reducir el riesgo</v>
      </c>
      <c r="H86" s="102" t="str">
        <f>'VALORACIÓN DE CONTROL DE RIESGO'!I87</f>
        <v>La Subsecretaría de Inversiones y Fortalecimiento de Capacidades Operativas, La Dirección Técnica, Dirección de Operaciones y Dirección de Bienes realizarán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v>
      </c>
      <c r="I86" s="67" t="s">
        <v>137</v>
      </c>
      <c r="J86" s="67" t="s">
        <v>138</v>
      </c>
      <c r="K86" s="67" t="s">
        <v>42</v>
      </c>
      <c r="L86" s="102">
        <f>'VALORACIÓN CON CONTROLES'!F60</f>
        <v>100</v>
      </c>
      <c r="M86" s="102" t="str">
        <f>'VALORACIÓN CON CONTROLES'!J60</f>
        <v>ZONA RIESGO BAJA</v>
      </c>
      <c r="N86" s="102" t="str">
        <f>+'VALORACIÓN DE CONTROL DE RIESGO'!T87</f>
        <v xml:space="preserve">Soportes de los mecanismos de difusión utilizados </v>
      </c>
    </row>
    <row r="87" spans="1:14" ht="188.25" customHeight="1" x14ac:dyDescent="0.25">
      <c r="A87" s="102">
        <f>'IDENTIFICACIÓN DE RIESGOS'!A59</f>
        <v>52</v>
      </c>
      <c r="B87" s="102" t="str">
        <f>'IDENTIFICACIÓN DE RIESGOS'!B59</f>
        <v>Fortalecimiento de Capacidades Operativas para la S, C y AJ</v>
      </c>
      <c r="C87" s="109" t="str">
        <f>+'ANALISIS DE RIESGOS'!C61</f>
        <v>Falta de planeación, revisión,  control y viabilidad  sobre los proyectos a desarrollar en la siguiente vigencia</v>
      </c>
      <c r="D87" s="109" t="str">
        <f>'IDENTIFICACIÓN DE RIESGOS'!C59</f>
        <v>Proyectos no ejecutados de acuerdo a lo proyectado en la vigencia anterior, Proyectos inconclusos en su ejecución (Obras de infraestructura sin terminar), Obras sin el cumplimiento de requisitos para su adecuado funcionamiento</v>
      </c>
      <c r="E87" s="109" t="str">
        <f>'ANALISIS DE RIESGOS'!E61</f>
        <v>insatisfacción de las necesidades de seguridad, convivencia y justicia identificadas, detrimento patrimonial, castigos presupuestales.
Constitución de reservas presupuestales.
Constitución de pasivos Exigibles.</v>
      </c>
      <c r="F87" s="102" t="str">
        <f>'ANALISIS DE RIESGOS'!I61</f>
        <v>ZONA RIESGO BAJA</v>
      </c>
      <c r="G87" s="102" t="str">
        <f>'VALORACIÓN DE CONTROL DE RIESGO'!D88</f>
        <v>Reducir el riesgo</v>
      </c>
      <c r="H87" s="102" t="str">
        <f>'VALORACIÓN DE CONTROL DE RIESGO'!I88</f>
        <v>La Subsecretaría de Inversiones y Fortalecimiento de Capacidades Operativas solicitará al cliente externo en el anteproyecto el diligenciamiento del formato F-DS-226 "Consolidación Requerimientos Grupo de Interés" anualmente. Se podrá evidenciar en la carpeta de anteproyecto que reposa en la subsecretaria de inversiones. Para los casos que no se cuente con el Formato F-DS-226 no se incluirá en el anteproyecto de presupuesto. El cargue de las evidencias se hará trimestralmente.</v>
      </c>
      <c r="I87" s="67" t="s">
        <v>139</v>
      </c>
      <c r="J87" s="67" t="s">
        <v>138</v>
      </c>
      <c r="K87" s="67" t="s">
        <v>74</v>
      </c>
      <c r="L87" s="102">
        <f>'VALORACIÓN CON CONTROLES'!F61</f>
        <v>100</v>
      </c>
      <c r="M87" s="102" t="str">
        <f>'VALORACIÓN CON CONTROLES'!J61</f>
        <v>ZONA RIESGO BAJA</v>
      </c>
      <c r="N87" s="102" t="str">
        <f>+'VALORACIÓN DE CONTROL DE RIESGO'!T88</f>
        <v xml:space="preserve">Soportes de los mecanismos de difusión utilizados </v>
      </c>
    </row>
    <row r="88" spans="1:14" ht="76.5" x14ac:dyDescent="0.25">
      <c r="A88" s="102">
        <f>'IDENTIFICACIÓN DE RIESGOS'!A60</f>
        <v>53</v>
      </c>
      <c r="B88" s="102" t="str">
        <f>'IDENTIFICACIÓN DE RIESGOS'!B60</f>
        <v>CD-Atención Integral para PPL</v>
      </c>
      <c r="C88" s="109" t="str">
        <f>+'ANALISIS DE RIESGOS'!C62</f>
        <v xml:space="preserve">*Insuficiencia de recurso humano para desarrollar procesos de capacitación y para brindar atención e intervención a las Personas Privadas de la Libertad. </v>
      </c>
      <c r="D88" s="109" t="str">
        <f>'IDENTIFICACIÓN DE RIESGOS'!C60</f>
        <v>Incumplimiento en la prestación del servicio</v>
      </c>
      <c r="E88" s="109" t="str">
        <f>'ANALISIS DE RIESGOS'!E62</f>
        <v>PQR´s, Tutelas</v>
      </c>
      <c r="F88" s="102" t="str">
        <f>'ANALISIS DE RIESGOS'!I62</f>
        <v>ZONA RIESGO MODERADO</v>
      </c>
      <c r="G88" s="102" t="str">
        <f>'VALORACIÓN DE CONTROL DE RIESGO'!D89</f>
        <v>Reducir el riesgo</v>
      </c>
      <c r="H88" s="102" t="str">
        <f>'VALORACIÓN DE CONTROL DE RIESGO'!I89</f>
        <v>La Dirección de la Cárcel Distrital asigna el responsable(s) cada vez que sea necesario para la ejecución de las actividades, lo cual queda registrado por Memorando a través de ORFEO. Para los casos en los cuales no se dispone del personal necesario para dar cumplimiento a las actividades, se procede con la distribución entre los diferentes procesos. Como evidencia queda el registro en ORFEO. El cargue de las evidencias se hará trimestralmente.</v>
      </c>
      <c r="I88" s="67" t="s">
        <v>140</v>
      </c>
      <c r="J88" s="67" t="s">
        <v>141</v>
      </c>
      <c r="K88" s="67" t="s">
        <v>36</v>
      </c>
      <c r="L88" s="102">
        <f>'VALORACIÓN CON CONTROLES'!F62</f>
        <v>100</v>
      </c>
      <c r="M88" s="102" t="str">
        <f>'VALORACIÓN CON CONTROLES'!J62</f>
        <v>ZONA RIESGO BAJA</v>
      </c>
      <c r="N88" s="102" t="str">
        <f>+'VALORACIÓN DE CONTROL DE RIESGO'!T89</f>
        <v>N/A</v>
      </c>
    </row>
    <row r="89" spans="1:14" ht="89.25" x14ac:dyDescent="0.25">
      <c r="A89" s="102">
        <f>'IDENTIFICACIÓN DE RIESGOS'!A61</f>
        <v>54</v>
      </c>
      <c r="B89" s="102" t="str">
        <f>'IDENTIFICACIÓN DE RIESGOS'!B61</f>
        <v>CD-Atención Integral para PPL</v>
      </c>
      <c r="C89" s="109" t="str">
        <f>+'ANALISIS DE RIESGOS'!C63</f>
        <v xml:space="preserve">*Insuficiencia de materiales e insumos, equipos, maquinaria, herramienta y mantenimiento de los mismos, para la ejecución de los talleres de capacitación y ocupación. </v>
      </c>
      <c r="D89" s="109" t="str">
        <f>'IDENTIFICACIÓN DE RIESGOS'!C61</f>
        <v>Disminución de las actividades válidas para la redención de pena, vulneración de derechos a PPL</v>
      </c>
      <c r="E89" s="109" t="str">
        <f>'ANALISIS DE RIESGOS'!E63</f>
        <v>Sanción Penal</v>
      </c>
      <c r="F89" s="102" t="str">
        <f>'ANALISIS DE RIESGOS'!I63</f>
        <v>ZONA RIESGO ALTO</v>
      </c>
      <c r="G89" s="102" t="str">
        <f>'VALORACIÓN DE CONTROL DE RIESGO'!D90</f>
        <v>Reducir el riesgo</v>
      </c>
      <c r="H89" s="102" t="str">
        <f>'VALORACIÓN DE CONTROL DE RIESGO'!I90</f>
        <v>El profesional asignado a la JETEE programa cada vez que sea necesario actividades en sustitución a las actividades de redención de pena que no se pueden llevar a cabo lo cual queda registrado en Memorando por ORFEO aprobado por la Dirección de la Cárcel. Para los casos en los cuales no se cuente con la aprobación de la Dirección de la Cárcel se buscarán otras actividades para sustituir las programadas. Las actividades de sustitución no conceden redención de pena. El registro queda en ORFEO. El cargue de las evidencias se hará trimestralmente.</v>
      </c>
      <c r="I89" s="67" t="s">
        <v>140</v>
      </c>
      <c r="J89" s="67" t="s">
        <v>142</v>
      </c>
      <c r="K89" s="67" t="s">
        <v>36</v>
      </c>
      <c r="L89" s="102">
        <f>'VALORACIÓN CON CONTROLES'!F63</f>
        <v>100</v>
      </c>
      <c r="M89" s="102" t="str">
        <f>'VALORACIÓN CON CONTROLES'!J63</f>
        <v>ZONA RIESGO BAJA</v>
      </c>
      <c r="N89" s="102" t="str">
        <f>+'VALORACIÓN DE CONTROL DE RIESGO'!T90</f>
        <v>N/A</v>
      </c>
    </row>
    <row r="90" spans="1:14" ht="76.5" x14ac:dyDescent="0.25">
      <c r="A90" s="102">
        <f>'IDENTIFICACIÓN DE RIESGOS'!A62</f>
        <v>55</v>
      </c>
      <c r="B90" s="102" t="str">
        <f>'IDENTIFICACIÓN DE RIESGOS'!B62</f>
        <v>CD-Atención Integral para PPL</v>
      </c>
      <c r="C90" s="109" t="str">
        <f>+'ANALISIS DE RIESGOS'!C64</f>
        <v xml:space="preserve">*Pérdida o fuga de información y documentación relacionada con la atención psicosocial a las Personas Privadas de la Libertad. </v>
      </c>
      <c r="D90" s="109" t="str">
        <f>'IDENTIFICACIÓN DE RIESGOS'!C62</f>
        <v>Pérdida de la confidencialidad de la información</v>
      </c>
      <c r="E90" s="109" t="str">
        <f>'ANALISIS DE RIESGOS'!E64</f>
        <v>Sanción Penal</v>
      </c>
      <c r="F90" s="102" t="str">
        <f>'ANALISIS DE RIESGOS'!I64</f>
        <v>ZONA RIESGO MODERADO</v>
      </c>
      <c r="G90" s="102" t="str">
        <f>'VALORACIÓN DE CONTROL DE RIESGO'!D91</f>
        <v>Reducir el riesgo</v>
      </c>
      <c r="H90" s="102" t="str">
        <f>'VALORACIÓN DE CONTROL DE RIESGO'!I91</f>
        <v>Los auxiliares de jurídica permitirán el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v>
      </c>
      <c r="I90" s="67" t="s">
        <v>143</v>
      </c>
      <c r="J90" s="67" t="s">
        <v>144</v>
      </c>
      <c r="K90" s="67" t="s">
        <v>36</v>
      </c>
      <c r="L90" s="102">
        <f>'VALORACIÓN CON CONTROLES'!F64</f>
        <v>100</v>
      </c>
      <c r="M90" s="102" t="str">
        <f>'VALORACIÓN CON CONTROLES'!J64</f>
        <v>ZONA RIESGO BAJA</v>
      </c>
      <c r="N90" s="102" t="str">
        <f>+'VALORACIÓN DE CONTROL DE RIESGO'!T91</f>
        <v>N/A</v>
      </c>
    </row>
    <row r="91" spans="1:14" ht="63.75" x14ac:dyDescent="0.25">
      <c r="A91" s="102">
        <f>'IDENTIFICACIÓN DE RIESGOS'!A63</f>
        <v>56</v>
      </c>
      <c r="B91" s="102" t="str">
        <f>'IDENTIFICACIÓN DE RIESGOS'!B63</f>
        <v>CD-Atención Integral para PPL</v>
      </c>
      <c r="C91" s="109" t="str">
        <f>+'ANALISIS DE RIESGOS'!C65</f>
        <v xml:space="preserve">*Falsedad en la documentación médica allegada al establecimiento carcelario </v>
      </c>
      <c r="D91" s="109" t="str">
        <f>'IDENTIFICACIÓN DE RIESGOS'!C63</f>
        <v>Fuga o Rescate de PPL</v>
      </c>
      <c r="E91" s="109" t="str">
        <f>'ANALISIS DE RIESGOS'!E65</f>
        <v xml:space="preserve">Sanción Penal y disciplinario </v>
      </c>
      <c r="F91" s="102" t="str">
        <f>'ANALISIS DE RIESGOS'!I65</f>
        <v>ZONA RIESGO ALTO</v>
      </c>
      <c r="G91" s="102" t="str">
        <f>'VALORACIÓN DE CONTROL DE RIESGO'!D92</f>
        <v>Reducir el riesgo</v>
      </c>
      <c r="H91" s="102" t="str">
        <f>'VALORACIÓN DE CONTROL DE RIESGO'!I92</f>
        <v>El profesional universitario Referente de Salud confirma vía telefónica cada vez que sea necesario las diferentes citas médicas tramitadas por los familiares de las PPL lo cual se registra en los soportes de las Citas programadas. Para los casos en los cuales no se logra obtener confirmación no se materializa la remisión. Las evidencias quedan en las hojas de vida de los PPL. El cargue de las evidencias se hará trimestralmente.</v>
      </c>
      <c r="I91" s="67" t="s">
        <v>145</v>
      </c>
      <c r="J91" s="67" t="s">
        <v>146</v>
      </c>
      <c r="K91" s="67" t="s">
        <v>36</v>
      </c>
      <c r="L91" s="102">
        <f>'VALORACIÓN CON CONTROLES'!F65</f>
        <v>100</v>
      </c>
      <c r="M91" s="102" t="str">
        <f>'VALORACIÓN CON CONTROLES'!J65</f>
        <v>ZONA RIESGO BAJA</v>
      </c>
      <c r="N91" s="102" t="str">
        <f>+'VALORACIÓN DE CONTROL DE RIESGO'!T92</f>
        <v>N/A</v>
      </c>
    </row>
    <row r="92" spans="1:14" ht="89.25" x14ac:dyDescent="0.25">
      <c r="A92" s="102">
        <f>'IDENTIFICACIÓN DE RIESGOS'!A64</f>
        <v>57</v>
      </c>
      <c r="B92" s="102" t="str">
        <f>'IDENTIFICACIÓN DE RIESGOS'!B64</f>
        <v>CD-Atención Integral para PPL</v>
      </c>
      <c r="C92" s="109" t="str">
        <f>+'ANALISIS DE RIESGOS'!C66</f>
        <v xml:space="preserve">*Intoxicación masiva y contaminación cruzada </v>
      </c>
      <c r="D92" s="109" t="str">
        <f>'IDENTIFICACIÓN DE RIESGOS'!C64</f>
        <v>Cuarentena, ETA (enfermedad transmitida por alimento) y cierre del servicio de alimentos</v>
      </c>
      <c r="E92" s="109" t="str">
        <f>'ANALISIS DE RIESGOS'!E66</f>
        <v xml:space="preserve">Sanción Penal y disciplinario </v>
      </c>
      <c r="F92" s="102" t="str">
        <f>'ANALISIS DE RIESGOS'!I66</f>
        <v>ZONA RIESGO ALTO</v>
      </c>
      <c r="G92" s="102" t="str">
        <f>'VALORACIÓN DE CONTROL DE RIESGO'!D93</f>
        <v>Reducir el riesgo</v>
      </c>
      <c r="H92" s="102" t="str">
        <f>'VALORACIÓN DE CONTROL DE RIESGO'!I93</f>
        <v>El Profesional Universitario de Alimentos dos veces a la semana realiza la revisión de la materia prima e insumo que ingresa al establecimiento por el operador del servicio de alimentos lo cual queda registrado en los formatos de Ingreso de alimentos. Para los casos en los cuales se evidencie incumplimiento en los requisitos de transporte y almacenamiento de alimentos no se permitirá el ingreso del vehículo y no se permite el descargue de la materia prima. Como evidencia queda el diligenciamiento de los formatos de ingreso de alimentos. El cargue de las evidencias se hará trimestralmente.</v>
      </c>
      <c r="I92" s="67" t="s">
        <v>147</v>
      </c>
      <c r="J92" s="67" t="s">
        <v>148</v>
      </c>
      <c r="K92" s="67" t="s">
        <v>149</v>
      </c>
      <c r="L92" s="102">
        <f>'VALORACIÓN CON CONTROLES'!F66</f>
        <v>100</v>
      </c>
      <c r="M92" s="102" t="str">
        <f>'VALORACIÓN CON CONTROLES'!J66</f>
        <v>ZONA RIESGO BAJA</v>
      </c>
      <c r="N92" s="102" t="str">
        <f>+'VALORACIÓN DE CONTROL DE RIESGO'!T93</f>
        <v>N/A</v>
      </c>
    </row>
    <row r="93" spans="1:14" ht="76.5" x14ac:dyDescent="0.25">
      <c r="A93" s="102">
        <f>'IDENTIFICACIÓN DE RIESGOS'!A65</f>
        <v>58</v>
      </c>
      <c r="B93" s="102" t="str">
        <f>'IDENTIFICACIÓN DE RIESGOS'!B65</f>
        <v>CD-Custodia y vigilancia para la seguridad</v>
      </c>
      <c r="C93" s="109" t="str">
        <f>+'ANALISIS DE RIESGOS'!C67</f>
        <v>Falta de personal.</v>
      </c>
      <c r="D93" s="109" t="str">
        <f>'IDENTIFICACIÓN DE RIESGOS'!C65</f>
        <v>Incumplimiento en la cobertura de los puestos de servicio y las actividades programadas</v>
      </c>
      <c r="E93" s="109" t="str">
        <f>'ANALISIS DE RIESGOS'!E67</f>
        <v xml:space="preserve">sanción Disciplinaria y penal. </v>
      </c>
      <c r="F93" s="102" t="str">
        <f>'ANALISIS DE RIESGOS'!I67</f>
        <v>ZONA RIESGO EXTREMO</v>
      </c>
      <c r="G93" s="102" t="str">
        <f>'VALORACIÓN DE CONTROL DE RIESGO'!D94</f>
        <v>Reducir el riesgo</v>
      </c>
      <c r="H93" s="102" t="str">
        <f>'VALORACIÓN DE CONTROL DE RIESGO'!I94</f>
        <v>El comandante de compañía diariamente asigna los puestos de servicio de acuerdo al personal disponible y los puestos prioritarios a cubrir, el registro queda en la orden de servicios. Si no se cuenta con el personal mínimo para la prestación del servicio se solicitará acompañamiento a la fuerza pública lo que se representa en las Minutas. Como evidencia quedan las órdenes de servicios y las minutas. El cargue de las evidencias se hará trimestralmente.</v>
      </c>
      <c r="I93" s="67" t="s">
        <v>150</v>
      </c>
      <c r="J93" s="67" t="s">
        <v>151</v>
      </c>
      <c r="K93" s="67" t="s">
        <v>152</v>
      </c>
      <c r="L93" s="102">
        <f>'VALORACIÓN CON CONTROLES'!F67</f>
        <v>100</v>
      </c>
      <c r="M93" s="102" t="str">
        <f>'VALORACIÓN CON CONTROLES'!J67</f>
        <v>ZONA RIESGO BAJA</v>
      </c>
      <c r="N93" s="102" t="str">
        <f>+'VALORACIÓN DE CONTROL DE RIESGO'!T94</f>
        <v>N/A</v>
      </c>
    </row>
    <row r="94" spans="1:14" ht="114.75" x14ac:dyDescent="0.25">
      <c r="A94" s="102">
        <f>'IDENTIFICACIÓN DE RIESGOS'!A66</f>
        <v>59</v>
      </c>
      <c r="B94" s="102" t="str">
        <f>'IDENTIFICACIÓN DE RIESGOS'!B66</f>
        <v>CD-Custodia y vigilancia para la seguridad</v>
      </c>
      <c r="C94" s="109" t="str">
        <f>+'ANALISIS DE RIESGOS'!C68</f>
        <v>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v>
      </c>
      <c r="D94" s="109" t="str">
        <f>'IDENTIFICACIÓN DE RIESGOS'!C66</f>
        <v>Inseguridad y tiempos de reacción a los eventos que atenten contra la seguridad de las PPL/Funcionarios/Guardia.</v>
      </c>
      <c r="E94" s="109" t="str">
        <f>'ANALISIS DE RIESGOS'!E68</f>
        <v xml:space="preserve">sanción Disciplinaria y penal. </v>
      </c>
      <c r="F94" s="102" t="str">
        <f>'ANALISIS DE RIESGOS'!I68</f>
        <v>ZONA RIESGO EXTREMO</v>
      </c>
      <c r="G94" s="102" t="str">
        <f>'VALORACIÓN DE CONTROL DE RIESGO'!D95</f>
        <v>Reducir el riesgo</v>
      </c>
      <c r="H94" s="102" t="str">
        <f>'VALORACIÓN DE CONTROL DE RIESGO'!I95</f>
        <v>El Comandante de Compañía programara mensualmente requisas a los PPL con el fin de incautar elementos prohibidos lo cual queda registrado en la Minuta de radicación de actividades que se llevan a cabo en cumplimiento del plan de gestión. Para los casos en los cuales no se logre cumplir con la programación se procederá con la reprogramación de las requisas. El registro queda en la Minuta de radicación de actividades que se llevan a cabo en cumplimiento del plan de gestión. El cargue de las evidencias se hará trimestralmente.</v>
      </c>
      <c r="I94" s="67" t="s">
        <v>153</v>
      </c>
      <c r="J94" s="67" t="s">
        <v>151</v>
      </c>
      <c r="K94" s="67" t="s">
        <v>42</v>
      </c>
      <c r="L94" s="102">
        <f>'VALORACIÓN CON CONTROLES'!F68</f>
        <v>100</v>
      </c>
      <c r="M94" s="102" t="str">
        <f>'VALORACIÓN CON CONTROLES'!J68</f>
        <v>ZONA RIESGO BAJA</v>
      </c>
      <c r="N94" s="102" t="str">
        <f>+'VALORACIÓN DE CONTROL DE RIESGO'!T95</f>
        <v>N/A</v>
      </c>
    </row>
    <row r="95" spans="1:14" ht="89.25" x14ac:dyDescent="0.25">
      <c r="A95" s="102">
        <f>'IDENTIFICACIÓN DE RIESGOS'!A67</f>
        <v>60</v>
      </c>
      <c r="B95" s="102" t="str">
        <f>'IDENTIFICACIÓN DE RIESGOS'!B67</f>
        <v>CD-Custodia y vigilancia para la seguridad</v>
      </c>
      <c r="C95" s="109" t="str">
        <f>+'ANALISIS DE RIESGOS'!C69</f>
        <v xml:space="preserve">Mantenimiento de Equipamientos de Seguridad. </v>
      </c>
      <c r="D95" s="109" t="str">
        <f>'IDENTIFICACIÓN DE RIESGOS'!C67</f>
        <v>Fuga/rescates o inseguridad dentro del sistema penitenciario</v>
      </c>
      <c r="E95" s="109" t="str">
        <f>'ANALISIS DE RIESGOS'!E69</f>
        <v xml:space="preserve">sanción Disciplinaria y penal. </v>
      </c>
      <c r="F95" s="102" t="str">
        <f>'ANALISIS DE RIESGOS'!I69</f>
        <v>ZONA RIESGO ALTO</v>
      </c>
      <c r="G95" s="102" t="str">
        <f>'VALORACIÓN DE CONTROL DE RIESGO'!D96</f>
        <v>Reducir el riesgo</v>
      </c>
      <c r="H95" s="102" t="str">
        <f>'VALORACIÓN DE CONTROL DE RIESGO'!I96</f>
        <v>El Comandante de Compañía ante la información que se tenga de una PPL de alto riesgo (intento de fuga o agresiones en audiencias),se ordenará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El cargue de las evidencias se hará trimestralmente.</v>
      </c>
      <c r="I95" s="67" t="s">
        <v>154</v>
      </c>
      <c r="J95" s="67" t="s">
        <v>151</v>
      </c>
      <c r="K95" s="67" t="s">
        <v>36</v>
      </c>
      <c r="L95" s="102">
        <f>'VALORACIÓN CON CONTROLES'!F69</f>
        <v>100</v>
      </c>
      <c r="M95" s="102" t="str">
        <f>'VALORACIÓN CON CONTROLES'!J69</f>
        <v>ZONA RIESGO BAJA</v>
      </c>
      <c r="N95" s="102" t="str">
        <f>+'VALORACIÓN DE CONTROL DE RIESGO'!T96</f>
        <v>N/A</v>
      </c>
    </row>
    <row r="96" spans="1:14" ht="76.5" x14ac:dyDescent="0.25">
      <c r="A96" s="102">
        <f>'IDENTIFICACIÓN DE RIESGOS'!A68</f>
        <v>61</v>
      </c>
      <c r="B96" s="102" t="str">
        <f>'IDENTIFICACIÓN DE RIESGOS'!B68</f>
        <v>CD-Tramite Jurídico para PPL</v>
      </c>
      <c r="C96" s="109" t="str">
        <f>+'ANALISIS DE RIESGOS'!C70</f>
        <v>*Insuficiencia de recurso humano para atender solicitudes de Personas Privadas de la Libertad y de Autoridades Judiciales</v>
      </c>
      <c r="D96" s="109" t="str">
        <f>'IDENTIFICACIÓN DE RIESGOS'!C68</f>
        <v xml:space="preserve">Vencimiento de trámites Jurídicos. </v>
      </c>
      <c r="E96" s="109" t="str">
        <f>'ANALISIS DE RIESGOS'!E70</f>
        <v>Disciplinarios</v>
      </c>
      <c r="F96" s="102" t="str">
        <f>'ANALISIS DE RIESGOS'!I70</f>
        <v>ZONA RIESGO ALTO</v>
      </c>
      <c r="G96" s="102" t="str">
        <f>'VALORACIÓN DE CONTROL DE RIESGO'!D97</f>
        <v>Reducir el riesgo</v>
      </c>
      <c r="H96" s="102" t="str">
        <f>'VALORACIÓN DE CONTROL DE RIESGO'!I97</f>
        <v>El Profesional Especializado de trámite jurídico encargado de la asignación de radicados ,diariamente direcciona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v>
      </c>
      <c r="I96" s="67" t="s">
        <v>140</v>
      </c>
      <c r="J96" s="67" t="s">
        <v>155</v>
      </c>
      <c r="K96" s="67" t="s">
        <v>152</v>
      </c>
      <c r="L96" s="102">
        <f>'VALORACIÓN CON CONTROLES'!F70</f>
        <v>100</v>
      </c>
      <c r="M96" s="102" t="str">
        <f>'VALORACIÓN CON CONTROLES'!J70</f>
        <v>ZONA RIESGO BAJA</v>
      </c>
      <c r="N96" s="102" t="str">
        <f>+'VALORACIÓN DE CONTROL DE RIESGO'!T97</f>
        <v>Porcentaje de requerimientos vencidos en el mes</v>
      </c>
    </row>
    <row r="97" spans="1:14" ht="102" x14ac:dyDescent="0.25">
      <c r="A97" s="102">
        <f>'IDENTIFICACIÓN DE RIESGOS'!A69</f>
        <v>62</v>
      </c>
      <c r="B97" s="102" t="str">
        <f>'IDENTIFICACIÓN DE RIESGOS'!B69</f>
        <v>CD-Tramite Jurídico para PPL</v>
      </c>
      <c r="C97" s="109" t="str">
        <f>+'ANALISIS DE RIESGOS'!C71</f>
        <v>*Insuficiencia de recurso humano para atender solicitudes de Personas Privadas de la Libertad y de Autoridades Judiciales</v>
      </c>
      <c r="D97" s="109" t="str">
        <f>'IDENTIFICACIÓN DE RIESGOS'!C69</f>
        <v xml:space="preserve">Prescripción de trámites Jurídicos. </v>
      </c>
      <c r="E97" s="109" t="str">
        <f>'ANALISIS DE RIESGOS'!E71</f>
        <v>Disciplinarios</v>
      </c>
      <c r="F97" s="102" t="str">
        <f>'ANALISIS DE RIESGOS'!I71</f>
        <v>ZONA RIESGO ALTO</v>
      </c>
      <c r="G97" s="102" t="str">
        <f>'VALORACIÓN DE CONTROL DE RIESGO'!D98</f>
        <v>Reducir el riesgo</v>
      </c>
      <c r="H97" s="102" t="str">
        <f>'VALORACIÓN DE CONTROL DE RIESGO'!I98</f>
        <v>El Profesional Universitario cada vez que sea necesario, notifica a la Persona Privada de la Libertad del auto de apertura de investigación disciplinaria, actividad que se realizará cuando sea procedente iniciar la investigación disciplinaria dejando firma y huella del notificado en el formato Auto Apertura Investigación Disciplinaria F-TJ-555. Para los casos en los cuales la PPL fue trasladada y no se reciba respuesta del oficio comisorio de parte del establecimiento carcelario o penitenciario, se procede con la reiteración de la solicitud. Documentos que se anexarán al expediente disciplinario el cual una vez termine reposará en hojas de vida. El cargue de las evidencias se hará trimestralmente.</v>
      </c>
      <c r="I97" s="67" t="s">
        <v>156</v>
      </c>
      <c r="J97" s="67" t="s">
        <v>157</v>
      </c>
      <c r="K97" s="67" t="s">
        <v>36</v>
      </c>
      <c r="L97" s="102">
        <f>'VALORACIÓN CON CONTROLES'!F71</f>
        <v>100</v>
      </c>
      <c r="M97" s="102" t="str">
        <f>'VALORACIÓN CON CONTROLES'!J71</f>
        <v>ZONA RIESGO BAJA</v>
      </c>
      <c r="N97" s="102" t="str">
        <f>+'VALORACIÓN DE CONTROL DE RIESGO'!T98</f>
        <v>Porcentaje de requerimientos vencidos en el mes</v>
      </c>
    </row>
    <row r="98" spans="1:14" ht="76.5" x14ac:dyDescent="0.25">
      <c r="A98" s="161">
        <f>'IDENTIFICACIÓN DE RIESGOS'!A70</f>
        <v>63</v>
      </c>
      <c r="B98" s="161" t="str">
        <f>'IDENTIFICACIÓN DE RIESGOS'!B70</f>
        <v>CD-Tramite Jurídico para PPL</v>
      </c>
      <c r="C98" s="162" t="str">
        <f>+'ANALISIS DE RIESGOS'!C72</f>
        <v>*Insuficiencia de recurso humano para atender solicitudes de Personas Privadas de la Libertad y de Autoridades Judiciales</v>
      </c>
      <c r="D98" s="162" t="str">
        <f>'IDENTIFICACIÓN DE RIESGOS'!C70</f>
        <v>Prolongación Ilícita de la libertad</v>
      </c>
      <c r="E98" s="162" t="str">
        <f>'ANALISIS DE RIESGOS'!E72</f>
        <v>Disciplinarios</v>
      </c>
      <c r="F98" s="161" t="str">
        <f>'ANALISIS DE RIESGOS'!I72</f>
        <v>ZONA RIESGO MODERADO</v>
      </c>
      <c r="G98" s="102" t="str">
        <f>'VALORACIÓN DE CONTROL DE RIESGO'!D99</f>
        <v>Reducir el riesgo</v>
      </c>
      <c r="H98" s="102" t="str">
        <f>'VALORACIÓN DE CONTROL DE RIESGO'!I99</f>
        <v>El Profesional Especializado encargado de la asignación de libertades Penales diariamente direcciona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v>
      </c>
      <c r="I98" s="67" t="s">
        <v>140</v>
      </c>
      <c r="J98" s="67" t="s">
        <v>158</v>
      </c>
      <c r="K98" s="67" t="s">
        <v>152</v>
      </c>
      <c r="L98" s="161">
        <f>'VALORACIÓN CON CONTROLES'!F72</f>
        <v>100</v>
      </c>
      <c r="M98" s="161" t="str">
        <f>'VALORACIÓN CON CONTROLES'!J72</f>
        <v>ZONA RIESGO BAJA</v>
      </c>
      <c r="N98" s="102" t="str">
        <f>+'VALORACIÓN DE CONTROL DE RIESGO'!T99</f>
        <v>N/A</v>
      </c>
    </row>
    <row r="99" spans="1:14" ht="114.75" x14ac:dyDescent="0.25">
      <c r="A99" s="161"/>
      <c r="B99" s="161"/>
      <c r="C99" s="162"/>
      <c r="D99" s="162"/>
      <c r="E99" s="162"/>
      <c r="F99" s="161"/>
      <c r="G99" s="102" t="str">
        <f>'VALORACIÓN DE CONTROL DE RIESGO'!D100</f>
        <v>Reducir el riesgo</v>
      </c>
      <c r="H99" s="102" t="str">
        <f>'VALORACIÓN DE CONTROL DE RIESGO'!I100</f>
        <v>El Profesional Universitario encargado de la oficina de ingresos y egresos llevará el control de las medidas de protección emitidas por la autoridad competente diariamente en el cuadro control medidas de protección, registrando la fecha de ingreso al establecimiento, nombres y apellidos, documento de identidad, fecha y hora de captura, días de arresto y la fecha y hora de salida.
Para los casos en los cuales el Profesional Universitario no registre la información en el cuadro de control, deberá remitirse al expediente de la PPL. La evidencia queda en el cuadro de control o en los expedientes de la PPL. El cargue de las evidencias se hará trimestralmente.</v>
      </c>
      <c r="I99" s="67" t="s">
        <v>159</v>
      </c>
      <c r="J99" s="67" t="s">
        <v>160</v>
      </c>
      <c r="K99" s="67" t="s">
        <v>152</v>
      </c>
      <c r="L99" s="161"/>
      <c r="M99" s="161"/>
      <c r="N99" s="102" t="str">
        <f>+'VALORACIÓN DE CONTROL DE RIESGO'!T100</f>
        <v>N/A</v>
      </c>
    </row>
    <row r="100" spans="1:14" ht="89.25" x14ac:dyDescent="0.25">
      <c r="A100" s="102">
        <f>'IDENTIFICACIÓN DE RIESGOS'!A71</f>
        <v>64</v>
      </c>
      <c r="B100" s="102" t="str">
        <f>'IDENTIFICACIÓN DE RIESGOS'!B71</f>
        <v>CD-Tramite Jurídico para PPL</v>
      </c>
      <c r="C100" s="109" t="str">
        <f>+'ANALISIS DE RIESGOS'!C73</f>
        <v>Pérdida o fuga de información y documentación relacionada con las Personas Privadas de la Libertad</v>
      </c>
      <c r="D100" s="109" t="str">
        <f>'IDENTIFICACIÓN DE RIESGOS'!C71</f>
        <v>Hoja de vida incompleta, desactualizada o imprecisa (Física o en el aplicativo SISIPEC WEB)</v>
      </c>
      <c r="E100" s="109" t="str">
        <f>'ANALISIS DE RIESGOS'!E73</f>
        <v>Disciplinarias y Penal</v>
      </c>
      <c r="F100" s="102" t="str">
        <f>'ANALISIS DE RIESGOS'!I73</f>
        <v>ZONA RIESGO ALTO</v>
      </c>
      <c r="G100" s="102" t="str">
        <f>'VALORACIÓN DE CONTROL DE RIESGO'!D101</f>
        <v>Reducir el riesgo</v>
      </c>
      <c r="H100" s="102" t="str">
        <f>'VALORACIÓN DE CONTROL DE RIESGO'!I101</f>
        <v>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v>
      </c>
      <c r="I100" s="67" t="s">
        <v>140</v>
      </c>
      <c r="J100" s="67" t="s">
        <v>161</v>
      </c>
      <c r="K100" s="67" t="s">
        <v>36</v>
      </c>
      <c r="L100" s="102">
        <f>'VALORACIÓN CON CONTROLES'!F73</f>
        <v>100</v>
      </c>
      <c r="M100" s="102" t="str">
        <f>'VALORACIÓN CON CONTROLES'!J73</f>
        <v>ZONA RIESGO BAJA</v>
      </c>
      <c r="N100" s="102" t="str">
        <f>+'VALORACIÓN DE CONTROL DE RIESGO'!T101</f>
        <v>N/A</v>
      </c>
    </row>
    <row r="101" spans="1:14" ht="89.25" x14ac:dyDescent="0.25">
      <c r="A101" s="102">
        <f>'IDENTIFICACIÓN DE RIESGOS'!A72</f>
        <v>65</v>
      </c>
      <c r="B101" s="102" t="str">
        <f>'IDENTIFICACIÓN DE RIESGOS'!B72</f>
        <v>CD-Tramite Jurídico para PPL</v>
      </c>
      <c r="C101" s="109" t="str">
        <f>+'ANALISIS DE RIESGOS'!C74</f>
        <v>*Documentos alterados recibidos para adelantar trámites jurídicos</v>
      </c>
      <c r="D101" s="109" t="str">
        <f>'IDENTIFICACIÓN DE RIESGOS'!C72</f>
        <v>Conceder u otorgar libertad o trasladar a una PPL sin el debido cumplimiento de los requisitos legales.</v>
      </c>
      <c r="E101" s="109" t="str">
        <f>'ANALISIS DE RIESGOS'!E74</f>
        <v>Disciplinarias y Penal</v>
      </c>
      <c r="F101" s="102" t="str">
        <f>'ANALISIS DE RIESGOS'!I74</f>
        <v>ZONA RIESGO BAJA</v>
      </c>
      <c r="G101" s="102" t="str">
        <f>'VALORACIÓN DE CONTROL DE RIESGO'!D102</f>
        <v>Reducir el riesgo</v>
      </c>
      <c r="H101" s="102" t="str">
        <f>'VALORACIÓN DE CONTROL DE RIESGO'!I102</f>
        <v>El Profesional Universitario de la oficina de ingresos y egresos realizará llamada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oficio para que sea ajustada. El soporte reposará en el expediente de la PPL. El cargue de las evidencias se hará trimestralmente.</v>
      </c>
      <c r="I101" s="67" t="s">
        <v>162</v>
      </c>
      <c r="J101" s="67" t="s">
        <v>160</v>
      </c>
      <c r="K101" s="67" t="s">
        <v>36</v>
      </c>
      <c r="L101" s="102">
        <f>'VALORACIÓN CON CONTROLES'!F74</f>
        <v>100</v>
      </c>
      <c r="M101" s="102" t="str">
        <f>'VALORACIÓN CON CONTROLES'!J74</f>
        <v>ZONA RIESGO BAJA</v>
      </c>
      <c r="N101" s="102" t="str">
        <f>+'VALORACIÓN DE CONTROL DE RIESGO'!T102</f>
        <v>N/A</v>
      </c>
    </row>
    <row r="102" spans="1:14" ht="127.5" x14ac:dyDescent="0.25">
      <c r="A102" s="161">
        <f>'IDENTIFICACIÓN DE RIESGOS'!A73</f>
        <v>66</v>
      </c>
      <c r="B102" s="161" t="str">
        <f>'IDENTIFICACIÓN DE RIESGOS'!B73</f>
        <v>CD-Tramite Jurídico para PPL</v>
      </c>
      <c r="C102" s="162" t="str">
        <f>+'ANALISIS DE RIESGOS'!C75</f>
        <v>*Documentos alterados recibidos para adelantar trámites jurídicos</v>
      </c>
      <c r="D102" s="162" t="str">
        <f>'IDENTIFICACIÓN DE RIESGOS'!C73</f>
        <v xml:space="preserve">Privación ilegal de la libertad </v>
      </c>
      <c r="E102" s="162" t="str">
        <f>'ANALISIS DE RIESGOS'!E75</f>
        <v>Disciplinarias y Penal</v>
      </c>
      <c r="F102" s="161" t="str">
        <f>'ANALISIS DE RIESGOS'!I75</f>
        <v>ZONA RIESGO BAJA</v>
      </c>
      <c r="G102" s="102" t="str">
        <f>'VALORACIÓN DE CONTROL DE RIESGO'!D103</f>
        <v>Reducir el riesgo</v>
      </c>
      <c r="H102" s="102" t="str">
        <f>'VALORACIÓN DE CONTROL DE RIESGO'!I103</f>
        <v>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y sello. En caso de presentarse un error o que falten documentos o requisitos legales, se informa al comandante de policía para su respectiva corrección. Como soporte de la ejecución queda la orden escrita de la autoridad judicial competente con la cual se da apertura a la Hoja de Vida de la Persona Privada de la Libertad, se aclara que dicha información es confidencial y únicamente el personal autorizado podrá tener acceso. El cargue de las evidencias se hará trimestralmente.</v>
      </c>
      <c r="I102" s="67" t="s">
        <v>162</v>
      </c>
      <c r="J102" s="67" t="s">
        <v>157</v>
      </c>
      <c r="K102" s="67" t="s">
        <v>36</v>
      </c>
      <c r="L102" s="161">
        <f>'VALORACIÓN CON CONTROLES'!F75</f>
        <v>100</v>
      </c>
      <c r="M102" s="161" t="str">
        <f>'VALORACIÓN CON CONTROLES'!J75</f>
        <v>ZONA RIESGO BAJA</v>
      </c>
      <c r="N102" s="102" t="str">
        <f>+'VALORACIÓN DE CONTROL DE RIESGO'!T103</f>
        <v>N/A</v>
      </c>
    </row>
    <row r="103" spans="1:14" ht="153" x14ac:dyDescent="0.25">
      <c r="A103" s="161"/>
      <c r="B103" s="161"/>
      <c r="C103" s="162"/>
      <c r="D103" s="162"/>
      <c r="E103" s="162"/>
      <c r="F103" s="161"/>
      <c r="G103" s="102" t="str">
        <f>'VALORACIÓN DE CONTROL DE RIESGO'!D104</f>
        <v>Reducir el riesgo</v>
      </c>
      <c r="H103" s="102" t="str">
        <f>'VALORACIÓN DE CONTROL DE RIESGO'!I104</f>
        <v>El Guardián asignado a reseña tomará la impresión dactilar sobre la orden escrita y cotejará con las huellas registradas en el acta de derechos del capturado y la foto cédula, actividad que se realizará cada vez que ingresa un capturado al establecimiento carcelario, de lo cual registrará visto bueno sobre las huellas en la boleta de encarcelación. En caso que las huellas no coincidan se informará a la autoridad judicial competente y no se permitirá el ingreso del capturado, dejando evidencia en la boleta de encarcelación para lo cual la oficina jurídica informará la novedad a la autoridad judicial competente mediante oficio. Como evidencia se estructurará un correo electrónico de parte del responsable del proceso jurídico al Director de la Cárcel indicando la ejecución de la actividad y las novedades presentadas, se aclara que dicha información es confidencial y únicamente el personal autorizado podrá tener acceso. El cargue de las evidencias se hará trimestralmente.</v>
      </c>
      <c r="I103" s="67" t="s">
        <v>163</v>
      </c>
      <c r="J103" s="67" t="s">
        <v>164</v>
      </c>
      <c r="K103" s="67" t="s">
        <v>36</v>
      </c>
      <c r="L103" s="161"/>
      <c r="M103" s="161"/>
      <c r="N103" s="102" t="str">
        <f>+'VALORACIÓN DE CONTROL DE RIESGO'!T104</f>
        <v>N/A</v>
      </c>
    </row>
  </sheetData>
  <autoFilter ref="A8:N8" xr:uid="{77BBAB01-1A10-4384-93C6-96C8ECC9F74F}"/>
  <mergeCells count="139">
    <mergeCell ref="A35:A36"/>
    <mergeCell ref="B35:B36"/>
    <mergeCell ref="C35:C36"/>
    <mergeCell ref="D35:D36"/>
    <mergeCell ref="E35:E36"/>
    <mergeCell ref="F35:F36"/>
    <mergeCell ref="M35:M36"/>
    <mergeCell ref="L35:L36"/>
    <mergeCell ref="M64:M65"/>
    <mergeCell ref="A37:A41"/>
    <mergeCell ref="B37:B41"/>
    <mergeCell ref="C37:C41"/>
    <mergeCell ref="D37:D41"/>
    <mergeCell ref="E37:E41"/>
    <mergeCell ref="F37:F41"/>
    <mergeCell ref="L37:L41"/>
    <mergeCell ref="M37:M41"/>
    <mergeCell ref="F43:F47"/>
    <mergeCell ref="L43:L47"/>
    <mergeCell ref="M43:M47"/>
    <mergeCell ref="A48:A51"/>
    <mergeCell ref="B48:B51"/>
    <mergeCell ref="C48:C51"/>
    <mergeCell ref="D48:D51"/>
    <mergeCell ref="A15:A16"/>
    <mergeCell ref="B15:B16"/>
    <mergeCell ref="C15:C16"/>
    <mergeCell ref="D15:D16"/>
    <mergeCell ref="E15:E16"/>
    <mergeCell ref="F15:F16"/>
    <mergeCell ref="L15:L16"/>
    <mergeCell ref="M15:M16"/>
    <mergeCell ref="F17:F18"/>
    <mergeCell ref="L17:L18"/>
    <mergeCell ref="M17:M18"/>
    <mergeCell ref="A19:A20"/>
    <mergeCell ref="B19:B20"/>
    <mergeCell ref="C19:C20"/>
    <mergeCell ref="D19:D20"/>
    <mergeCell ref="E19:E20"/>
    <mergeCell ref="M19:M20"/>
    <mergeCell ref="A9:A11"/>
    <mergeCell ref="L9:L11"/>
    <mergeCell ref="A64:A65"/>
    <mergeCell ref="B64:B65"/>
    <mergeCell ref="C64:C65"/>
    <mergeCell ref="D64:D65"/>
    <mergeCell ref="E64:E65"/>
    <mergeCell ref="F64:F65"/>
    <mergeCell ref="L64:L65"/>
    <mergeCell ref="F19:F20"/>
    <mergeCell ref="L19:L20"/>
    <mergeCell ref="A17:A18"/>
    <mergeCell ref="B17:B18"/>
    <mergeCell ref="C17:C18"/>
    <mergeCell ref="D17:D18"/>
    <mergeCell ref="E17:E18"/>
    <mergeCell ref="M9:M11"/>
    <mergeCell ref="F9:F11"/>
    <mergeCell ref="E9:E11"/>
    <mergeCell ref="D9:D11"/>
    <mergeCell ref="F12:F14"/>
    <mergeCell ref="L12:L14"/>
    <mergeCell ref="M12:M14"/>
    <mergeCell ref="L4:M5"/>
    <mergeCell ref="L3:M3"/>
    <mergeCell ref="A6:N7"/>
    <mergeCell ref="A1:B5"/>
    <mergeCell ref="L1:M1"/>
    <mergeCell ref="L2:M2"/>
    <mergeCell ref="C4:H5"/>
    <mergeCell ref="I4:K5"/>
    <mergeCell ref="C1:H3"/>
    <mergeCell ref="I1:K3"/>
    <mergeCell ref="A12:A14"/>
    <mergeCell ref="B12:B14"/>
    <mergeCell ref="C12:C14"/>
    <mergeCell ref="D12:D14"/>
    <mergeCell ref="E12:E14"/>
    <mergeCell ref="C9:C11"/>
    <mergeCell ref="B9:B11"/>
    <mergeCell ref="N4:N5"/>
    <mergeCell ref="F33:F34"/>
    <mergeCell ref="L33:L34"/>
    <mergeCell ref="M33:M34"/>
    <mergeCell ref="A33:A34"/>
    <mergeCell ref="B33:B34"/>
    <mergeCell ref="C33:C34"/>
    <mergeCell ref="D33:D34"/>
    <mergeCell ref="E33:E34"/>
    <mergeCell ref="A29:A30"/>
    <mergeCell ref="B29:B30"/>
    <mergeCell ref="C29:C30"/>
    <mergeCell ref="D29:D30"/>
    <mergeCell ref="E29:E30"/>
    <mergeCell ref="F29:F30"/>
    <mergeCell ref="L29:L30"/>
    <mergeCell ref="M29:M30"/>
    <mergeCell ref="E48:E51"/>
    <mergeCell ref="F48:F51"/>
    <mergeCell ref="L48:L51"/>
    <mergeCell ref="M48:M51"/>
    <mergeCell ref="A43:A47"/>
    <mergeCell ref="B43:B47"/>
    <mergeCell ref="C43:C47"/>
    <mergeCell ref="D43:D47"/>
    <mergeCell ref="E43:E47"/>
    <mergeCell ref="D57:D58"/>
    <mergeCell ref="A52:A56"/>
    <mergeCell ref="B52:B56"/>
    <mergeCell ref="C52:C56"/>
    <mergeCell ref="D52:D56"/>
    <mergeCell ref="E52:E56"/>
    <mergeCell ref="F52:F56"/>
    <mergeCell ref="L52:L56"/>
    <mergeCell ref="M52:M56"/>
    <mergeCell ref="E57:E58"/>
    <mergeCell ref="F57:F58"/>
    <mergeCell ref="L57:L58"/>
    <mergeCell ref="M57:M58"/>
    <mergeCell ref="A57:A58"/>
    <mergeCell ref="B57:B58"/>
    <mergeCell ref="C57:C58"/>
    <mergeCell ref="F98:F99"/>
    <mergeCell ref="L98:L99"/>
    <mergeCell ref="M98:M99"/>
    <mergeCell ref="A102:A103"/>
    <mergeCell ref="B102:B103"/>
    <mergeCell ref="C102:C103"/>
    <mergeCell ref="D102:D103"/>
    <mergeCell ref="E102:E103"/>
    <mergeCell ref="F102:F103"/>
    <mergeCell ref="L102:L103"/>
    <mergeCell ref="M102:M103"/>
    <mergeCell ref="A98:A99"/>
    <mergeCell ref="B98:B99"/>
    <mergeCell ref="C98:C99"/>
    <mergeCell ref="D98:D99"/>
    <mergeCell ref="E98:E99"/>
  </mergeCells>
  <conditionalFormatting sqref="A2:B3 A1:C1 O4:XFD4 A4:K5 N5:XFD5 A6:XFD9 N10:XFD11 N13:XFD14 N16:XFD16 N18:XFD18 N20:XFD20 N34:XFD34 A42:XFD43 N44:XFD47 A48:XFD48 N49:XFD51 A52:XFD52 A57:XFD57 G58:K58 N58:XFD58 N99:XFD99 G103:K103 N103:XFD103 G10:K11 A12:XFD12 G13:K14 A15:XFD15 G16:K16 A17:XFD17 G18:K18 A19:XFD19 G20:K20 A21:XFD29 G34:K34 G49:K51 G44:K47 A104:XFD1048576 A100:XFD102 G99:K99 G38:K41 N38:XFD41 G53:K56 N53:XFD56 A59:XFD64 G65:K65 N65:XFD65 L1:L3 N1:XFD3 A31:XFD33 N30:XFD30 G30:K30 A35:XFD35 A37:XFD37 G36:K36 N36:XFD36 A66:XFD98">
    <cfRule type="containsText" dxfId="79" priority="29" operator="containsText" text="ZONA RIESGO BAJA">
      <formula>NOT(ISERROR(SEARCH("ZONA RIESGO BAJA",A1)))</formula>
    </cfRule>
    <cfRule type="containsText" dxfId="78" priority="30" operator="containsText" text="ZONA RIESGO MODERADO">
      <formula>NOT(ISERROR(SEARCH("ZONA RIESGO MODERADO",A1)))</formula>
    </cfRule>
    <cfRule type="containsText" dxfId="77" priority="31" operator="containsText" text="ZONA RIESGO ALTO">
      <formula>NOT(ISERROR(SEARCH("ZONA RIESGO ALTO",A1)))</formula>
    </cfRule>
    <cfRule type="containsText" dxfId="76" priority="32" operator="containsText" text="ZONA RIESGO EXTREMO">
      <formula>NOT(ISERROR(SEARCH("ZONA RIESGO EXTREMO",A1)))</formula>
    </cfRule>
  </conditionalFormatting>
  <conditionalFormatting sqref="I1">
    <cfRule type="containsText" dxfId="75" priority="1" operator="containsText" text="ZONA RIESGO BAJA">
      <formula>NOT(ISERROR(SEARCH("ZONA RIESGO BAJA",I1)))</formula>
    </cfRule>
    <cfRule type="containsText" dxfId="74" priority="2" operator="containsText" text="ZONA RIESGO MODERADO">
      <formula>NOT(ISERROR(SEARCH("ZONA RIESGO MODERADO",I1)))</formula>
    </cfRule>
    <cfRule type="containsText" dxfId="73" priority="3" operator="containsText" text="ZONA RIESGO ALTO">
      <formula>NOT(ISERROR(SEARCH("ZONA RIESGO ALTO",I1)))</formula>
    </cfRule>
    <cfRule type="containsText" dxfId="72" priority="4" operator="containsText" text="ZONA RIESGO EXTREMO">
      <formula>NOT(ISERROR(SEARCH("ZONA RIESGO EXTREMO",I1)))</formula>
    </cfRule>
  </conditionalFormatting>
  <pageMargins left="0.7" right="0.7" top="0.75" bottom="0.75" header="0.3" footer="0.3"/>
  <pageSetup paperSize="9" scale="22" orientation="portrait" r:id="rId1"/>
  <customProperties>
    <customPr name="MC_LastUpdate" r:id="rId2"/>
    <customPr name="MC_LastUser" r:id="rId3"/>
    <customPr name="MC_SheetModified" r:id="rId4"/>
  </customProperties>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1EDE14"/>
  </sheetPr>
  <dimension ref="A1:AX165"/>
  <sheetViews>
    <sheetView view="pageBreakPreview" zoomScale="70" zoomScaleNormal="80" zoomScaleSheetLayoutView="70" workbookViewId="0">
      <pane xSplit="1" ySplit="7" topLeftCell="B8" activePane="bottomRight" state="frozen"/>
      <selection pane="topRight" activeCell="B1" sqref="B1"/>
      <selection pane="bottomLeft" activeCell="A7" sqref="A7"/>
      <selection pane="bottomRight" activeCell="B8" sqref="B8"/>
    </sheetView>
  </sheetViews>
  <sheetFormatPr baseColWidth="10" defaultColWidth="11.42578125" defaultRowHeight="12.75" customHeight="1" x14ac:dyDescent="0.25"/>
  <cols>
    <col min="1" max="1" width="25.42578125" style="72" customWidth="1"/>
    <col min="2" max="2" width="30.42578125" style="63" customWidth="1"/>
    <col min="3" max="3" width="32.85546875" style="63" customWidth="1"/>
    <col min="4" max="4" width="42.42578125" style="72" customWidth="1"/>
    <col min="5" max="5" width="34.42578125" style="72" customWidth="1"/>
    <col min="6" max="6" width="59" style="72" customWidth="1"/>
    <col min="7" max="7" width="9.7109375" style="72" bestFit="1" customWidth="1"/>
    <col min="8" max="8" width="41.140625" style="72" customWidth="1"/>
    <col min="9" max="9" width="37.85546875" style="72" customWidth="1"/>
    <col min="10" max="10" width="39.140625" style="72" customWidth="1"/>
    <col min="11" max="11" width="42.42578125" style="72" bestFit="1" customWidth="1"/>
    <col min="12" max="12" width="23.85546875" style="72" bestFit="1" customWidth="1"/>
    <col min="13" max="13" width="23.85546875" style="72" customWidth="1"/>
    <col min="14" max="14" width="24.28515625" style="72" bestFit="1" customWidth="1"/>
    <col min="15" max="15" width="30.85546875" style="72" customWidth="1"/>
    <col min="16" max="16" width="24.7109375" style="72" bestFit="1" customWidth="1"/>
    <col min="17" max="17" width="22.42578125" style="72" bestFit="1" customWidth="1"/>
    <col min="18" max="18" width="22.42578125" style="72" customWidth="1"/>
    <col min="19" max="19" width="26.140625" style="72" bestFit="1" customWidth="1"/>
    <col min="20" max="21" width="26.140625" style="72" customWidth="1"/>
    <col min="22" max="23" width="14.140625" style="72" bestFit="1" customWidth="1"/>
    <col min="24" max="25" width="11.42578125" style="72"/>
    <col min="26" max="26" width="29.42578125" style="72" bestFit="1" customWidth="1"/>
    <col min="27" max="27" width="35.85546875" style="72" bestFit="1" customWidth="1"/>
    <col min="28" max="28" width="24.28515625" style="72" bestFit="1" customWidth="1"/>
    <col min="29" max="29" width="19.140625" style="72" bestFit="1" customWidth="1"/>
    <col min="30" max="30" width="23.42578125" style="72" bestFit="1" customWidth="1"/>
    <col min="31" max="31" width="13.42578125" style="72" bestFit="1" customWidth="1"/>
    <col min="32" max="32" width="27.28515625" style="72" bestFit="1" customWidth="1"/>
    <col min="33" max="33" width="13.42578125" style="72" bestFit="1" customWidth="1"/>
    <col min="34" max="34" width="27.28515625" style="72" bestFit="1" customWidth="1"/>
    <col min="35" max="35" width="17.140625" style="72" customWidth="1"/>
    <col min="36" max="36" width="25.140625" style="72" bestFit="1" customWidth="1"/>
    <col min="37" max="44" width="11.42578125" style="72"/>
    <col min="45" max="45" width="14" style="72" bestFit="1" customWidth="1"/>
    <col min="46" max="46" width="89.28515625" style="72" customWidth="1"/>
    <col min="47" max="16384" width="11.42578125" style="72"/>
  </cols>
  <sheetData>
    <row r="1" spans="1:50" s="77" customFormat="1" ht="13.5" thickBot="1" x14ac:dyDescent="0.25">
      <c r="A1" s="76"/>
      <c r="B1" s="141" t="s">
        <v>0</v>
      </c>
      <c r="C1" s="205" t="s">
        <v>1</v>
      </c>
      <c r="D1" s="206"/>
      <c r="E1" s="124" t="s">
        <v>2</v>
      </c>
      <c r="F1" s="71" t="s">
        <v>3</v>
      </c>
    </row>
    <row r="2" spans="1:50" s="77" customFormat="1" ht="13.5" thickBot="1" x14ac:dyDescent="0.25">
      <c r="A2" s="76"/>
      <c r="B2" s="144"/>
      <c r="C2" s="207"/>
      <c r="D2" s="208"/>
      <c r="E2" s="124" t="s">
        <v>4</v>
      </c>
      <c r="F2" s="73">
        <v>20</v>
      </c>
    </row>
    <row r="3" spans="1:50" s="77" customFormat="1" ht="15" customHeight="1" thickBot="1" x14ac:dyDescent="0.25">
      <c r="A3" s="76"/>
      <c r="B3" s="142"/>
      <c r="C3" s="209"/>
      <c r="D3" s="210"/>
      <c r="E3" s="125" t="s">
        <v>5</v>
      </c>
      <c r="F3" s="74">
        <v>42745</v>
      </c>
    </row>
    <row r="4" spans="1:50" s="77" customFormat="1" ht="15.75" customHeight="1" x14ac:dyDescent="0.2">
      <c r="A4" s="76"/>
      <c r="B4" s="169" t="s">
        <v>6</v>
      </c>
      <c r="C4" s="181" t="s">
        <v>7</v>
      </c>
      <c r="D4" s="182"/>
      <c r="E4" s="141" t="s">
        <v>893</v>
      </c>
      <c r="F4" s="139" t="s">
        <v>165</v>
      </c>
    </row>
    <row r="5" spans="1:50" s="77" customFormat="1" ht="19.5" customHeight="1" thickBot="1" x14ac:dyDescent="0.25">
      <c r="A5" s="76"/>
      <c r="B5" s="171"/>
      <c r="C5" s="185"/>
      <c r="D5" s="186"/>
      <c r="E5" s="142"/>
      <c r="F5" s="143"/>
    </row>
    <row r="6" spans="1:50" ht="13.5" thickBot="1" x14ac:dyDescent="0.3">
      <c r="A6" s="202" t="s">
        <v>166</v>
      </c>
      <c r="B6" s="203"/>
      <c r="C6" s="203"/>
      <c r="D6" s="203"/>
      <c r="E6" s="203"/>
      <c r="F6" s="204"/>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U6" s="70"/>
      <c r="AV6" s="70"/>
      <c r="AW6" s="70"/>
      <c r="AX6" s="70"/>
    </row>
    <row r="7" spans="1:50" ht="13.5" thickBot="1" x14ac:dyDescent="0.3">
      <c r="A7" s="122" t="s">
        <v>167</v>
      </c>
      <c r="B7" s="128" t="s">
        <v>0</v>
      </c>
      <c r="C7" s="128" t="s">
        <v>168</v>
      </c>
      <c r="D7" s="129" t="s">
        <v>169</v>
      </c>
      <c r="E7" s="129" t="s">
        <v>170</v>
      </c>
      <c r="F7" s="123" t="s">
        <v>171</v>
      </c>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U7" s="70"/>
      <c r="AV7" s="70"/>
      <c r="AW7" s="70"/>
      <c r="AX7" s="70"/>
    </row>
    <row r="8" spans="1:50" ht="25.5" x14ac:dyDescent="0.25">
      <c r="A8" s="88">
        <v>1</v>
      </c>
      <c r="B8" s="64" t="s">
        <v>172</v>
      </c>
      <c r="C8" s="110" t="s">
        <v>173</v>
      </c>
      <c r="D8" s="65" t="s">
        <v>174</v>
      </c>
      <c r="E8" s="65"/>
      <c r="F8" s="89" t="s">
        <v>175</v>
      </c>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U8" s="70"/>
      <c r="AV8" s="70"/>
      <c r="AW8" s="70"/>
      <c r="AX8" s="70"/>
    </row>
    <row r="9" spans="1:50" ht="38.25" x14ac:dyDescent="0.25">
      <c r="A9" s="88">
        <v>2</v>
      </c>
      <c r="B9" s="66" t="s">
        <v>172</v>
      </c>
      <c r="C9" s="110" t="s">
        <v>176</v>
      </c>
      <c r="D9" s="88" t="s">
        <v>174</v>
      </c>
      <c r="E9" s="88" t="s">
        <v>174</v>
      </c>
      <c r="F9" s="89" t="s">
        <v>177</v>
      </c>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U9" s="70"/>
      <c r="AV9" s="70"/>
      <c r="AW9" s="70"/>
      <c r="AX9" s="70"/>
    </row>
    <row r="10" spans="1:50" ht="63.75" x14ac:dyDescent="0.25">
      <c r="A10" s="88">
        <v>3</v>
      </c>
      <c r="B10" s="66" t="s">
        <v>172</v>
      </c>
      <c r="C10" s="111" t="s">
        <v>746</v>
      </c>
      <c r="D10" s="88" t="s">
        <v>174</v>
      </c>
      <c r="E10" s="88"/>
      <c r="F10" s="89" t="s">
        <v>175</v>
      </c>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U10" s="70"/>
      <c r="AV10" s="70"/>
      <c r="AW10" s="70"/>
      <c r="AX10" s="70"/>
    </row>
    <row r="11" spans="1:50" ht="51" x14ac:dyDescent="0.25">
      <c r="A11" s="88">
        <v>4</v>
      </c>
      <c r="B11" s="66" t="s">
        <v>172</v>
      </c>
      <c r="C11" s="111" t="s">
        <v>178</v>
      </c>
      <c r="D11" s="88"/>
      <c r="E11" s="88" t="s">
        <v>174</v>
      </c>
      <c r="F11" s="89" t="s">
        <v>175</v>
      </c>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U11" s="70"/>
      <c r="AV11" s="70"/>
      <c r="AW11" s="70"/>
      <c r="AX11" s="70"/>
    </row>
    <row r="12" spans="1:50" ht="25.5" x14ac:dyDescent="0.25">
      <c r="A12" s="88">
        <v>5</v>
      </c>
      <c r="B12" s="66" t="s">
        <v>172</v>
      </c>
      <c r="C12" s="111" t="s">
        <v>179</v>
      </c>
      <c r="D12" s="88"/>
      <c r="E12" s="88" t="s">
        <v>174</v>
      </c>
      <c r="F12" s="89" t="s">
        <v>180</v>
      </c>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U12" s="70"/>
      <c r="AV12" s="70"/>
      <c r="AW12" s="70"/>
      <c r="AX12" s="70"/>
    </row>
    <row r="13" spans="1:50" ht="25.5" x14ac:dyDescent="0.25">
      <c r="A13" s="88">
        <v>6</v>
      </c>
      <c r="B13" s="66" t="s">
        <v>172</v>
      </c>
      <c r="C13" s="111" t="s">
        <v>181</v>
      </c>
      <c r="D13" s="88"/>
      <c r="E13" s="88" t="s">
        <v>174</v>
      </c>
      <c r="F13" s="89" t="s">
        <v>180</v>
      </c>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U13" s="70"/>
      <c r="AV13" s="70"/>
      <c r="AW13" s="70"/>
      <c r="AX13" s="70"/>
    </row>
    <row r="14" spans="1:50" ht="63.75" x14ac:dyDescent="0.25">
      <c r="A14" s="88">
        <v>7</v>
      </c>
      <c r="B14" s="66" t="s">
        <v>182</v>
      </c>
      <c r="C14" s="111" t="s">
        <v>183</v>
      </c>
      <c r="D14" s="88" t="s">
        <v>174</v>
      </c>
      <c r="E14" s="88"/>
      <c r="F14" s="67" t="s">
        <v>184</v>
      </c>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U14" s="70"/>
      <c r="AV14" s="70"/>
      <c r="AW14" s="70"/>
      <c r="AX14" s="70"/>
    </row>
    <row r="15" spans="1:50" ht="38.25" x14ac:dyDescent="0.25">
      <c r="A15" s="88">
        <v>8</v>
      </c>
      <c r="B15" s="66" t="s">
        <v>182</v>
      </c>
      <c r="C15" s="111" t="s">
        <v>747</v>
      </c>
      <c r="D15" s="88" t="s">
        <v>174</v>
      </c>
      <c r="E15" s="88"/>
      <c r="F15" s="67" t="s">
        <v>184</v>
      </c>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U15" s="70"/>
      <c r="AV15" s="70"/>
      <c r="AW15" s="70"/>
      <c r="AX15" s="70"/>
    </row>
    <row r="16" spans="1:50" ht="51" x14ac:dyDescent="0.25">
      <c r="A16" s="88">
        <v>9</v>
      </c>
      <c r="B16" s="66" t="s">
        <v>185</v>
      </c>
      <c r="C16" s="111" t="s">
        <v>748</v>
      </c>
      <c r="D16" s="88" t="s">
        <v>174</v>
      </c>
      <c r="E16" s="88"/>
      <c r="F16" s="67" t="s">
        <v>186</v>
      </c>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U16" s="70"/>
      <c r="AV16" s="70"/>
      <c r="AW16" s="70"/>
      <c r="AX16" s="70"/>
    </row>
    <row r="17" spans="1:50" ht="51" x14ac:dyDescent="0.25">
      <c r="A17" s="88">
        <v>10</v>
      </c>
      <c r="B17" s="66" t="s">
        <v>1</v>
      </c>
      <c r="C17" s="112" t="s">
        <v>749</v>
      </c>
      <c r="D17" s="88" t="s">
        <v>174</v>
      </c>
      <c r="E17" s="88" t="s">
        <v>174</v>
      </c>
      <c r="F17" s="67" t="s">
        <v>187</v>
      </c>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U17" s="70"/>
      <c r="AV17" s="70"/>
      <c r="AW17" s="70"/>
      <c r="AX17" s="70"/>
    </row>
    <row r="18" spans="1:50" ht="38.25" x14ac:dyDescent="0.25">
      <c r="A18" s="88">
        <v>11</v>
      </c>
      <c r="B18" s="66" t="s">
        <v>1</v>
      </c>
      <c r="C18" s="111" t="s">
        <v>885</v>
      </c>
      <c r="D18" s="88" t="s">
        <v>174</v>
      </c>
      <c r="E18" s="88"/>
      <c r="F18" s="67" t="s">
        <v>188</v>
      </c>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U18" s="70"/>
      <c r="AV18" s="70"/>
      <c r="AW18" s="70"/>
      <c r="AX18" s="70"/>
    </row>
    <row r="19" spans="1:50" ht="38.25" x14ac:dyDescent="0.25">
      <c r="A19" s="88">
        <v>12</v>
      </c>
      <c r="B19" s="66" t="s">
        <v>1</v>
      </c>
      <c r="C19" s="113" t="s">
        <v>189</v>
      </c>
      <c r="D19" s="88" t="s">
        <v>174</v>
      </c>
      <c r="E19" s="88"/>
      <c r="F19" s="67" t="s">
        <v>190</v>
      </c>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row>
    <row r="20" spans="1:50" ht="124.5" customHeight="1" x14ac:dyDescent="0.25">
      <c r="A20" s="88">
        <v>13</v>
      </c>
      <c r="B20" s="66" t="s">
        <v>1</v>
      </c>
      <c r="C20" s="113" t="s">
        <v>191</v>
      </c>
      <c r="D20" s="88" t="s">
        <v>174</v>
      </c>
      <c r="E20" s="88"/>
      <c r="F20" s="67" t="s">
        <v>192</v>
      </c>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row>
    <row r="21" spans="1:50" ht="89.25" x14ac:dyDescent="0.25">
      <c r="A21" s="88">
        <v>14</v>
      </c>
      <c r="B21" s="102" t="s">
        <v>1</v>
      </c>
      <c r="C21" s="114" t="s">
        <v>902</v>
      </c>
      <c r="D21" s="88" t="s">
        <v>193</v>
      </c>
      <c r="E21" s="88"/>
      <c r="F21" s="102" t="s">
        <v>194</v>
      </c>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row>
    <row r="22" spans="1:50" ht="51" x14ac:dyDescent="0.25">
      <c r="A22" s="88">
        <v>15</v>
      </c>
      <c r="B22" s="102" t="s">
        <v>195</v>
      </c>
      <c r="C22" s="111" t="s">
        <v>196</v>
      </c>
      <c r="D22" s="88" t="s">
        <v>193</v>
      </c>
      <c r="E22" s="88" t="s">
        <v>193</v>
      </c>
      <c r="F22" s="67" t="s">
        <v>197</v>
      </c>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row>
    <row r="23" spans="1:50" ht="38.25" x14ac:dyDescent="0.25">
      <c r="A23" s="88">
        <v>16</v>
      </c>
      <c r="B23" s="102" t="s">
        <v>195</v>
      </c>
      <c r="C23" s="111" t="s">
        <v>198</v>
      </c>
      <c r="D23" s="88" t="s">
        <v>193</v>
      </c>
      <c r="E23" s="88" t="s">
        <v>193</v>
      </c>
      <c r="F23" s="67" t="s">
        <v>197</v>
      </c>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row>
    <row r="24" spans="1:50" ht="51" x14ac:dyDescent="0.25">
      <c r="A24" s="88">
        <v>17</v>
      </c>
      <c r="B24" s="102" t="s">
        <v>195</v>
      </c>
      <c r="C24" s="111" t="s">
        <v>199</v>
      </c>
      <c r="D24" s="88" t="s">
        <v>193</v>
      </c>
      <c r="E24" s="88" t="s">
        <v>193</v>
      </c>
      <c r="F24" s="67" t="s">
        <v>757</v>
      </c>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row>
    <row r="25" spans="1:50" ht="38.25" x14ac:dyDescent="0.25">
      <c r="A25" s="88">
        <v>18</v>
      </c>
      <c r="B25" s="102" t="s">
        <v>200</v>
      </c>
      <c r="C25" s="111" t="s">
        <v>201</v>
      </c>
      <c r="D25" s="88" t="s">
        <v>174</v>
      </c>
      <c r="E25" s="88" t="s">
        <v>174</v>
      </c>
      <c r="F25" s="67" t="s">
        <v>758</v>
      </c>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row>
    <row r="26" spans="1:50" ht="38.25" x14ac:dyDescent="0.25">
      <c r="A26" s="88">
        <v>19</v>
      </c>
      <c r="B26" s="102" t="s">
        <v>200</v>
      </c>
      <c r="C26" s="111" t="s">
        <v>750</v>
      </c>
      <c r="D26" s="88" t="s">
        <v>174</v>
      </c>
      <c r="E26" s="88"/>
      <c r="F26" s="67" t="s">
        <v>759</v>
      </c>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row>
    <row r="27" spans="1:50" ht="247.5" customHeight="1" x14ac:dyDescent="0.25">
      <c r="A27" s="88">
        <v>20</v>
      </c>
      <c r="B27" s="102" t="s">
        <v>200</v>
      </c>
      <c r="C27" s="111" t="s">
        <v>202</v>
      </c>
      <c r="D27" s="88" t="s">
        <v>174</v>
      </c>
      <c r="E27" s="88"/>
      <c r="F27" s="67" t="s">
        <v>203</v>
      </c>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row>
    <row r="28" spans="1:50" ht="249.75" customHeight="1" x14ac:dyDescent="0.25">
      <c r="A28" s="88">
        <v>21</v>
      </c>
      <c r="B28" s="102" t="s">
        <v>204</v>
      </c>
      <c r="C28" s="111" t="s">
        <v>205</v>
      </c>
      <c r="D28" s="88" t="s">
        <v>174</v>
      </c>
      <c r="E28" s="88"/>
      <c r="F28" s="67" t="s">
        <v>206</v>
      </c>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row>
    <row r="29" spans="1:50" ht="242.25" x14ac:dyDescent="0.25">
      <c r="A29" s="88">
        <v>22</v>
      </c>
      <c r="B29" s="102" t="s">
        <v>204</v>
      </c>
      <c r="C29" s="111" t="s">
        <v>207</v>
      </c>
      <c r="D29" s="88" t="s">
        <v>174</v>
      </c>
      <c r="E29" s="88"/>
      <c r="F29" s="67" t="s">
        <v>206</v>
      </c>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row>
    <row r="30" spans="1:50" ht="38.25" x14ac:dyDescent="0.25">
      <c r="A30" s="88">
        <v>23</v>
      </c>
      <c r="B30" s="102" t="s">
        <v>208</v>
      </c>
      <c r="C30" s="111" t="s">
        <v>751</v>
      </c>
      <c r="D30" s="88" t="s">
        <v>174</v>
      </c>
      <c r="E30" s="88"/>
      <c r="F30" s="67" t="s">
        <v>760</v>
      </c>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row>
    <row r="31" spans="1:50" ht="51" x14ac:dyDescent="0.25">
      <c r="A31" s="88">
        <v>24</v>
      </c>
      <c r="B31" s="102" t="s">
        <v>208</v>
      </c>
      <c r="C31" s="111" t="s">
        <v>209</v>
      </c>
      <c r="D31" s="88" t="s">
        <v>174</v>
      </c>
      <c r="E31" s="88"/>
      <c r="F31" s="89" t="s">
        <v>761</v>
      </c>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row>
    <row r="32" spans="1:50" x14ac:dyDescent="0.25">
      <c r="A32" s="88">
        <v>25</v>
      </c>
      <c r="B32" s="102" t="s">
        <v>210</v>
      </c>
      <c r="C32" s="111" t="s">
        <v>211</v>
      </c>
      <c r="D32" s="88" t="s">
        <v>174</v>
      </c>
      <c r="E32" s="88"/>
      <c r="F32" s="88" t="s">
        <v>723</v>
      </c>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row>
    <row r="33" spans="1:34" ht="51" x14ac:dyDescent="0.25">
      <c r="A33" s="88">
        <v>26</v>
      </c>
      <c r="B33" s="102" t="s">
        <v>210</v>
      </c>
      <c r="C33" s="111" t="s">
        <v>752</v>
      </c>
      <c r="D33" s="88" t="s">
        <v>174</v>
      </c>
      <c r="E33" s="88"/>
      <c r="F33" s="88" t="s">
        <v>724</v>
      </c>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row>
    <row r="34" spans="1:34" ht="25.5" x14ac:dyDescent="0.25">
      <c r="A34" s="88">
        <v>27</v>
      </c>
      <c r="B34" s="102" t="s">
        <v>212</v>
      </c>
      <c r="C34" s="111" t="s">
        <v>213</v>
      </c>
      <c r="D34" s="88" t="s">
        <v>174</v>
      </c>
      <c r="E34" s="88"/>
      <c r="F34" s="67" t="s">
        <v>214</v>
      </c>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row>
    <row r="35" spans="1:34" ht="114.75" x14ac:dyDescent="0.25">
      <c r="A35" s="88">
        <v>28</v>
      </c>
      <c r="B35" s="102" t="s">
        <v>212</v>
      </c>
      <c r="C35" s="111" t="s">
        <v>215</v>
      </c>
      <c r="D35" s="88" t="s">
        <v>174</v>
      </c>
      <c r="E35" s="88"/>
      <c r="F35" s="67" t="s">
        <v>216</v>
      </c>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row>
    <row r="36" spans="1:34" ht="114.75" x14ac:dyDescent="0.25">
      <c r="A36" s="88">
        <v>29</v>
      </c>
      <c r="B36" s="102" t="s">
        <v>212</v>
      </c>
      <c r="C36" s="111" t="s">
        <v>753</v>
      </c>
      <c r="D36" s="88" t="s">
        <v>174</v>
      </c>
      <c r="E36" s="88"/>
      <c r="F36" s="67" t="s">
        <v>216</v>
      </c>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row>
    <row r="37" spans="1:34" ht="102" x14ac:dyDescent="0.25">
      <c r="A37" s="88">
        <v>30</v>
      </c>
      <c r="B37" s="102" t="s">
        <v>217</v>
      </c>
      <c r="C37" s="111" t="s">
        <v>218</v>
      </c>
      <c r="D37" s="88" t="s">
        <v>174</v>
      </c>
      <c r="E37" s="88" t="s">
        <v>174</v>
      </c>
      <c r="F37" s="67" t="s">
        <v>219</v>
      </c>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row>
    <row r="38" spans="1:34" ht="25.5" x14ac:dyDescent="0.25">
      <c r="A38" s="88">
        <v>31</v>
      </c>
      <c r="B38" s="102" t="s">
        <v>220</v>
      </c>
      <c r="C38" s="111" t="s">
        <v>754</v>
      </c>
      <c r="D38" s="88" t="s">
        <v>174</v>
      </c>
      <c r="E38" s="88"/>
      <c r="F38" s="102" t="s">
        <v>221</v>
      </c>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row>
    <row r="39" spans="1:34" ht="51" x14ac:dyDescent="0.25">
      <c r="A39" s="88">
        <v>32</v>
      </c>
      <c r="B39" s="102" t="s">
        <v>220</v>
      </c>
      <c r="C39" s="111" t="s">
        <v>755</v>
      </c>
      <c r="D39" s="88" t="s">
        <v>174</v>
      </c>
      <c r="E39" s="88"/>
      <c r="F39" s="102" t="s">
        <v>221</v>
      </c>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row>
    <row r="40" spans="1:34" ht="51" x14ac:dyDescent="0.25">
      <c r="A40" s="88">
        <v>33</v>
      </c>
      <c r="B40" s="102" t="s">
        <v>222</v>
      </c>
      <c r="C40" s="111" t="s">
        <v>887</v>
      </c>
      <c r="D40" s="88" t="s">
        <v>174</v>
      </c>
      <c r="E40" s="88"/>
      <c r="F40" s="102" t="s">
        <v>223</v>
      </c>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row>
    <row r="41" spans="1:34" ht="51" x14ac:dyDescent="0.25">
      <c r="A41" s="88">
        <v>34</v>
      </c>
      <c r="B41" s="102" t="s">
        <v>222</v>
      </c>
      <c r="C41" s="114" t="s">
        <v>224</v>
      </c>
      <c r="D41" s="88" t="s">
        <v>174</v>
      </c>
      <c r="E41" s="88"/>
      <c r="F41" s="102" t="s">
        <v>225</v>
      </c>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row>
    <row r="42" spans="1:34" ht="51" x14ac:dyDescent="0.25">
      <c r="A42" s="88">
        <v>35</v>
      </c>
      <c r="B42" s="102" t="s">
        <v>222</v>
      </c>
      <c r="C42" s="114" t="s">
        <v>226</v>
      </c>
      <c r="D42" s="88" t="s">
        <v>174</v>
      </c>
      <c r="E42" s="88"/>
      <c r="F42" s="102" t="s">
        <v>227</v>
      </c>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row>
    <row r="43" spans="1:34" ht="25.5" x14ac:dyDescent="0.25">
      <c r="A43" s="88">
        <v>36</v>
      </c>
      <c r="B43" s="102" t="s">
        <v>222</v>
      </c>
      <c r="C43" s="114" t="s">
        <v>228</v>
      </c>
      <c r="D43" s="88" t="s">
        <v>174</v>
      </c>
      <c r="E43" s="88"/>
      <c r="F43" s="102" t="s">
        <v>229</v>
      </c>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row>
    <row r="44" spans="1:34" ht="51" x14ac:dyDescent="0.25">
      <c r="A44" s="88">
        <v>37</v>
      </c>
      <c r="B44" s="102" t="s">
        <v>222</v>
      </c>
      <c r="C44" s="114" t="s">
        <v>888</v>
      </c>
      <c r="D44" s="88" t="s">
        <v>174</v>
      </c>
      <c r="E44" s="88"/>
      <c r="F44" s="102" t="s">
        <v>230</v>
      </c>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row>
    <row r="45" spans="1:34" ht="76.5" x14ac:dyDescent="0.25">
      <c r="A45" s="88">
        <v>38</v>
      </c>
      <c r="B45" s="102" t="s">
        <v>222</v>
      </c>
      <c r="C45" s="114" t="s">
        <v>231</v>
      </c>
      <c r="D45" s="88" t="s">
        <v>174</v>
      </c>
      <c r="E45" s="88"/>
      <c r="F45" s="102" t="s">
        <v>214</v>
      </c>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row>
    <row r="46" spans="1:34" ht="38.25" x14ac:dyDescent="0.25">
      <c r="A46" s="88">
        <v>39</v>
      </c>
      <c r="B46" s="102" t="s">
        <v>222</v>
      </c>
      <c r="C46" s="114" t="s">
        <v>232</v>
      </c>
      <c r="D46" s="88" t="s">
        <v>174</v>
      </c>
      <c r="E46" s="88"/>
      <c r="F46" s="102" t="s">
        <v>233</v>
      </c>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row>
    <row r="47" spans="1:34" ht="38.25" x14ac:dyDescent="0.25">
      <c r="A47" s="88">
        <v>40</v>
      </c>
      <c r="B47" s="102" t="s">
        <v>222</v>
      </c>
      <c r="C47" s="114" t="s">
        <v>234</v>
      </c>
      <c r="D47" s="88" t="s">
        <v>174</v>
      </c>
      <c r="E47" s="88"/>
      <c r="F47" s="102" t="s">
        <v>223</v>
      </c>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row>
    <row r="48" spans="1:34" ht="25.5" x14ac:dyDescent="0.25">
      <c r="A48" s="88">
        <v>41</v>
      </c>
      <c r="B48" s="102" t="s">
        <v>222</v>
      </c>
      <c r="C48" s="114" t="s">
        <v>235</v>
      </c>
      <c r="D48" s="88" t="s">
        <v>174</v>
      </c>
      <c r="E48" s="88"/>
      <c r="F48" s="102" t="s">
        <v>236</v>
      </c>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row>
    <row r="49" spans="1:34" ht="38.25" x14ac:dyDescent="0.25">
      <c r="A49" s="88">
        <v>42</v>
      </c>
      <c r="B49" s="102" t="s">
        <v>222</v>
      </c>
      <c r="C49" s="114" t="s">
        <v>237</v>
      </c>
      <c r="D49" s="88" t="s">
        <v>174</v>
      </c>
      <c r="E49" s="88"/>
      <c r="F49" s="102" t="s">
        <v>238</v>
      </c>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row>
    <row r="50" spans="1:34" ht="63.75" x14ac:dyDescent="0.25">
      <c r="A50" s="88">
        <v>43</v>
      </c>
      <c r="B50" s="102" t="s">
        <v>239</v>
      </c>
      <c r="C50" s="114" t="s">
        <v>240</v>
      </c>
      <c r="D50" s="88" t="s">
        <v>174</v>
      </c>
      <c r="E50" s="88"/>
      <c r="F50" s="102" t="s">
        <v>762</v>
      </c>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row>
    <row r="51" spans="1:34" ht="63.75" x14ac:dyDescent="0.25">
      <c r="A51" s="88">
        <v>44</v>
      </c>
      <c r="B51" s="102" t="s">
        <v>239</v>
      </c>
      <c r="C51" s="114" t="s">
        <v>241</v>
      </c>
      <c r="D51" s="88" t="s">
        <v>174</v>
      </c>
      <c r="E51" s="88"/>
      <c r="F51" s="102" t="s">
        <v>762</v>
      </c>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row>
    <row r="52" spans="1:34" ht="38.25" x14ac:dyDescent="0.25">
      <c r="A52" s="88">
        <v>45</v>
      </c>
      <c r="B52" s="102" t="s">
        <v>239</v>
      </c>
      <c r="C52" s="114" t="s">
        <v>242</v>
      </c>
      <c r="D52" s="88" t="s">
        <v>174</v>
      </c>
      <c r="E52" s="88"/>
      <c r="F52" s="102" t="s">
        <v>243</v>
      </c>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row>
    <row r="53" spans="1:34" ht="38.25" x14ac:dyDescent="0.25">
      <c r="A53" s="88">
        <v>46</v>
      </c>
      <c r="B53" s="102" t="s">
        <v>239</v>
      </c>
      <c r="C53" s="114" t="s">
        <v>244</v>
      </c>
      <c r="D53" s="88" t="s">
        <v>174</v>
      </c>
      <c r="E53" s="88"/>
      <c r="F53" s="102" t="s">
        <v>763</v>
      </c>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row>
    <row r="54" spans="1:34" ht="51" x14ac:dyDescent="0.25">
      <c r="A54" s="88">
        <v>47</v>
      </c>
      <c r="B54" s="102" t="s">
        <v>239</v>
      </c>
      <c r="C54" s="114" t="s">
        <v>245</v>
      </c>
      <c r="D54" s="88" t="s">
        <v>174</v>
      </c>
      <c r="E54" s="88"/>
      <c r="F54" s="102" t="s">
        <v>246</v>
      </c>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row>
    <row r="55" spans="1:34" ht="51" x14ac:dyDescent="0.25">
      <c r="A55" s="88">
        <v>48</v>
      </c>
      <c r="B55" s="102" t="s">
        <v>247</v>
      </c>
      <c r="C55" s="114" t="s">
        <v>248</v>
      </c>
      <c r="D55" s="88" t="s">
        <v>174</v>
      </c>
      <c r="E55" s="88" t="s">
        <v>174</v>
      </c>
      <c r="F55" s="102" t="s">
        <v>249</v>
      </c>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row>
    <row r="56" spans="1:34" ht="51" x14ac:dyDescent="0.25">
      <c r="A56" s="88">
        <v>49</v>
      </c>
      <c r="B56" s="102" t="s">
        <v>247</v>
      </c>
      <c r="C56" s="114" t="s">
        <v>250</v>
      </c>
      <c r="D56" s="88" t="s">
        <v>174</v>
      </c>
      <c r="E56" s="88" t="s">
        <v>174</v>
      </c>
      <c r="F56" s="102" t="s">
        <v>251</v>
      </c>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row>
    <row r="57" spans="1:34" ht="38.25" x14ac:dyDescent="0.25">
      <c r="A57" s="88">
        <v>50</v>
      </c>
      <c r="B57" s="102" t="s">
        <v>247</v>
      </c>
      <c r="C57" s="114" t="s">
        <v>252</v>
      </c>
      <c r="D57" s="88" t="s">
        <v>174</v>
      </c>
      <c r="E57" s="88" t="s">
        <v>174</v>
      </c>
      <c r="F57" s="102" t="s">
        <v>253</v>
      </c>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row>
    <row r="58" spans="1:34" ht="25.5" x14ac:dyDescent="0.25">
      <c r="A58" s="88">
        <v>51</v>
      </c>
      <c r="B58" s="102" t="s">
        <v>247</v>
      </c>
      <c r="C58" s="114" t="s">
        <v>254</v>
      </c>
      <c r="D58" s="88" t="s">
        <v>174</v>
      </c>
      <c r="E58" s="88" t="s">
        <v>174</v>
      </c>
      <c r="F58" s="102" t="s">
        <v>764</v>
      </c>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row>
    <row r="59" spans="1:34" ht="102" x14ac:dyDescent="0.25">
      <c r="A59" s="88">
        <v>52</v>
      </c>
      <c r="B59" s="102" t="s">
        <v>247</v>
      </c>
      <c r="C59" s="114" t="s">
        <v>255</v>
      </c>
      <c r="D59" s="88" t="s">
        <v>174</v>
      </c>
      <c r="E59" s="88" t="s">
        <v>174</v>
      </c>
      <c r="F59" s="102" t="s">
        <v>765</v>
      </c>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row>
    <row r="60" spans="1:34" ht="25.5" x14ac:dyDescent="0.25">
      <c r="A60" s="88">
        <v>53</v>
      </c>
      <c r="B60" s="102" t="s">
        <v>256</v>
      </c>
      <c r="C60" s="114" t="s">
        <v>756</v>
      </c>
      <c r="D60" s="88" t="s">
        <v>174</v>
      </c>
      <c r="E60" s="88"/>
      <c r="F60" s="102" t="s">
        <v>257</v>
      </c>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row>
    <row r="61" spans="1:34" ht="51" x14ac:dyDescent="0.25">
      <c r="A61" s="88">
        <v>54</v>
      </c>
      <c r="B61" s="102" t="s">
        <v>256</v>
      </c>
      <c r="C61" s="114" t="s">
        <v>258</v>
      </c>
      <c r="D61" s="88" t="s">
        <v>174</v>
      </c>
      <c r="E61" s="88"/>
      <c r="F61" s="102" t="s">
        <v>766</v>
      </c>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row>
    <row r="62" spans="1:34" ht="25.5" x14ac:dyDescent="0.25">
      <c r="A62" s="88">
        <v>55</v>
      </c>
      <c r="B62" s="102" t="s">
        <v>256</v>
      </c>
      <c r="C62" s="114" t="s">
        <v>259</v>
      </c>
      <c r="D62" s="88" t="s">
        <v>174</v>
      </c>
      <c r="E62" s="88"/>
      <c r="F62" s="102" t="s">
        <v>260</v>
      </c>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row>
    <row r="63" spans="1:34" x14ac:dyDescent="0.25">
      <c r="A63" s="88">
        <v>56</v>
      </c>
      <c r="B63" s="102" t="s">
        <v>256</v>
      </c>
      <c r="C63" s="114" t="s">
        <v>261</v>
      </c>
      <c r="D63" s="88" t="s">
        <v>174</v>
      </c>
      <c r="E63" s="88" t="s">
        <v>174</v>
      </c>
      <c r="F63" s="102" t="s">
        <v>262</v>
      </c>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row>
    <row r="64" spans="1:34" ht="38.25" x14ac:dyDescent="0.25">
      <c r="A64" s="88">
        <v>57</v>
      </c>
      <c r="B64" s="102" t="s">
        <v>256</v>
      </c>
      <c r="C64" s="114" t="s">
        <v>263</v>
      </c>
      <c r="D64" s="88" t="s">
        <v>174</v>
      </c>
      <c r="E64" s="88" t="s">
        <v>174</v>
      </c>
      <c r="F64" s="102" t="s">
        <v>264</v>
      </c>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row>
    <row r="65" spans="1:34" ht="38.25" x14ac:dyDescent="0.25">
      <c r="A65" s="88">
        <v>58</v>
      </c>
      <c r="B65" s="102" t="s">
        <v>876</v>
      </c>
      <c r="C65" s="114" t="s">
        <v>265</v>
      </c>
      <c r="D65" s="88" t="s">
        <v>193</v>
      </c>
      <c r="E65" s="88" t="s">
        <v>193</v>
      </c>
      <c r="F65" s="102" t="s">
        <v>266</v>
      </c>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row>
    <row r="66" spans="1:34" ht="51" x14ac:dyDescent="0.25">
      <c r="A66" s="88">
        <v>59</v>
      </c>
      <c r="B66" s="102" t="s">
        <v>876</v>
      </c>
      <c r="C66" s="114" t="s">
        <v>267</v>
      </c>
      <c r="D66" s="88" t="s">
        <v>193</v>
      </c>
      <c r="E66" s="88" t="s">
        <v>193</v>
      </c>
      <c r="F66" s="102" t="s">
        <v>266</v>
      </c>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row>
    <row r="67" spans="1:34" ht="25.5" x14ac:dyDescent="0.25">
      <c r="A67" s="88">
        <v>60</v>
      </c>
      <c r="B67" s="102" t="s">
        <v>876</v>
      </c>
      <c r="C67" s="114" t="s">
        <v>268</v>
      </c>
      <c r="D67" s="88" t="s">
        <v>193</v>
      </c>
      <c r="E67" s="88" t="s">
        <v>193</v>
      </c>
      <c r="F67" s="102" t="s">
        <v>266</v>
      </c>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row>
    <row r="68" spans="1:34" ht="114.75" x14ac:dyDescent="0.25">
      <c r="A68" s="88">
        <v>61</v>
      </c>
      <c r="B68" s="102" t="s">
        <v>877</v>
      </c>
      <c r="C68" s="114" t="s">
        <v>269</v>
      </c>
      <c r="D68" s="88" t="s">
        <v>174</v>
      </c>
      <c r="E68" s="88"/>
      <c r="F68" s="102" t="s">
        <v>270</v>
      </c>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row>
    <row r="69" spans="1:34" ht="114.75" x14ac:dyDescent="0.25">
      <c r="A69" s="88">
        <v>62</v>
      </c>
      <c r="B69" s="102" t="s">
        <v>877</v>
      </c>
      <c r="C69" s="114" t="s">
        <v>271</v>
      </c>
      <c r="D69" s="88" t="s">
        <v>174</v>
      </c>
      <c r="E69" s="88"/>
      <c r="F69" s="102" t="s">
        <v>270</v>
      </c>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row>
    <row r="70" spans="1:34" ht="114.75" x14ac:dyDescent="0.25">
      <c r="A70" s="88">
        <v>63</v>
      </c>
      <c r="B70" s="102" t="s">
        <v>877</v>
      </c>
      <c r="C70" s="114" t="s">
        <v>272</v>
      </c>
      <c r="D70" s="88" t="s">
        <v>174</v>
      </c>
      <c r="E70" s="88"/>
      <c r="F70" s="102" t="s">
        <v>270</v>
      </c>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row>
    <row r="71" spans="1:34" ht="114.75" x14ac:dyDescent="0.25">
      <c r="A71" s="88">
        <v>64</v>
      </c>
      <c r="B71" s="102" t="s">
        <v>877</v>
      </c>
      <c r="C71" s="114" t="s">
        <v>273</v>
      </c>
      <c r="D71" s="88" t="s">
        <v>174</v>
      </c>
      <c r="E71" s="88"/>
      <c r="F71" s="102" t="s">
        <v>270</v>
      </c>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row>
    <row r="72" spans="1:34" ht="114.75" x14ac:dyDescent="0.25">
      <c r="A72" s="88">
        <v>65</v>
      </c>
      <c r="B72" s="102" t="s">
        <v>877</v>
      </c>
      <c r="C72" s="114" t="s">
        <v>274</v>
      </c>
      <c r="D72" s="88" t="s">
        <v>174</v>
      </c>
      <c r="E72" s="88"/>
      <c r="F72" s="102" t="s">
        <v>270</v>
      </c>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row>
    <row r="73" spans="1:34" ht="114.75" x14ac:dyDescent="0.25">
      <c r="A73" s="88">
        <v>66</v>
      </c>
      <c r="B73" s="102" t="s">
        <v>877</v>
      </c>
      <c r="C73" s="114" t="s">
        <v>275</v>
      </c>
      <c r="D73" s="88" t="s">
        <v>174</v>
      </c>
      <c r="E73" s="88"/>
      <c r="F73" s="102" t="s">
        <v>270</v>
      </c>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row>
    <row r="74" spans="1:34" ht="12.75" customHeight="1" x14ac:dyDescent="0.25">
      <c r="A74" s="70"/>
      <c r="B74" s="75"/>
      <c r="C74" s="75"/>
      <c r="D74" s="70"/>
      <c r="E74" s="70"/>
      <c r="F74" s="70"/>
      <c r="G74" s="70"/>
      <c r="H74" s="70"/>
      <c r="I74" s="70"/>
      <c r="J74" s="70"/>
      <c r="K74" s="70"/>
      <c r="L74" s="70"/>
      <c r="M74" s="70"/>
      <c r="N74" s="70"/>
      <c r="O74" s="70"/>
      <c r="P74" s="70"/>
      <c r="Q74" s="70"/>
      <c r="R74" s="70"/>
      <c r="S74" s="70"/>
      <c r="T74" s="70"/>
      <c r="U74" s="70"/>
      <c r="V74" s="70"/>
    </row>
    <row r="75" spans="1:34" ht="12.75" customHeight="1" x14ac:dyDescent="0.25">
      <c r="A75" s="70"/>
      <c r="B75" s="75"/>
      <c r="C75" s="75"/>
      <c r="D75" s="70"/>
      <c r="E75" s="70"/>
      <c r="F75" s="70"/>
      <c r="G75" s="70"/>
      <c r="H75" s="70"/>
      <c r="I75" s="70"/>
      <c r="J75" s="70"/>
      <c r="K75" s="70"/>
      <c r="L75" s="70"/>
      <c r="M75" s="70"/>
      <c r="N75" s="70"/>
      <c r="O75" s="70"/>
      <c r="P75" s="70"/>
      <c r="Q75" s="70"/>
      <c r="R75" s="70"/>
      <c r="S75" s="70"/>
      <c r="T75" s="70"/>
      <c r="U75" s="70"/>
      <c r="V75" s="70"/>
    </row>
    <row r="76" spans="1:34" ht="12.75" customHeight="1" x14ac:dyDescent="0.25">
      <c r="A76" s="70"/>
      <c r="B76" s="75"/>
      <c r="C76" s="75"/>
      <c r="D76" s="70"/>
      <c r="E76" s="70"/>
      <c r="F76" s="70"/>
      <c r="G76" s="70"/>
      <c r="H76" s="70"/>
      <c r="I76" s="70"/>
      <c r="J76" s="70"/>
      <c r="K76" s="70"/>
      <c r="L76" s="70"/>
      <c r="M76" s="70"/>
      <c r="N76" s="70"/>
      <c r="O76" s="70"/>
      <c r="P76" s="70"/>
      <c r="Q76" s="70"/>
      <c r="R76" s="70"/>
      <c r="S76" s="70"/>
      <c r="T76" s="70"/>
      <c r="U76" s="70"/>
      <c r="V76" s="70"/>
    </row>
    <row r="77" spans="1:34" ht="12.75" customHeight="1" x14ac:dyDescent="0.25">
      <c r="A77" s="70"/>
      <c r="B77" s="75"/>
      <c r="C77" s="75"/>
      <c r="D77" s="70"/>
      <c r="E77" s="70"/>
      <c r="F77" s="70"/>
      <c r="G77" s="70"/>
      <c r="H77" s="70"/>
      <c r="I77" s="70"/>
      <c r="J77" s="70"/>
      <c r="K77" s="70"/>
      <c r="L77" s="70"/>
      <c r="M77" s="70"/>
      <c r="N77" s="70"/>
      <c r="O77" s="70"/>
      <c r="P77" s="70"/>
      <c r="Q77" s="70"/>
      <c r="R77" s="70"/>
      <c r="S77" s="70"/>
      <c r="T77" s="70"/>
      <c r="U77" s="70"/>
      <c r="V77" s="70"/>
    </row>
    <row r="78" spans="1:34" ht="12.75" customHeight="1" x14ac:dyDescent="0.25">
      <c r="A78" s="70"/>
      <c r="B78" s="75"/>
      <c r="C78" s="75"/>
      <c r="D78" s="70"/>
      <c r="E78" s="70"/>
      <c r="F78" s="70"/>
      <c r="G78" s="70"/>
      <c r="H78" s="70"/>
      <c r="I78" s="70"/>
      <c r="J78" s="70"/>
      <c r="K78" s="70"/>
      <c r="L78" s="70"/>
      <c r="M78" s="70"/>
      <c r="N78" s="70"/>
      <c r="O78" s="70"/>
      <c r="P78" s="70"/>
      <c r="Q78" s="70"/>
      <c r="R78" s="70"/>
      <c r="S78" s="70"/>
      <c r="T78" s="70"/>
      <c r="U78" s="70"/>
      <c r="V78" s="70"/>
    </row>
    <row r="79" spans="1:34" ht="12.75" customHeight="1" x14ac:dyDescent="0.25">
      <c r="A79" s="70"/>
      <c r="B79" s="75"/>
      <c r="C79" s="75"/>
      <c r="D79" s="70"/>
      <c r="E79" s="70"/>
      <c r="F79" s="70"/>
      <c r="G79" s="70"/>
      <c r="H79" s="70"/>
      <c r="I79" s="70"/>
      <c r="J79" s="70"/>
      <c r="K79" s="70"/>
      <c r="L79" s="70"/>
      <c r="M79" s="70"/>
      <c r="N79" s="70"/>
      <c r="O79" s="70"/>
      <c r="P79" s="70"/>
      <c r="Q79" s="70"/>
      <c r="R79" s="70"/>
      <c r="S79" s="70"/>
      <c r="T79" s="70"/>
      <c r="U79" s="70"/>
      <c r="V79" s="70"/>
    </row>
    <row r="80" spans="1:34" ht="12.75" customHeight="1" x14ac:dyDescent="0.25">
      <c r="A80" s="70"/>
      <c r="B80" s="75"/>
      <c r="C80" s="75"/>
      <c r="D80" s="70"/>
      <c r="E80" s="70"/>
      <c r="F80" s="70"/>
      <c r="G80" s="70"/>
      <c r="H80" s="70"/>
      <c r="I80" s="70"/>
      <c r="J80" s="70"/>
      <c r="K80" s="70"/>
      <c r="L80" s="70"/>
      <c r="M80" s="70"/>
      <c r="N80" s="70"/>
      <c r="O80" s="70"/>
      <c r="P80" s="70"/>
      <c r="Q80" s="70"/>
      <c r="R80" s="70"/>
      <c r="S80" s="70"/>
      <c r="T80" s="70"/>
      <c r="U80" s="70"/>
      <c r="V80" s="70"/>
    </row>
    <row r="81" spans="1:22" ht="12.75" customHeight="1" x14ac:dyDescent="0.25">
      <c r="A81" s="70"/>
      <c r="B81" s="75"/>
      <c r="C81" s="75"/>
      <c r="D81" s="70"/>
      <c r="E81" s="70"/>
      <c r="F81" s="70"/>
      <c r="G81" s="70"/>
      <c r="H81" s="70"/>
      <c r="I81" s="70"/>
      <c r="J81" s="70"/>
      <c r="K81" s="70"/>
      <c r="L81" s="70"/>
      <c r="M81" s="70"/>
      <c r="N81" s="70"/>
      <c r="O81" s="70"/>
      <c r="P81" s="70"/>
      <c r="Q81" s="70"/>
      <c r="R81" s="70"/>
      <c r="S81" s="70"/>
      <c r="T81" s="70"/>
      <c r="U81" s="70"/>
      <c r="V81" s="70"/>
    </row>
    <row r="82" spans="1:22" ht="12.75" customHeight="1" x14ac:dyDescent="0.25">
      <c r="A82" s="70"/>
      <c r="B82" s="75"/>
      <c r="C82" s="75"/>
      <c r="D82" s="70"/>
      <c r="E82" s="70"/>
      <c r="F82" s="70"/>
      <c r="G82" s="70"/>
      <c r="H82" s="70"/>
      <c r="I82" s="70"/>
      <c r="J82" s="70"/>
      <c r="K82" s="70"/>
      <c r="L82" s="70"/>
      <c r="M82" s="70"/>
      <c r="N82" s="70"/>
      <c r="O82" s="70"/>
      <c r="P82" s="70"/>
      <c r="Q82" s="70"/>
      <c r="R82" s="70"/>
      <c r="S82" s="70"/>
      <c r="T82" s="70"/>
      <c r="U82" s="70"/>
      <c r="V82" s="70"/>
    </row>
    <row r="83" spans="1:22" ht="12.75" customHeight="1" x14ac:dyDescent="0.25">
      <c r="A83" s="70"/>
      <c r="B83" s="75"/>
      <c r="C83" s="75"/>
      <c r="D83" s="70"/>
      <c r="E83" s="70"/>
      <c r="F83" s="70"/>
      <c r="G83" s="70"/>
      <c r="H83" s="70"/>
      <c r="I83" s="70"/>
      <c r="J83" s="70"/>
      <c r="K83" s="70"/>
      <c r="L83" s="70"/>
      <c r="M83" s="70"/>
      <c r="N83" s="70"/>
      <c r="O83" s="70"/>
      <c r="P83" s="70"/>
      <c r="Q83" s="70"/>
      <c r="R83" s="70"/>
      <c r="S83" s="70"/>
      <c r="T83" s="70"/>
      <c r="U83" s="70"/>
      <c r="V83" s="70"/>
    </row>
    <row r="84" spans="1:22" ht="12.75" customHeight="1" x14ac:dyDescent="0.25">
      <c r="A84" s="70"/>
      <c r="B84" s="75"/>
      <c r="C84" s="75"/>
      <c r="D84" s="70"/>
      <c r="E84" s="70"/>
      <c r="F84" s="70"/>
      <c r="G84" s="70"/>
      <c r="H84" s="70"/>
      <c r="I84" s="70"/>
      <c r="J84" s="70"/>
      <c r="K84" s="70"/>
      <c r="L84" s="70"/>
      <c r="M84" s="70"/>
      <c r="N84" s="70"/>
      <c r="O84" s="70"/>
      <c r="P84" s="70"/>
      <c r="Q84" s="70"/>
      <c r="R84" s="70"/>
      <c r="S84" s="70"/>
      <c r="T84" s="70"/>
      <c r="U84" s="70"/>
      <c r="V84" s="70"/>
    </row>
    <row r="85" spans="1:22" ht="12.75" customHeight="1" x14ac:dyDescent="0.25">
      <c r="A85" s="70"/>
      <c r="B85" s="75"/>
      <c r="C85" s="75"/>
      <c r="D85" s="70"/>
      <c r="E85" s="70"/>
      <c r="F85" s="70"/>
      <c r="G85" s="70"/>
      <c r="H85" s="70"/>
      <c r="I85" s="70"/>
      <c r="J85" s="70"/>
      <c r="K85" s="70"/>
      <c r="L85" s="70"/>
      <c r="M85" s="70"/>
      <c r="N85" s="70"/>
      <c r="O85" s="70"/>
      <c r="P85" s="70"/>
      <c r="Q85" s="70"/>
      <c r="R85" s="70"/>
      <c r="S85" s="70"/>
      <c r="T85" s="70"/>
      <c r="U85" s="70"/>
      <c r="V85" s="70"/>
    </row>
    <row r="86" spans="1:22" ht="12.75" customHeight="1" x14ac:dyDescent="0.25">
      <c r="A86" s="70"/>
      <c r="B86" s="75"/>
      <c r="C86" s="75"/>
      <c r="D86" s="70"/>
      <c r="E86" s="70"/>
      <c r="F86" s="70"/>
      <c r="G86" s="70"/>
      <c r="H86" s="70"/>
      <c r="I86" s="70"/>
      <c r="J86" s="70"/>
      <c r="K86" s="70"/>
      <c r="L86" s="70"/>
      <c r="M86" s="70"/>
      <c r="N86" s="70"/>
      <c r="O86" s="70"/>
      <c r="P86" s="70"/>
      <c r="Q86" s="70"/>
      <c r="R86" s="70"/>
      <c r="S86" s="70"/>
      <c r="T86" s="70"/>
      <c r="U86" s="70"/>
      <c r="V86" s="70"/>
    </row>
    <row r="87" spans="1:22" ht="12.75" customHeight="1" x14ac:dyDescent="0.25">
      <c r="A87" s="70"/>
      <c r="B87" s="75"/>
      <c r="C87" s="75"/>
      <c r="D87" s="70"/>
      <c r="E87" s="70"/>
      <c r="F87" s="70"/>
      <c r="G87" s="70"/>
      <c r="H87" s="70"/>
      <c r="I87" s="70"/>
      <c r="J87" s="70"/>
      <c r="K87" s="70"/>
      <c r="L87" s="70"/>
      <c r="M87" s="70"/>
      <c r="N87" s="70"/>
      <c r="O87" s="70"/>
      <c r="P87" s="70"/>
      <c r="Q87" s="70"/>
      <c r="R87" s="70"/>
      <c r="S87" s="70"/>
      <c r="T87" s="70"/>
      <c r="U87" s="70"/>
      <c r="V87" s="70"/>
    </row>
    <row r="88" spans="1:22" ht="12.75" customHeight="1" x14ac:dyDescent="0.25">
      <c r="A88" s="70"/>
      <c r="B88" s="75"/>
      <c r="C88" s="75"/>
      <c r="D88" s="70"/>
      <c r="E88" s="70"/>
      <c r="F88" s="70"/>
      <c r="G88" s="70"/>
      <c r="H88" s="70"/>
      <c r="I88" s="70"/>
      <c r="J88" s="70"/>
      <c r="K88" s="70"/>
      <c r="L88" s="70"/>
      <c r="M88" s="70"/>
      <c r="N88" s="70"/>
      <c r="O88" s="70"/>
      <c r="P88" s="70"/>
      <c r="Q88" s="70"/>
      <c r="R88" s="70"/>
      <c r="S88" s="70"/>
      <c r="T88" s="70"/>
      <c r="U88" s="70"/>
      <c r="V88" s="70"/>
    </row>
    <row r="89" spans="1:22" ht="12.75" customHeight="1" x14ac:dyDescent="0.25">
      <c r="A89" s="70"/>
      <c r="B89" s="75"/>
      <c r="C89" s="75"/>
      <c r="D89" s="70"/>
      <c r="E89" s="70"/>
      <c r="F89" s="70"/>
      <c r="G89" s="70"/>
      <c r="H89" s="70"/>
      <c r="I89" s="70"/>
      <c r="J89" s="70"/>
      <c r="K89" s="70"/>
      <c r="L89" s="70"/>
      <c r="M89" s="70"/>
      <c r="N89" s="70"/>
      <c r="O89" s="70"/>
      <c r="P89" s="70"/>
      <c r="Q89" s="70"/>
      <c r="R89" s="70"/>
      <c r="S89" s="70"/>
      <c r="T89" s="70"/>
      <c r="U89" s="70"/>
      <c r="V89" s="70"/>
    </row>
    <row r="90" spans="1:22" ht="12.75" customHeight="1" x14ac:dyDescent="0.25">
      <c r="A90" s="70"/>
      <c r="B90" s="75"/>
      <c r="C90" s="75"/>
      <c r="D90" s="70"/>
      <c r="E90" s="70"/>
      <c r="F90" s="70"/>
      <c r="G90" s="70"/>
      <c r="H90" s="70"/>
      <c r="I90" s="70"/>
      <c r="J90" s="70"/>
      <c r="K90" s="70"/>
      <c r="L90" s="70"/>
      <c r="M90" s="70"/>
      <c r="N90" s="70"/>
      <c r="O90" s="70"/>
      <c r="P90" s="70"/>
    </row>
    <row r="91" spans="1:22" ht="12.75" customHeight="1" x14ac:dyDescent="0.25">
      <c r="A91" s="70"/>
      <c r="B91" s="75"/>
      <c r="C91" s="75"/>
      <c r="D91" s="70"/>
      <c r="E91" s="70"/>
      <c r="F91" s="70"/>
      <c r="G91" s="70"/>
      <c r="H91" s="70"/>
      <c r="I91" s="70"/>
      <c r="J91" s="70"/>
      <c r="K91" s="70"/>
      <c r="L91" s="70"/>
      <c r="M91" s="70"/>
      <c r="N91" s="70"/>
      <c r="O91" s="70"/>
      <c r="P91" s="70"/>
    </row>
    <row r="92" spans="1:22" ht="12.75" customHeight="1" x14ac:dyDescent="0.25">
      <c r="A92" s="70"/>
      <c r="B92" s="75"/>
      <c r="C92" s="75"/>
      <c r="D92" s="70"/>
      <c r="E92" s="70"/>
      <c r="F92" s="70"/>
      <c r="G92" s="70"/>
      <c r="H92" s="70"/>
      <c r="I92" s="70"/>
      <c r="J92" s="70"/>
      <c r="K92" s="70"/>
      <c r="L92" s="70"/>
      <c r="M92" s="70"/>
      <c r="N92" s="70"/>
      <c r="O92" s="70"/>
      <c r="P92" s="70"/>
    </row>
    <row r="93" spans="1:22" ht="12.75" customHeight="1" x14ac:dyDescent="0.25">
      <c r="A93" s="70"/>
      <c r="B93" s="75"/>
      <c r="C93" s="75"/>
      <c r="D93" s="70"/>
      <c r="E93" s="70"/>
      <c r="F93" s="70"/>
      <c r="G93" s="70"/>
      <c r="H93" s="70"/>
      <c r="I93" s="70"/>
      <c r="J93" s="70"/>
      <c r="K93" s="70"/>
      <c r="L93" s="70"/>
      <c r="M93" s="70"/>
      <c r="N93" s="70"/>
      <c r="O93" s="70"/>
      <c r="P93" s="70"/>
    </row>
    <row r="94" spans="1:22" ht="12.75" customHeight="1" x14ac:dyDescent="0.25">
      <c r="A94" s="70"/>
      <c r="B94" s="75"/>
      <c r="C94" s="75"/>
      <c r="D94" s="70"/>
      <c r="E94" s="70"/>
      <c r="F94" s="70"/>
      <c r="G94" s="70"/>
      <c r="H94" s="70"/>
      <c r="I94" s="70"/>
      <c r="J94" s="70"/>
      <c r="K94" s="70"/>
      <c r="L94" s="70"/>
      <c r="M94" s="70"/>
      <c r="N94" s="70"/>
      <c r="O94" s="70"/>
      <c r="P94" s="70"/>
    </row>
    <row r="95" spans="1:22" ht="12.75" customHeight="1" x14ac:dyDescent="0.25">
      <c r="A95" s="70"/>
      <c r="B95" s="75"/>
      <c r="C95" s="75"/>
      <c r="D95" s="70"/>
      <c r="E95" s="70"/>
      <c r="F95" s="70"/>
      <c r="G95" s="70"/>
      <c r="H95" s="70"/>
      <c r="I95" s="70"/>
      <c r="J95" s="70"/>
      <c r="K95" s="70"/>
      <c r="L95" s="70"/>
      <c r="M95" s="70"/>
      <c r="N95" s="70"/>
      <c r="O95" s="70"/>
      <c r="P95" s="70"/>
    </row>
    <row r="96" spans="1:22" ht="12.75" customHeight="1" x14ac:dyDescent="0.25">
      <c r="A96" s="70"/>
      <c r="B96" s="75"/>
      <c r="C96" s="75"/>
      <c r="D96" s="70"/>
      <c r="E96" s="70"/>
      <c r="F96" s="70"/>
      <c r="G96" s="70"/>
      <c r="H96" s="70"/>
      <c r="I96" s="70"/>
      <c r="J96" s="70"/>
      <c r="K96" s="70"/>
      <c r="L96" s="70"/>
      <c r="M96" s="70"/>
      <c r="N96" s="70"/>
      <c r="O96" s="70"/>
      <c r="P96" s="70"/>
    </row>
    <row r="97" spans="1:32" ht="12.75" customHeight="1" x14ac:dyDescent="0.25">
      <c r="A97" s="70"/>
      <c r="B97" s="75"/>
      <c r="C97" s="75"/>
      <c r="D97" s="70"/>
      <c r="E97" s="70"/>
      <c r="F97" s="70"/>
      <c r="G97" s="70"/>
      <c r="H97" s="70"/>
      <c r="I97" s="70"/>
      <c r="J97" s="70"/>
      <c r="K97" s="70"/>
      <c r="L97" s="70"/>
      <c r="M97" s="70"/>
      <c r="N97" s="70"/>
      <c r="O97" s="70"/>
      <c r="P97" s="70"/>
    </row>
    <row r="98" spans="1:32" ht="12.75" customHeight="1" x14ac:dyDescent="0.25">
      <c r="A98" s="70"/>
      <c r="B98" s="75"/>
      <c r="C98" s="75"/>
      <c r="D98" s="70"/>
      <c r="E98" s="70"/>
      <c r="F98" s="70"/>
      <c r="G98" s="70"/>
      <c r="H98" s="70"/>
      <c r="I98" s="70"/>
      <c r="J98" s="70"/>
      <c r="K98" s="70"/>
      <c r="L98" s="70"/>
      <c r="M98" s="70"/>
      <c r="N98" s="70"/>
      <c r="O98" s="70"/>
      <c r="P98" s="70"/>
    </row>
    <row r="99" spans="1:32" ht="12.75" customHeight="1" x14ac:dyDescent="0.25">
      <c r="A99" s="70"/>
      <c r="B99" s="75"/>
      <c r="C99" s="75"/>
      <c r="D99" s="70"/>
      <c r="E99" s="70"/>
      <c r="F99" s="70"/>
      <c r="G99" s="70"/>
      <c r="H99" s="70"/>
      <c r="I99" s="70"/>
      <c r="J99" s="70"/>
      <c r="K99" s="70"/>
      <c r="L99" s="70"/>
      <c r="M99" s="70"/>
      <c r="N99" s="70"/>
      <c r="O99" s="70"/>
      <c r="P99" s="70"/>
    </row>
    <row r="100" spans="1:32" ht="12.75" customHeight="1" x14ac:dyDescent="0.25">
      <c r="A100" s="70"/>
      <c r="B100" s="75"/>
      <c r="C100" s="75"/>
      <c r="D100" s="70"/>
      <c r="E100" s="70"/>
      <c r="F100" s="70"/>
      <c r="G100" s="70"/>
      <c r="H100" s="70"/>
      <c r="I100" s="70"/>
      <c r="J100" s="70"/>
      <c r="K100" s="70"/>
      <c r="L100" s="70"/>
      <c r="M100" s="70"/>
      <c r="N100" s="70"/>
      <c r="O100" s="70"/>
      <c r="P100" s="70"/>
    </row>
    <row r="101" spans="1:32" ht="12.75" customHeight="1" x14ac:dyDescent="0.25">
      <c r="A101" s="70"/>
      <c r="B101" s="75"/>
      <c r="C101" s="75"/>
      <c r="D101" s="70"/>
      <c r="E101" s="70"/>
      <c r="F101" s="70"/>
      <c r="G101" s="70"/>
      <c r="H101" s="70"/>
      <c r="I101" s="70"/>
      <c r="J101" s="70"/>
      <c r="K101" s="70"/>
      <c r="L101" s="70"/>
      <c r="M101" s="70"/>
      <c r="N101" s="70"/>
      <c r="O101" s="70"/>
      <c r="P101" s="70"/>
    </row>
    <row r="102" spans="1:32" ht="12.75" customHeight="1" x14ac:dyDescent="0.25">
      <c r="A102" s="70"/>
      <c r="B102" s="75"/>
      <c r="C102" s="75"/>
      <c r="D102" s="70"/>
      <c r="E102" s="70"/>
      <c r="F102" s="70"/>
      <c r="G102" s="70"/>
      <c r="H102" s="70"/>
      <c r="I102" s="70"/>
      <c r="J102" s="70"/>
      <c r="K102" s="70"/>
      <c r="L102" s="70"/>
      <c r="M102" s="70"/>
      <c r="N102" s="70"/>
      <c r="O102" s="70"/>
      <c r="P102" s="70"/>
    </row>
    <row r="103" spans="1:32" ht="12.75" customHeight="1" x14ac:dyDescent="0.25">
      <c r="A103" s="70"/>
      <c r="B103" s="75"/>
      <c r="C103" s="75"/>
      <c r="D103" s="70"/>
      <c r="E103" s="70"/>
      <c r="F103" s="70"/>
      <c r="G103" s="70"/>
      <c r="H103" s="70"/>
      <c r="I103" s="70"/>
      <c r="J103" s="70"/>
      <c r="K103" s="70"/>
      <c r="L103" s="70"/>
      <c r="M103" s="70"/>
      <c r="N103" s="70"/>
      <c r="O103" s="70"/>
      <c r="P103" s="70"/>
    </row>
    <row r="104" spans="1:32" ht="12.75" customHeight="1" x14ac:dyDescent="0.25">
      <c r="A104" s="70"/>
      <c r="B104" s="75"/>
      <c r="C104" s="75"/>
      <c r="D104" s="70"/>
      <c r="E104" s="70"/>
      <c r="F104" s="70"/>
      <c r="G104" s="70"/>
      <c r="H104" s="70"/>
      <c r="I104" s="70"/>
      <c r="J104" s="70"/>
      <c r="K104" s="70"/>
      <c r="L104" s="70"/>
      <c r="M104" s="70"/>
      <c r="N104" s="70"/>
      <c r="O104" s="70"/>
      <c r="P104" s="70"/>
    </row>
    <row r="105" spans="1:32" ht="12.75" customHeight="1" x14ac:dyDescent="0.25">
      <c r="A105" s="70"/>
      <c r="B105" s="75"/>
      <c r="C105" s="75"/>
      <c r="D105" s="70"/>
      <c r="E105" s="70"/>
      <c r="F105" s="70"/>
      <c r="G105" s="70"/>
      <c r="H105" s="70"/>
      <c r="I105" s="70"/>
      <c r="J105" s="70"/>
      <c r="K105" s="70"/>
      <c r="L105" s="70"/>
      <c r="M105" s="70"/>
      <c r="N105" s="70"/>
      <c r="O105" s="70"/>
      <c r="P105" s="70"/>
    </row>
    <row r="106" spans="1:32" ht="12.75" customHeight="1" x14ac:dyDescent="0.25">
      <c r="A106" s="70"/>
      <c r="B106" s="75"/>
      <c r="C106" s="75"/>
      <c r="D106" s="70"/>
      <c r="E106" s="70"/>
      <c r="F106" s="70"/>
      <c r="G106" s="70"/>
      <c r="H106" s="70"/>
      <c r="I106" s="70"/>
      <c r="J106" s="70"/>
      <c r="K106" s="70"/>
      <c r="L106" s="70"/>
      <c r="M106" s="70"/>
      <c r="N106" s="70"/>
      <c r="O106" s="70"/>
      <c r="P106" s="70"/>
    </row>
    <row r="107" spans="1:32" ht="12.75" customHeight="1" x14ac:dyDescent="0.25">
      <c r="A107" s="70"/>
      <c r="B107" s="75"/>
      <c r="C107" s="75"/>
      <c r="D107" s="70"/>
      <c r="E107" s="70"/>
      <c r="F107" s="70"/>
      <c r="G107" s="70"/>
      <c r="H107" s="70"/>
      <c r="I107" s="70"/>
      <c r="J107" s="70"/>
      <c r="K107" s="70"/>
      <c r="L107" s="70"/>
      <c r="M107" s="70"/>
      <c r="N107" s="70"/>
      <c r="O107" s="70"/>
      <c r="P107" s="70"/>
    </row>
    <row r="108" spans="1:32" ht="12.75" customHeight="1" x14ac:dyDescent="0.25">
      <c r="A108" s="70"/>
      <c r="B108" s="75"/>
      <c r="C108" s="75"/>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row>
    <row r="109" spans="1:32" ht="12.75" customHeight="1" x14ac:dyDescent="0.25">
      <c r="A109" s="70"/>
      <c r="B109" s="75"/>
      <c r="C109" s="75"/>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row>
    <row r="110" spans="1:32" ht="12.75" customHeight="1" x14ac:dyDescent="0.25">
      <c r="A110" s="70"/>
      <c r="B110" s="75"/>
      <c r="C110" s="75"/>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row>
    <row r="111" spans="1:32" ht="12.75" customHeight="1" x14ac:dyDescent="0.25">
      <c r="A111" s="70"/>
      <c r="B111" s="75"/>
      <c r="C111" s="75"/>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row>
    <row r="112" spans="1:32" ht="12.75" customHeight="1" x14ac:dyDescent="0.25">
      <c r="A112" s="70"/>
      <c r="B112" s="75"/>
      <c r="C112" s="75"/>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row>
    <row r="113" spans="1:32" ht="12.75" customHeight="1" x14ac:dyDescent="0.25">
      <c r="A113" s="70"/>
      <c r="B113" s="75"/>
      <c r="C113" s="75"/>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row>
    <row r="114" spans="1:32" ht="12.75" customHeight="1" x14ac:dyDescent="0.25">
      <c r="A114" s="70"/>
      <c r="B114" s="75"/>
      <c r="C114" s="75"/>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row>
    <row r="115" spans="1:32" ht="12.75" customHeight="1" x14ac:dyDescent="0.25">
      <c r="A115" s="70"/>
      <c r="B115" s="75"/>
      <c r="C115" s="75"/>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row>
    <row r="116" spans="1:32" ht="12.75" customHeight="1" x14ac:dyDescent="0.25">
      <c r="A116" s="70"/>
      <c r="B116" s="75"/>
      <c r="C116" s="75"/>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row>
    <row r="117" spans="1:32" ht="12.75" customHeight="1" x14ac:dyDescent="0.25">
      <c r="A117" s="70"/>
      <c r="B117" s="75"/>
      <c r="C117" s="75"/>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row>
    <row r="118" spans="1:32" ht="12.75" customHeight="1" x14ac:dyDescent="0.25">
      <c r="A118" s="70"/>
      <c r="B118" s="75"/>
      <c r="C118" s="75"/>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row>
    <row r="119" spans="1:32" ht="12.75" customHeight="1" x14ac:dyDescent="0.25">
      <c r="A119" s="70"/>
      <c r="B119" s="75"/>
      <c r="C119" s="75"/>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row>
    <row r="120" spans="1:32" ht="12.75" customHeight="1" x14ac:dyDescent="0.25">
      <c r="A120" s="70"/>
      <c r="B120" s="75"/>
      <c r="C120" s="75"/>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row>
    <row r="121" spans="1:32" ht="12.75" customHeight="1" x14ac:dyDescent="0.25">
      <c r="A121" s="70"/>
      <c r="B121" s="75"/>
      <c r="C121" s="75"/>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row>
    <row r="122" spans="1:32" ht="12.75" customHeight="1" x14ac:dyDescent="0.25">
      <c r="A122" s="70"/>
      <c r="B122" s="75"/>
      <c r="C122" s="75"/>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row>
    <row r="123" spans="1:32" ht="12.75" customHeight="1" x14ac:dyDescent="0.25">
      <c r="A123" s="70"/>
      <c r="B123" s="75"/>
      <c r="C123" s="75"/>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row>
    <row r="124" spans="1:32" ht="12.75" customHeight="1" x14ac:dyDescent="0.25">
      <c r="A124" s="70"/>
      <c r="B124" s="75"/>
      <c r="C124" s="75"/>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row>
    <row r="125" spans="1:32" ht="12.75" customHeight="1" x14ac:dyDescent="0.25">
      <c r="A125" s="70"/>
      <c r="B125" s="75"/>
      <c r="C125" s="75"/>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row>
    <row r="126" spans="1:32" ht="12.75" customHeight="1" x14ac:dyDescent="0.25">
      <c r="A126" s="70"/>
      <c r="B126" s="75"/>
      <c r="C126" s="75"/>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row>
    <row r="127" spans="1:32" ht="12.75" customHeight="1" x14ac:dyDescent="0.25">
      <c r="A127" s="70"/>
      <c r="B127" s="75"/>
      <c r="C127" s="75"/>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row>
    <row r="128" spans="1:32" ht="12.75" customHeight="1" x14ac:dyDescent="0.25">
      <c r="A128" s="70"/>
      <c r="B128" s="75"/>
      <c r="C128" s="75"/>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row>
    <row r="129" spans="1:32" ht="12.75" customHeight="1" x14ac:dyDescent="0.25">
      <c r="A129" s="70"/>
      <c r="B129" s="75"/>
      <c r="C129" s="75"/>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row>
    <row r="130" spans="1:32" ht="12.75" customHeight="1" x14ac:dyDescent="0.25">
      <c r="A130" s="70"/>
      <c r="B130" s="75"/>
      <c r="C130" s="75"/>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row>
    <row r="131" spans="1:32" ht="12.75" customHeight="1" x14ac:dyDescent="0.25">
      <c r="A131" s="70"/>
      <c r="B131" s="75"/>
      <c r="C131" s="75"/>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row>
    <row r="132" spans="1:32" ht="12.75" customHeight="1" x14ac:dyDescent="0.25">
      <c r="A132" s="70"/>
      <c r="B132" s="75"/>
      <c r="C132" s="75"/>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row>
    <row r="133" spans="1:32" ht="12.75" customHeight="1" x14ac:dyDescent="0.25">
      <c r="A133" s="70"/>
      <c r="B133" s="75"/>
      <c r="C133" s="75"/>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row>
    <row r="134" spans="1:32" ht="12.75" customHeight="1" x14ac:dyDescent="0.25">
      <c r="A134" s="70"/>
      <c r="B134" s="75"/>
      <c r="C134" s="75"/>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row>
    <row r="135" spans="1:32" ht="12.75" customHeight="1" x14ac:dyDescent="0.25">
      <c r="A135" s="70"/>
      <c r="B135" s="75"/>
      <c r="C135" s="75"/>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row>
    <row r="136" spans="1:32" ht="12.75" customHeight="1" x14ac:dyDescent="0.25">
      <c r="A136" s="70"/>
      <c r="B136" s="75"/>
      <c r="C136" s="75"/>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row>
    <row r="137" spans="1:32" ht="12.75" customHeight="1" x14ac:dyDescent="0.25">
      <c r="A137" s="70"/>
      <c r="B137" s="75"/>
      <c r="C137" s="75"/>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row>
    <row r="138" spans="1:32" ht="12.75" customHeight="1" x14ac:dyDescent="0.25">
      <c r="A138" s="70"/>
      <c r="B138" s="75"/>
      <c r="C138" s="75"/>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row>
    <row r="139" spans="1:32" ht="12.75" customHeight="1" x14ac:dyDescent="0.25">
      <c r="A139" s="70"/>
      <c r="B139" s="75"/>
      <c r="C139" s="75"/>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row>
    <row r="140" spans="1:32" ht="12.75" customHeight="1" x14ac:dyDescent="0.25">
      <c r="A140" s="70"/>
      <c r="B140" s="75"/>
      <c r="C140" s="75"/>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row>
    <row r="141" spans="1:32" ht="12.75" customHeight="1" x14ac:dyDescent="0.25">
      <c r="A141" s="70"/>
      <c r="B141" s="75"/>
      <c r="C141" s="75"/>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row>
    <row r="142" spans="1:32" ht="12.75" customHeight="1" x14ac:dyDescent="0.25">
      <c r="A142" s="70"/>
      <c r="B142" s="75"/>
      <c r="C142" s="75"/>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row>
    <row r="143" spans="1:32" ht="12.75" customHeight="1" x14ac:dyDescent="0.25">
      <c r="A143" s="70"/>
      <c r="B143" s="75"/>
      <c r="C143" s="75"/>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row>
    <row r="144" spans="1:32" ht="12.75" customHeight="1" x14ac:dyDescent="0.25">
      <c r="A144" s="70"/>
      <c r="B144" s="75"/>
      <c r="C144" s="75"/>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row>
    <row r="145" spans="1:32" ht="12.75" customHeight="1" x14ac:dyDescent="0.25">
      <c r="A145" s="70"/>
      <c r="B145" s="75"/>
      <c r="C145" s="75"/>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row>
    <row r="146" spans="1:32" ht="12.75" customHeight="1" x14ac:dyDescent="0.25">
      <c r="A146" s="70"/>
      <c r="B146" s="75"/>
      <c r="C146" s="75"/>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row>
    <row r="147" spans="1:32" ht="12.75" customHeight="1" x14ac:dyDescent="0.25">
      <c r="A147" s="70"/>
      <c r="B147" s="75"/>
      <c r="C147" s="75"/>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row>
    <row r="148" spans="1:32" ht="12.75" customHeight="1" x14ac:dyDescent="0.25">
      <c r="A148" s="70"/>
      <c r="B148" s="75"/>
      <c r="C148" s="75"/>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row>
    <row r="149" spans="1:32" ht="12.75" customHeight="1" x14ac:dyDescent="0.25">
      <c r="A149" s="70"/>
      <c r="B149" s="75"/>
      <c r="C149" s="75"/>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row>
    <row r="150" spans="1:32" ht="12.75" customHeight="1" x14ac:dyDescent="0.25">
      <c r="A150" s="70"/>
      <c r="B150" s="75"/>
      <c r="C150" s="75"/>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row>
    <row r="151" spans="1:32" ht="12.75" customHeight="1" x14ac:dyDescent="0.25">
      <c r="A151" s="70"/>
      <c r="B151" s="75"/>
      <c r="C151" s="75"/>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row>
    <row r="152" spans="1:32" ht="12.75" customHeight="1" x14ac:dyDescent="0.25">
      <c r="A152" s="70"/>
      <c r="B152" s="75"/>
      <c r="C152" s="75"/>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row>
    <row r="153" spans="1:32" ht="12.75" customHeight="1" x14ac:dyDescent="0.25">
      <c r="A153" s="70"/>
      <c r="B153" s="75"/>
      <c r="C153" s="75"/>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row>
    <row r="154" spans="1:32" ht="12.75" customHeight="1" x14ac:dyDescent="0.25">
      <c r="A154" s="70"/>
      <c r="B154" s="75"/>
      <c r="C154" s="75"/>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row>
    <row r="155" spans="1:32" ht="12.75" customHeight="1" x14ac:dyDescent="0.25">
      <c r="A155" s="70"/>
      <c r="B155" s="75"/>
      <c r="C155" s="75"/>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row>
    <row r="156" spans="1:32" ht="12.75" customHeight="1" x14ac:dyDescent="0.25">
      <c r="A156" s="70"/>
      <c r="B156" s="75"/>
      <c r="C156" s="75"/>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row>
    <row r="157" spans="1:32" ht="12.75" customHeight="1" x14ac:dyDescent="0.25">
      <c r="A157" s="70"/>
      <c r="B157" s="75"/>
      <c r="C157" s="75"/>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row>
    <row r="158" spans="1:32" ht="12.75" customHeight="1" x14ac:dyDescent="0.25">
      <c r="A158" s="70"/>
      <c r="B158" s="75"/>
      <c r="C158" s="75"/>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row>
    <row r="159" spans="1:32" ht="12.75" customHeight="1" x14ac:dyDescent="0.25">
      <c r="A159" s="70"/>
      <c r="B159" s="75"/>
      <c r="C159" s="75"/>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row>
    <row r="160" spans="1:32" ht="12.75" customHeight="1" x14ac:dyDescent="0.25">
      <c r="A160" s="70"/>
      <c r="B160" s="75"/>
      <c r="C160" s="75"/>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row>
    <row r="161" spans="1:32" ht="12.75" customHeight="1" x14ac:dyDescent="0.25">
      <c r="A161" s="70"/>
      <c r="B161" s="75"/>
      <c r="C161" s="75"/>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row>
    <row r="162" spans="1:32" ht="12.75" customHeight="1" x14ac:dyDescent="0.25">
      <c r="A162" s="70"/>
      <c r="B162" s="75"/>
      <c r="C162" s="75"/>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row>
    <row r="163" spans="1:32" ht="12.75" customHeight="1" x14ac:dyDescent="0.25">
      <c r="A163" s="70"/>
      <c r="B163" s="75"/>
      <c r="C163" s="75"/>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row>
    <row r="164" spans="1:32" ht="12.75" customHeight="1" x14ac:dyDescent="0.25">
      <c r="A164" s="70"/>
      <c r="B164" s="75"/>
      <c r="C164" s="75"/>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row>
    <row r="165" spans="1:32" ht="12.75" customHeight="1" x14ac:dyDescent="0.25">
      <c r="A165" s="70"/>
      <c r="B165" s="75"/>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row>
  </sheetData>
  <autoFilter ref="A7:F73" xr:uid="{CBF684A4-AFCF-4E5E-B4CB-CA8371F249A9}"/>
  <mergeCells count="7">
    <mergeCell ref="A6:F6"/>
    <mergeCell ref="F4:F5"/>
    <mergeCell ref="B1:B3"/>
    <mergeCell ref="C1:D3"/>
    <mergeCell ref="B4:B5"/>
    <mergeCell ref="C4:D5"/>
    <mergeCell ref="E4:E5"/>
  </mergeCells>
  <pageMargins left="0.23622047244094491" right="0.23622047244094491" top="0.74803149606299213" bottom="0.74803149606299213" header="0.31496062992125984" footer="0.31496062992125984"/>
  <pageSetup scale="45"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 DE INFORMACIÓN'!$H$13:$H$30</xm:f>
          </x14:formula1>
          <xm:sqref>B8:B73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rgb="FF1EDE14"/>
  </sheetPr>
  <dimension ref="A1:AI118"/>
  <sheetViews>
    <sheetView view="pageBreakPreview" zoomScale="70" zoomScaleNormal="70" zoomScaleSheetLayoutView="7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25.5" customHeight="1" x14ac:dyDescent="0.25"/>
  <cols>
    <col min="1" max="1" width="11.42578125" style="63" customWidth="1"/>
    <col min="2" max="2" width="15.7109375" style="63" bestFit="1" customWidth="1"/>
    <col min="3" max="4" width="48.28515625" style="63" customWidth="1"/>
    <col min="5" max="5" width="57.42578125" style="63" customWidth="1"/>
    <col min="6" max="6" width="20" style="63" customWidth="1"/>
    <col min="7" max="7" width="13.85546875" style="63" customWidth="1"/>
    <col min="8" max="8" width="15.85546875" style="63" customWidth="1"/>
    <col min="9" max="9" width="16.140625" style="63" customWidth="1"/>
    <col min="10" max="10" width="25.7109375" style="63" customWidth="1"/>
    <col min="11" max="11" width="30.28515625" style="63" customWidth="1"/>
    <col min="12" max="16384" width="11.42578125" style="63"/>
  </cols>
  <sheetData>
    <row r="1" spans="1:35" s="77" customFormat="1" ht="19.5" customHeight="1" thickBot="1" x14ac:dyDescent="0.25">
      <c r="A1" s="76"/>
      <c r="B1" s="169" t="s">
        <v>0</v>
      </c>
      <c r="C1" s="220"/>
      <c r="D1" s="220"/>
      <c r="E1" s="220"/>
      <c r="F1" s="170"/>
      <c r="G1" s="221" t="s">
        <v>1</v>
      </c>
      <c r="H1" s="207"/>
      <c r="I1" s="208"/>
      <c r="J1" s="124" t="s">
        <v>2</v>
      </c>
      <c r="K1" s="71" t="s">
        <v>3</v>
      </c>
    </row>
    <row r="2" spans="1:35" s="77" customFormat="1" ht="19.5" customHeight="1" thickBot="1" x14ac:dyDescent="0.25">
      <c r="A2" s="76"/>
      <c r="B2" s="197"/>
      <c r="C2" s="198"/>
      <c r="D2" s="198"/>
      <c r="E2" s="198"/>
      <c r="F2" s="199"/>
      <c r="G2" s="221"/>
      <c r="H2" s="207"/>
      <c r="I2" s="208"/>
      <c r="J2" s="124" t="s">
        <v>4</v>
      </c>
      <c r="K2" s="73">
        <v>20</v>
      </c>
    </row>
    <row r="3" spans="1:35" s="77" customFormat="1" ht="19.5" customHeight="1" thickBot="1" x14ac:dyDescent="0.25">
      <c r="A3" s="76"/>
      <c r="B3" s="171"/>
      <c r="C3" s="200"/>
      <c r="D3" s="200"/>
      <c r="E3" s="200"/>
      <c r="F3" s="172"/>
      <c r="G3" s="221"/>
      <c r="H3" s="207"/>
      <c r="I3" s="208"/>
      <c r="J3" s="125" t="s">
        <v>5</v>
      </c>
      <c r="K3" s="74">
        <v>42745</v>
      </c>
    </row>
    <row r="4" spans="1:35" s="77" customFormat="1" ht="19.5" customHeight="1" x14ac:dyDescent="0.2">
      <c r="A4" s="76"/>
      <c r="B4" s="169" t="s">
        <v>6</v>
      </c>
      <c r="C4" s="220"/>
      <c r="D4" s="220"/>
      <c r="E4" s="220"/>
      <c r="F4" s="170"/>
      <c r="G4" s="181" t="s">
        <v>7</v>
      </c>
      <c r="H4" s="195"/>
      <c r="I4" s="182"/>
      <c r="J4" s="141" t="s">
        <v>893</v>
      </c>
      <c r="K4" s="139" t="s">
        <v>276</v>
      </c>
    </row>
    <row r="5" spans="1:35" s="77" customFormat="1" ht="19.5" customHeight="1" thickBot="1" x14ac:dyDescent="0.25">
      <c r="A5" s="76"/>
      <c r="B5" s="197"/>
      <c r="C5" s="198"/>
      <c r="D5" s="198"/>
      <c r="E5" s="198"/>
      <c r="F5" s="199"/>
      <c r="G5" s="183"/>
      <c r="H5" s="201"/>
      <c r="I5" s="184"/>
      <c r="J5" s="142"/>
      <c r="K5" s="143"/>
    </row>
    <row r="6" spans="1:35" ht="15" customHeight="1" x14ac:dyDescent="0.25">
      <c r="A6" s="211" t="s">
        <v>277</v>
      </c>
      <c r="B6" s="212"/>
      <c r="C6" s="212"/>
      <c r="D6" s="212"/>
      <c r="E6" s="212"/>
      <c r="F6" s="212"/>
      <c r="G6" s="212"/>
      <c r="H6" s="212"/>
      <c r="I6" s="212"/>
      <c r="J6" s="212"/>
      <c r="K6" s="213"/>
      <c r="L6" s="75"/>
      <c r="M6" s="75"/>
      <c r="N6" s="75"/>
      <c r="O6" s="75"/>
      <c r="P6" s="75"/>
      <c r="Q6" s="75"/>
      <c r="R6" s="75"/>
      <c r="S6" s="75"/>
      <c r="T6" s="75"/>
      <c r="U6" s="75"/>
      <c r="V6" s="75"/>
      <c r="W6" s="75"/>
      <c r="X6" s="75"/>
      <c r="Y6" s="75"/>
    </row>
    <row r="7" spans="1:35" ht="6" customHeight="1" x14ac:dyDescent="0.25">
      <c r="A7" s="214"/>
      <c r="B7" s="215"/>
      <c r="C7" s="215"/>
      <c r="D7" s="215"/>
      <c r="E7" s="215"/>
      <c r="F7" s="215"/>
      <c r="G7" s="215"/>
      <c r="H7" s="215"/>
      <c r="I7" s="215"/>
      <c r="J7" s="215"/>
      <c r="K7" s="216"/>
      <c r="L7" s="75"/>
      <c r="M7" s="75"/>
      <c r="N7" s="75"/>
      <c r="O7" s="75"/>
      <c r="P7" s="75"/>
      <c r="Q7" s="75"/>
      <c r="R7" s="75"/>
      <c r="S7" s="75"/>
      <c r="T7" s="75"/>
      <c r="U7" s="75"/>
      <c r="V7" s="75"/>
      <c r="W7" s="75"/>
      <c r="X7" s="75"/>
      <c r="Y7" s="75"/>
    </row>
    <row r="8" spans="1:35" ht="15.75" customHeight="1" thickBot="1" x14ac:dyDescent="0.3">
      <c r="A8" s="217"/>
      <c r="B8" s="218"/>
      <c r="C8" s="218"/>
      <c r="D8" s="218"/>
      <c r="E8" s="218"/>
      <c r="F8" s="218"/>
      <c r="G8" s="218"/>
      <c r="H8" s="218"/>
      <c r="I8" s="218"/>
      <c r="J8" s="218"/>
      <c r="K8" s="219"/>
      <c r="L8" s="75"/>
      <c r="M8" s="75"/>
      <c r="N8" s="75"/>
      <c r="O8" s="75"/>
      <c r="P8" s="75"/>
      <c r="Q8" s="75"/>
      <c r="R8" s="75"/>
      <c r="S8" s="75"/>
      <c r="T8" s="75"/>
      <c r="U8" s="75"/>
      <c r="V8" s="75"/>
      <c r="W8" s="75"/>
      <c r="X8" s="75"/>
      <c r="Y8" s="75"/>
    </row>
    <row r="9" spans="1:35" ht="36" customHeight="1" x14ac:dyDescent="0.25">
      <c r="A9" s="130" t="s">
        <v>167</v>
      </c>
      <c r="B9" s="130" t="s">
        <v>278</v>
      </c>
      <c r="C9" s="130" t="s">
        <v>279</v>
      </c>
      <c r="D9" s="130" t="s">
        <v>168</v>
      </c>
      <c r="E9" s="130" t="s">
        <v>280</v>
      </c>
      <c r="F9" s="130" t="s">
        <v>281</v>
      </c>
      <c r="G9" s="130" t="s">
        <v>282</v>
      </c>
      <c r="H9" s="130" t="s">
        <v>283</v>
      </c>
      <c r="I9" s="130" t="s">
        <v>284</v>
      </c>
      <c r="J9" s="130" t="s">
        <v>285</v>
      </c>
      <c r="K9" s="130" t="s">
        <v>286</v>
      </c>
      <c r="L9" s="75"/>
      <c r="M9" s="75"/>
      <c r="N9" s="75"/>
      <c r="O9" s="75"/>
      <c r="P9" s="75"/>
      <c r="Q9" s="75"/>
      <c r="R9" s="75"/>
      <c r="S9" s="75"/>
      <c r="T9" s="75"/>
      <c r="U9" s="75"/>
      <c r="V9" s="75"/>
      <c r="W9" s="75"/>
      <c r="X9" s="75"/>
      <c r="Y9" s="75"/>
    </row>
    <row r="10" spans="1:35" ht="51" x14ac:dyDescent="0.25">
      <c r="A10" s="67">
        <v>1</v>
      </c>
      <c r="B10" s="67" t="s">
        <v>287</v>
      </c>
      <c r="C10" s="115" t="s">
        <v>767</v>
      </c>
      <c r="D10" s="109" t="str">
        <f>+VLOOKUP(A10,'IDENTIFICACIÓN DE RIESGOS'!$A$7:$C$95,3,0)</f>
        <v>Inadecuada orientación a los usuarios en casas de justicia</v>
      </c>
      <c r="E10" s="111" t="s">
        <v>288</v>
      </c>
      <c r="F10" s="67">
        <v>5</v>
      </c>
      <c r="G10" s="67">
        <v>1</v>
      </c>
      <c r="H10" s="84">
        <f t="shared" ref="H10:H71" si="0">F10*G10</f>
        <v>5</v>
      </c>
      <c r="I10" s="67" t="str">
        <f t="shared" ref="I10:I71" si="1">IF(OR(AND(F10=1,G10=1),AND(F10=2,G10=1),AND(F10=3,G10=1),AND(F10=1,G10=2),AND(F10=2,G10=2)),"ZONA RIESGO BAJA",IF(OR(AND(F10=4,G10=1),AND(F10=3,G10=2),AND(F10=2,G10=3),AND(F10=1,G10=3)),"ZONA RIESGO MODERADO",IF(OR(AND(F10=5,G10=1),AND(F10=5,G10=2),AND(F10=4,G10=2),AND(F10=4,G10=3),AND(F10=3,G10=3),AND(F10=2,G10=4),AND(F10=1,G10=4),AND(F10=1,G10=5)),"ZONA RIESGO ALTO",IF(OR(AND(F10=5,G10=3),AND(F10=5,G10=4),AND(F10=5,G10=5),AND(F10=4,G10=4),AND(F10=4,G10=5),AND(F10=3,G10=4),AND(F10=3,G10=5),AND(F10=2,G10=5)),"ZONA RIESGO EXTREMO",0))))</f>
        <v>ZONA RIESGO ALTO</v>
      </c>
      <c r="J10" s="103" t="s">
        <v>289</v>
      </c>
      <c r="K10" s="103" t="s">
        <v>289</v>
      </c>
      <c r="L10" s="75"/>
      <c r="M10" s="75"/>
      <c r="N10" s="75"/>
      <c r="O10" s="75"/>
      <c r="P10" s="75"/>
      <c r="Q10" s="75"/>
      <c r="R10" s="75"/>
      <c r="S10" s="75"/>
      <c r="T10" s="75"/>
      <c r="U10" s="75"/>
      <c r="V10" s="75"/>
      <c r="W10" s="75"/>
      <c r="X10" s="75"/>
      <c r="Y10" s="75"/>
    </row>
    <row r="11" spans="1:35" ht="99" customHeight="1" x14ac:dyDescent="0.25">
      <c r="A11" s="67">
        <v>2</v>
      </c>
      <c r="B11" s="67" t="s">
        <v>287</v>
      </c>
      <c r="C11" s="111" t="s">
        <v>290</v>
      </c>
      <c r="D11" s="109" t="str">
        <f>+VLOOKUP(A11,'IDENTIFICACIÓN DE RIESGOS'!$A$7:$C$95,3,0)</f>
        <v>Desvinculación de entidades operadoras al programa de casas de justicia</v>
      </c>
      <c r="E11" s="111" t="s">
        <v>291</v>
      </c>
      <c r="F11" s="67">
        <v>2</v>
      </c>
      <c r="G11" s="67">
        <v>3</v>
      </c>
      <c r="H11" s="84">
        <f t="shared" si="0"/>
        <v>6</v>
      </c>
      <c r="I11" s="67" t="str">
        <f t="shared" si="1"/>
        <v>ZONA RIESGO MODERADO</v>
      </c>
      <c r="J11" s="103" t="s">
        <v>783</v>
      </c>
      <c r="K11" s="103" t="s">
        <v>289</v>
      </c>
      <c r="L11" s="75"/>
      <c r="M11" s="75"/>
      <c r="N11" s="75"/>
      <c r="O11" s="75"/>
      <c r="P11" s="75"/>
      <c r="Q11" s="75"/>
      <c r="R11" s="75"/>
      <c r="S11" s="75"/>
      <c r="T11" s="75"/>
      <c r="U11" s="75"/>
      <c r="V11" s="75"/>
      <c r="W11" s="75"/>
      <c r="X11" s="75"/>
      <c r="Y11" s="75"/>
    </row>
    <row r="12" spans="1:35" ht="51" x14ac:dyDescent="0.25">
      <c r="A12" s="67">
        <v>3</v>
      </c>
      <c r="B12" s="67" t="s">
        <v>287</v>
      </c>
      <c r="C12" s="111" t="s">
        <v>292</v>
      </c>
      <c r="D12" s="109" t="str">
        <f>+VLOOKUP(A12,'IDENTIFICACIÓN DE RIESGOS'!$A$7:$C$95,3,0)</f>
        <v>Interrupción o retraso en la prestación de los servicios de recepción, información y orientación de los ciudadanos en las casas de justicia de Bogotá</v>
      </c>
      <c r="E12" s="111" t="s">
        <v>293</v>
      </c>
      <c r="F12" s="67">
        <v>5</v>
      </c>
      <c r="G12" s="67">
        <v>1</v>
      </c>
      <c r="H12" s="84">
        <f t="shared" si="0"/>
        <v>5</v>
      </c>
      <c r="I12" s="67" t="str">
        <f t="shared" si="1"/>
        <v>ZONA RIESGO ALTO</v>
      </c>
      <c r="J12" s="103" t="s">
        <v>289</v>
      </c>
      <c r="K12" s="103" t="s">
        <v>289</v>
      </c>
      <c r="L12" s="75"/>
      <c r="M12" s="75"/>
      <c r="N12" s="75"/>
      <c r="O12" s="75"/>
      <c r="P12" s="75"/>
      <c r="Q12" s="75"/>
      <c r="R12" s="75"/>
      <c r="S12" s="75"/>
      <c r="T12" s="75"/>
      <c r="U12" s="75"/>
      <c r="V12" s="75"/>
      <c r="W12" s="75"/>
      <c r="X12" s="75"/>
      <c r="Y12" s="75"/>
    </row>
    <row r="13" spans="1:35" ht="102" x14ac:dyDescent="0.25">
      <c r="A13" s="67">
        <v>4</v>
      </c>
      <c r="B13" s="67" t="s">
        <v>287</v>
      </c>
      <c r="C13" s="111" t="s">
        <v>294</v>
      </c>
      <c r="D13" s="109" t="str">
        <f>+VLOOKUP(A13,'IDENTIFICACIÓN DE RIESGOS'!$A$7:$C$95,3,0)</f>
        <v>Interrupción o retraso en la prestación de los servicios por parte de las entidades operadoras de las casas de justicia de Bogotá</v>
      </c>
      <c r="E13" s="111" t="s">
        <v>295</v>
      </c>
      <c r="F13" s="67">
        <v>5</v>
      </c>
      <c r="G13" s="67">
        <v>1</v>
      </c>
      <c r="H13" s="84">
        <f t="shared" si="0"/>
        <v>5</v>
      </c>
      <c r="I13" s="67" t="str">
        <f t="shared" si="1"/>
        <v>ZONA RIESGO ALTO</v>
      </c>
      <c r="J13" s="103" t="s">
        <v>289</v>
      </c>
      <c r="K13" s="103" t="s">
        <v>289</v>
      </c>
      <c r="L13" s="75"/>
      <c r="M13" s="75"/>
      <c r="N13" s="75"/>
      <c r="O13" s="75"/>
      <c r="P13" s="75"/>
      <c r="Q13" s="75"/>
      <c r="R13" s="75"/>
      <c r="S13" s="75"/>
      <c r="T13" s="75"/>
      <c r="U13" s="75"/>
      <c r="V13" s="75"/>
      <c r="W13" s="75"/>
      <c r="X13" s="75"/>
      <c r="Y13" s="75"/>
    </row>
    <row r="14" spans="1:35" ht="51" x14ac:dyDescent="0.25">
      <c r="A14" s="67">
        <v>5</v>
      </c>
      <c r="B14" s="67" t="s">
        <v>287</v>
      </c>
      <c r="C14" s="111" t="s">
        <v>296</v>
      </c>
      <c r="D14" s="109" t="str">
        <f>+VLOOKUP(A14,'IDENTIFICACIÓN DE RIESGOS'!$A$7:$C$95,3,0)</f>
        <v>Afectación psicosocial de los funcionarios y contratistas del CTP</v>
      </c>
      <c r="E14" s="111" t="s">
        <v>297</v>
      </c>
      <c r="F14" s="67">
        <v>5</v>
      </c>
      <c r="G14" s="67">
        <v>1</v>
      </c>
      <c r="H14" s="84">
        <f t="shared" si="0"/>
        <v>5</v>
      </c>
      <c r="I14" s="67" t="str">
        <f t="shared" si="1"/>
        <v>ZONA RIESGO ALTO</v>
      </c>
      <c r="J14" s="103" t="s">
        <v>298</v>
      </c>
      <c r="K14" s="103" t="s">
        <v>299</v>
      </c>
      <c r="L14" s="75"/>
      <c r="M14" s="75"/>
      <c r="N14" s="75"/>
      <c r="O14" s="75"/>
      <c r="P14" s="75"/>
      <c r="Q14" s="75"/>
      <c r="R14" s="75"/>
      <c r="S14" s="75"/>
      <c r="T14" s="75"/>
      <c r="U14" s="75"/>
      <c r="V14" s="75"/>
      <c r="W14" s="75"/>
      <c r="X14" s="75"/>
      <c r="Y14" s="75"/>
    </row>
    <row r="15" spans="1:35" ht="97.5" customHeight="1" x14ac:dyDescent="0.25">
      <c r="A15" s="67">
        <v>6</v>
      </c>
      <c r="B15" s="67" t="s">
        <v>300</v>
      </c>
      <c r="C15" s="111" t="s">
        <v>301</v>
      </c>
      <c r="D15" s="109" t="str">
        <f>+VLOOKUP(A15,'IDENTIFICACIÓN DE RIESGOS'!$A$7:$C$95,3,0)</f>
        <v>Inadecuada implementación del medio "Traslado por protección"</v>
      </c>
      <c r="E15" s="111" t="s">
        <v>302</v>
      </c>
      <c r="F15" s="67">
        <v>4</v>
      </c>
      <c r="G15" s="67">
        <v>2</v>
      </c>
      <c r="H15" s="84">
        <f t="shared" si="0"/>
        <v>8</v>
      </c>
      <c r="I15" s="67" t="str">
        <f t="shared" si="1"/>
        <v>ZONA RIESGO ALTO</v>
      </c>
      <c r="J15" s="103" t="s">
        <v>303</v>
      </c>
      <c r="K15" s="103" t="s">
        <v>304</v>
      </c>
      <c r="L15" s="75"/>
      <c r="M15" s="75"/>
      <c r="N15" s="75"/>
      <c r="O15" s="75"/>
      <c r="P15" s="75"/>
      <c r="Q15" s="75"/>
      <c r="R15" s="75"/>
      <c r="S15" s="75"/>
      <c r="T15" s="75"/>
      <c r="U15" s="75"/>
      <c r="V15" s="75"/>
      <c r="W15" s="75"/>
      <c r="X15" s="75"/>
      <c r="Y15" s="75"/>
    </row>
    <row r="16" spans="1:35" ht="102" x14ac:dyDescent="0.25">
      <c r="A16" s="67">
        <v>7</v>
      </c>
      <c r="B16" s="67" t="s">
        <v>287</v>
      </c>
      <c r="C16" s="111" t="s">
        <v>305</v>
      </c>
      <c r="D16" s="109" t="str">
        <f>+VLOOKUP(A16,'IDENTIFICACIÓN DE RIESGOS'!$A$7:$C$95,3,0)</f>
        <v>Responder extemporáneamente las Peticiones, Quejas, Reclamos o Sugerencias que ingresen a la Secretaría Distrital de Seguridad, Convivencia y Justicia.</v>
      </c>
      <c r="E16" s="111" t="s">
        <v>306</v>
      </c>
      <c r="F16" s="67">
        <v>5</v>
      </c>
      <c r="G16" s="67">
        <v>4</v>
      </c>
      <c r="H16" s="84">
        <f t="shared" si="0"/>
        <v>20</v>
      </c>
      <c r="I16" s="67" t="str">
        <f t="shared" si="1"/>
        <v>ZONA RIESGO EXTREMO</v>
      </c>
      <c r="J16" s="103" t="s">
        <v>307</v>
      </c>
      <c r="K16" s="103" t="s">
        <v>308</v>
      </c>
      <c r="L16" s="75"/>
      <c r="M16" s="75"/>
      <c r="N16" s="75"/>
      <c r="O16" s="75"/>
      <c r="P16" s="75"/>
      <c r="Q16" s="75"/>
      <c r="R16" s="75"/>
      <c r="S16" s="75"/>
      <c r="T16" s="75"/>
      <c r="U16" s="75"/>
      <c r="V16" s="75"/>
      <c r="W16" s="75"/>
      <c r="X16" s="75"/>
      <c r="Y16" s="75"/>
      <c r="Z16" s="75"/>
      <c r="AA16" s="75"/>
      <c r="AB16" s="75"/>
      <c r="AC16" s="75"/>
      <c r="AD16" s="75"/>
      <c r="AE16" s="75"/>
      <c r="AF16" s="75"/>
      <c r="AG16" s="75"/>
      <c r="AH16" s="75"/>
      <c r="AI16" s="75"/>
    </row>
    <row r="17" spans="1:35" ht="127.5" x14ac:dyDescent="0.25">
      <c r="A17" s="67">
        <v>8</v>
      </c>
      <c r="B17" s="67" t="s">
        <v>300</v>
      </c>
      <c r="C17" s="111" t="s">
        <v>309</v>
      </c>
      <c r="D17" s="109" t="str">
        <f>+VLOOKUP(A17,'IDENTIFICACIÓN DE RIESGOS'!$A$7:$C$95,3,0)</f>
        <v>Publicar extemporáneamente los Informes de PQRS en la página web de la entidad.</v>
      </c>
      <c r="E17" s="111" t="s">
        <v>306</v>
      </c>
      <c r="F17" s="67">
        <v>2</v>
      </c>
      <c r="G17" s="67">
        <v>3</v>
      </c>
      <c r="H17" s="84">
        <f t="shared" si="0"/>
        <v>6</v>
      </c>
      <c r="I17" s="67" t="str">
        <f t="shared" si="1"/>
        <v>ZONA RIESGO MODERADO</v>
      </c>
      <c r="J17" s="103" t="s">
        <v>310</v>
      </c>
      <c r="K17" s="103" t="s">
        <v>311</v>
      </c>
      <c r="L17" s="75"/>
      <c r="M17" s="75"/>
      <c r="N17" s="75"/>
      <c r="O17" s="75"/>
      <c r="P17" s="75"/>
      <c r="Q17" s="75"/>
      <c r="R17" s="75"/>
      <c r="S17" s="75"/>
      <c r="T17" s="75"/>
      <c r="U17" s="75"/>
      <c r="V17" s="75"/>
      <c r="W17" s="75"/>
      <c r="X17" s="75"/>
      <c r="Y17" s="75"/>
      <c r="Z17" s="75"/>
      <c r="AA17" s="75"/>
      <c r="AB17" s="75"/>
      <c r="AC17" s="75"/>
      <c r="AD17" s="75"/>
      <c r="AE17" s="75"/>
      <c r="AF17" s="75"/>
      <c r="AG17" s="75"/>
      <c r="AH17" s="75"/>
      <c r="AI17" s="75"/>
    </row>
    <row r="18" spans="1:35" ht="114.75" x14ac:dyDescent="0.25">
      <c r="A18" s="67">
        <v>9</v>
      </c>
      <c r="B18" s="67" t="s">
        <v>300</v>
      </c>
      <c r="C18" s="111" t="s">
        <v>768</v>
      </c>
      <c r="D18" s="109" t="str">
        <f>+VLOOKUP(A18,'IDENTIFICACIÓN DE RIESGOS'!$A$7:$C$95,3,0)</f>
        <v>Procesos disciplinarios desarrollados  y fallados sin cumplir con los parámetros de ley.</v>
      </c>
      <c r="E18" s="111" t="s">
        <v>312</v>
      </c>
      <c r="F18" s="67">
        <v>1</v>
      </c>
      <c r="G18" s="67">
        <v>4</v>
      </c>
      <c r="H18" s="84">
        <f t="shared" si="0"/>
        <v>4</v>
      </c>
      <c r="I18" s="67" t="str">
        <f t="shared" si="1"/>
        <v>ZONA RIESGO ALTO</v>
      </c>
      <c r="J18" s="103" t="s">
        <v>784</v>
      </c>
      <c r="K18" s="103" t="s">
        <v>313</v>
      </c>
      <c r="L18" s="75"/>
      <c r="M18" s="75"/>
      <c r="N18" s="75"/>
      <c r="O18" s="75"/>
      <c r="P18" s="75"/>
      <c r="Q18" s="75"/>
      <c r="R18" s="75"/>
      <c r="S18" s="75"/>
      <c r="T18" s="75"/>
      <c r="U18" s="75"/>
      <c r="V18" s="75"/>
      <c r="W18" s="75"/>
      <c r="X18" s="75"/>
      <c r="Y18" s="75"/>
      <c r="Z18" s="75"/>
      <c r="AA18" s="75"/>
      <c r="AB18" s="75"/>
      <c r="AC18" s="75"/>
      <c r="AD18" s="75"/>
      <c r="AE18" s="75"/>
      <c r="AF18" s="75"/>
      <c r="AG18" s="75"/>
      <c r="AH18" s="75"/>
      <c r="AI18" s="75"/>
    </row>
    <row r="19" spans="1:35" ht="76.5" x14ac:dyDescent="0.25">
      <c r="A19" s="67">
        <v>10</v>
      </c>
      <c r="B19" s="67" t="s">
        <v>287</v>
      </c>
      <c r="C19" s="111" t="s">
        <v>769</v>
      </c>
      <c r="D19" s="109" t="str">
        <f>+VLOOKUP(A19,'IDENTIFICACIÓN DE RIESGOS'!$A$7:$C$95,3,0)</f>
        <v xml:space="preserve">Incumplimiento normativo ambiental por parte de la Secretaria Distrital de Seguridad, Convivencia y Justicia </v>
      </c>
      <c r="E19" s="111" t="s">
        <v>314</v>
      </c>
      <c r="F19" s="67">
        <v>4</v>
      </c>
      <c r="G19" s="67">
        <v>4</v>
      </c>
      <c r="H19" s="84">
        <f t="shared" si="0"/>
        <v>16</v>
      </c>
      <c r="I19" s="67" t="str">
        <f t="shared" si="1"/>
        <v>ZONA RIESGO EXTREMO</v>
      </c>
      <c r="J19" s="103" t="s">
        <v>315</v>
      </c>
      <c r="K19" s="103" t="s">
        <v>785</v>
      </c>
      <c r="L19" s="75"/>
      <c r="M19" s="75"/>
      <c r="N19" s="75"/>
      <c r="O19" s="75"/>
      <c r="P19" s="75"/>
      <c r="Q19" s="75"/>
      <c r="R19" s="75"/>
      <c r="S19" s="75"/>
      <c r="T19" s="75"/>
      <c r="U19" s="75"/>
      <c r="V19" s="75"/>
      <c r="W19" s="75"/>
      <c r="X19" s="75"/>
      <c r="Y19" s="75"/>
      <c r="Z19" s="75"/>
      <c r="AA19" s="75"/>
      <c r="AB19" s="75"/>
      <c r="AC19" s="75"/>
      <c r="AD19" s="75"/>
      <c r="AE19" s="75"/>
      <c r="AF19" s="75"/>
      <c r="AG19" s="75"/>
      <c r="AH19" s="75"/>
      <c r="AI19" s="75"/>
    </row>
    <row r="20" spans="1:35" ht="63.75" x14ac:dyDescent="0.25">
      <c r="A20" s="67">
        <v>11</v>
      </c>
      <c r="B20" s="67" t="s">
        <v>287</v>
      </c>
      <c r="C20" s="111" t="s">
        <v>884</v>
      </c>
      <c r="D20" s="109" t="str">
        <f>+VLOOKUP(A20,'IDENTIFICACIÓN DE RIESGOS'!$A$7:$C$95,3,0)</f>
        <v>Deficiencia en la identificación de los aspectos e impactos ambientales.</v>
      </c>
      <c r="E20" s="111" t="s">
        <v>316</v>
      </c>
      <c r="F20" s="67">
        <v>2</v>
      </c>
      <c r="G20" s="67">
        <v>2</v>
      </c>
      <c r="H20" s="84">
        <f t="shared" si="0"/>
        <v>4</v>
      </c>
      <c r="I20" s="67" t="str">
        <f t="shared" si="1"/>
        <v>ZONA RIESGO BAJA</v>
      </c>
      <c r="J20" s="103" t="s">
        <v>317</v>
      </c>
      <c r="K20" s="103" t="s">
        <v>785</v>
      </c>
      <c r="L20" s="75"/>
      <c r="M20" s="75"/>
      <c r="N20" s="75"/>
      <c r="O20" s="75"/>
      <c r="P20" s="75"/>
      <c r="Q20" s="75"/>
      <c r="R20" s="75"/>
      <c r="S20" s="75"/>
      <c r="T20" s="75"/>
      <c r="U20" s="75"/>
      <c r="V20" s="75"/>
      <c r="W20" s="75"/>
      <c r="X20" s="75"/>
      <c r="Y20" s="75"/>
      <c r="Z20" s="75"/>
      <c r="AA20" s="75"/>
      <c r="AB20" s="75"/>
      <c r="AC20" s="75"/>
      <c r="AD20" s="75"/>
      <c r="AE20" s="75"/>
      <c r="AF20" s="75"/>
      <c r="AG20" s="75"/>
      <c r="AH20" s="75"/>
      <c r="AI20" s="75"/>
    </row>
    <row r="21" spans="1:35" ht="63.75" x14ac:dyDescent="0.25">
      <c r="A21" s="67">
        <v>12</v>
      </c>
      <c r="B21" s="67" t="s">
        <v>318</v>
      </c>
      <c r="C21" s="111" t="s">
        <v>319</v>
      </c>
      <c r="D21" s="109" t="str">
        <f>+VLOOKUP(A21,'IDENTIFICACIÓN DE RIESGOS'!$A$7:$C$95,3,0)</f>
        <v>Incumplimiento normativo ambiental y proliferación de vectores.</v>
      </c>
      <c r="E21" s="111" t="s">
        <v>320</v>
      </c>
      <c r="F21" s="67">
        <v>2</v>
      </c>
      <c r="G21" s="67">
        <v>2</v>
      </c>
      <c r="H21" s="84">
        <f t="shared" si="0"/>
        <v>4</v>
      </c>
      <c r="I21" s="67" t="str">
        <f t="shared" si="1"/>
        <v>ZONA RIESGO BAJA</v>
      </c>
      <c r="J21" s="103" t="s">
        <v>786</v>
      </c>
      <c r="K21" s="103" t="s">
        <v>785</v>
      </c>
      <c r="L21" s="75"/>
      <c r="M21" s="75"/>
      <c r="N21" s="75"/>
      <c r="O21" s="75"/>
      <c r="P21" s="75"/>
      <c r="Q21" s="75"/>
      <c r="R21" s="75"/>
      <c r="S21" s="75"/>
      <c r="T21" s="75"/>
      <c r="U21" s="75"/>
      <c r="V21" s="75"/>
      <c r="W21" s="75"/>
      <c r="X21" s="75"/>
      <c r="Y21" s="75"/>
      <c r="Z21" s="75"/>
      <c r="AA21" s="75"/>
      <c r="AB21" s="75"/>
      <c r="AC21" s="75"/>
      <c r="AD21" s="75"/>
      <c r="AE21" s="75"/>
      <c r="AF21" s="75"/>
      <c r="AG21" s="75"/>
      <c r="AH21" s="75"/>
      <c r="AI21" s="75"/>
    </row>
    <row r="22" spans="1:35" ht="102" x14ac:dyDescent="0.25">
      <c r="A22" s="67">
        <v>13</v>
      </c>
      <c r="B22" s="67" t="s">
        <v>300</v>
      </c>
      <c r="C22" s="111" t="s">
        <v>321</v>
      </c>
      <c r="D22" s="109" t="str">
        <f>+VLOOKUP(A22,'IDENTIFICACIÓN DE RIESGOS'!$A$7:$C$95,3,0)</f>
        <v>Dar el visto bueno a estudios previos  que no cumplen con la información requerida de:
• Número del estudio previo en SISCO
• Proyecto de inversión
• Objeto
• Valor
• Meta plan de desarrollo y meta proyecto de inversión</v>
      </c>
      <c r="E22" s="111" t="s">
        <v>322</v>
      </c>
      <c r="F22" s="67">
        <v>1</v>
      </c>
      <c r="G22" s="67">
        <v>4</v>
      </c>
      <c r="H22" s="84">
        <f t="shared" si="0"/>
        <v>4</v>
      </c>
      <c r="I22" s="67" t="str">
        <f t="shared" si="1"/>
        <v>ZONA RIESGO ALTO</v>
      </c>
      <c r="J22" s="103" t="s">
        <v>787</v>
      </c>
      <c r="K22" s="103" t="s">
        <v>788</v>
      </c>
      <c r="L22" s="75"/>
      <c r="M22" s="75"/>
      <c r="N22" s="75"/>
      <c r="O22" s="75"/>
      <c r="P22" s="75"/>
      <c r="Q22" s="75"/>
      <c r="R22" s="75"/>
      <c r="S22" s="75"/>
      <c r="T22" s="75"/>
      <c r="U22" s="75"/>
      <c r="V22" s="75"/>
      <c r="W22" s="75"/>
      <c r="X22" s="75"/>
      <c r="Y22" s="75"/>
      <c r="Z22" s="75"/>
      <c r="AA22" s="75"/>
      <c r="AB22" s="75"/>
      <c r="AC22" s="75"/>
      <c r="AD22" s="75"/>
      <c r="AE22" s="75"/>
      <c r="AF22" s="75"/>
      <c r="AG22" s="75"/>
      <c r="AH22" s="75"/>
      <c r="AI22" s="75"/>
    </row>
    <row r="23" spans="1:35" ht="76.5" x14ac:dyDescent="0.25">
      <c r="A23" s="67">
        <v>14</v>
      </c>
      <c r="B23" s="67" t="s">
        <v>287</v>
      </c>
      <c r="C23" s="115" t="s">
        <v>901</v>
      </c>
      <c r="D23" s="109" t="str">
        <f>+VLOOKUP(A23,'IDENTIFICACIÓN DE RIESGOS'!$A$7:$C$95,3,0)</f>
        <v>Inadecuado seguimiento a las herramientas de control, Productos y/o servicios dentro del SIG que permitan la insatisfacción de los usuarios y partes interesadas en los procesos misionales de la entidad</v>
      </c>
      <c r="E23" s="115" t="s">
        <v>324</v>
      </c>
      <c r="F23" s="67">
        <v>1</v>
      </c>
      <c r="G23" s="67">
        <v>3</v>
      </c>
      <c r="H23" s="84">
        <f t="shared" si="0"/>
        <v>3</v>
      </c>
      <c r="I23" s="67" t="str">
        <f t="shared" si="1"/>
        <v>ZONA RIESGO MODERADO</v>
      </c>
      <c r="J23" s="103" t="s">
        <v>325</v>
      </c>
      <c r="K23" s="103" t="s">
        <v>326</v>
      </c>
      <c r="L23" s="75"/>
      <c r="M23" s="75"/>
      <c r="N23" s="75"/>
      <c r="O23" s="75"/>
      <c r="P23" s="75"/>
      <c r="Q23" s="75"/>
      <c r="R23" s="75"/>
      <c r="S23" s="75"/>
      <c r="T23" s="75"/>
      <c r="U23" s="75"/>
      <c r="V23" s="75"/>
      <c r="W23" s="75"/>
      <c r="X23" s="75"/>
      <c r="Y23" s="75"/>
      <c r="Z23" s="75"/>
      <c r="AA23" s="75"/>
      <c r="AB23" s="75"/>
      <c r="AC23" s="75"/>
      <c r="AD23" s="75"/>
      <c r="AE23" s="75"/>
      <c r="AF23" s="75"/>
      <c r="AG23" s="75"/>
      <c r="AH23" s="75"/>
      <c r="AI23" s="75"/>
    </row>
    <row r="24" spans="1:35" ht="114.75" x14ac:dyDescent="0.25">
      <c r="A24" s="67">
        <v>15</v>
      </c>
      <c r="B24" s="67" t="s">
        <v>327</v>
      </c>
      <c r="C24" s="112" t="s">
        <v>740</v>
      </c>
      <c r="D24" s="109" t="str">
        <f>+VLOOKUP(A24,'IDENTIFICACIÓN DE RIESGOS'!$A$7:$C$95,3,0)</f>
        <v>Publicar información no autorizada que genere desinformación en la opinión pública</v>
      </c>
      <c r="E24" s="116" t="s">
        <v>778</v>
      </c>
      <c r="F24" s="67">
        <v>3</v>
      </c>
      <c r="G24" s="67">
        <v>2</v>
      </c>
      <c r="H24" s="84">
        <f t="shared" si="0"/>
        <v>6</v>
      </c>
      <c r="I24" s="67" t="str">
        <f t="shared" si="1"/>
        <v>ZONA RIESGO MODERADO</v>
      </c>
      <c r="J24" s="103" t="s">
        <v>789</v>
      </c>
      <c r="K24" s="103" t="s">
        <v>328</v>
      </c>
      <c r="L24" s="75"/>
      <c r="M24" s="75"/>
      <c r="N24" s="75"/>
      <c r="O24" s="75"/>
      <c r="P24" s="75"/>
      <c r="Q24" s="75"/>
      <c r="R24" s="75"/>
      <c r="S24" s="75"/>
      <c r="T24" s="75"/>
      <c r="U24" s="75"/>
      <c r="V24" s="75"/>
      <c r="W24" s="75"/>
      <c r="X24" s="75"/>
      <c r="Y24" s="75"/>
      <c r="Z24" s="75"/>
      <c r="AA24" s="75"/>
      <c r="AB24" s="75"/>
      <c r="AC24" s="75"/>
      <c r="AD24" s="75"/>
      <c r="AE24" s="75"/>
      <c r="AF24" s="75"/>
      <c r="AG24" s="75"/>
      <c r="AH24" s="75"/>
      <c r="AI24" s="75"/>
    </row>
    <row r="25" spans="1:35" ht="140.25" x14ac:dyDescent="0.25">
      <c r="A25" s="67">
        <v>16</v>
      </c>
      <c r="B25" s="67" t="s">
        <v>327</v>
      </c>
      <c r="C25" s="116" t="s">
        <v>770</v>
      </c>
      <c r="D25" s="109" t="str">
        <f>+VLOOKUP(A25,'IDENTIFICACIÓN DE RIESGOS'!$A$7:$C$95,3,0)</f>
        <v>No divulgar o divulgar inoportunamente la información de la SSCJ</v>
      </c>
      <c r="E25" s="116" t="s">
        <v>475</v>
      </c>
      <c r="F25" s="67">
        <v>3</v>
      </c>
      <c r="G25" s="67">
        <v>3</v>
      </c>
      <c r="H25" s="84">
        <f t="shared" si="0"/>
        <v>9</v>
      </c>
      <c r="I25" s="67" t="str">
        <f t="shared" si="1"/>
        <v>ZONA RIESGO ALTO</v>
      </c>
      <c r="J25" s="103" t="s">
        <v>790</v>
      </c>
      <c r="K25" s="103" t="s">
        <v>329</v>
      </c>
      <c r="L25" s="75"/>
      <c r="M25" s="75"/>
      <c r="N25" s="75"/>
      <c r="O25" s="75"/>
      <c r="P25" s="75"/>
      <c r="Q25" s="75"/>
      <c r="R25" s="75"/>
      <c r="S25" s="75"/>
      <c r="T25" s="75"/>
      <c r="U25" s="75"/>
      <c r="V25" s="75"/>
      <c r="W25" s="75"/>
      <c r="X25" s="75"/>
      <c r="Y25" s="75"/>
      <c r="Z25" s="75"/>
      <c r="AA25" s="75"/>
      <c r="AB25" s="75"/>
      <c r="AC25" s="75"/>
      <c r="AD25" s="75"/>
      <c r="AE25" s="75"/>
      <c r="AF25" s="75"/>
      <c r="AG25" s="75"/>
      <c r="AH25" s="75"/>
      <c r="AI25" s="75"/>
    </row>
    <row r="26" spans="1:35" ht="191.25" x14ac:dyDescent="0.25">
      <c r="A26" s="67">
        <v>17</v>
      </c>
      <c r="B26" s="67" t="s">
        <v>739</v>
      </c>
      <c r="C26" s="111" t="s">
        <v>745</v>
      </c>
      <c r="D26" s="109" t="str">
        <f>+VLOOKUP(A26,'IDENTIFICACIÓN DE RIESGOS'!$A$7:$C$95,3,0)</f>
        <v>Publicación indebida de contenidos digitales (RRSS y página web ) de la Secretaría de Seguridad, Convivencia y Justicia</v>
      </c>
      <c r="E26" s="111" t="s">
        <v>331</v>
      </c>
      <c r="F26" s="67">
        <v>4</v>
      </c>
      <c r="G26" s="67">
        <v>3</v>
      </c>
      <c r="H26" s="84">
        <f t="shared" si="0"/>
        <v>12</v>
      </c>
      <c r="I26" s="67" t="str">
        <f t="shared" si="1"/>
        <v>ZONA RIESGO ALTO</v>
      </c>
      <c r="J26" s="103" t="s">
        <v>791</v>
      </c>
      <c r="K26" s="103" t="s">
        <v>332</v>
      </c>
      <c r="L26" s="75"/>
      <c r="M26" s="75"/>
      <c r="N26" s="75"/>
      <c r="O26" s="75"/>
      <c r="P26" s="75"/>
      <c r="Q26" s="75"/>
      <c r="R26" s="75"/>
      <c r="S26" s="75"/>
      <c r="T26" s="75"/>
      <c r="U26" s="75"/>
      <c r="V26" s="75"/>
      <c r="W26" s="75"/>
      <c r="X26" s="75"/>
      <c r="Y26" s="75"/>
      <c r="Z26" s="75"/>
      <c r="AA26" s="75"/>
      <c r="AB26" s="75"/>
      <c r="AC26" s="75"/>
      <c r="AD26" s="75"/>
      <c r="AE26" s="75"/>
      <c r="AF26" s="75"/>
      <c r="AG26" s="75"/>
      <c r="AH26" s="75"/>
      <c r="AI26" s="75"/>
    </row>
    <row r="27" spans="1:35" ht="114.75" x14ac:dyDescent="0.25">
      <c r="A27" s="67">
        <v>18</v>
      </c>
      <c r="B27" s="67" t="s">
        <v>287</v>
      </c>
      <c r="C27" s="111" t="s">
        <v>333</v>
      </c>
      <c r="D27" s="109" t="str">
        <f>+VLOOKUP(A27,'IDENTIFICACIÓN DE RIESGOS'!$A$7:$C$95,3,0)</f>
        <v>Falla parcial en el servicio de atención de la línea de Seguridad y Emergencias 123.</v>
      </c>
      <c r="E27" s="111" t="s">
        <v>334</v>
      </c>
      <c r="F27" s="67">
        <v>4</v>
      </c>
      <c r="G27" s="67">
        <v>4</v>
      </c>
      <c r="H27" s="84">
        <f t="shared" si="0"/>
        <v>16</v>
      </c>
      <c r="I27" s="67" t="str">
        <f t="shared" si="1"/>
        <v>ZONA RIESGO EXTREMO</v>
      </c>
      <c r="J27" s="103" t="s">
        <v>792</v>
      </c>
      <c r="K27" s="103" t="s">
        <v>335</v>
      </c>
      <c r="L27" s="75"/>
      <c r="M27" s="75"/>
      <c r="N27" s="75"/>
      <c r="O27" s="75"/>
      <c r="P27" s="75"/>
      <c r="Q27" s="75"/>
      <c r="R27" s="75"/>
      <c r="S27" s="75"/>
      <c r="T27" s="75"/>
      <c r="U27" s="75"/>
      <c r="V27" s="75"/>
      <c r="W27" s="75"/>
      <c r="X27" s="75"/>
      <c r="Y27" s="75"/>
      <c r="Z27" s="75"/>
      <c r="AA27" s="75"/>
      <c r="AB27" s="75"/>
      <c r="AC27" s="75"/>
      <c r="AD27" s="75"/>
      <c r="AE27" s="75"/>
      <c r="AF27" s="75"/>
      <c r="AG27" s="75"/>
      <c r="AH27" s="75"/>
      <c r="AI27" s="75"/>
    </row>
    <row r="28" spans="1:35" ht="114.75" x14ac:dyDescent="0.25">
      <c r="A28" s="67">
        <v>19</v>
      </c>
      <c r="B28" s="67" t="s">
        <v>287</v>
      </c>
      <c r="C28" s="111" t="s">
        <v>336</v>
      </c>
      <c r="D28" s="109" t="str">
        <f>+VLOOKUP(A28,'IDENTIFICACIÓN DE RIESGOS'!$A$7:$C$95,3,0)</f>
        <v>Uso de información confidencial o de uso interno por personal no autorizado.</v>
      </c>
      <c r="E28" s="111" t="s">
        <v>337</v>
      </c>
      <c r="F28" s="67">
        <v>5</v>
      </c>
      <c r="G28" s="67">
        <v>3</v>
      </c>
      <c r="H28" s="84">
        <f t="shared" si="0"/>
        <v>15</v>
      </c>
      <c r="I28" s="67" t="str">
        <f t="shared" si="1"/>
        <v>ZONA RIESGO EXTREMO</v>
      </c>
      <c r="J28" s="103" t="s">
        <v>793</v>
      </c>
      <c r="K28" s="103" t="s">
        <v>794</v>
      </c>
      <c r="L28" s="75"/>
      <c r="M28" s="75"/>
      <c r="N28" s="75"/>
      <c r="O28" s="75"/>
      <c r="P28" s="75"/>
      <c r="Q28" s="75"/>
      <c r="R28" s="75"/>
      <c r="S28" s="75"/>
      <c r="T28" s="75"/>
      <c r="U28" s="75"/>
      <c r="V28" s="75"/>
      <c r="W28" s="75"/>
      <c r="X28" s="75"/>
      <c r="Y28" s="75"/>
      <c r="Z28" s="75"/>
      <c r="AA28" s="75"/>
      <c r="AB28" s="75"/>
      <c r="AC28" s="75"/>
      <c r="AD28" s="75"/>
      <c r="AE28" s="75"/>
      <c r="AF28" s="75"/>
      <c r="AG28" s="75"/>
      <c r="AH28" s="75"/>
      <c r="AI28" s="75"/>
    </row>
    <row r="29" spans="1:35" ht="89.25" x14ac:dyDescent="0.25">
      <c r="A29" s="67">
        <v>20</v>
      </c>
      <c r="B29" s="67" t="s">
        <v>287</v>
      </c>
      <c r="C29" s="111" t="s">
        <v>338</v>
      </c>
      <c r="D29" s="109" t="str">
        <f>+VLOOKUP(A29,'IDENTIFICACIÓN DE RIESGOS'!$A$7:$C$95,3,0)</f>
        <v>Afectación de personas, bienes o recursos por servicio o atención inadecuada de incidentes desde el NUSE 123</v>
      </c>
      <c r="E29" s="111" t="s">
        <v>339</v>
      </c>
      <c r="F29" s="67">
        <v>5</v>
      </c>
      <c r="G29" s="67">
        <v>2</v>
      </c>
      <c r="H29" s="84">
        <f t="shared" si="0"/>
        <v>10</v>
      </c>
      <c r="I29" s="67" t="str">
        <f t="shared" si="1"/>
        <v>ZONA RIESGO ALTO</v>
      </c>
      <c r="J29" s="103" t="s">
        <v>795</v>
      </c>
      <c r="K29" s="103" t="s">
        <v>796</v>
      </c>
      <c r="L29" s="75"/>
      <c r="M29" s="75"/>
      <c r="N29" s="75"/>
      <c r="O29" s="75"/>
      <c r="P29" s="75"/>
      <c r="Q29" s="75"/>
      <c r="R29" s="75"/>
      <c r="S29" s="75"/>
      <c r="T29" s="75"/>
      <c r="U29" s="75"/>
      <c r="V29" s="75"/>
      <c r="W29" s="75"/>
      <c r="X29" s="75"/>
      <c r="Y29" s="75"/>
      <c r="Z29" s="75"/>
      <c r="AA29" s="75"/>
      <c r="AB29" s="75"/>
      <c r="AC29" s="75"/>
      <c r="AD29" s="75"/>
      <c r="AE29" s="75"/>
      <c r="AF29" s="75"/>
      <c r="AG29" s="75"/>
      <c r="AH29" s="75"/>
      <c r="AI29" s="75"/>
    </row>
    <row r="30" spans="1:35" ht="138.75" customHeight="1" x14ac:dyDescent="0.25">
      <c r="A30" s="67">
        <v>21</v>
      </c>
      <c r="B30" s="67" t="s">
        <v>287</v>
      </c>
      <c r="C30" s="111" t="s">
        <v>771</v>
      </c>
      <c r="D30" s="109" t="str">
        <f>+VLOOKUP(A30,'IDENTIFICACIÓN DE RIESGOS'!$A$7:$C$95,3,0)</f>
        <v>Perdida o extravió documental por parte de un servidor que, aprovechando su posición frente a un recurso público, privilegia a un tercero con información para su beneficio.</v>
      </c>
      <c r="E30" s="111" t="s">
        <v>340</v>
      </c>
      <c r="F30" s="67">
        <v>1</v>
      </c>
      <c r="G30" s="67">
        <v>4</v>
      </c>
      <c r="H30" s="84">
        <f t="shared" si="0"/>
        <v>4</v>
      </c>
      <c r="I30" s="67" t="str">
        <f t="shared" si="1"/>
        <v>ZONA RIESGO ALTO</v>
      </c>
      <c r="J30" s="103" t="s">
        <v>341</v>
      </c>
      <c r="K30" s="103" t="s">
        <v>342</v>
      </c>
      <c r="L30" s="75"/>
      <c r="M30" s="75"/>
      <c r="N30" s="75"/>
      <c r="O30" s="75"/>
      <c r="P30" s="75"/>
      <c r="Q30" s="75"/>
      <c r="R30" s="75"/>
      <c r="S30" s="75"/>
      <c r="T30" s="75"/>
      <c r="U30" s="75"/>
      <c r="V30" s="75"/>
      <c r="W30" s="75"/>
      <c r="X30" s="75"/>
      <c r="Y30" s="75"/>
      <c r="Z30" s="75"/>
      <c r="AA30" s="75"/>
      <c r="AB30" s="75"/>
      <c r="AC30" s="75"/>
      <c r="AD30" s="75"/>
      <c r="AE30" s="75"/>
      <c r="AF30" s="75"/>
      <c r="AG30" s="75"/>
      <c r="AH30" s="75"/>
      <c r="AI30" s="75"/>
    </row>
    <row r="31" spans="1:35" ht="140.25" x14ac:dyDescent="0.25">
      <c r="A31" s="67">
        <v>22</v>
      </c>
      <c r="B31" s="67" t="s">
        <v>287</v>
      </c>
      <c r="C31" s="111" t="s">
        <v>343</v>
      </c>
      <c r="D31" s="109" t="str">
        <f>+VLOOKUP(A31,'IDENTIFICACIÓN DE RIESGOS'!$A$7:$C$95,3,0)</f>
        <v>Perdida y/o desaparición de los bienes al servicio de la Entidad parte de un servidor que, aprovechando su posición frente a un recurso público, sustrae bienes de la Entidad para su beneficio personal o un tercero.</v>
      </c>
      <c r="E31" s="111" t="s">
        <v>344</v>
      </c>
      <c r="F31" s="67">
        <v>2</v>
      </c>
      <c r="G31" s="67">
        <v>4</v>
      </c>
      <c r="H31" s="84">
        <f t="shared" si="0"/>
        <v>8</v>
      </c>
      <c r="I31" s="67" t="str">
        <f t="shared" si="1"/>
        <v>ZONA RIESGO ALTO</v>
      </c>
      <c r="J31" s="103" t="s">
        <v>341</v>
      </c>
      <c r="K31" s="103" t="s">
        <v>342</v>
      </c>
      <c r="L31" s="75"/>
      <c r="M31" s="75"/>
      <c r="N31" s="75"/>
      <c r="O31" s="75"/>
      <c r="P31" s="75"/>
      <c r="Q31" s="75"/>
      <c r="R31" s="75"/>
      <c r="S31" s="75"/>
      <c r="T31" s="75"/>
      <c r="U31" s="75"/>
      <c r="V31" s="75"/>
      <c r="W31" s="75"/>
      <c r="X31" s="75"/>
      <c r="Y31" s="75"/>
      <c r="Z31" s="75"/>
      <c r="AA31" s="75"/>
      <c r="AB31" s="75"/>
      <c r="AC31" s="75"/>
      <c r="AD31" s="75"/>
      <c r="AE31" s="75"/>
      <c r="AF31" s="75"/>
      <c r="AG31" s="75"/>
      <c r="AH31" s="75"/>
      <c r="AI31" s="75"/>
    </row>
    <row r="32" spans="1:35" ht="114.75" x14ac:dyDescent="0.25">
      <c r="A32" s="67">
        <v>23</v>
      </c>
      <c r="B32" s="67" t="s">
        <v>345</v>
      </c>
      <c r="C32" s="111" t="s">
        <v>728</v>
      </c>
      <c r="D32" s="109" t="str">
        <f>+VLOOKUP(A32,'IDENTIFICACIÓN DE RIESGOS'!$A$7:$C$95,3,0)</f>
        <v>Interrupción de los servicios  TIC</v>
      </c>
      <c r="E32" s="111" t="s">
        <v>346</v>
      </c>
      <c r="F32" s="67">
        <v>4</v>
      </c>
      <c r="G32" s="67">
        <v>4</v>
      </c>
      <c r="H32" s="84">
        <f t="shared" si="0"/>
        <v>16</v>
      </c>
      <c r="I32" s="67" t="str">
        <f t="shared" si="1"/>
        <v>ZONA RIESGO EXTREMO</v>
      </c>
      <c r="J32" s="103" t="s">
        <v>797</v>
      </c>
      <c r="K32" s="103" t="s">
        <v>798</v>
      </c>
      <c r="L32" s="75"/>
      <c r="M32" s="75"/>
      <c r="N32" s="75"/>
      <c r="O32" s="75"/>
      <c r="P32" s="75"/>
      <c r="Q32" s="75"/>
      <c r="R32" s="75"/>
      <c r="S32" s="75"/>
      <c r="T32" s="75"/>
      <c r="U32" s="75"/>
      <c r="V32" s="75"/>
      <c r="W32" s="75"/>
      <c r="X32" s="75"/>
      <c r="Y32" s="75"/>
      <c r="Z32" s="75"/>
      <c r="AA32" s="75"/>
      <c r="AB32" s="75"/>
      <c r="AC32" s="75"/>
      <c r="AD32" s="75"/>
      <c r="AE32" s="75"/>
      <c r="AF32" s="75"/>
      <c r="AG32" s="75"/>
      <c r="AH32" s="75"/>
      <c r="AI32" s="75"/>
    </row>
    <row r="33" spans="1:35" ht="51" x14ac:dyDescent="0.25">
      <c r="A33" s="67">
        <v>24</v>
      </c>
      <c r="B33" s="67" t="s">
        <v>345</v>
      </c>
      <c r="C33" s="111" t="s">
        <v>347</v>
      </c>
      <c r="D33" s="109" t="str">
        <f>+VLOOKUP(A33,'IDENTIFICACIÓN DE RIESGOS'!$A$7:$C$95,3,0)</f>
        <v>Incumplimiento de las funcionalidades para los cuales fueron diseñados los sistemas de información.</v>
      </c>
      <c r="E33" s="111" t="s">
        <v>348</v>
      </c>
      <c r="F33" s="67">
        <v>4</v>
      </c>
      <c r="G33" s="67">
        <v>3</v>
      </c>
      <c r="H33" s="84">
        <f t="shared" si="0"/>
        <v>12</v>
      </c>
      <c r="I33" s="67" t="str">
        <f t="shared" si="1"/>
        <v>ZONA RIESGO ALTO</v>
      </c>
      <c r="J33" s="103" t="s">
        <v>797</v>
      </c>
      <c r="K33" s="103" t="s">
        <v>349</v>
      </c>
      <c r="L33" s="75"/>
      <c r="M33" s="75"/>
      <c r="N33" s="75"/>
      <c r="O33" s="75"/>
      <c r="P33" s="75"/>
      <c r="Q33" s="75"/>
      <c r="R33" s="75"/>
      <c r="S33" s="75"/>
      <c r="T33" s="75"/>
      <c r="U33" s="75"/>
      <c r="V33" s="75"/>
      <c r="W33" s="75"/>
      <c r="X33" s="75"/>
      <c r="Y33" s="75"/>
      <c r="Z33" s="75"/>
      <c r="AA33" s="75"/>
      <c r="AB33" s="75"/>
      <c r="AC33" s="75"/>
      <c r="AD33" s="75"/>
      <c r="AE33" s="75"/>
      <c r="AF33" s="75"/>
      <c r="AG33" s="75"/>
      <c r="AH33" s="75"/>
      <c r="AI33" s="75"/>
    </row>
    <row r="34" spans="1:35" ht="102" x14ac:dyDescent="0.25">
      <c r="A34" s="67">
        <v>25</v>
      </c>
      <c r="B34" s="67" t="s">
        <v>287</v>
      </c>
      <c r="C34" s="111" t="s">
        <v>350</v>
      </c>
      <c r="D34" s="109" t="str">
        <f>+VLOOKUP(A34,'IDENTIFICACIÓN DE RIESGOS'!$A$7:$C$95,3,0)</f>
        <v>Deficiente ejecución del PAC</v>
      </c>
      <c r="E34" s="111" t="s">
        <v>351</v>
      </c>
      <c r="F34" s="67">
        <v>2</v>
      </c>
      <c r="G34" s="67">
        <v>3</v>
      </c>
      <c r="H34" s="84">
        <f t="shared" si="0"/>
        <v>6</v>
      </c>
      <c r="I34" s="67" t="str">
        <f t="shared" si="1"/>
        <v>ZONA RIESGO MODERADO</v>
      </c>
      <c r="J34" s="103" t="s">
        <v>352</v>
      </c>
      <c r="K34" s="103" t="s">
        <v>799</v>
      </c>
      <c r="L34" s="75"/>
      <c r="M34" s="75"/>
      <c r="N34" s="75"/>
      <c r="O34" s="75"/>
      <c r="P34" s="75"/>
      <c r="Q34" s="75"/>
      <c r="R34" s="75"/>
      <c r="S34" s="75"/>
      <c r="T34" s="75"/>
      <c r="U34" s="75"/>
      <c r="V34" s="75"/>
      <c r="W34" s="75"/>
      <c r="X34" s="75"/>
      <c r="Y34" s="75"/>
      <c r="Z34" s="75"/>
      <c r="AA34" s="75"/>
      <c r="AB34" s="75"/>
      <c r="AC34" s="75"/>
      <c r="AD34" s="75"/>
      <c r="AE34" s="75"/>
      <c r="AF34" s="75"/>
      <c r="AG34" s="75"/>
      <c r="AH34" s="75"/>
      <c r="AI34" s="75"/>
    </row>
    <row r="35" spans="1:35" ht="38.25" x14ac:dyDescent="0.25">
      <c r="A35" s="67">
        <v>26</v>
      </c>
      <c r="B35" s="67" t="s">
        <v>287</v>
      </c>
      <c r="C35" s="111" t="s">
        <v>772</v>
      </c>
      <c r="D35" s="109" t="str">
        <f>+VLOOKUP(A35,'IDENTIFICACIÓN DE RIESGOS'!$A$7:$C$95,3,0)</f>
        <v>Se identifica, clasifica y se registra información contable en rubros y cuantías que no correspondan</v>
      </c>
      <c r="E35" s="111" t="s">
        <v>353</v>
      </c>
      <c r="F35" s="67">
        <v>3</v>
      </c>
      <c r="G35" s="67">
        <v>2</v>
      </c>
      <c r="H35" s="84">
        <f t="shared" si="0"/>
        <v>6</v>
      </c>
      <c r="I35" s="67" t="str">
        <f t="shared" si="1"/>
        <v>ZONA RIESGO MODERADO</v>
      </c>
      <c r="J35" s="103" t="s">
        <v>354</v>
      </c>
      <c r="K35" s="103" t="s">
        <v>355</v>
      </c>
      <c r="L35" s="75"/>
      <c r="M35" s="75"/>
      <c r="N35" s="75"/>
      <c r="O35" s="75"/>
      <c r="P35" s="75"/>
      <c r="Q35" s="75"/>
      <c r="R35" s="75"/>
      <c r="S35" s="75"/>
      <c r="T35" s="75"/>
      <c r="U35" s="75"/>
      <c r="V35" s="75"/>
      <c r="W35" s="75"/>
      <c r="X35" s="75"/>
      <c r="Y35" s="75"/>
      <c r="Z35" s="75"/>
      <c r="AA35" s="75"/>
      <c r="AB35" s="75"/>
      <c r="AC35" s="75"/>
      <c r="AD35" s="75"/>
      <c r="AE35" s="75"/>
      <c r="AF35" s="75"/>
      <c r="AG35" s="75"/>
      <c r="AH35" s="75"/>
      <c r="AI35" s="75"/>
    </row>
    <row r="36" spans="1:35" ht="153" x14ac:dyDescent="0.25">
      <c r="A36" s="67">
        <v>27</v>
      </c>
      <c r="B36" s="67" t="s">
        <v>300</v>
      </c>
      <c r="C36" s="111" t="s">
        <v>773</v>
      </c>
      <c r="D36" s="109" t="str">
        <f>+VLOOKUP(A36,'IDENTIFICACIÓN DE RIESGOS'!$A$7:$C$95,3,0)</f>
        <v>Documentos incompletos para la elaboración de un contrato</v>
      </c>
      <c r="E36" s="111" t="s">
        <v>356</v>
      </c>
      <c r="F36" s="67">
        <v>1</v>
      </c>
      <c r="G36" s="67">
        <v>5</v>
      </c>
      <c r="H36" s="84">
        <f t="shared" si="0"/>
        <v>5</v>
      </c>
      <c r="I36" s="67" t="str">
        <f t="shared" si="1"/>
        <v>ZONA RIESGO ALTO</v>
      </c>
      <c r="J36" s="103" t="s">
        <v>800</v>
      </c>
      <c r="K36" s="103" t="s">
        <v>801</v>
      </c>
      <c r="L36" s="75"/>
      <c r="M36" s="75"/>
      <c r="N36" s="75"/>
      <c r="O36" s="75"/>
      <c r="P36" s="75"/>
      <c r="Q36" s="75"/>
      <c r="R36" s="75"/>
      <c r="S36" s="75"/>
      <c r="T36" s="75"/>
      <c r="U36" s="75"/>
      <c r="V36" s="75"/>
      <c r="W36" s="75"/>
      <c r="X36" s="75"/>
      <c r="Y36" s="75"/>
      <c r="Z36" s="75"/>
      <c r="AA36" s="75"/>
      <c r="AB36" s="75"/>
      <c r="AC36" s="75"/>
      <c r="AD36" s="75"/>
      <c r="AE36" s="75"/>
      <c r="AF36" s="75"/>
      <c r="AG36" s="75"/>
      <c r="AH36" s="75"/>
      <c r="AI36" s="75"/>
    </row>
    <row r="37" spans="1:35" ht="153" x14ac:dyDescent="0.25">
      <c r="A37" s="67">
        <v>28</v>
      </c>
      <c r="B37" s="67" t="s">
        <v>300</v>
      </c>
      <c r="C37" s="111" t="s">
        <v>357</v>
      </c>
      <c r="D37" s="109" t="str">
        <f>+VLOOKUP(A37,'IDENTIFICACIÓN DE RIESGOS'!$A$7:$C$95,3,0)</f>
        <v>Documentos incompletos para la legalización de un contrato</v>
      </c>
      <c r="E37" s="111" t="s">
        <v>356</v>
      </c>
      <c r="F37" s="67">
        <v>1</v>
      </c>
      <c r="G37" s="67">
        <v>5</v>
      </c>
      <c r="H37" s="84">
        <f t="shared" si="0"/>
        <v>5</v>
      </c>
      <c r="I37" s="67" t="str">
        <f t="shared" si="1"/>
        <v>ZONA RIESGO ALTO</v>
      </c>
      <c r="J37" s="103" t="s">
        <v>802</v>
      </c>
      <c r="K37" s="103" t="s">
        <v>801</v>
      </c>
      <c r="L37" s="75"/>
      <c r="M37" s="75"/>
      <c r="N37" s="75"/>
      <c r="O37" s="75"/>
      <c r="P37" s="75"/>
      <c r="Q37" s="75"/>
      <c r="R37" s="75"/>
      <c r="S37" s="75"/>
      <c r="T37" s="75"/>
      <c r="U37" s="75"/>
      <c r="V37" s="75"/>
      <c r="W37" s="75"/>
      <c r="X37" s="75"/>
      <c r="Y37" s="75"/>
      <c r="Z37" s="75"/>
      <c r="AA37" s="75"/>
      <c r="AB37" s="75"/>
      <c r="AC37" s="75"/>
      <c r="AD37" s="75"/>
      <c r="AE37" s="75"/>
      <c r="AF37" s="75"/>
      <c r="AG37" s="75"/>
      <c r="AH37" s="75"/>
      <c r="AI37" s="75"/>
    </row>
    <row r="38" spans="1:35" ht="102" x14ac:dyDescent="0.25">
      <c r="A38" s="67">
        <v>29</v>
      </c>
      <c r="B38" s="67" t="s">
        <v>300</v>
      </c>
      <c r="C38" s="115" t="s">
        <v>358</v>
      </c>
      <c r="D38" s="109" t="str">
        <f>+VLOOKUP(A38,'IDENTIFICACIÓN DE RIESGOS'!$A$7:$C$95,3,0)</f>
        <v>Liquidación extemporánea de los contratos fuera de los plazos acordados en el contrato o los establecidos por la ley</v>
      </c>
      <c r="E38" s="115" t="s">
        <v>359</v>
      </c>
      <c r="F38" s="67">
        <v>1</v>
      </c>
      <c r="G38" s="67">
        <v>5</v>
      </c>
      <c r="H38" s="84">
        <f t="shared" si="0"/>
        <v>5</v>
      </c>
      <c r="I38" s="67" t="str">
        <f t="shared" si="1"/>
        <v>ZONA RIESGO ALTO</v>
      </c>
      <c r="J38" s="103" t="s">
        <v>803</v>
      </c>
      <c r="K38" s="103" t="s">
        <v>804</v>
      </c>
      <c r="L38" s="75"/>
      <c r="M38" s="75"/>
      <c r="N38" s="75"/>
      <c r="O38" s="75"/>
      <c r="P38" s="75"/>
      <c r="Q38" s="75"/>
      <c r="R38" s="75"/>
      <c r="S38" s="75"/>
      <c r="T38" s="75"/>
      <c r="U38" s="75"/>
      <c r="V38" s="75"/>
      <c r="W38" s="75"/>
      <c r="X38" s="75"/>
      <c r="Y38" s="75"/>
      <c r="Z38" s="75"/>
      <c r="AA38" s="75"/>
      <c r="AB38" s="75"/>
      <c r="AC38" s="75"/>
      <c r="AD38" s="75"/>
      <c r="AE38" s="75"/>
      <c r="AF38" s="75"/>
      <c r="AG38" s="75"/>
      <c r="AH38" s="75"/>
      <c r="AI38" s="75"/>
    </row>
    <row r="39" spans="1:35" ht="102" x14ac:dyDescent="0.25">
      <c r="A39" s="67">
        <v>30</v>
      </c>
      <c r="B39" s="67" t="s">
        <v>287</v>
      </c>
      <c r="C39" s="115" t="s">
        <v>741</v>
      </c>
      <c r="D39" s="109" t="str">
        <f>+VLOOKUP(A39,'IDENTIFICACIÓN DE RIESGOS'!$A$7:$C$95,3,0)</f>
        <v>Los boletines, estudios estratégicos, recomendaciones, respuestas a solicitudes de información y demás documentos requeridos no se generan en los términos de oportunidad y pertinencia de acuerdo con la caracterización del proceso.</v>
      </c>
      <c r="E39" s="115" t="s">
        <v>360</v>
      </c>
      <c r="F39" s="67">
        <v>2</v>
      </c>
      <c r="G39" s="67">
        <v>3</v>
      </c>
      <c r="H39" s="84">
        <f t="shared" si="0"/>
        <v>6</v>
      </c>
      <c r="I39" s="67" t="str">
        <f t="shared" si="1"/>
        <v>ZONA RIESGO MODERADO</v>
      </c>
      <c r="J39" s="103" t="s">
        <v>805</v>
      </c>
      <c r="K39" s="103" t="s">
        <v>361</v>
      </c>
      <c r="L39" s="75"/>
      <c r="M39" s="75"/>
      <c r="N39" s="75"/>
      <c r="O39" s="75"/>
      <c r="P39" s="75"/>
      <c r="Q39" s="75"/>
      <c r="R39" s="75"/>
      <c r="S39" s="75"/>
      <c r="T39" s="75"/>
      <c r="U39" s="75"/>
      <c r="V39" s="75"/>
      <c r="W39" s="75"/>
      <c r="X39" s="75"/>
      <c r="Y39" s="75"/>
      <c r="Z39" s="75"/>
      <c r="AA39" s="75"/>
      <c r="AB39" s="75"/>
      <c r="AC39" s="75"/>
      <c r="AD39" s="75"/>
      <c r="AE39" s="75"/>
      <c r="AF39" s="75"/>
      <c r="AG39" s="75"/>
      <c r="AH39" s="75"/>
      <c r="AI39" s="75"/>
    </row>
    <row r="40" spans="1:35" ht="89.25" x14ac:dyDescent="0.25">
      <c r="A40" s="67">
        <v>31</v>
      </c>
      <c r="B40" s="67" t="s">
        <v>300</v>
      </c>
      <c r="C40" s="115" t="s">
        <v>727</v>
      </c>
      <c r="D40" s="109" t="str">
        <f>+VLOOKUP(A40,'IDENTIFICACIÓN DE RIESGOS'!$A$7:$C$95,3,0)</f>
        <v>Inoportunidad en la presentación de informes de ley</v>
      </c>
      <c r="E40" s="115" t="s">
        <v>362</v>
      </c>
      <c r="F40" s="67">
        <v>1</v>
      </c>
      <c r="G40" s="67">
        <v>4</v>
      </c>
      <c r="H40" s="84">
        <f t="shared" si="0"/>
        <v>4</v>
      </c>
      <c r="I40" s="67" t="str">
        <f t="shared" si="1"/>
        <v>ZONA RIESGO ALTO</v>
      </c>
      <c r="J40" s="103" t="s">
        <v>806</v>
      </c>
      <c r="K40" s="103" t="s">
        <v>363</v>
      </c>
      <c r="L40" s="75"/>
      <c r="M40" s="75"/>
      <c r="N40" s="75"/>
      <c r="O40" s="75"/>
      <c r="P40" s="75"/>
      <c r="Q40" s="75"/>
      <c r="R40" s="75"/>
      <c r="S40" s="75"/>
      <c r="T40" s="75"/>
      <c r="U40" s="75"/>
      <c r="V40" s="75"/>
      <c r="W40" s="75"/>
      <c r="X40" s="75"/>
      <c r="Y40" s="75"/>
      <c r="Z40" s="75"/>
      <c r="AA40" s="75"/>
      <c r="AB40" s="75"/>
      <c r="AC40" s="75"/>
      <c r="AD40" s="75"/>
      <c r="AE40" s="75"/>
      <c r="AF40" s="75"/>
      <c r="AG40" s="75"/>
      <c r="AH40" s="75"/>
      <c r="AI40" s="75"/>
    </row>
    <row r="41" spans="1:35" ht="198" customHeight="1" x14ac:dyDescent="0.25">
      <c r="A41" s="67">
        <v>32</v>
      </c>
      <c r="B41" s="67" t="s">
        <v>739</v>
      </c>
      <c r="C41" s="115" t="s">
        <v>364</v>
      </c>
      <c r="D41" s="109" t="str">
        <f>+VLOOKUP(A41,'IDENTIFICACIÓN DE RIESGOS'!$A$7:$C$95,3,0)</f>
        <v>Presentar informes de Auditoria o seguimiento con resultados  sesgados,  erróneos, poco fiable o inconcluyentes.</v>
      </c>
      <c r="E41" s="115" t="s">
        <v>365</v>
      </c>
      <c r="F41" s="67">
        <v>1</v>
      </c>
      <c r="G41" s="67">
        <v>4</v>
      </c>
      <c r="H41" s="84">
        <f t="shared" si="0"/>
        <v>4</v>
      </c>
      <c r="I41" s="67" t="str">
        <f t="shared" si="1"/>
        <v>ZONA RIESGO ALTO</v>
      </c>
      <c r="J41" s="103" t="s">
        <v>807</v>
      </c>
      <c r="K41" s="103" t="s">
        <v>808</v>
      </c>
      <c r="L41" s="75"/>
      <c r="M41" s="75"/>
      <c r="N41" s="75"/>
      <c r="O41" s="75"/>
      <c r="P41" s="75"/>
      <c r="Q41" s="75"/>
      <c r="R41" s="75"/>
      <c r="S41" s="75"/>
      <c r="T41" s="75"/>
      <c r="U41" s="75"/>
      <c r="V41" s="75"/>
      <c r="W41" s="75"/>
      <c r="X41" s="75"/>
      <c r="Y41" s="75"/>
      <c r="Z41" s="75"/>
      <c r="AA41" s="75"/>
      <c r="AB41" s="75"/>
      <c r="AC41" s="75"/>
      <c r="AD41" s="75"/>
      <c r="AE41" s="75"/>
      <c r="AF41" s="75"/>
      <c r="AG41" s="75"/>
      <c r="AH41" s="75"/>
      <c r="AI41" s="75"/>
    </row>
    <row r="42" spans="1:35" ht="207.75" customHeight="1" x14ac:dyDescent="0.25">
      <c r="A42" s="67">
        <v>33</v>
      </c>
      <c r="B42" s="67" t="s">
        <v>300</v>
      </c>
      <c r="C42" s="115" t="s">
        <v>878</v>
      </c>
      <c r="D42" s="109" t="str">
        <f>+VLOOKUP(A42,'IDENTIFICACIÓN DE RIESGOS'!$A$7:$C$95,3,0)</f>
        <v>Probabilidad de exposición a riesgos por  desconocimiento de la normatividad vigente para el proceso de gestión humana</v>
      </c>
      <c r="E42" s="115" t="s">
        <v>889</v>
      </c>
      <c r="F42" s="67">
        <v>1</v>
      </c>
      <c r="G42" s="67">
        <v>2</v>
      </c>
      <c r="H42" s="84">
        <f t="shared" si="0"/>
        <v>2</v>
      </c>
      <c r="I42" s="67" t="str">
        <f t="shared" si="1"/>
        <v>ZONA RIESGO BAJA</v>
      </c>
      <c r="J42" s="103" t="s">
        <v>809</v>
      </c>
      <c r="K42" s="103" t="s">
        <v>811</v>
      </c>
      <c r="L42" s="75"/>
      <c r="M42" s="75"/>
      <c r="N42" s="75"/>
      <c r="O42" s="75"/>
      <c r="P42" s="75"/>
      <c r="Q42" s="75"/>
      <c r="R42" s="75"/>
      <c r="S42" s="75"/>
      <c r="T42" s="75"/>
      <c r="U42" s="75"/>
      <c r="V42" s="75"/>
      <c r="W42" s="75"/>
      <c r="X42" s="75"/>
      <c r="Y42" s="75"/>
      <c r="Z42" s="75"/>
      <c r="AA42" s="75"/>
      <c r="AB42" s="75"/>
      <c r="AC42" s="75"/>
      <c r="AD42" s="75"/>
      <c r="AE42" s="75"/>
      <c r="AF42" s="75"/>
      <c r="AG42" s="75"/>
      <c r="AH42" s="75"/>
      <c r="AI42" s="75"/>
    </row>
    <row r="43" spans="1:35" ht="178.5" x14ac:dyDescent="0.25">
      <c r="A43" s="67">
        <v>34</v>
      </c>
      <c r="B43" s="67" t="s">
        <v>300</v>
      </c>
      <c r="C43" s="115" t="s">
        <v>774</v>
      </c>
      <c r="D43" s="109" t="str">
        <f>+VLOOKUP(A43,'IDENTIFICACIÓN DE RIESGOS'!$A$7:$C$95,3,0)</f>
        <v xml:space="preserve">Liquidación de la nómina sin el oportuno reporte de las novedades que se generan mensualmente. </v>
      </c>
      <c r="E43" s="115" t="s">
        <v>890</v>
      </c>
      <c r="F43" s="67">
        <v>1</v>
      </c>
      <c r="G43" s="67">
        <v>1</v>
      </c>
      <c r="H43" s="84">
        <f t="shared" si="0"/>
        <v>1</v>
      </c>
      <c r="I43" s="67" t="str">
        <f t="shared" si="1"/>
        <v>ZONA RIESGO BAJA</v>
      </c>
      <c r="J43" s="103" t="s">
        <v>809</v>
      </c>
      <c r="K43" s="103" t="s">
        <v>810</v>
      </c>
      <c r="L43" s="75"/>
      <c r="M43" s="75"/>
      <c r="N43" s="75"/>
      <c r="O43" s="75"/>
      <c r="P43" s="75"/>
      <c r="Q43" s="75"/>
      <c r="R43" s="75"/>
      <c r="S43" s="75"/>
      <c r="T43" s="75"/>
      <c r="U43" s="75"/>
      <c r="V43" s="75"/>
      <c r="W43" s="75"/>
      <c r="X43" s="75"/>
      <c r="Y43" s="75"/>
      <c r="Z43" s="75"/>
      <c r="AA43" s="75"/>
      <c r="AB43" s="75"/>
      <c r="AC43" s="75"/>
      <c r="AD43" s="75"/>
      <c r="AE43" s="75"/>
      <c r="AF43" s="75"/>
      <c r="AG43" s="75"/>
      <c r="AH43" s="75"/>
      <c r="AI43" s="75"/>
    </row>
    <row r="44" spans="1:35" ht="382.5" x14ac:dyDescent="0.25">
      <c r="A44" s="67">
        <v>35</v>
      </c>
      <c r="B44" s="67" t="s">
        <v>300</v>
      </c>
      <c r="C44" s="115" t="s">
        <v>366</v>
      </c>
      <c r="D44" s="109" t="str">
        <f>+VLOOKUP(A44,'IDENTIFICACIÓN DE RIESGOS'!$A$7:$C$95,3,0)</f>
        <v>Nombrar, encargar o posesionar a un servidor que no cumpla con los requisitos establecidos en el Manual de Funciones de la SCJ</v>
      </c>
      <c r="E44" s="115" t="s">
        <v>367</v>
      </c>
      <c r="F44" s="67">
        <v>1</v>
      </c>
      <c r="G44" s="67">
        <v>3</v>
      </c>
      <c r="H44" s="84">
        <f t="shared" si="0"/>
        <v>3</v>
      </c>
      <c r="I44" s="67" t="str">
        <f t="shared" si="1"/>
        <v>ZONA RIESGO MODERADO</v>
      </c>
      <c r="J44" s="103" t="s">
        <v>809</v>
      </c>
      <c r="K44" s="103" t="s">
        <v>812</v>
      </c>
      <c r="L44" s="75"/>
      <c r="M44" s="75"/>
      <c r="N44" s="75"/>
      <c r="O44" s="75"/>
      <c r="P44" s="75"/>
      <c r="Q44" s="75"/>
      <c r="R44" s="75"/>
      <c r="S44" s="75"/>
      <c r="T44" s="75"/>
      <c r="U44" s="75"/>
      <c r="V44" s="75"/>
      <c r="W44" s="75"/>
      <c r="X44" s="75"/>
      <c r="Y44" s="75"/>
      <c r="Z44" s="75"/>
      <c r="AA44" s="75"/>
      <c r="AB44" s="75"/>
      <c r="AC44" s="75"/>
      <c r="AD44" s="75"/>
      <c r="AE44" s="75"/>
      <c r="AF44" s="75"/>
      <c r="AG44" s="75"/>
      <c r="AH44" s="75"/>
      <c r="AI44" s="75"/>
    </row>
    <row r="45" spans="1:35" ht="382.5" x14ac:dyDescent="0.25">
      <c r="A45" s="67">
        <v>36</v>
      </c>
      <c r="B45" s="67" t="s">
        <v>300</v>
      </c>
      <c r="C45" s="115" t="s">
        <v>368</v>
      </c>
      <c r="D45" s="109" t="str">
        <f>+VLOOKUP(A45,'IDENTIFICACIÓN DE RIESGOS'!$A$7:$C$95,3,0)</f>
        <v>Sustracción de información de las historias laborales</v>
      </c>
      <c r="E45" s="115" t="s">
        <v>369</v>
      </c>
      <c r="F45" s="67">
        <v>1</v>
      </c>
      <c r="G45" s="67">
        <v>3</v>
      </c>
      <c r="H45" s="84">
        <f t="shared" si="0"/>
        <v>3</v>
      </c>
      <c r="I45" s="67" t="str">
        <f t="shared" si="1"/>
        <v>ZONA RIESGO MODERADO</v>
      </c>
      <c r="J45" s="103" t="s">
        <v>809</v>
      </c>
      <c r="K45" s="103" t="s">
        <v>812</v>
      </c>
      <c r="L45" s="75"/>
      <c r="M45" s="75"/>
      <c r="N45" s="75"/>
      <c r="O45" s="75"/>
      <c r="P45" s="75"/>
      <c r="Q45" s="75"/>
      <c r="R45" s="75"/>
      <c r="S45" s="75"/>
      <c r="T45" s="75"/>
      <c r="U45" s="75"/>
      <c r="V45" s="75"/>
      <c r="W45" s="75"/>
      <c r="X45" s="75"/>
      <c r="Y45" s="75"/>
      <c r="Z45" s="75"/>
      <c r="AA45" s="75"/>
      <c r="AB45" s="75"/>
      <c r="AC45" s="75"/>
      <c r="AD45" s="75"/>
      <c r="AE45" s="75"/>
      <c r="AF45" s="75"/>
      <c r="AG45" s="75"/>
      <c r="AH45" s="75"/>
      <c r="AI45" s="75"/>
    </row>
    <row r="46" spans="1:35" ht="357" x14ac:dyDescent="0.25">
      <c r="A46" s="67">
        <v>37</v>
      </c>
      <c r="B46" s="67" t="s">
        <v>300</v>
      </c>
      <c r="C46" s="115" t="s">
        <v>370</v>
      </c>
      <c r="D46" s="109" t="str">
        <f>+VLOOKUP(A46,'IDENTIFICACIÓN DE RIESGOS'!$A$7:$C$95,3,0)</f>
        <v>Emitir pronunciamientos y respuestas relacionados con el proceso de gestión humana, no ajustados a la ley.</v>
      </c>
      <c r="E46" s="115" t="s">
        <v>779</v>
      </c>
      <c r="F46" s="67">
        <v>1</v>
      </c>
      <c r="G46" s="67">
        <v>3</v>
      </c>
      <c r="H46" s="84">
        <f t="shared" si="0"/>
        <v>3</v>
      </c>
      <c r="I46" s="67" t="str">
        <f t="shared" si="1"/>
        <v>ZONA RIESGO MODERADO</v>
      </c>
      <c r="J46" s="103" t="s">
        <v>809</v>
      </c>
      <c r="K46" s="103" t="s">
        <v>813</v>
      </c>
      <c r="L46" s="75"/>
      <c r="M46" s="75"/>
      <c r="N46" s="75"/>
      <c r="O46" s="75"/>
      <c r="P46" s="75"/>
      <c r="Q46" s="75"/>
      <c r="R46" s="75"/>
      <c r="S46" s="75"/>
      <c r="T46" s="75"/>
      <c r="U46" s="75"/>
      <c r="V46" s="75"/>
      <c r="W46" s="75"/>
      <c r="X46" s="75"/>
      <c r="Y46" s="75"/>
      <c r="Z46" s="75"/>
      <c r="AA46" s="75"/>
      <c r="AB46" s="75"/>
      <c r="AC46" s="75"/>
      <c r="AD46" s="75"/>
      <c r="AE46" s="75"/>
      <c r="AF46" s="75"/>
      <c r="AG46" s="75"/>
      <c r="AH46" s="75"/>
      <c r="AI46" s="75"/>
    </row>
    <row r="47" spans="1:35" ht="255" x14ac:dyDescent="0.25">
      <c r="A47" s="67">
        <v>38</v>
      </c>
      <c r="B47" s="67" t="s">
        <v>287</v>
      </c>
      <c r="C47" s="115" t="s">
        <v>775</v>
      </c>
      <c r="D47" s="109" t="str">
        <f>+VLOOKUP(A47,'IDENTIFICACIÓN DE RIESGOS'!$A$7:$C$95,3,0)</f>
        <v>Error en la revisión técnica de las ofertas presentadas por los proponentes, incumpliendo los requisitos establecidos en la etapa precontractual (estudios previos)</v>
      </c>
      <c r="E47" s="115" t="s">
        <v>371</v>
      </c>
      <c r="F47" s="67">
        <v>1</v>
      </c>
      <c r="G47" s="67">
        <v>2</v>
      </c>
      <c r="H47" s="84">
        <f t="shared" si="0"/>
        <v>2</v>
      </c>
      <c r="I47" s="67" t="str">
        <f t="shared" si="1"/>
        <v>ZONA RIESGO BAJA</v>
      </c>
      <c r="J47" s="103" t="s">
        <v>809</v>
      </c>
      <c r="K47" s="103" t="s">
        <v>811</v>
      </c>
      <c r="L47" s="75"/>
      <c r="M47" s="75"/>
      <c r="N47" s="75"/>
      <c r="O47" s="75"/>
      <c r="P47" s="75"/>
      <c r="Q47" s="75"/>
      <c r="R47" s="75"/>
      <c r="S47" s="75"/>
      <c r="T47" s="75"/>
      <c r="U47" s="75"/>
      <c r="V47" s="75"/>
      <c r="W47" s="75"/>
      <c r="X47" s="75"/>
      <c r="Y47" s="75"/>
      <c r="Z47" s="75"/>
      <c r="AA47" s="75"/>
      <c r="AB47" s="75"/>
      <c r="AC47" s="75"/>
      <c r="AD47" s="75"/>
      <c r="AE47" s="75"/>
      <c r="AF47" s="75"/>
      <c r="AG47" s="75"/>
      <c r="AH47" s="75"/>
      <c r="AI47" s="75"/>
    </row>
    <row r="48" spans="1:35" ht="255" x14ac:dyDescent="0.25">
      <c r="A48" s="67">
        <v>39</v>
      </c>
      <c r="B48" s="67" t="s">
        <v>287</v>
      </c>
      <c r="C48" s="115" t="s">
        <v>372</v>
      </c>
      <c r="D48" s="109" t="str">
        <f>+VLOOKUP(A48,'IDENTIFICACIÓN DE RIESGOS'!$A$7:$C$95,3,0)</f>
        <v>Probabilidad de Incremento en la ocurrencia de accidentes y enfermedades laborales</v>
      </c>
      <c r="E48" s="115" t="s">
        <v>373</v>
      </c>
      <c r="F48" s="67">
        <v>1</v>
      </c>
      <c r="G48" s="67">
        <v>2</v>
      </c>
      <c r="H48" s="84">
        <f t="shared" si="0"/>
        <v>2</v>
      </c>
      <c r="I48" s="67" t="str">
        <f t="shared" si="1"/>
        <v>ZONA RIESGO BAJA</v>
      </c>
      <c r="J48" s="103" t="s">
        <v>809</v>
      </c>
      <c r="K48" s="103" t="s">
        <v>811</v>
      </c>
      <c r="L48" s="75"/>
      <c r="M48" s="75"/>
      <c r="N48" s="75"/>
      <c r="O48" s="75"/>
      <c r="P48" s="75"/>
      <c r="Q48" s="75"/>
      <c r="R48" s="75"/>
      <c r="S48" s="75"/>
      <c r="T48" s="75"/>
      <c r="U48" s="75"/>
      <c r="V48" s="75"/>
      <c r="W48" s="75"/>
      <c r="X48" s="75"/>
      <c r="Y48" s="75"/>
      <c r="Z48" s="75"/>
      <c r="AA48" s="75"/>
      <c r="AB48" s="75"/>
      <c r="AC48" s="75"/>
      <c r="AD48" s="75"/>
      <c r="AE48" s="75"/>
      <c r="AF48" s="75"/>
      <c r="AG48" s="75"/>
      <c r="AH48" s="75"/>
      <c r="AI48" s="75"/>
    </row>
    <row r="49" spans="1:35" ht="255" x14ac:dyDescent="0.25">
      <c r="A49" s="67">
        <v>40</v>
      </c>
      <c r="B49" s="67" t="s">
        <v>287</v>
      </c>
      <c r="C49" s="115" t="s">
        <v>776</v>
      </c>
      <c r="D49" s="109" t="str">
        <f>+VLOOKUP(A49,'IDENTIFICACIÓN DE RIESGOS'!$A$7:$C$95,3,0)</f>
        <v>Probabilidad de Incremento de reporte de casos asociados a riesgo psicosocial en la SCJ</v>
      </c>
      <c r="E49" s="115" t="s">
        <v>374</v>
      </c>
      <c r="F49" s="67">
        <v>1</v>
      </c>
      <c r="G49" s="67">
        <v>2</v>
      </c>
      <c r="H49" s="84">
        <f t="shared" si="0"/>
        <v>2</v>
      </c>
      <c r="I49" s="67" t="str">
        <f t="shared" si="1"/>
        <v>ZONA RIESGO BAJA</v>
      </c>
      <c r="J49" s="103" t="s">
        <v>809</v>
      </c>
      <c r="K49" s="103" t="s">
        <v>811</v>
      </c>
      <c r="L49" s="75"/>
      <c r="M49" s="75"/>
      <c r="N49" s="75"/>
      <c r="O49" s="75"/>
      <c r="P49" s="75"/>
      <c r="Q49" s="75"/>
      <c r="R49" s="75"/>
      <c r="S49" s="75"/>
      <c r="T49" s="75"/>
      <c r="U49" s="75"/>
      <c r="V49" s="75"/>
      <c r="W49" s="75"/>
      <c r="X49" s="75"/>
      <c r="Y49" s="75"/>
      <c r="Z49" s="75"/>
      <c r="AA49" s="75"/>
      <c r="AB49" s="75"/>
      <c r="AC49" s="75"/>
      <c r="AD49" s="75"/>
      <c r="AE49" s="75"/>
      <c r="AF49" s="75"/>
      <c r="AG49" s="75"/>
      <c r="AH49" s="75"/>
      <c r="AI49" s="75"/>
    </row>
    <row r="50" spans="1:35" ht="382.5" x14ac:dyDescent="0.25">
      <c r="A50" s="67">
        <v>41</v>
      </c>
      <c r="B50" s="67" t="s">
        <v>287</v>
      </c>
      <c r="C50" s="115" t="s">
        <v>375</v>
      </c>
      <c r="D50" s="109" t="str">
        <f>+VLOOKUP(A50,'IDENTIFICACIÓN DE RIESGOS'!$A$7:$C$95,3,0)</f>
        <v>Indebida ejecución del programa de bienestar de la entidad</v>
      </c>
      <c r="E50" s="115" t="s">
        <v>376</v>
      </c>
      <c r="F50" s="67">
        <v>1</v>
      </c>
      <c r="G50" s="67">
        <v>3</v>
      </c>
      <c r="H50" s="84">
        <f t="shared" si="0"/>
        <v>3</v>
      </c>
      <c r="I50" s="67" t="str">
        <f t="shared" si="1"/>
        <v>ZONA RIESGO MODERADO</v>
      </c>
      <c r="J50" s="103" t="s">
        <v>809</v>
      </c>
      <c r="K50" s="103" t="s">
        <v>814</v>
      </c>
      <c r="L50" s="75"/>
      <c r="M50" s="75"/>
      <c r="N50" s="75"/>
      <c r="O50" s="75"/>
      <c r="P50" s="75"/>
      <c r="Q50" s="75"/>
      <c r="R50" s="75"/>
      <c r="S50" s="75"/>
      <c r="T50" s="75"/>
      <c r="U50" s="75"/>
      <c r="V50" s="75"/>
      <c r="W50" s="75"/>
      <c r="X50" s="75"/>
      <c r="Y50" s="75"/>
      <c r="Z50" s="75"/>
      <c r="AA50" s="75"/>
      <c r="AB50" s="75"/>
      <c r="AC50" s="75"/>
      <c r="AD50" s="75"/>
      <c r="AE50" s="75"/>
      <c r="AF50" s="75"/>
      <c r="AG50" s="75"/>
      <c r="AH50" s="75"/>
      <c r="AI50" s="75"/>
    </row>
    <row r="51" spans="1:35" ht="255" x14ac:dyDescent="0.25">
      <c r="A51" s="67">
        <v>42</v>
      </c>
      <c r="B51" s="67" t="s">
        <v>287</v>
      </c>
      <c r="C51" s="115" t="s">
        <v>377</v>
      </c>
      <c r="D51" s="109" t="str">
        <f>+VLOOKUP(A51,'IDENTIFICACIÓN DE RIESGOS'!$A$7:$C$95,3,0)</f>
        <v>Diagnóstico de capacitación no ajustado a las necesidades reales de la SCJ.</v>
      </c>
      <c r="E51" s="115" t="s">
        <v>780</v>
      </c>
      <c r="F51" s="67">
        <v>1</v>
      </c>
      <c r="G51" s="67">
        <v>2</v>
      </c>
      <c r="H51" s="84">
        <f t="shared" si="0"/>
        <v>2</v>
      </c>
      <c r="I51" s="67" t="str">
        <f t="shared" si="1"/>
        <v>ZONA RIESGO BAJA</v>
      </c>
      <c r="J51" s="103" t="s">
        <v>809</v>
      </c>
      <c r="K51" s="103" t="s">
        <v>811</v>
      </c>
      <c r="L51" s="75"/>
      <c r="M51" s="75"/>
      <c r="N51" s="75"/>
      <c r="O51" s="75"/>
      <c r="P51" s="75"/>
      <c r="Q51" s="75"/>
      <c r="R51" s="75"/>
      <c r="S51" s="75"/>
      <c r="T51" s="75"/>
      <c r="U51" s="75"/>
      <c r="V51" s="75"/>
      <c r="W51" s="75"/>
      <c r="X51" s="75"/>
      <c r="Y51" s="75"/>
      <c r="Z51" s="75"/>
      <c r="AA51" s="75"/>
      <c r="AB51" s="75"/>
      <c r="AC51" s="75"/>
      <c r="AD51" s="75"/>
      <c r="AE51" s="75"/>
      <c r="AF51" s="75"/>
      <c r="AG51" s="75"/>
      <c r="AH51" s="75"/>
      <c r="AI51" s="75"/>
    </row>
    <row r="52" spans="1:35" ht="127.5" x14ac:dyDescent="0.25">
      <c r="A52" s="67">
        <v>43</v>
      </c>
      <c r="B52" s="67" t="s">
        <v>287</v>
      </c>
      <c r="C52" s="115" t="s">
        <v>743</v>
      </c>
      <c r="D52" s="109" t="str">
        <f>+VLOOKUP(A52,'IDENTIFICACIÓN DE RIESGOS'!$A$7:$C$95,3,0)</f>
        <v>Desviación o incumplimiento de las metas programadas de los indicadores relacionados con el proceso</v>
      </c>
      <c r="E52" s="115" t="s">
        <v>378</v>
      </c>
      <c r="F52" s="67">
        <v>2</v>
      </c>
      <c r="G52" s="67">
        <v>3</v>
      </c>
      <c r="H52" s="84">
        <f t="shared" si="0"/>
        <v>6</v>
      </c>
      <c r="I52" s="67" t="str">
        <f t="shared" si="1"/>
        <v>ZONA RIESGO MODERADO</v>
      </c>
      <c r="J52" s="103" t="s">
        <v>815</v>
      </c>
      <c r="K52" s="103" t="s">
        <v>816</v>
      </c>
      <c r="L52" s="75"/>
      <c r="M52" s="75"/>
      <c r="N52" s="75"/>
      <c r="O52" s="75"/>
      <c r="P52" s="75"/>
      <c r="Q52" s="75"/>
      <c r="R52" s="75"/>
      <c r="S52" s="75"/>
      <c r="T52" s="75"/>
      <c r="U52" s="75"/>
      <c r="V52" s="75"/>
      <c r="W52" s="75"/>
      <c r="X52" s="75"/>
      <c r="Y52" s="75"/>
      <c r="Z52" s="75"/>
      <c r="AA52" s="75"/>
      <c r="AB52" s="75"/>
      <c r="AC52" s="75"/>
      <c r="AD52" s="75"/>
      <c r="AE52" s="75"/>
      <c r="AF52" s="75"/>
      <c r="AG52" s="75"/>
      <c r="AH52" s="75"/>
      <c r="AI52" s="75"/>
    </row>
    <row r="53" spans="1:35" ht="76.5" x14ac:dyDescent="0.25">
      <c r="A53" s="67">
        <v>44</v>
      </c>
      <c r="B53" s="67" t="s">
        <v>287</v>
      </c>
      <c r="C53" s="115" t="s">
        <v>379</v>
      </c>
      <c r="D53" s="109" t="str">
        <f>+VLOOKUP(A53,'IDENTIFICACIÓN DE RIESGOS'!$A$7:$C$95,3,0)</f>
        <v xml:space="preserve">Perdida o distorsión de información critica para el proceso </v>
      </c>
      <c r="E53" s="115" t="s">
        <v>380</v>
      </c>
      <c r="F53" s="67">
        <v>1</v>
      </c>
      <c r="G53" s="67">
        <v>3</v>
      </c>
      <c r="H53" s="84">
        <f t="shared" si="0"/>
        <v>3</v>
      </c>
      <c r="I53" s="67" t="str">
        <f t="shared" si="1"/>
        <v>ZONA RIESGO MODERADO</v>
      </c>
      <c r="J53" s="103" t="s">
        <v>817</v>
      </c>
      <c r="K53" s="103" t="s">
        <v>816</v>
      </c>
      <c r="L53" s="75"/>
      <c r="M53" s="75"/>
      <c r="N53" s="75"/>
      <c r="O53" s="75"/>
      <c r="P53" s="75"/>
      <c r="Q53" s="75"/>
      <c r="R53" s="75"/>
      <c r="S53" s="75"/>
      <c r="T53" s="75"/>
      <c r="U53" s="75"/>
      <c r="V53" s="75"/>
      <c r="W53" s="75"/>
      <c r="X53" s="75"/>
      <c r="Y53" s="75"/>
      <c r="Z53" s="75"/>
      <c r="AA53" s="75"/>
      <c r="AB53" s="75"/>
      <c r="AC53" s="75"/>
      <c r="AD53" s="75"/>
      <c r="AE53" s="75"/>
      <c r="AF53" s="75"/>
      <c r="AG53" s="75"/>
      <c r="AH53" s="75"/>
      <c r="AI53" s="75"/>
    </row>
    <row r="54" spans="1:35" ht="63.75" x14ac:dyDescent="0.25">
      <c r="A54" s="67">
        <v>45</v>
      </c>
      <c r="B54" s="67" t="s">
        <v>300</v>
      </c>
      <c r="C54" s="115" t="s">
        <v>744</v>
      </c>
      <c r="D54" s="109" t="str">
        <f>+VLOOKUP(A54,'IDENTIFICACIÓN DE RIESGOS'!$A$7:$C$95,3,0)</f>
        <v>Ejecución ineficaz o ineficiente de las actividades programadas en los diferentes procedimientos</v>
      </c>
      <c r="E54" s="115" t="s">
        <v>381</v>
      </c>
      <c r="F54" s="67">
        <v>1</v>
      </c>
      <c r="G54" s="67">
        <v>3</v>
      </c>
      <c r="H54" s="84">
        <f t="shared" si="0"/>
        <v>3</v>
      </c>
      <c r="I54" s="67" t="str">
        <f t="shared" si="1"/>
        <v>ZONA RIESGO MODERADO</v>
      </c>
      <c r="J54" s="103" t="s">
        <v>382</v>
      </c>
      <c r="K54" s="103" t="s">
        <v>816</v>
      </c>
      <c r="L54" s="75"/>
      <c r="M54" s="75"/>
      <c r="N54" s="75"/>
      <c r="O54" s="75"/>
      <c r="P54" s="75"/>
      <c r="Q54" s="75"/>
      <c r="R54" s="75"/>
      <c r="S54" s="75"/>
      <c r="T54" s="75"/>
      <c r="U54" s="75"/>
      <c r="V54" s="75"/>
      <c r="W54" s="75"/>
      <c r="X54" s="75"/>
      <c r="Y54" s="75"/>
      <c r="Z54" s="75"/>
      <c r="AA54" s="75"/>
      <c r="AB54" s="75"/>
      <c r="AC54" s="75"/>
      <c r="AD54" s="75"/>
      <c r="AE54" s="75"/>
      <c r="AF54" s="75"/>
      <c r="AG54" s="75"/>
      <c r="AH54" s="75"/>
      <c r="AI54" s="75"/>
    </row>
    <row r="55" spans="1:35" ht="63.75" x14ac:dyDescent="0.25">
      <c r="A55" s="67">
        <v>46</v>
      </c>
      <c r="B55" s="67" t="s">
        <v>300</v>
      </c>
      <c r="C55" s="115" t="s">
        <v>383</v>
      </c>
      <c r="D55" s="109" t="str">
        <f>+VLOOKUP(A55,'IDENTIFICACIÓN DE RIESGOS'!$A$7:$C$95,3,0)</f>
        <v>Atención deficiente de los usuarios de los diferentes procedimientos</v>
      </c>
      <c r="E55" s="115" t="s">
        <v>384</v>
      </c>
      <c r="F55" s="67">
        <v>1</v>
      </c>
      <c r="G55" s="67">
        <v>3</v>
      </c>
      <c r="H55" s="84">
        <f t="shared" si="0"/>
        <v>3</v>
      </c>
      <c r="I55" s="67" t="str">
        <f t="shared" si="1"/>
        <v>ZONA RIESGO MODERADO</v>
      </c>
      <c r="J55" s="103" t="s">
        <v>382</v>
      </c>
      <c r="K55" s="103" t="s">
        <v>816</v>
      </c>
      <c r="L55" s="75"/>
      <c r="M55" s="75"/>
      <c r="N55" s="75"/>
      <c r="O55" s="75"/>
      <c r="P55" s="75"/>
      <c r="Q55" s="75"/>
      <c r="R55" s="75"/>
      <c r="S55" s="75"/>
      <c r="T55" s="75"/>
      <c r="U55" s="75"/>
      <c r="V55" s="75"/>
      <c r="W55" s="75"/>
      <c r="X55" s="75"/>
      <c r="Y55" s="75"/>
      <c r="Z55" s="75"/>
      <c r="AA55" s="75"/>
      <c r="AB55" s="75"/>
      <c r="AC55" s="75"/>
      <c r="AD55" s="75"/>
      <c r="AE55" s="75"/>
      <c r="AF55" s="75"/>
      <c r="AG55" s="75"/>
      <c r="AH55" s="75"/>
      <c r="AI55" s="75"/>
    </row>
    <row r="56" spans="1:35" ht="127.5" x14ac:dyDescent="0.25">
      <c r="A56" s="67">
        <v>47</v>
      </c>
      <c r="B56" s="67" t="s">
        <v>300</v>
      </c>
      <c r="C56" s="115" t="s">
        <v>385</v>
      </c>
      <c r="D56" s="109" t="str">
        <f>+VLOOKUP(A56,'IDENTIFICACIÓN DE RIESGOS'!$A$7:$C$95,3,0)</f>
        <v>Acompañamiento inadecuado o con resultados adversos de manifestaciones, movilizaciones, eventos o aglomeraciones</v>
      </c>
      <c r="E56" s="115" t="s">
        <v>386</v>
      </c>
      <c r="F56" s="67">
        <v>1</v>
      </c>
      <c r="G56" s="67">
        <v>3</v>
      </c>
      <c r="H56" s="84">
        <f t="shared" si="0"/>
        <v>3</v>
      </c>
      <c r="I56" s="67" t="str">
        <f t="shared" si="1"/>
        <v>ZONA RIESGO MODERADO</v>
      </c>
      <c r="J56" s="103" t="s">
        <v>817</v>
      </c>
      <c r="K56" s="103" t="s">
        <v>816</v>
      </c>
      <c r="L56" s="75"/>
      <c r="M56" s="75"/>
      <c r="N56" s="75"/>
      <c r="O56" s="75"/>
      <c r="P56" s="75"/>
      <c r="Q56" s="75"/>
      <c r="R56" s="75"/>
      <c r="S56" s="75"/>
      <c r="T56" s="75"/>
      <c r="U56" s="75"/>
      <c r="V56" s="75"/>
      <c r="W56" s="75"/>
      <c r="X56" s="75"/>
      <c r="Y56" s="75"/>
      <c r="Z56" s="75"/>
      <c r="AA56" s="75"/>
      <c r="AB56" s="75"/>
      <c r="AC56" s="75"/>
      <c r="AD56" s="75"/>
      <c r="AE56" s="75"/>
      <c r="AF56" s="75"/>
      <c r="AG56" s="75"/>
      <c r="AH56" s="75"/>
      <c r="AI56" s="75"/>
    </row>
    <row r="57" spans="1:35" ht="102" x14ac:dyDescent="0.25">
      <c r="A57" s="67">
        <v>48</v>
      </c>
      <c r="B57" s="67" t="s">
        <v>287</v>
      </c>
      <c r="C57" s="115" t="s">
        <v>387</v>
      </c>
      <c r="D57" s="109" t="str">
        <f>+VLOOKUP(A57,'IDENTIFICACIÓN DE RIESGOS'!$A$7:$C$95,3,0)</f>
        <v>Uso de los bienes en comodato con un fin diferente a lo pactado en los contratos interadministrativos de comodato</v>
      </c>
      <c r="E57" s="115" t="s">
        <v>388</v>
      </c>
      <c r="F57" s="67">
        <v>1</v>
      </c>
      <c r="G57" s="67">
        <v>4</v>
      </c>
      <c r="H57" s="84">
        <f t="shared" si="0"/>
        <v>4</v>
      </c>
      <c r="I57" s="67" t="str">
        <f t="shared" si="1"/>
        <v>ZONA RIESGO ALTO</v>
      </c>
      <c r="J57" s="103" t="s">
        <v>818</v>
      </c>
      <c r="K57" s="103" t="s">
        <v>389</v>
      </c>
      <c r="L57" s="75"/>
      <c r="M57" s="75"/>
      <c r="N57" s="75"/>
      <c r="O57" s="75"/>
      <c r="P57" s="75"/>
      <c r="Q57" s="75"/>
      <c r="R57" s="75"/>
      <c r="S57" s="75"/>
      <c r="T57" s="75"/>
      <c r="U57" s="75"/>
      <c r="V57" s="75"/>
      <c r="W57" s="75"/>
      <c r="X57" s="75"/>
      <c r="Y57" s="75"/>
      <c r="Z57" s="75"/>
      <c r="AA57" s="75"/>
      <c r="AB57" s="75"/>
      <c r="AC57" s="75"/>
      <c r="AD57" s="75"/>
      <c r="AE57" s="75"/>
      <c r="AF57" s="75"/>
      <c r="AG57" s="75"/>
      <c r="AH57" s="75"/>
      <c r="AI57" s="75"/>
    </row>
    <row r="58" spans="1:35" ht="51" x14ac:dyDescent="0.25">
      <c r="A58" s="67">
        <v>49</v>
      </c>
      <c r="B58" s="67" t="s">
        <v>287</v>
      </c>
      <c r="C58" s="115" t="s">
        <v>390</v>
      </c>
      <c r="D58" s="109" t="str">
        <f>+VLOOKUP(A58,'IDENTIFICACIÓN DE RIESGOS'!$A$7:$C$95,3,0)</f>
        <v>Detrimento patrimonial por la no reclamación de siniestros durante el tiempo legalmente establecido para que no opere la prescripción</v>
      </c>
      <c r="E58" s="115" t="s">
        <v>391</v>
      </c>
      <c r="F58" s="67">
        <v>2</v>
      </c>
      <c r="G58" s="67">
        <v>3</v>
      </c>
      <c r="H58" s="84">
        <f t="shared" si="0"/>
        <v>6</v>
      </c>
      <c r="I58" s="67" t="str">
        <f t="shared" si="1"/>
        <v>ZONA RIESGO MODERADO</v>
      </c>
      <c r="J58" s="103" t="s">
        <v>819</v>
      </c>
      <c r="K58" s="103" t="s">
        <v>389</v>
      </c>
      <c r="L58" s="75"/>
      <c r="M58" s="75"/>
      <c r="N58" s="75"/>
      <c r="O58" s="75"/>
      <c r="P58" s="75"/>
      <c r="Q58" s="75"/>
      <c r="R58" s="75"/>
      <c r="S58" s="75"/>
      <c r="T58" s="75"/>
      <c r="U58" s="75"/>
      <c r="V58" s="75"/>
      <c r="W58" s="75"/>
      <c r="X58" s="75"/>
      <c r="Y58" s="75"/>
      <c r="Z58" s="75"/>
      <c r="AA58" s="75"/>
      <c r="AB58" s="75"/>
      <c r="AC58" s="75"/>
      <c r="AD58" s="75"/>
      <c r="AE58" s="75"/>
      <c r="AF58" s="75"/>
      <c r="AG58" s="75"/>
      <c r="AH58" s="75"/>
      <c r="AI58" s="75"/>
    </row>
    <row r="59" spans="1:35" ht="102" x14ac:dyDescent="0.25">
      <c r="A59" s="67">
        <v>50</v>
      </c>
      <c r="B59" s="67" t="s">
        <v>287</v>
      </c>
      <c r="C59" s="115" t="s">
        <v>777</v>
      </c>
      <c r="D59" s="109" t="str">
        <f>+VLOOKUP(A59,'IDENTIFICACIÓN DE RIESGOS'!$A$7:$C$95,3,0)</f>
        <v>Fallas técnicas en los puntos instalados  del sistema de Video vigilancia de la ciudad</v>
      </c>
      <c r="E59" s="115" t="s">
        <v>392</v>
      </c>
      <c r="F59" s="67">
        <v>2</v>
      </c>
      <c r="G59" s="67">
        <v>3</v>
      </c>
      <c r="H59" s="84">
        <f t="shared" si="0"/>
        <v>6</v>
      </c>
      <c r="I59" s="67" t="str">
        <f t="shared" si="1"/>
        <v>ZONA RIESGO MODERADO</v>
      </c>
      <c r="J59" s="103" t="s">
        <v>820</v>
      </c>
      <c r="K59" s="103" t="s">
        <v>389</v>
      </c>
      <c r="L59" s="75"/>
      <c r="M59" s="75"/>
      <c r="N59" s="75"/>
      <c r="O59" s="75"/>
      <c r="P59" s="75"/>
      <c r="Q59" s="75"/>
      <c r="R59" s="75"/>
      <c r="S59" s="75"/>
      <c r="T59" s="75"/>
      <c r="U59" s="75"/>
      <c r="V59" s="75"/>
      <c r="W59" s="75"/>
      <c r="X59" s="75"/>
      <c r="Y59" s="75"/>
      <c r="Z59" s="75"/>
      <c r="AA59" s="75"/>
      <c r="AB59" s="75"/>
      <c r="AC59" s="75"/>
      <c r="AD59" s="75"/>
      <c r="AE59" s="75"/>
      <c r="AF59" s="75"/>
      <c r="AG59" s="75"/>
      <c r="AH59" s="75"/>
      <c r="AI59" s="75"/>
    </row>
    <row r="60" spans="1:35" ht="38.25" x14ac:dyDescent="0.25">
      <c r="A60" s="67">
        <v>51</v>
      </c>
      <c r="B60" s="67" t="s">
        <v>300</v>
      </c>
      <c r="C60" s="115" t="s">
        <v>393</v>
      </c>
      <c r="D60" s="109" t="str">
        <f>+VLOOKUP(A60,'IDENTIFICACIÓN DE RIESGOS'!$A$7:$C$95,3,0)</f>
        <v>No suministrar los bienes y servicios de manera oportuna</v>
      </c>
      <c r="E60" s="115" t="s">
        <v>781</v>
      </c>
      <c r="F60" s="67">
        <v>2</v>
      </c>
      <c r="G60" s="67">
        <v>2</v>
      </c>
      <c r="H60" s="84">
        <f t="shared" si="0"/>
        <v>4</v>
      </c>
      <c r="I60" s="67" t="str">
        <f t="shared" si="1"/>
        <v>ZONA RIESGO BAJA</v>
      </c>
      <c r="J60" s="103" t="s">
        <v>394</v>
      </c>
      <c r="K60" s="103" t="s">
        <v>395</v>
      </c>
      <c r="L60" s="75"/>
      <c r="M60" s="75"/>
      <c r="N60" s="75"/>
      <c r="O60" s="75"/>
      <c r="P60" s="75"/>
      <c r="Q60" s="75"/>
      <c r="R60" s="75"/>
      <c r="S60" s="75"/>
      <c r="T60" s="75"/>
      <c r="U60" s="75"/>
      <c r="V60" s="75"/>
      <c r="W60" s="75"/>
      <c r="X60" s="75"/>
      <c r="Y60" s="75"/>
      <c r="Z60" s="75"/>
      <c r="AA60" s="75"/>
      <c r="AB60" s="75"/>
      <c r="AC60" s="75"/>
      <c r="AD60" s="75"/>
      <c r="AE60" s="75"/>
      <c r="AF60" s="75"/>
      <c r="AG60" s="75"/>
      <c r="AH60" s="75"/>
      <c r="AI60" s="75"/>
    </row>
    <row r="61" spans="1:35" ht="76.5" x14ac:dyDescent="0.25">
      <c r="A61" s="67">
        <v>52</v>
      </c>
      <c r="B61" s="67" t="s">
        <v>300</v>
      </c>
      <c r="C61" s="115" t="s">
        <v>396</v>
      </c>
      <c r="D61" s="109" t="str">
        <f>+VLOOKUP(A61,'IDENTIFICACIÓN DE RIESGOS'!$A$7:$C$95,3,0)</f>
        <v>Proyectos no ejecutados de acuerdo a lo proyectado en la vigencia anterior, Proyectos inconclusos en su ejecución (Obras de infraestructura sin terminar), Obras sin el cumplimiento de requisitos para su adecuado funcionamiento</v>
      </c>
      <c r="E61" s="115" t="s">
        <v>782</v>
      </c>
      <c r="F61" s="67">
        <v>2</v>
      </c>
      <c r="G61" s="67">
        <v>2</v>
      </c>
      <c r="H61" s="84">
        <f t="shared" si="0"/>
        <v>4</v>
      </c>
      <c r="I61" s="67" t="str">
        <f t="shared" si="1"/>
        <v>ZONA RIESGO BAJA</v>
      </c>
      <c r="J61" s="103" t="s">
        <v>394</v>
      </c>
      <c r="K61" s="103" t="s">
        <v>395</v>
      </c>
      <c r="L61" s="75"/>
      <c r="M61" s="75"/>
      <c r="N61" s="75"/>
      <c r="O61" s="75"/>
      <c r="P61" s="75"/>
      <c r="Q61" s="75"/>
      <c r="R61" s="75"/>
      <c r="S61" s="75"/>
      <c r="T61" s="75"/>
      <c r="U61" s="75"/>
      <c r="V61" s="75"/>
      <c r="W61" s="75"/>
      <c r="X61" s="75"/>
      <c r="Y61" s="75"/>
      <c r="Z61" s="75"/>
      <c r="AA61" s="75"/>
      <c r="AB61" s="75"/>
      <c r="AC61" s="75"/>
      <c r="AD61" s="75"/>
      <c r="AE61" s="75"/>
      <c r="AF61" s="75"/>
      <c r="AG61" s="75"/>
      <c r="AH61" s="75"/>
      <c r="AI61" s="75"/>
    </row>
    <row r="62" spans="1:35" ht="51" x14ac:dyDescent="0.25">
      <c r="A62" s="67">
        <v>53</v>
      </c>
      <c r="B62" s="67" t="s">
        <v>300</v>
      </c>
      <c r="C62" s="115" t="s">
        <v>397</v>
      </c>
      <c r="D62" s="109" t="str">
        <f>+VLOOKUP(A62,'IDENTIFICACIÓN DE RIESGOS'!$A$7:$C$95,3,0)</f>
        <v>Incumplimiento en la prestación del servicio</v>
      </c>
      <c r="E62" s="115" t="s">
        <v>398</v>
      </c>
      <c r="F62" s="67">
        <v>1</v>
      </c>
      <c r="G62" s="67">
        <v>3</v>
      </c>
      <c r="H62" s="84">
        <f t="shared" si="0"/>
        <v>3</v>
      </c>
      <c r="I62" s="67" t="str">
        <f t="shared" si="1"/>
        <v>ZONA RIESGO MODERADO</v>
      </c>
      <c r="J62" s="103" t="s">
        <v>325</v>
      </c>
      <c r="K62" s="103" t="s">
        <v>821</v>
      </c>
      <c r="L62" s="75"/>
      <c r="M62" s="75"/>
      <c r="N62" s="75"/>
      <c r="O62" s="75"/>
      <c r="P62" s="75"/>
      <c r="Q62" s="75"/>
      <c r="R62" s="75"/>
      <c r="S62" s="75"/>
      <c r="T62" s="75"/>
      <c r="U62" s="75"/>
      <c r="V62" s="75"/>
      <c r="W62" s="75"/>
      <c r="X62" s="75"/>
      <c r="Y62" s="75"/>
      <c r="Z62" s="75"/>
      <c r="AA62" s="75"/>
      <c r="AB62" s="75"/>
      <c r="AC62" s="75"/>
      <c r="AD62" s="75"/>
      <c r="AE62" s="75"/>
      <c r="AF62" s="75"/>
      <c r="AG62" s="75"/>
      <c r="AH62" s="75"/>
      <c r="AI62" s="75"/>
    </row>
    <row r="63" spans="1:35" ht="51" x14ac:dyDescent="0.25">
      <c r="A63" s="67">
        <v>54</v>
      </c>
      <c r="B63" s="67" t="s">
        <v>300</v>
      </c>
      <c r="C63" s="115" t="s">
        <v>399</v>
      </c>
      <c r="D63" s="109" t="str">
        <f>+VLOOKUP(A63,'IDENTIFICACIÓN DE RIESGOS'!$A$7:$C$95,3,0)</f>
        <v>Disminución de las actividades válidas para la redención de pena, vulneración de derechos a PPL</v>
      </c>
      <c r="E63" s="115" t="s">
        <v>400</v>
      </c>
      <c r="F63" s="67">
        <v>4</v>
      </c>
      <c r="G63" s="67">
        <v>3</v>
      </c>
      <c r="H63" s="84">
        <f t="shared" si="0"/>
        <v>12</v>
      </c>
      <c r="I63" s="67" t="str">
        <f t="shared" si="1"/>
        <v>ZONA RIESGO ALTO</v>
      </c>
      <c r="J63" s="103" t="s">
        <v>401</v>
      </c>
      <c r="K63" s="103" t="s">
        <v>821</v>
      </c>
      <c r="L63" s="75"/>
      <c r="M63" s="75"/>
      <c r="N63" s="75"/>
      <c r="O63" s="75"/>
      <c r="P63" s="75"/>
      <c r="Q63" s="75"/>
      <c r="R63" s="75"/>
      <c r="S63" s="75"/>
      <c r="T63" s="75"/>
      <c r="U63" s="75"/>
      <c r="V63" s="75"/>
      <c r="W63" s="75"/>
      <c r="X63" s="75"/>
      <c r="Y63" s="75"/>
      <c r="Z63" s="75"/>
      <c r="AA63" s="75"/>
      <c r="AB63" s="75"/>
      <c r="AC63" s="75"/>
      <c r="AD63" s="75"/>
      <c r="AE63" s="75"/>
      <c r="AF63" s="75"/>
      <c r="AG63" s="75"/>
      <c r="AH63" s="75"/>
      <c r="AI63" s="75"/>
    </row>
    <row r="64" spans="1:35" ht="38.25" x14ac:dyDescent="0.25">
      <c r="A64" s="67">
        <v>55</v>
      </c>
      <c r="B64" s="67" t="s">
        <v>300</v>
      </c>
      <c r="C64" s="115" t="s">
        <v>402</v>
      </c>
      <c r="D64" s="109" t="str">
        <f>+VLOOKUP(A64,'IDENTIFICACIÓN DE RIESGOS'!$A$7:$C$95,3,0)</f>
        <v>Pérdida de la confidencialidad de la información</v>
      </c>
      <c r="E64" s="115" t="s">
        <v>400</v>
      </c>
      <c r="F64" s="67">
        <v>1</v>
      </c>
      <c r="G64" s="67">
        <v>3</v>
      </c>
      <c r="H64" s="84">
        <f t="shared" si="0"/>
        <v>3</v>
      </c>
      <c r="I64" s="67" t="str">
        <f t="shared" si="1"/>
        <v>ZONA RIESGO MODERADO</v>
      </c>
      <c r="J64" s="103" t="s">
        <v>325</v>
      </c>
      <c r="K64" s="103" t="s">
        <v>821</v>
      </c>
      <c r="L64" s="75"/>
      <c r="M64" s="75"/>
      <c r="N64" s="75"/>
      <c r="O64" s="75"/>
      <c r="P64" s="75"/>
      <c r="Q64" s="75"/>
      <c r="R64" s="75"/>
      <c r="S64" s="75"/>
      <c r="T64" s="75"/>
      <c r="U64" s="75"/>
      <c r="V64" s="75"/>
      <c r="W64" s="75"/>
      <c r="X64" s="75"/>
      <c r="Y64" s="75"/>
      <c r="Z64" s="75"/>
      <c r="AA64" s="75"/>
      <c r="AB64" s="75"/>
      <c r="AC64" s="75"/>
      <c r="AD64" s="75"/>
      <c r="AE64" s="75"/>
      <c r="AF64" s="75"/>
      <c r="AG64" s="75"/>
      <c r="AH64" s="75"/>
      <c r="AI64" s="75"/>
    </row>
    <row r="65" spans="1:35" x14ac:dyDescent="0.25">
      <c r="A65" s="67">
        <v>56</v>
      </c>
      <c r="B65" s="67" t="s">
        <v>300</v>
      </c>
      <c r="C65" s="115" t="s">
        <v>403</v>
      </c>
      <c r="D65" s="109" t="str">
        <f>+VLOOKUP(A65,'IDENTIFICACIÓN DE RIESGOS'!$A$7:$C$95,3,0)</f>
        <v>Fuga o Rescate de PPL</v>
      </c>
      <c r="E65" s="115" t="s">
        <v>404</v>
      </c>
      <c r="F65" s="67">
        <v>1</v>
      </c>
      <c r="G65" s="67">
        <v>4</v>
      </c>
      <c r="H65" s="84">
        <f t="shared" si="0"/>
        <v>4</v>
      </c>
      <c r="I65" s="67" t="str">
        <f t="shared" si="1"/>
        <v>ZONA RIESGO ALTO</v>
      </c>
      <c r="J65" s="103" t="s">
        <v>325</v>
      </c>
      <c r="K65" s="103" t="s">
        <v>822</v>
      </c>
      <c r="L65" s="75"/>
      <c r="M65" s="75"/>
      <c r="N65" s="75"/>
      <c r="O65" s="75"/>
      <c r="P65" s="75"/>
      <c r="Q65" s="75"/>
      <c r="R65" s="75"/>
      <c r="S65" s="75"/>
      <c r="T65" s="75"/>
      <c r="U65" s="75"/>
      <c r="V65" s="75"/>
      <c r="W65" s="75"/>
      <c r="X65" s="75"/>
      <c r="Y65" s="75"/>
      <c r="Z65" s="75"/>
      <c r="AA65" s="75"/>
      <c r="AB65" s="75"/>
      <c r="AC65" s="75"/>
      <c r="AD65" s="75"/>
      <c r="AE65" s="75"/>
      <c r="AF65" s="75"/>
      <c r="AG65" s="75"/>
      <c r="AH65" s="75"/>
      <c r="AI65" s="75"/>
    </row>
    <row r="66" spans="1:35" ht="38.25" x14ac:dyDescent="0.25">
      <c r="A66" s="67">
        <v>57</v>
      </c>
      <c r="B66" s="67" t="s">
        <v>300</v>
      </c>
      <c r="C66" s="115" t="s">
        <v>405</v>
      </c>
      <c r="D66" s="109" t="str">
        <f>+VLOOKUP(A66,'IDENTIFICACIÓN DE RIESGOS'!$A$7:$C$95,3,0)</f>
        <v>Cuarentena, ETA (enfermedad transmitida por alimento) y cierre del servicio de alimentos</v>
      </c>
      <c r="E66" s="115" t="s">
        <v>404</v>
      </c>
      <c r="F66" s="67">
        <v>3</v>
      </c>
      <c r="G66" s="67">
        <v>3</v>
      </c>
      <c r="H66" s="84">
        <f t="shared" si="0"/>
        <v>9</v>
      </c>
      <c r="I66" s="67" t="str">
        <f t="shared" si="1"/>
        <v>ZONA RIESGO ALTO</v>
      </c>
      <c r="J66" s="103" t="s">
        <v>406</v>
      </c>
      <c r="K66" s="103" t="s">
        <v>822</v>
      </c>
      <c r="L66" s="75"/>
      <c r="M66" s="75"/>
      <c r="N66" s="75"/>
      <c r="O66" s="75"/>
      <c r="P66" s="75"/>
      <c r="Q66" s="75"/>
      <c r="R66" s="75"/>
      <c r="S66" s="75"/>
      <c r="T66" s="75"/>
      <c r="U66" s="75"/>
      <c r="V66" s="75"/>
      <c r="W66" s="75"/>
      <c r="X66" s="75"/>
      <c r="Y66" s="75"/>
      <c r="Z66" s="75"/>
      <c r="AA66" s="75"/>
      <c r="AB66" s="75"/>
      <c r="AC66" s="75"/>
      <c r="AD66" s="75"/>
      <c r="AE66" s="75"/>
      <c r="AF66" s="75"/>
      <c r="AG66" s="75"/>
      <c r="AH66" s="75"/>
      <c r="AI66" s="75"/>
    </row>
    <row r="67" spans="1:35" x14ac:dyDescent="0.25">
      <c r="A67" s="67">
        <v>58</v>
      </c>
      <c r="B67" s="67" t="s">
        <v>300</v>
      </c>
      <c r="C67" s="115" t="s">
        <v>407</v>
      </c>
      <c r="D67" s="109" t="str">
        <f>+VLOOKUP(A67,'IDENTIFICACIÓN DE RIESGOS'!$A$7:$C$95,3,0)</f>
        <v>Incumplimiento en la cobertura de los puestos de servicio y las actividades programadas</v>
      </c>
      <c r="E67" s="115" t="s">
        <v>408</v>
      </c>
      <c r="F67" s="67">
        <v>4</v>
      </c>
      <c r="G67" s="67">
        <v>4</v>
      </c>
      <c r="H67" s="84">
        <f t="shared" si="0"/>
        <v>16</v>
      </c>
      <c r="I67" s="67" t="str">
        <f t="shared" si="1"/>
        <v>ZONA RIESGO EXTREMO</v>
      </c>
      <c r="J67" s="103" t="s">
        <v>409</v>
      </c>
      <c r="K67" s="103" t="s">
        <v>410</v>
      </c>
      <c r="L67" s="75"/>
      <c r="M67" s="75"/>
      <c r="N67" s="75"/>
      <c r="O67" s="75"/>
      <c r="P67" s="75"/>
      <c r="Q67" s="75"/>
      <c r="R67" s="75"/>
      <c r="S67" s="75"/>
      <c r="T67" s="75"/>
      <c r="U67" s="75"/>
      <c r="V67" s="75"/>
      <c r="W67" s="75"/>
      <c r="X67" s="75"/>
      <c r="Y67" s="75"/>
      <c r="Z67" s="75"/>
      <c r="AA67" s="75"/>
      <c r="AB67" s="75"/>
      <c r="AC67" s="75"/>
      <c r="AD67" s="75"/>
      <c r="AE67" s="75"/>
      <c r="AF67" s="75"/>
      <c r="AG67" s="75"/>
      <c r="AH67" s="75"/>
      <c r="AI67" s="75"/>
    </row>
    <row r="68" spans="1:35" ht="114.75" x14ac:dyDescent="0.25">
      <c r="A68" s="67">
        <v>59</v>
      </c>
      <c r="B68" s="67" t="s">
        <v>300</v>
      </c>
      <c r="C68" s="115" t="s">
        <v>921</v>
      </c>
      <c r="D68" s="109" t="str">
        <f>+VLOOKUP(A68,'IDENTIFICACIÓN DE RIESGOS'!$A$7:$C$95,3,0)</f>
        <v>Inseguridad y tiempos de reacción a los eventos que atenten contra la seguridad de las PPL/Funcionarios/Guardia.</v>
      </c>
      <c r="E68" s="115" t="s">
        <v>408</v>
      </c>
      <c r="F68" s="67">
        <v>4</v>
      </c>
      <c r="G68" s="67">
        <v>4</v>
      </c>
      <c r="H68" s="84">
        <f t="shared" si="0"/>
        <v>16</v>
      </c>
      <c r="I68" s="67" t="str">
        <f t="shared" si="1"/>
        <v>ZONA RIESGO EXTREMO</v>
      </c>
      <c r="J68" s="103" t="s">
        <v>412</v>
      </c>
      <c r="K68" s="103" t="s">
        <v>410</v>
      </c>
      <c r="L68" s="75"/>
      <c r="M68" s="75"/>
      <c r="N68" s="75"/>
      <c r="O68" s="75"/>
      <c r="P68" s="75"/>
      <c r="Q68" s="75"/>
      <c r="R68" s="75"/>
      <c r="S68" s="75"/>
      <c r="T68" s="75"/>
      <c r="U68" s="75"/>
      <c r="V68" s="75"/>
      <c r="W68" s="75"/>
      <c r="X68" s="75"/>
      <c r="Y68" s="75"/>
      <c r="Z68" s="75"/>
      <c r="AA68" s="75"/>
      <c r="AB68" s="75"/>
      <c r="AC68" s="75"/>
      <c r="AD68" s="75"/>
      <c r="AE68" s="75"/>
      <c r="AF68" s="75"/>
      <c r="AG68" s="75"/>
      <c r="AH68" s="75"/>
      <c r="AI68" s="75"/>
    </row>
    <row r="69" spans="1:35" x14ac:dyDescent="0.25">
      <c r="A69" s="67">
        <v>60</v>
      </c>
      <c r="B69" s="67" t="s">
        <v>300</v>
      </c>
      <c r="C69" s="115" t="s">
        <v>413</v>
      </c>
      <c r="D69" s="109" t="str">
        <f>+VLOOKUP(A69,'IDENTIFICACIÓN DE RIESGOS'!$A$7:$C$95,3,0)</f>
        <v>Fuga/rescates o inseguridad dentro del sistema penitenciario</v>
      </c>
      <c r="E69" s="115" t="s">
        <v>408</v>
      </c>
      <c r="F69" s="67">
        <v>1</v>
      </c>
      <c r="G69" s="67">
        <v>4</v>
      </c>
      <c r="H69" s="84">
        <f t="shared" si="0"/>
        <v>4</v>
      </c>
      <c r="I69" s="67" t="str">
        <f t="shared" si="1"/>
        <v>ZONA RIESGO ALTO</v>
      </c>
      <c r="J69" s="103" t="s">
        <v>325</v>
      </c>
      <c r="K69" s="103" t="s">
        <v>410</v>
      </c>
      <c r="L69" s="75"/>
      <c r="M69" s="75"/>
      <c r="N69" s="75"/>
      <c r="O69" s="75"/>
      <c r="P69" s="75"/>
      <c r="Q69" s="75"/>
      <c r="R69" s="75"/>
      <c r="S69" s="75"/>
      <c r="T69" s="75"/>
      <c r="U69" s="75"/>
      <c r="V69" s="75"/>
      <c r="W69" s="75"/>
      <c r="X69" s="75"/>
      <c r="Y69" s="75"/>
      <c r="Z69" s="75"/>
      <c r="AA69" s="75"/>
      <c r="AB69" s="75"/>
      <c r="AC69" s="75"/>
      <c r="AD69" s="75"/>
      <c r="AE69" s="75"/>
      <c r="AF69" s="75"/>
      <c r="AG69" s="75"/>
      <c r="AH69" s="75"/>
      <c r="AI69" s="75"/>
    </row>
    <row r="70" spans="1:35" ht="38.25" x14ac:dyDescent="0.25">
      <c r="A70" s="67">
        <v>61</v>
      </c>
      <c r="B70" s="67" t="s">
        <v>300</v>
      </c>
      <c r="C70" s="115" t="s">
        <v>414</v>
      </c>
      <c r="D70" s="109" t="str">
        <f>+VLOOKUP(A70,'IDENTIFICACIÓN DE RIESGOS'!$A$7:$C$95,3,0)</f>
        <v xml:space="preserve">Vencimiento de trámites Jurídicos. </v>
      </c>
      <c r="E70" s="115" t="s">
        <v>415</v>
      </c>
      <c r="F70" s="67">
        <v>5</v>
      </c>
      <c r="G70" s="67">
        <v>2</v>
      </c>
      <c r="H70" s="84">
        <f t="shared" si="0"/>
        <v>10</v>
      </c>
      <c r="I70" s="67" t="str">
        <f t="shared" si="1"/>
        <v>ZONA RIESGO ALTO</v>
      </c>
      <c r="J70" s="103" t="s">
        <v>416</v>
      </c>
      <c r="K70" s="103" t="s">
        <v>417</v>
      </c>
      <c r="L70" s="75"/>
      <c r="M70" s="75"/>
      <c r="N70" s="75"/>
      <c r="O70" s="75"/>
      <c r="P70" s="75"/>
      <c r="Q70" s="75"/>
      <c r="R70" s="75"/>
      <c r="S70" s="75"/>
      <c r="T70" s="75"/>
      <c r="U70" s="75"/>
      <c r="V70" s="75"/>
      <c r="W70" s="75"/>
      <c r="X70" s="75"/>
      <c r="Y70" s="75"/>
      <c r="Z70" s="75"/>
      <c r="AA70" s="75"/>
      <c r="AB70" s="75"/>
      <c r="AC70" s="75"/>
      <c r="AD70" s="75"/>
      <c r="AE70" s="75"/>
      <c r="AF70" s="75"/>
      <c r="AG70" s="75"/>
      <c r="AH70" s="75"/>
      <c r="AI70" s="75"/>
    </row>
    <row r="71" spans="1:35" ht="51" x14ac:dyDescent="0.25">
      <c r="A71" s="67">
        <v>62</v>
      </c>
      <c r="B71" s="67" t="s">
        <v>300</v>
      </c>
      <c r="C71" s="115" t="s">
        <v>414</v>
      </c>
      <c r="D71" s="109" t="str">
        <f>+VLOOKUP(A71,'IDENTIFICACIÓN DE RIESGOS'!$A$7:$C$95,3,0)</f>
        <v xml:space="preserve">Prescripción de trámites Jurídicos. </v>
      </c>
      <c r="E71" s="115" t="s">
        <v>415</v>
      </c>
      <c r="F71" s="67">
        <v>5</v>
      </c>
      <c r="G71" s="67">
        <v>2</v>
      </c>
      <c r="H71" s="84">
        <f t="shared" si="0"/>
        <v>10</v>
      </c>
      <c r="I71" s="67" t="str">
        <f t="shared" si="1"/>
        <v>ZONA RIESGO ALTO</v>
      </c>
      <c r="J71" s="103" t="s">
        <v>823</v>
      </c>
      <c r="K71" s="103" t="s">
        <v>417</v>
      </c>
      <c r="L71" s="75"/>
      <c r="M71" s="75"/>
      <c r="N71" s="75"/>
      <c r="O71" s="75"/>
      <c r="P71" s="75"/>
      <c r="Q71" s="75"/>
      <c r="R71" s="75"/>
      <c r="S71" s="75"/>
      <c r="T71" s="75"/>
      <c r="U71" s="75"/>
      <c r="V71" s="75"/>
      <c r="W71" s="75"/>
      <c r="X71" s="75"/>
      <c r="Y71" s="75"/>
      <c r="Z71" s="75"/>
      <c r="AA71" s="75"/>
      <c r="AB71" s="75"/>
      <c r="AC71" s="75"/>
      <c r="AD71" s="75"/>
      <c r="AE71" s="75"/>
      <c r="AF71" s="75"/>
      <c r="AG71" s="75"/>
      <c r="AH71" s="75"/>
      <c r="AI71" s="75"/>
    </row>
    <row r="72" spans="1:35" ht="38.25" x14ac:dyDescent="0.25">
      <c r="A72" s="67">
        <v>63</v>
      </c>
      <c r="B72" s="67" t="s">
        <v>300</v>
      </c>
      <c r="C72" s="115" t="s">
        <v>414</v>
      </c>
      <c r="D72" s="109" t="str">
        <f>+VLOOKUP(A72,'IDENTIFICACIÓN DE RIESGOS'!$A$7:$C$95,3,0)</f>
        <v>Prolongación Ilícita de la libertad</v>
      </c>
      <c r="E72" s="115" t="s">
        <v>415</v>
      </c>
      <c r="F72" s="67">
        <v>1</v>
      </c>
      <c r="G72" s="67">
        <v>3</v>
      </c>
      <c r="H72" s="84">
        <f t="shared" ref="H72:H75" si="2">F72*G72</f>
        <v>3</v>
      </c>
      <c r="I72" s="67" t="str">
        <f t="shared" ref="I72:I75" si="3">IF(OR(AND(F72=1,G72=1),AND(F72=2,G72=1),AND(F72=3,G72=1),AND(F72=1,G72=2),AND(F72=2,G72=2)),"ZONA RIESGO BAJA",IF(OR(AND(F72=4,G72=1),AND(F72=3,G72=2),AND(F72=2,G72=3),AND(F72=1,G72=3)),"ZONA RIESGO MODERADO",IF(OR(AND(F72=5,G72=1),AND(F72=5,G72=2),AND(F72=4,G72=2),AND(F72=4,G72=3),AND(F72=3,G72=3),AND(F72=2,G72=4),AND(F72=1,G72=4),AND(F72=1,G72=5)),"ZONA RIESGO ALTO",IF(OR(AND(F72=5,G72=3),AND(F72=5,G72=4),AND(F72=5,G72=5),AND(F72=4,G72=4),AND(F72=4,G72=5),AND(F72=3,G72=4),AND(F72=3,G72=5),AND(F72=2,G72=5)),"ZONA RIESGO EXTREMO",0))))</f>
        <v>ZONA RIESGO MODERADO</v>
      </c>
      <c r="J72" s="103" t="s">
        <v>325</v>
      </c>
      <c r="K72" s="103" t="s">
        <v>418</v>
      </c>
      <c r="L72" s="75"/>
      <c r="M72" s="75"/>
      <c r="N72" s="75"/>
      <c r="O72" s="75"/>
      <c r="P72" s="75"/>
      <c r="Q72" s="75"/>
      <c r="R72" s="75"/>
      <c r="S72" s="75"/>
      <c r="T72" s="75"/>
      <c r="U72" s="75"/>
      <c r="V72" s="75"/>
      <c r="W72" s="75"/>
      <c r="X72" s="75"/>
      <c r="Y72" s="75"/>
      <c r="Z72" s="75"/>
      <c r="AA72" s="75"/>
      <c r="AB72" s="75"/>
      <c r="AC72" s="75"/>
      <c r="AD72" s="75"/>
      <c r="AE72" s="75"/>
      <c r="AF72" s="75"/>
      <c r="AG72" s="75"/>
      <c r="AH72" s="75"/>
      <c r="AI72" s="75"/>
    </row>
    <row r="73" spans="1:35" ht="38.25" x14ac:dyDescent="0.25">
      <c r="A73" s="67">
        <v>64</v>
      </c>
      <c r="B73" s="67" t="s">
        <v>300</v>
      </c>
      <c r="C73" s="115" t="s">
        <v>419</v>
      </c>
      <c r="D73" s="109" t="str">
        <f>+VLOOKUP(A73,'IDENTIFICACIÓN DE RIESGOS'!$A$7:$C$95,3,0)</f>
        <v>Hoja de vida incompleta, desactualizada o imprecisa (Física o en el aplicativo SISIPEC WEB)</v>
      </c>
      <c r="E73" s="115" t="s">
        <v>420</v>
      </c>
      <c r="F73" s="67">
        <v>5</v>
      </c>
      <c r="G73" s="67">
        <v>2</v>
      </c>
      <c r="H73" s="84">
        <f t="shared" si="2"/>
        <v>10</v>
      </c>
      <c r="I73" s="67" t="str">
        <f t="shared" si="3"/>
        <v>ZONA RIESGO ALTO</v>
      </c>
      <c r="J73" s="103" t="s">
        <v>421</v>
      </c>
      <c r="K73" s="103" t="s">
        <v>422</v>
      </c>
      <c r="L73" s="75"/>
      <c r="M73" s="75"/>
      <c r="N73" s="75"/>
      <c r="O73" s="75"/>
      <c r="P73" s="75"/>
      <c r="Q73" s="75"/>
      <c r="R73" s="75"/>
      <c r="S73" s="75"/>
      <c r="T73" s="75"/>
      <c r="U73" s="75"/>
      <c r="V73" s="75"/>
      <c r="W73" s="75"/>
      <c r="X73" s="75"/>
      <c r="Y73" s="75"/>
      <c r="Z73" s="75"/>
      <c r="AA73" s="75"/>
      <c r="AB73" s="75"/>
      <c r="AC73" s="75"/>
      <c r="AD73" s="75"/>
      <c r="AE73" s="75"/>
      <c r="AF73" s="75"/>
      <c r="AG73" s="75"/>
      <c r="AH73" s="75"/>
      <c r="AI73" s="75"/>
    </row>
    <row r="74" spans="1:35" ht="38.25" x14ac:dyDescent="0.25">
      <c r="A74" s="67">
        <v>65</v>
      </c>
      <c r="B74" s="67" t="s">
        <v>300</v>
      </c>
      <c r="C74" s="115" t="s">
        <v>423</v>
      </c>
      <c r="D74" s="109" t="str">
        <f>+VLOOKUP(A74,'IDENTIFICACIÓN DE RIESGOS'!$A$7:$C$95,3,0)</f>
        <v>Conceder u otorgar libertad o trasladar a una PPL sin el debido cumplimiento de los requisitos legales.</v>
      </c>
      <c r="E74" s="115" t="s">
        <v>420</v>
      </c>
      <c r="F74" s="67">
        <v>1</v>
      </c>
      <c r="G74" s="67">
        <v>2</v>
      </c>
      <c r="H74" s="84">
        <f t="shared" si="2"/>
        <v>2</v>
      </c>
      <c r="I74" s="67" t="str">
        <f t="shared" si="3"/>
        <v>ZONA RIESGO BAJA</v>
      </c>
      <c r="J74" s="103" t="s">
        <v>325</v>
      </c>
      <c r="K74" s="103" t="s">
        <v>422</v>
      </c>
      <c r="L74" s="75"/>
      <c r="M74" s="75"/>
      <c r="N74" s="75"/>
      <c r="O74" s="75"/>
      <c r="P74" s="75"/>
      <c r="Q74" s="75"/>
      <c r="R74" s="75"/>
      <c r="S74" s="75"/>
      <c r="T74" s="75"/>
      <c r="U74" s="75"/>
      <c r="V74" s="75"/>
      <c r="W74" s="75"/>
      <c r="X74" s="75"/>
      <c r="Y74" s="75"/>
      <c r="Z74" s="75"/>
      <c r="AA74" s="75"/>
      <c r="AB74" s="75"/>
      <c r="AC74" s="75"/>
      <c r="AD74" s="75"/>
      <c r="AE74" s="75"/>
      <c r="AF74" s="75"/>
      <c r="AG74" s="75"/>
      <c r="AH74" s="75"/>
      <c r="AI74" s="75"/>
    </row>
    <row r="75" spans="1:35" x14ac:dyDescent="0.25">
      <c r="A75" s="67">
        <v>66</v>
      </c>
      <c r="B75" s="67" t="s">
        <v>300</v>
      </c>
      <c r="C75" s="115" t="s">
        <v>423</v>
      </c>
      <c r="D75" s="109" t="str">
        <f>+VLOOKUP(A75,'IDENTIFICACIÓN DE RIESGOS'!$A$7:$C$95,3,0)</f>
        <v xml:space="preserve">Privación ilegal de la libertad </v>
      </c>
      <c r="E75" s="115" t="s">
        <v>420</v>
      </c>
      <c r="F75" s="67">
        <v>1</v>
      </c>
      <c r="G75" s="67">
        <v>2</v>
      </c>
      <c r="H75" s="84">
        <f t="shared" si="2"/>
        <v>2</v>
      </c>
      <c r="I75" s="67" t="str">
        <f t="shared" si="3"/>
        <v>ZONA RIESGO BAJA</v>
      </c>
      <c r="J75" s="103" t="s">
        <v>325</v>
      </c>
      <c r="K75" s="103" t="s">
        <v>422</v>
      </c>
      <c r="L75" s="75"/>
      <c r="M75" s="75"/>
      <c r="N75" s="75"/>
      <c r="O75" s="75"/>
      <c r="P75" s="75"/>
      <c r="Q75" s="75"/>
      <c r="R75" s="75"/>
      <c r="S75" s="75"/>
      <c r="T75" s="75"/>
      <c r="U75" s="75"/>
      <c r="V75" s="75"/>
      <c r="W75" s="75"/>
      <c r="X75" s="75"/>
      <c r="Y75" s="75"/>
      <c r="Z75" s="75"/>
      <c r="AA75" s="75"/>
      <c r="AB75" s="75"/>
      <c r="AC75" s="75"/>
      <c r="AD75" s="75"/>
      <c r="AE75" s="75"/>
      <c r="AF75" s="75"/>
      <c r="AG75" s="75"/>
      <c r="AH75" s="75"/>
      <c r="AI75" s="75"/>
    </row>
    <row r="76" spans="1:35" ht="25.5" customHeight="1" x14ac:dyDescent="0.25">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row>
    <row r="77" spans="1:35" ht="25.5" customHeight="1" x14ac:dyDescent="0.25">
      <c r="A77" s="75"/>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row>
    <row r="78" spans="1:35" ht="25.5" customHeight="1" x14ac:dyDescent="0.25">
      <c r="A78" s="75"/>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row>
    <row r="79" spans="1:35" ht="25.5" customHeight="1" x14ac:dyDescent="0.25">
      <c r="A79" s="75"/>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row>
    <row r="80" spans="1:35" ht="25.5" customHeight="1" x14ac:dyDescent="0.25">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row>
    <row r="81" spans="1:35" ht="25.5" customHeight="1" x14ac:dyDescent="0.25">
      <c r="A81" s="75"/>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row>
    <row r="82" spans="1:35" ht="25.5" customHeight="1" x14ac:dyDescent="0.25">
      <c r="A82" s="75"/>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row>
    <row r="83" spans="1:35" ht="25.5" customHeight="1" x14ac:dyDescent="0.25">
      <c r="A83" s="75"/>
      <c r="B83" s="75"/>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row>
    <row r="84" spans="1:35" ht="25.5" customHeight="1" x14ac:dyDescent="0.25">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row>
    <row r="85" spans="1:35" ht="25.5" customHeight="1" x14ac:dyDescent="0.25">
      <c r="A85" s="75"/>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row>
    <row r="86" spans="1:35" ht="25.5" customHeight="1" x14ac:dyDescent="0.25">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row>
    <row r="87" spans="1:35" ht="25.5" customHeight="1" x14ac:dyDescent="0.25">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row>
    <row r="88" spans="1:35" ht="25.5" customHeight="1" x14ac:dyDescent="0.25">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row>
    <row r="89" spans="1:35" ht="25.5" customHeight="1" x14ac:dyDescent="0.25">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row>
    <row r="90" spans="1:35" ht="25.5" customHeight="1" x14ac:dyDescent="0.25">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row>
    <row r="91" spans="1:35" ht="25.5" customHeight="1" x14ac:dyDescent="0.25">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row>
    <row r="92" spans="1:35" ht="25.5" customHeight="1" x14ac:dyDescent="0.25">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row>
    <row r="93" spans="1:35" ht="25.5" customHeight="1" x14ac:dyDescent="0.25">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row>
    <row r="94" spans="1:35" ht="25.5" customHeight="1" x14ac:dyDescent="0.25">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row>
    <row r="95" spans="1:35" ht="25.5" customHeight="1" x14ac:dyDescent="0.25">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row>
    <row r="96" spans="1:35" ht="25.5" customHeight="1" x14ac:dyDescent="0.25">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row>
    <row r="97" spans="1:35" ht="25.5" customHeight="1" x14ac:dyDescent="0.25">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row>
    <row r="98" spans="1:35" ht="25.5" customHeight="1" x14ac:dyDescent="0.25">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row>
    <row r="99" spans="1:35" ht="25.5" customHeight="1" x14ac:dyDescent="0.25">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row>
    <row r="100" spans="1:35" ht="25.5" customHeight="1" x14ac:dyDescent="0.25">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row>
    <row r="101" spans="1:35" ht="25.5" customHeight="1" x14ac:dyDescent="0.25">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row>
    <row r="102" spans="1:35" ht="25.5" customHeight="1" x14ac:dyDescent="0.25">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row>
    <row r="103" spans="1:35" ht="25.5" customHeight="1" x14ac:dyDescent="0.25">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row>
    <row r="104" spans="1:35" ht="25.5" customHeight="1" x14ac:dyDescent="0.25">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row>
    <row r="105" spans="1:35" ht="25.5" customHeight="1" x14ac:dyDescent="0.25">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row>
    <row r="106" spans="1:35" ht="25.5" customHeight="1" x14ac:dyDescent="0.25">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row>
    <row r="107" spans="1:35" ht="25.5" customHeight="1" x14ac:dyDescent="0.25">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row>
    <row r="108" spans="1:35" ht="25.5" customHeight="1" x14ac:dyDescent="0.25">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row>
    <row r="109" spans="1:35" ht="25.5" customHeight="1" x14ac:dyDescent="0.25">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row>
    <row r="110" spans="1:35" ht="25.5" customHeight="1" x14ac:dyDescent="0.25">
      <c r="A110" s="75"/>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row>
    <row r="111" spans="1:35" ht="25.5" customHeight="1" x14ac:dyDescent="0.25">
      <c r="A111" s="75"/>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row>
    <row r="112" spans="1:35" ht="25.5" customHeight="1" x14ac:dyDescent="0.25">
      <c r="A112" s="75"/>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row>
    <row r="113" spans="1:35" ht="25.5" customHeight="1" x14ac:dyDescent="0.25">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row>
    <row r="114" spans="1:35" ht="25.5" customHeight="1" x14ac:dyDescent="0.25">
      <c r="A114" s="75"/>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row>
    <row r="115" spans="1:35" ht="25.5" customHeight="1" x14ac:dyDescent="0.25">
      <c r="A115" s="75"/>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5"/>
    </row>
    <row r="116" spans="1:35" ht="25.5" customHeight="1" x14ac:dyDescent="0.25">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row>
    <row r="117" spans="1:35" ht="25.5" customHeight="1" x14ac:dyDescent="0.25">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row>
    <row r="118" spans="1:35" ht="25.5" customHeight="1" x14ac:dyDescent="0.25">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row>
  </sheetData>
  <autoFilter ref="A9:K9" xr:uid="{77FE9080-1F0F-470E-93FB-FF6D25EF3E31}"/>
  <mergeCells count="7">
    <mergeCell ref="A6:K8"/>
    <mergeCell ref="K4:K5"/>
    <mergeCell ref="B1:F3"/>
    <mergeCell ref="G1:I3"/>
    <mergeCell ref="B4:F5"/>
    <mergeCell ref="G4:I5"/>
    <mergeCell ref="J4:J5"/>
  </mergeCells>
  <conditionalFormatting sqref="A9:XFD9 A6 L6:XFD8 A10:G10 B23:C24 E11:G23 A76:XFD1048576 A11:D12 B25 F24:G25 D23:D75 H16:H75 I10:XFD75 B26:C53 E26:G53 B13:D22 A13:A75">
    <cfRule type="containsText" dxfId="71" priority="101" operator="containsText" text="ZONA RIESGO BAJA">
      <formula>NOT(ISERROR(SEARCH("ZONA RIESGO BAJA",A6)))</formula>
    </cfRule>
    <cfRule type="containsText" dxfId="70" priority="102" operator="containsText" text="ZONA RIESGO MODERADO">
      <formula>NOT(ISERROR(SEARCH("ZONA RIESGO MODERADO",A6)))</formula>
    </cfRule>
    <cfRule type="containsText" dxfId="69" priority="103" operator="containsText" text="ZONA RIESGO ALTO">
      <formula>NOT(ISERROR(SEARCH("ZONA RIESGO ALTO",A6)))</formula>
    </cfRule>
    <cfRule type="containsText" dxfId="68" priority="104" operator="containsText" text="ZONA RIESGO EXTREMO">
      <formula>NOT(ISERROR(SEARCH("ZONA RIESGO EXTREMO",A6)))</formula>
    </cfRule>
  </conditionalFormatting>
  <conditionalFormatting sqref="H10">
    <cfRule type="containsText" dxfId="67" priority="81" operator="containsText" text="ZONA RIESGO BAJA">
      <formula>NOT(ISERROR(SEARCH("ZONA RIESGO BAJA",H10)))</formula>
    </cfRule>
    <cfRule type="containsText" dxfId="66" priority="82" operator="containsText" text="ZONA RIESGO MODERADO">
      <formula>NOT(ISERROR(SEARCH("ZONA RIESGO MODERADO",H10)))</formula>
    </cfRule>
    <cfRule type="containsText" dxfId="65" priority="83" operator="containsText" text="ZONA RIESGO ALTO">
      <formula>NOT(ISERROR(SEARCH("ZONA RIESGO ALTO",H10)))</formula>
    </cfRule>
    <cfRule type="containsText" dxfId="64" priority="84" operator="containsText" text="ZONA RIESGO EXTREMO">
      <formula>NOT(ISERROR(SEARCH("ZONA RIESGO EXTREMO",H10)))</formula>
    </cfRule>
  </conditionalFormatting>
  <conditionalFormatting sqref="H11:H15">
    <cfRule type="containsText" dxfId="63" priority="77" operator="containsText" text="ZONA RIESGO BAJA">
      <formula>NOT(ISERROR(SEARCH("ZONA RIESGO BAJA",H11)))</formula>
    </cfRule>
    <cfRule type="containsText" dxfId="62" priority="78" operator="containsText" text="ZONA RIESGO MODERADO">
      <formula>NOT(ISERROR(SEARCH("ZONA RIESGO MODERADO",H11)))</formula>
    </cfRule>
    <cfRule type="containsText" dxfId="61" priority="79" operator="containsText" text="ZONA RIESGO ALTO">
      <formula>NOT(ISERROR(SEARCH("ZONA RIESGO ALTO",H11)))</formula>
    </cfRule>
    <cfRule type="containsText" dxfId="60" priority="80" operator="containsText" text="ZONA RIESGO EXTREMO">
      <formula>NOT(ISERROR(SEARCH("ZONA RIESGO EXTREMO",H11)))</formula>
    </cfRule>
  </conditionalFormatting>
  <conditionalFormatting sqref="B54:C56 E54:G56">
    <cfRule type="containsText" dxfId="59" priority="69" operator="containsText" text="ZONA RIESGO BAJA">
      <formula>NOT(ISERROR(SEARCH("ZONA RIESGO BAJA",B54)))</formula>
    </cfRule>
    <cfRule type="containsText" dxfId="58" priority="70" operator="containsText" text="ZONA RIESGO MODERADO">
      <formula>NOT(ISERROR(SEARCH("ZONA RIESGO MODERADO",B54)))</formula>
    </cfRule>
    <cfRule type="containsText" dxfId="57" priority="71" operator="containsText" text="ZONA RIESGO ALTO">
      <formula>NOT(ISERROR(SEARCH("ZONA RIESGO ALTO",B54)))</formula>
    </cfRule>
    <cfRule type="containsText" dxfId="56" priority="72" operator="containsText" text="ZONA RIESGO EXTREMO">
      <formula>NOT(ISERROR(SEARCH("ZONA RIESGO EXTREMO",B54)))</formula>
    </cfRule>
  </conditionalFormatting>
  <conditionalFormatting sqref="B57:C61 E57:G61">
    <cfRule type="containsText" dxfId="55" priority="57" operator="containsText" text="ZONA RIESGO BAJA">
      <formula>NOT(ISERROR(SEARCH("ZONA RIESGO BAJA",B57)))</formula>
    </cfRule>
    <cfRule type="containsText" dxfId="54" priority="58" operator="containsText" text="ZONA RIESGO MODERADO">
      <formula>NOT(ISERROR(SEARCH("ZONA RIESGO MODERADO",B57)))</formula>
    </cfRule>
    <cfRule type="containsText" dxfId="53" priority="59" operator="containsText" text="ZONA RIESGO ALTO">
      <formula>NOT(ISERROR(SEARCH("ZONA RIESGO ALTO",B57)))</formula>
    </cfRule>
    <cfRule type="containsText" dxfId="52" priority="60" operator="containsText" text="ZONA RIESGO EXTREMO">
      <formula>NOT(ISERROR(SEARCH("ZONA RIESGO EXTREMO",B57)))</formula>
    </cfRule>
  </conditionalFormatting>
  <conditionalFormatting sqref="B62:C66 E62:G66">
    <cfRule type="containsText" dxfId="51" priority="45" operator="containsText" text="ZONA RIESGO BAJA">
      <formula>NOT(ISERROR(SEARCH("ZONA RIESGO BAJA",B62)))</formula>
    </cfRule>
    <cfRule type="containsText" dxfId="50" priority="46" operator="containsText" text="ZONA RIESGO MODERADO">
      <formula>NOT(ISERROR(SEARCH("ZONA RIESGO MODERADO",B62)))</formula>
    </cfRule>
    <cfRule type="containsText" dxfId="49" priority="47" operator="containsText" text="ZONA RIESGO ALTO">
      <formula>NOT(ISERROR(SEARCH("ZONA RIESGO ALTO",B62)))</formula>
    </cfRule>
    <cfRule type="containsText" dxfId="48" priority="48" operator="containsText" text="ZONA RIESGO EXTREMO">
      <formula>NOT(ISERROR(SEARCH("ZONA RIESGO EXTREMO",B62)))</formula>
    </cfRule>
  </conditionalFormatting>
  <conditionalFormatting sqref="B67:C69 E67:G69">
    <cfRule type="containsText" dxfId="47" priority="33" operator="containsText" text="ZONA RIESGO BAJA">
      <formula>NOT(ISERROR(SEARCH("ZONA RIESGO BAJA",B67)))</formula>
    </cfRule>
    <cfRule type="containsText" dxfId="46" priority="34" operator="containsText" text="ZONA RIESGO MODERADO">
      <formula>NOT(ISERROR(SEARCH("ZONA RIESGO MODERADO",B67)))</formula>
    </cfRule>
    <cfRule type="containsText" dxfId="45" priority="35" operator="containsText" text="ZONA RIESGO ALTO">
      <formula>NOT(ISERROR(SEARCH("ZONA RIESGO ALTO",B67)))</formula>
    </cfRule>
    <cfRule type="containsText" dxfId="44" priority="36" operator="containsText" text="ZONA RIESGO EXTREMO">
      <formula>NOT(ISERROR(SEARCH("ZONA RIESGO EXTREMO",B67)))</formula>
    </cfRule>
  </conditionalFormatting>
  <conditionalFormatting sqref="B70:C75 E70:G75">
    <cfRule type="containsText" dxfId="43" priority="21" operator="containsText" text="ZONA RIESGO BAJA">
      <formula>NOT(ISERROR(SEARCH("ZONA RIESGO BAJA",B70)))</formula>
    </cfRule>
    <cfRule type="containsText" dxfId="42" priority="22" operator="containsText" text="ZONA RIESGO MODERADO">
      <formula>NOT(ISERROR(SEARCH("ZONA RIESGO MODERADO",B70)))</formula>
    </cfRule>
    <cfRule type="containsText" dxfId="41" priority="23" operator="containsText" text="ZONA RIESGO ALTO">
      <formula>NOT(ISERROR(SEARCH("ZONA RIESGO ALTO",B70)))</formula>
    </cfRule>
    <cfRule type="containsText" dxfId="40" priority="24" operator="containsText" text="ZONA RIESGO EXTREMO">
      <formula>NOT(ISERROR(SEARCH("ZONA RIESGO EXTREMO",B70)))</formula>
    </cfRule>
  </conditionalFormatting>
  <conditionalFormatting sqref="B23:C23 E23:G23">
    <cfRule type="containsText" dxfId="39" priority="5" operator="containsText" text="ZONA RIESGO BAJA">
      <formula>NOT(ISERROR(SEARCH("ZONA RIESGO BAJA",B23)))</formula>
    </cfRule>
    <cfRule type="containsText" dxfId="38" priority="6" operator="containsText" text="ZONA RIESGO MODERADO">
      <formula>NOT(ISERROR(SEARCH("ZONA RIESGO MODERADO",B23)))</formula>
    </cfRule>
    <cfRule type="containsText" dxfId="37" priority="7" operator="containsText" text="ZONA RIESGO ALTO">
      <formula>NOT(ISERROR(SEARCH("ZONA RIESGO ALTO",B23)))</formula>
    </cfRule>
    <cfRule type="containsText" dxfId="36" priority="8" operator="containsText" text="ZONA RIESGO EXTREMO">
      <formula>NOT(ISERROR(SEARCH("ZONA RIESGO EXTREMO",B23)))</formula>
    </cfRule>
  </conditionalFormatting>
  <pageMargins left="0.23622047244094491" right="0.23622047244094491" top="0.74803149606299213" bottom="0.74803149606299213" header="0.31496062992125984" footer="0.31496062992125984"/>
  <pageSetup scale="44"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Title="Seleccione de la Lista" error="Seleccione de la Lista" promptTitle="Seleccione de la Lista" prompt="Seleccionar de la lista el impacto sin controles de la siguiente forma:_x000a_5=CATASTROFICO_x000a_4=MAYOR_x000a_3=MODERADO_x000a_2=MENOR_x000a_1=INSIGNIFICANTE" xr:uid="{00000000-0002-0000-0300-000001000000}">
          <x14:formula1>
            <xm:f>'TABLAS DE INFORMACIÓN'!$H$5:$H$9</xm:f>
          </x14:formula1>
          <xm:sqref>G10:G75</xm:sqref>
        </x14:dataValidation>
        <x14:dataValidation type="list" allowBlank="1" showInputMessage="1" showErrorMessage="1" errorTitle="Seleccionar de la Lista" error="Seleccionar de la Lista" promptTitle="Seleccionar de la Lista" prompt="Se debe seleccionar de la lista la probabilidad de ocurrencia donde:_x000a_5=Más de 1 vez al año_x000a_4=Al menos 1 vez en el último año_x000a_3=Al menos 1 vez en los últimos 2 años_x000a_2=Al menos 1 vez en los últimos 5 años_x000a_1=No se ha presentado en los últimos 5 años o N.A." xr:uid="{00000000-0002-0000-0300-000002000000}">
          <x14:formula1>
            <xm:f>'TABLAS DE INFORMACIÓN'!$E$5:$E$9</xm:f>
          </x14:formula1>
          <xm:sqref>F10:F75</xm:sqref>
        </x14:dataValidation>
        <x14:dataValidation type="list" allowBlank="1" showInputMessage="1" showErrorMessage="1" xr:uid="{00000000-0002-0000-0300-000000000000}">
          <x14:formula1>
            <xm:f>'TABLAS DE INFORMACIÓN'!$B$5:$B$15</xm:f>
          </x14:formula1>
          <xm:sqref>B10:B75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rgb="FF1EDE14"/>
  </sheetPr>
  <dimension ref="A1:AM104"/>
  <sheetViews>
    <sheetView showZeros="0" view="pageBreakPreview" zoomScale="70" zoomScaleNormal="60" zoomScaleSheetLayoutView="7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12.75" x14ac:dyDescent="0.25"/>
  <cols>
    <col min="1" max="1" width="12.85546875" style="85" customWidth="1"/>
    <col min="2" max="2" width="17.42578125" style="85" customWidth="1"/>
    <col min="3" max="3" width="12.7109375" style="85" customWidth="1"/>
    <col min="4" max="4" width="11.7109375" style="85" customWidth="1"/>
    <col min="5" max="6" width="36.140625" style="85" customWidth="1"/>
    <col min="7" max="8" width="29.42578125" style="85" customWidth="1"/>
    <col min="9" max="9" width="54.85546875" style="85" customWidth="1"/>
    <col min="10" max="10" width="15" style="85" customWidth="1"/>
    <col min="11" max="11" width="21.7109375" style="85" customWidth="1"/>
    <col min="12" max="12" width="12.28515625" style="85" customWidth="1"/>
    <col min="13" max="13" width="19.42578125" style="85" customWidth="1"/>
    <col min="14" max="14" width="19.140625" style="85" customWidth="1"/>
    <col min="15" max="15" width="22" style="85" customWidth="1"/>
    <col min="16" max="16" width="15.42578125" style="85" customWidth="1"/>
    <col min="17" max="17" width="24" style="85" customWidth="1"/>
    <col min="18" max="18" width="23.42578125" style="85" customWidth="1"/>
    <col min="19" max="19" width="18.7109375" style="85" customWidth="1"/>
    <col min="20" max="20" width="17.85546875" style="86" customWidth="1"/>
    <col min="21" max="21" width="15.7109375" style="85" customWidth="1"/>
    <col min="22" max="22" width="17.5703125" style="85" customWidth="1"/>
    <col min="23" max="23" width="22.5703125" style="85" customWidth="1"/>
    <col min="24" max="24" width="14.42578125" style="85" customWidth="1"/>
    <col min="25" max="25" width="17.140625" style="85" customWidth="1"/>
    <col min="26" max="26" width="33.42578125" style="85" customWidth="1"/>
    <col min="27" max="39" width="11.42578125" style="85"/>
    <col min="40" max="16384" width="11.42578125" style="63"/>
  </cols>
  <sheetData>
    <row r="1" spans="1:39" s="77" customFormat="1" ht="13.5" thickBot="1" x14ac:dyDescent="0.25">
      <c r="A1" s="76"/>
      <c r="B1" s="169" t="s">
        <v>0</v>
      </c>
      <c r="C1" s="220"/>
      <c r="D1" s="220"/>
      <c r="E1" s="220"/>
      <c r="F1" s="220"/>
      <c r="G1" s="220"/>
      <c r="H1" s="220"/>
      <c r="I1" s="220"/>
      <c r="J1" s="220"/>
      <c r="K1" s="220"/>
      <c r="L1" s="220"/>
      <c r="M1" s="220"/>
      <c r="N1" s="170"/>
      <c r="O1" s="228" t="s">
        <v>1</v>
      </c>
      <c r="P1" s="205"/>
      <c r="Q1" s="205"/>
      <c r="R1" s="205"/>
      <c r="S1" s="205"/>
      <c r="T1" s="205"/>
      <c r="U1" s="205"/>
      <c r="V1" s="205"/>
      <c r="W1" s="206"/>
      <c r="X1" s="187" t="s">
        <v>2</v>
      </c>
      <c r="Y1" s="188"/>
      <c r="Z1" s="71" t="s">
        <v>3</v>
      </c>
    </row>
    <row r="2" spans="1:39" s="77" customFormat="1" ht="13.5" thickBot="1" x14ac:dyDescent="0.25">
      <c r="A2" s="76"/>
      <c r="B2" s="197"/>
      <c r="C2" s="198"/>
      <c r="D2" s="198"/>
      <c r="E2" s="198"/>
      <c r="F2" s="198"/>
      <c r="G2" s="198"/>
      <c r="H2" s="198"/>
      <c r="I2" s="198"/>
      <c r="J2" s="198"/>
      <c r="K2" s="198"/>
      <c r="L2" s="198"/>
      <c r="M2" s="198"/>
      <c r="N2" s="199"/>
      <c r="O2" s="221"/>
      <c r="P2" s="207"/>
      <c r="Q2" s="207"/>
      <c r="R2" s="207"/>
      <c r="S2" s="207"/>
      <c r="T2" s="207"/>
      <c r="U2" s="207"/>
      <c r="V2" s="207"/>
      <c r="W2" s="208"/>
      <c r="X2" s="187" t="s">
        <v>4</v>
      </c>
      <c r="Y2" s="188"/>
      <c r="Z2" s="73">
        <v>20</v>
      </c>
    </row>
    <row r="3" spans="1:39" s="77" customFormat="1" ht="13.5" customHeight="1" thickBot="1" x14ac:dyDescent="0.25">
      <c r="A3" s="76"/>
      <c r="B3" s="171"/>
      <c r="C3" s="200"/>
      <c r="D3" s="200"/>
      <c r="E3" s="200"/>
      <c r="F3" s="200"/>
      <c r="G3" s="200"/>
      <c r="H3" s="200"/>
      <c r="I3" s="200"/>
      <c r="J3" s="200"/>
      <c r="K3" s="200"/>
      <c r="L3" s="200"/>
      <c r="M3" s="200"/>
      <c r="N3" s="172"/>
      <c r="O3" s="229"/>
      <c r="P3" s="209"/>
      <c r="Q3" s="209"/>
      <c r="R3" s="209"/>
      <c r="S3" s="209"/>
      <c r="T3" s="209"/>
      <c r="U3" s="209"/>
      <c r="V3" s="209"/>
      <c r="W3" s="210"/>
      <c r="X3" s="173" t="s">
        <v>5</v>
      </c>
      <c r="Y3" s="174"/>
      <c r="Z3" s="74">
        <v>42745</v>
      </c>
    </row>
    <row r="4" spans="1:39" s="77" customFormat="1" ht="12.75" customHeight="1" x14ac:dyDescent="0.2">
      <c r="A4" s="76"/>
      <c r="B4" s="169" t="s">
        <v>6</v>
      </c>
      <c r="C4" s="220"/>
      <c r="D4" s="220"/>
      <c r="E4" s="220"/>
      <c r="F4" s="220"/>
      <c r="G4" s="220"/>
      <c r="H4" s="220"/>
      <c r="I4" s="220"/>
      <c r="J4" s="220"/>
      <c r="K4" s="220"/>
      <c r="L4" s="220"/>
      <c r="M4" s="220"/>
      <c r="N4" s="170"/>
      <c r="O4" s="183" t="s">
        <v>7</v>
      </c>
      <c r="P4" s="201"/>
      <c r="Q4" s="201"/>
      <c r="R4" s="201"/>
      <c r="S4" s="201"/>
      <c r="T4" s="201"/>
      <c r="U4" s="201"/>
      <c r="V4" s="201"/>
      <c r="W4" s="201"/>
      <c r="X4" s="169" t="s">
        <v>893</v>
      </c>
      <c r="Y4" s="170"/>
      <c r="Z4" s="139" t="s">
        <v>424</v>
      </c>
    </row>
    <row r="5" spans="1:39" s="77" customFormat="1" ht="13.5" thickBot="1" x14ac:dyDescent="0.25">
      <c r="A5" s="76"/>
      <c r="B5" s="171"/>
      <c r="C5" s="200"/>
      <c r="D5" s="200"/>
      <c r="E5" s="200"/>
      <c r="F5" s="200"/>
      <c r="G5" s="200"/>
      <c r="H5" s="200"/>
      <c r="I5" s="200"/>
      <c r="J5" s="200"/>
      <c r="K5" s="200"/>
      <c r="L5" s="200"/>
      <c r="M5" s="200"/>
      <c r="N5" s="172"/>
      <c r="O5" s="185"/>
      <c r="P5" s="196"/>
      <c r="Q5" s="196"/>
      <c r="R5" s="196"/>
      <c r="S5" s="196"/>
      <c r="T5" s="196"/>
      <c r="U5" s="196"/>
      <c r="V5" s="196"/>
      <c r="W5" s="196"/>
      <c r="X5" s="171"/>
      <c r="Y5" s="172"/>
      <c r="Z5" s="143"/>
    </row>
    <row r="6" spans="1:39" x14ac:dyDescent="0.25">
      <c r="A6" s="211" t="s">
        <v>425</v>
      </c>
      <c r="B6" s="212"/>
      <c r="C6" s="212"/>
      <c r="D6" s="212"/>
      <c r="E6" s="212"/>
      <c r="F6" s="212"/>
      <c r="G6" s="212"/>
      <c r="H6" s="212"/>
      <c r="I6" s="212"/>
      <c r="J6" s="212"/>
      <c r="K6" s="212"/>
      <c r="L6" s="212"/>
      <c r="M6" s="212"/>
      <c r="N6" s="212"/>
      <c r="O6" s="212"/>
      <c r="P6" s="212"/>
      <c r="Q6" s="212"/>
      <c r="R6" s="212"/>
      <c r="S6" s="212"/>
      <c r="T6" s="212"/>
      <c r="U6" s="212"/>
      <c r="V6" s="212"/>
      <c r="W6" s="212"/>
      <c r="X6" s="212"/>
      <c r="Y6" s="212"/>
      <c r="Z6" s="213"/>
      <c r="AA6" s="75"/>
      <c r="AB6" s="75"/>
      <c r="AC6" s="75"/>
      <c r="AD6" s="75"/>
      <c r="AE6" s="75"/>
      <c r="AF6" s="75"/>
      <c r="AG6" s="75"/>
      <c r="AH6" s="75"/>
      <c r="AI6" s="75"/>
      <c r="AJ6" s="75"/>
      <c r="AK6" s="75"/>
      <c r="AL6" s="63"/>
      <c r="AM6" s="63"/>
    </row>
    <row r="7" spans="1:39" ht="13.5" thickBot="1" x14ac:dyDescent="0.3">
      <c r="A7" s="217"/>
      <c r="B7" s="218"/>
      <c r="C7" s="218"/>
      <c r="D7" s="218"/>
      <c r="E7" s="218"/>
      <c r="F7" s="218"/>
      <c r="G7" s="218"/>
      <c r="H7" s="218"/>
      <c r="I7" s="218"/>
      <c r="J7" s="218"/>
      <c r="K7" s="218"/>
      <c r="L7" s="218"/>
      <c r="M7" s="218"/>
      <c r="N7" s="218"/>
      <c r="O7" s="218"/>
      <c r="P7" s="218"/>
      <c r="Q7" s="218"/>
      <c r="R7" s="218"/>
      <c r="S7" s="218"/>
      <c r="T7" s="218"/>
      <c r="U7" s="218"/>
      <c r="V7" s="218"/>
      <c r="W7" s="218"/>
      <c r="X7" s="218"/>
      <c r="Y7" s="218"/>
      <c r="Z7" s="219"/>
      <c r="AA7" s="75"/>
      <c r="AB7" s="75"/>
      <c r="AC7" s="75"/>
      <c r="AD7" s="75"/>
      <c r="AE7" s="75"/>
      <c r="AF7" s="75"/>
      <c r="AG7" s="75"/>
      <c r="AH7" s="75"/>
      <c r="AI7" s="75"/>
      <c r="AJ7" s="75"/>
      <c r="AK7" s="75"/>
      <c r="AL7" s="63"/>
      <c r="AM7" s="63"/>
    </row>
    <row r="8" spans="1:39" ht="13.5" thickBot="1" x14ac:dyDescent="0.3">
      <c r="A8" s="222" t="s">
        <v>426</v>
      </c>
      <c r="B8" s="223"/>
      <c r="C8" s="223"/>
      <c r="D8" s="223"/>
      <c r="E8" s="223"/>
      <c r="F8" s="223"/>
      <c r="G8" s="223"/>
      <c r="H8" s="223"/>
      <c r="I8" s="223"/>
      <c r="J8" s="223"/>
      <c r="K8" s="223"/>
      <c r="L8" s="223"/>
      <c r="M8" s="223"/>
      <c r="N8" s="223"/>
      <c r="O8" s="223"/>
      <c r="P8" s="223"/>
      <c r="Q8" s="223"/>
      <c r="R8" s="223"/>
      <c r="S8" s="223"/>
      <c r="T8" s="224"/>
      <c r="U8" s="225" t="s">
        <v>427</v>
      </c>
      <c r="V8" s="226"/>
      <c r="W8" s="226"/>
      <c r="X8" s="226"/>
      <c r="Y8" s="226"/>
      <c r="Z8" s="227"/>
      <c r="AA8" s="75"/>
      <c r="AB8" s="75"/>
      <c r="AC8" s="75"/>
      <c r="AD8" s="75"/>
      <c r="AE8" s="75"/>
      <c r="AF8" s="75"/>
      <c r="AG8" s="75"/>
      <c r="AH8" s="75"/>
      <c r="AI8" s="75"/>
      <c r="AJ8" s="75"/>
      <c r="AK8" s="75"/>
      <c r="AL8" s="63"/>
      <c r="AM8" s="63"/>
    </row>
    <row r="9" spans="1:39" ht="77.25" thickBot="1" x14ac:dyDescent="0.3">
      <c r="A9" s="131" t="s">
        <v>167</v>
      </c>
      <c r="B9" s="131" t="s">
        <v>0</v>
      </c>
      <c r="C9" s="131" t="s">
        <v>428</v>
      </c>
      <c r="D9" s="131" t="s">
        <v>429</v>
      </c>
      <c r="E9" s="131" t="s">
        <v>430</v>
      </c>
      <c r="F9" s="131" t="s">
        <v>168</v>
      </c>
      <c r="G9" s="131" t="s">
        <v>431</v>
      </c>
      <c r="H9" s="131" t="s">
        <v>432</v>
      </c>
      <c r="I9" s="131" t="s">
        <v>433</v>
      </c>
      <c r="J9" s="131" t="s">
        <v>431</v>
      </c>
      <c r="K9" s="131" t="s">
        <v>434</v>
      </c>
      <c r="L9" s="131" t="s">
        <v>435</v>
      </c>
      <c r="M9" s="131" t="s">
        <v>436</v>
      </c>
      <c r="N9" s="131" t="s">
        <v>437</v>
      </c>
      <c r="O9" s="131" t="s">
        <v>438</v>
      </c>
      <c r="P9" s="131" t="s">
        <v>439</v>
      </c>
      <c r="Q9" s="131" t="s">
        <v>440</v>
      </c>
      <c r="R9" s="131" t="s">
        <v>441</v>
      </c>
      <c r="S9" s="131" t="s">
        <v>442</v>
      </c>
      <c r="T9" s="132" t="s">
        <v>443</v>
      </c>
      <c r="U9" s="92" t="s">
        <v>444</v>
      </c>
      <c r="V9" s="92" t="s">
        <v>445</v>
      </c>
      <c r="W9" s="92" t="s">
        <v>446</v>
      </c>
      <c r="X9" s="92" t="s">
        <v>447</v>
      </c>
      <c r="Y9" s="92" t="s">
        <v>448</v>
      </c>
      <c r="Z9" s="93" t="s">
        <v>449</v>
      </c>
      <c r="AA9" s="75"/>
      <c r="AB9" s="75"/>
      <c r="AC9" s="75"/>
      <c r="AD9" s="75"/>
      <c r="AE9" s="75"/>
      <c r="AF9" s="75"/>
      <c r="AG9" s="75"/>
      <c r="AH9" s="75"/>
      <c r="AI9" s="75"/>
      <c r="AJ9" s="75"/>
      <c r="AK9" s="75"/>
      <c r="AL9" s="63"/>
      <c r="AM9" s="63"/>
    </row>
    <row r="10" spans="1:39" s="96" customFormat="1" ht="165.75" x14ac:dyDescent="0.25">
      <c r="A10" s="94">
        <v>1</v>
      </c>
      <c r="B10" s="94" t="s">
        <v>172</v>
      </c>
      <c r="C10" s="94">
        <v>1</v>
      </c>
      <c r="D10" s="94" t="s">
        <v>450</v>
      </c>
      <c r="E10" s="94" t="str">
        <f>+VLOOKUP('VALORACIÓN DE CONTROL DE RIESGO'!A10,'IDENTIFICACIÓN DE RIESGOS'!$A$8:$F$95,6,0)</f>
        <v>Atención de Usuarios en las Casas de Justicia de Bogotá PD-AJ-10</v>
      </c>
      <c r="F10" s="117" t="str">
        <f>+VLOOKUP(A10,'IDENTIFICACIÓN DE RIESGOS'!$A$7:$C$73,3,0)</f>
        <v>Inadecuada orientación a los usuarios en casas de justicia</v>
      </c>
      <c r="G10" s="94" t="s">
        <v>451</v>
      </c>
      <c r="H10" s="94"/>
      <c r="I10" s="94" t="s">
        <v>824</v>
      </c>
      <c r="J10" s="94" t="s">
        <v>452</v>
      </c>
      <c r="K10" s="94" t="s">
        <v>453</v>
      </c>
      <c r="L10" s="94" t="s">
        <v>454</v>
      </c>
      <c r="M10" s="94" t="s">
        <v>455</v>
      </c>
      <c r="N10" s="94" t="s">
        <v>456</v>
      </c>
      <c r="O10" s="94" t="s">
        <v>457</v>
      </c>
      <c r="P10" s="94" t="s">
        <v>458</v>
      </c>
      <c r="Q10" s="94" t="s">
        <v>452</v>
      </c>
      <c r="R10" s="94" t="s">
        <v>459</v>
      </c>
      <c r="S10" s="94" t="s">
        <v>457</v>
      </c>
      <c r="T10" s="94" t="s">
        <v>455</v>
      </c>
      <c r="U10" s="94">
        <f>SUM(IF('VALORACIÓN DE CONTROL DE RIESGO'!L10="Preventivo",15,IF('VALORACIÓN DE CONTROL DE RIESGO'!L10="Detectivo",10,0)),IF('VALORACIÓN DE CONTROL DE RIESGO'!N10="Asignado",15,0),IF('VALORACIÓN DE CONTROL DE RIESGO'!O10="Adecuada",15,0),IF('VALORACIÓN DE CONTROL DE RIESGO'!P10="Completa",10,IF('VALORACIÓN DE CONTROL DE RIESGO'!P10="Incompleta",5,0)),IF('VALORACIÓN DE CONTROL DE RIESGO'!Q10="SI",15,0),IF('VALORACIÓN DE CONTROL DE RIESGO'!R10="Se investigan y se resuelven oportunamente",15,0),IF('VALORACIÓN DE CONTROL DE RIESGO'!S10="Adecuada",15,0))</f>
        <v>100</v>
      </c>
      <c r="V10" s="94" t="str">
        <f>IF(U10&gt;=96,"Fuerte",IF(AND(U10&gt;=86,U10&lt;=95),"Moderado",IF(AND(U10&lt;=85,U10&gt;=0),"Debil","")))</f>
        <v>Fuerte</v>
      </c>
      <c r="W10" s="94" t="s">
        <v>460</v>
      </c>
      <c r="X10" s="94" t="str">
        <f>IF(AND(V10="Fuerte",W10="Fuerte"),"Fuerte",IF(AND(V10="Fuerte",W10="Moderado"),"Moderado",IF(AND(V10="Fuerte",W10="Debil"),"Debil",IF(AND(V10="Moderado",W10="Fuerte"),"Moderado",IF(AND(V10="Moderado",W10="Moderado"),"Moderado",IF(AND(V10="Moderado",W10="Debil"),"Debil",IF(AND(V10="Debil",W10="Fuerte"),"Debil",IF(AND(V10="Debil",W10="Moderado"),"Debil",IF(AND(V10="Debil",W10="Debil"),"Debil","")))))))))</f>
        <v>Fuerte</v>
      </c>
      <c r="Y10" s="94" t="str">
        <f>IF(X10="","",IF(X10="Fuerte","NO","SI"))</f>
        <v>NO</v>
      </c>
      <c r="Z10" s="94"/>
      <c r="AA10" s="95"/>
      <c r="AB10" s="95"/>
      <c r="AC10" s="95"/>
      <c r="AD10" s="95"/>
      <c r="AE10" s="95"/>
      <c r="AF10" s="95"/>
      <c r="AG10" s="95"/>
      <c r="AH10" s="95"/>
      <c r="AI10" s="95"/>
      <c r="AJ10" s="95"/>
      <c r="AK10" s="95"/>
      <c r="AL10" s="95"/>
      <c r="AM10" s="95"/>
    </row>
    <row r="11" spans="1:39" s="96" customFormat="1" ht="191.25" x14ac:dyDescent="0.25">
      <c r="A11" s="90">
        <v>1</v>
      </c>
      <c r="B11" s="90" t="s">
        <v>172</v>
      </c>
      <c r="C11" s="90">
        <v>2</v>
      </c>
      <c r="D11" s="90" t="s">
        <v>450</v>
      </c>
      <c r="E11" s="94" t="str">
        <f>+VLOOKUP('VALORACIÓN DE CONTROL DE RIESGO'!A11,'IDENTIFICACIÓN DE RIESGOS'!$A$8:$F$95,6,0)</f>
        <v>Atención de Usuarios en las Casas de Justicia de Bogotá PD-AJ-10</v>
      </c>
      <c r="F11" s="117" t="str">
        <f>+VLOOKUP(A11,'IDENTIFICACIÓN DE RIESGOS'!$A$7:$C$73,3,0)</f>
        <v>Inadecuada orientación a los usuarios en casas de justicia</v>
      </c>
      <c r="G11" s="90" t="s">
        <v>825</v>
      </c>
      <c r="H11" s="90"/>
      <c r="I11" s="90" t="s">
        <v>461</v>
      </c>
      <c r="J11" s="90" t="s">
        <v>452</v>
      </c>
      <c r="K11" s="90" t="s">
        <v>453</v>
      </c>
      <c r="L11" s="90" t="s">
        <v>454</v>
      </c>
      <c r="M11" s="90" t="s">
        <v>455</v>
      </c>
      <c r="N11" s="90" t="s">
        <v>456</v>
      </c>
      <c r="O11" s="90" t="s">
        <v>457</v>
      </c>
      <c r="P11" s="90" t="s">
        <v>458</v>
      </c>
      <c r="Q11" s="90" t="s">
        <v>452</v>
      </c>
      <c r="R11" s="90" t="s">
        <v>459</v>
      </c>
      <c r="S11" s="90" t="s">
        <v>457</v>
      </c>
      <c r="T11" s="90" t="s">
        <v>455</v>
      </c>
      <c r="U11" s="90">
        <f>SUM(IF('VALORACIÓN DE CONTROL DE RIESGO'!L11="Preventivo",15,IF('VALORACIÓN DE CONTROL DE RIESGO'!L11="Detectivo",10,0)),IF('VALORACIÓN DE CONTROL DE RIESGO'!N11="Asignado",15,0),IF('VALORACIÓN DE CONTROL DE RIESGO'!O11="Adecuada",15,0),IF('VALORACIÓN DE CONTROL DE RIESGO'!P11="Completa",10,IF('VALORACIÓN DE CONTROL DE RIESGO'!P11="Incompleta",5,0)),IF('VALORACIÓN DE CONTROL DE RIESGO'!Q11="SI",15,0),IF('VALORACIÓN DE CONTROL DE RIESGO'!R11="Se investigan y se resuelven oportunamente",15,0),IF('VALORACIÓN DE CONTROL DE RIESGO'!S11="Adecuada",15,0))</f>
        <v>100</v>
      </c>
      <c r="V11" s="90" t="str">
        <f t="shared" ref="V11:V53" si="0">IF(U11&gt;=96,"Fuerte",IF(AND(U11&gt;=86,U11&lt;=95),"Moderado",IF(AND(U11&lt;=85,U11&gt;=0),"Debil","")))</f>
        <v>Fuerte</v>
      </c>
      <c r="W11" s="90" t="s">
        <v>460</v>
      </c>
      <c r="X11" s="90" t="str">
        <f t="shared" ref="X11:X53" si="1">IF(AND(V11="Fuerte",W11="Fuerte"),"Fuerte",IF(AND(V11="Fuerte",W11="Moderado"),"Moderado",IF(AND(V11="Fuerte",W11="Debil"),"Debil",IF(AND(V11="Moderado",W11="Fuerte"),"Moderado",IF(AND(V11="Moderado",W11="Moderado"),"Moderado",IF(AND(V11="Moderado",W11="Debil"),"Debil",IF(AND(V11="Debil",W11="Fuerte"),"Debil",IF(AND(V11="Debil",W11="Moderado"),"Debil",IF(AND(V11="Debil",W11="Debil"),"Debil","")))))))))</f>
        <v>Fuerte</v>
      </c>
      <c r="Y11" s="90" t="str">
        <f t="shared" ref="Y11:Y52" si="2">IF(X11="","",IF(X11="Fuerte","NO","SI"))</f>
        <v>NO</v>
      </c>
      <c r="Z11" s="90"/>
      <c r="AA11" s="95"/>
      <c r="AB11" s="95"/>
      <c r="AC11" s="95"/>
      <c r="AD11" s="95"/>
      <c r="AE11" s="95"/>
      <c r="AF11" s="95"/>
      <c r="AG11" s="95"/>
      <c r="AH11" s="95"/>
      <c r="AI11" s="95"/>
      <c r="AJ11" s="95"/>
      <c r="AK11" s="95"/>
      <c r="AL11" s="95"/>
      <c r="AM11" s="95"/>
    </row>
    <row r="12" spans="1:39" s="96" customFormat="1" ht="127.5" x14ac:dyDescent="0.25">
      <c r="A12" s="90">
        <v>1</v>
      </c>
      <c r="B12" s="90" t="s">
        <v>172</v>
      </c>
      <c r="C12" s="90">
        <v>3</v>
      </c>
      <c r="D12" s="90" t="s">
        <v>450</v>
      </c>
      <c r="E12" s="94" t="str">
        <f>+VLOOKUP('VALORACIÓN DE CONTROL DE RIESGO'!A12,'IDENTIFICACIÓN DE RIESGOS'!$A$8:$F$95,6,0)</f>
        <v>Atención de Usuarios en las Casas de Justicia de Bogotá PD-AJ-10</v>
      </c>
      <c r="F12" s="117" t="str">
        <f>+VLOOKUP(A12,'IDENTIFICACIÓN DE RIESGOS'!$A$7:$C$73,3,0)</f>
        <v>Inadecuada orientación a los usuarios en casas de justicia</v>
      </c>
      <c r="G12" s="90" t="s">
        <v>767</v>
      </c>
      <c r="H12" s="90" t="s">
        <v>288</v>
      </c>
      <c r="I12" s="90" t="s">
        <v>826</v>
      </c>
      <c r="J12" s="90" t="s">
        <v>452</v>
      </c>
      <c r="K12" s="90" t="s">
        <v>452</v>
      </c>
      <c r="L12" s="90" t="s">
        <v>454</v>
      </c>
      <c r="M12" s="90" t="s">
        <v>462</v>
      </c>
      <c r="N12" s="90" t="s">
        <v>456</v>
      </c>
      <c r="O12" s="90" t="s">
        <v>457</v>
      </c>
      <c r="P12" s="90" t="s">
        <v>458</v>
      </c>
      <c r="Q12" s="90" t="s">
        <v>452</v>
      </c>
      <c r="R12" s="90" t="s">
        <v>459</v>
      </c>
      <c r="S12" s="90" t="s">
        <v>457</v>
      </c>
      <c r="T12" s="90" t="s">
        <v>455</v>
      </c>
      <c r="U12" s="90">
        <f>SUM(IF('VALORACIÓN DE CONTROL DE RIESGO'!L12="Preventivo",15,IF('VALORACIÓN DE CONTROL DE RIESGO'!L12="Detectivo",10,0)),IF('VALORACIÓN DE CONTROL DE RIESGO'!N12="Asignado",15,0),IF('VALORACIÓN DE CONTROL DE RIESGO'!O12="Adecuada",15,0),IF('VALORACIÓN DE CONTROL DE RIESGO'!P12="Completa",10,IF('VALORACIÓN DE CONTROL DE RIESGO'!P12="Incompleta",5,0)),IF('VALORACIÓN DE CONTROL DE RIESGO'!Q12="SI",15,0),IF('VALORACIÓN DE CONTROL DE RIESGO'!R12="Se investigan y se resuelven oportunamente",15,0),IF('VALORACIÓN DE CONTROL DE RIESGO'!S12="Adecuada",15,0))</f>
        <v>100</v>
      </c>
      <c r="V12" s="90" t="str">
        <f t="shared" si="0"/>
        <v>Fuerte</v>
      </c>
      <c r="W12" s="90" t="s">
        <v>460</v>
      </c>
      <c r="X12" s="90" t="str">
        <f t="shared" si="1"/>
        <v>Fuerte</v>
      </c>
      <c r="Y12" s="90" t="str">
        <f t="shared" si="2"/>
        <v>NO</v>
      </c>
      <c r="Z12" s="90"/>
      <c r="AA12" s="95"/>
      <c r="AB12" s="95"/>
      <c r="AC12" s="95"/>
      <c r="AD12" s="95"/>
      <c r="AE12" s="95"/>
      <c r="AF12" s="95"/>
      <c r="AG12" s="95"/>
      <c r="AH12" s="95"/>
      <c r="AI12" s="95"/>
      <c r="AJ12" s="95"/>
      <c r="AK12" s="95"/>
      <c r="AL12" s="95"/>
      <c r="AM12" s="95"/>
    </row>
    <row r="13" spans="1:39" s="96" customFormat="1" ht="191.25" x14ac:dyDescent="0.25">
      <c r="A13" s="90">
        <v>2</v>
      </c>
      <c r="B13" s="90" t="s">
        <v>172</v>
      </c>
      <c r="C13" s="90">
        <v>1</v>
      </c>
      <c r="D13" s="90" t="s">
        <v>450</v>
      </c>
      <c r="E13" s="94" t="str">
        <f>+VLOOKUP('VALORACIÓN DE CONTROL DE RIESGO'!A13,'IDENTIFICACIÓN DE RIESGOS'!$A$8:$F$95,6,0)</f>
        <v>Operación de las Casas de Justicia de Bogotá PD-AJ-12</v>
      </c>
      <c r="F13" s="117" t="str">
        <f>+VLOOKUP(A13,'IDENTIFICACIÓN DE RIESGOS'!$A$7:$C$73,3,0)</f>
        <v>Desvinculación de entidades operadoras al programa de casas de justicia</v>
      </c>
      <c r="G13" s="90" t="s">
        <v>825</v>
      </c>
      <c r="H13" s="90"/>
      <c r="I13" s="90" t="s">
        <v>461</v>
      </c>
      <c r="J13" s="90" t="s">
        <v>452</v>
      </c>
      <c r="K13" s="90" t="s">
        <v>453</v>
      </c>
      <c r="L13" s="90" t="s">
        <v>454</v>
      </c>
      <c r="M13" s="90" t="s">
        <v>455</v>
      </c>
      <c r="N13" s="90" t="s">
        <v>456</v>
      </c>
      <c r="O13" s="90" t="s">
        <v>457</v>
      </c>
      <c r="P13" s="90" t="s">
        <v>458</v>
      </c>
      <c r="Q13" s="90" t="s">
        <v>452</v>
      </c>
      <c r="R13" s="90" t="s">
        <v>459</v>
      </c>
      <c r="S13" s="90" t="s">
        <v>457</v>
      </c>
      <c r="T13" s="90" t="s">
        <v>455</v>
      </c>
      <c r="U13" s="90">
        <f>SUM(IF('VALORACIÓN DE CONTROL DE RIESGO'!L13="Preventivo",15,IF('VALORACIÓN DE CONTROL DE RIESGO'!L13="Detectivo",10,0)),IF('VALORACIÓN DE CONTROL DE RIESGO'!N13="Asignado",15,0),IF('VALORACIÓN DE CONTROL DE RIESGO'!O13="Adecuada",15,0),IF('VALORACIÓN DE CONTROL DE RIESGO'!P13="Completa",10,IF('VALORACIÓN DE CONTROL DE RIESGO'!P13="Incompleta",5,0)),IF('VALORACIÓN DE CONTROL DE RIESGO'!Q13="SI",15,0),IF('VALORACIÓN DE CONTROL DE RIESGO'!R13="Se investigan y se resuelven oportunamente",15,0),IF('VALORACIÓN DE CONTROL DE RIESGO'!S13="Adecuada",15,0))</f>
        <v>100</v>
      </c>
      <c r="V13" s="90" t="str">
        <f t="shared" si="0"/>
        <v>Fuerte</v>
      </c>
      <c r="W13" s="90" t="s">
        <v>460</v>
      </c>
      <c r="X13" s="90" t="str">
        <f t="shared" si="1"/>
        <v>Fuerte</v>
      </c>
      <c r="Y13" s="90" t="str">
        <f t="shared" si="2"/>
        <v>NO</v>
      </c>
      <c r="Z13" s="90"/>
      <c r="AA13" s="95"/>
      <c r="AB13" s="95"/>
      <c r="AC13" s="95"/>
      <c r="AD13" s="95"/>
      <c r="AE13" s="95"/>
      <c r="AF13" s="95"/>
      <c r="AG13" s="95"/>
      <c r="AH13" s="95"/>
      <c r="AI13" s="95"/>
      <c r="AJ13" s="95"/>
      <c r="AK13" s="95"/>
      <c r="AL13" s="95"/>
      <c r="AM13" s="95"/>
    </row>
    <row r="14" spans="1:39" s="96" customFormat="1" ht="165.75" x14ac:dyDescent="0.25">
      <c r="A14" s="90">
        <v>2</v>
      </c>
      <c r="B14" s="90" t="s">
        <v>172</v>
      </c>
      <c r="C14" s="90">
        <v>2</v>
      </c>
      <c r="D14" s="90" t="s">
        <v>450</v>
      </c>
      <c r="E14" s="94" t="str">
        <f>+VLOOKUP('VALORACIÓN DE CONTROL DE RIESGO'!A14,'IDENTIFICACIÓN DE RIESGOS'!$A$8:$F$95,6,0)</f>
        <v>Operación de las Casas de Justicia de Bogotá PD-AJ-12</v>
      </c>
      <c r="F14" s="117" t="str">
        <f>+VLOOKUP(A14,'IDENTIFICACIÓN DE RIESGOS'!$A$7:$C$73,3,0)</f>
        <v>Desvinculación de entidades operadoras al programa de casas de justicia</v>
      </c>
      <c r="G14" s="90" t="s">
        <v>463</v>
      </c>
      <c r="H14" s="90"/>
      <c r="I14" s="90" t="s">
        <v>464</v>
      </c>
      <c r="J14" s="90" t="s">
        <v>452</v>
      </c>
      <c r="K14" s="90" t="s">
        <v>453</v>
      </c>
      <c r="L14" s="90" t="s">
        <v>454</v>
      </c>
      <c r="M14" s="90" t="s">
        <v>455</v>
      </c>
      <c r="N14" s="90" t="s">
        <v>456</v>
      </c>
      <c r="O14" s="90" t="s">
        <v>457</v>
      </c>
      <c r="P14" s="90" t="s">
        <v>458</v>
      </c>
      <c r="Q14" s="90" t="s">
        <v>452</v>
      </c>
      <c r="R14" s="90" t="s">
        <v>459</v>
      </c>
      <c r="S14" s="90" t="s">
        <v>457</v>
      </c>
      <c r="T14" s="90" t="s">
        <v>455</v>
      </c>
      <c r="U14" s="90">
        <f>SUM(IF('VALORACIÓN DE CONTROL DE RIESGO'!L14="Preventivo",15,IF('VALORACIÓN DE CONTROL DE RIESGO'!L14="Detectivo",10,0)),IF('VALORACIÓN DE CONTROL DE RIESGO'!N14="Asignado",15,0),IF('VALORACIÓN DE CONTROL DE RIESGO'!O14="Adecuada",15,0),IF('VALORACIÓN DE CONTROL DE RIESGO'!P14="Completa",10,IF('VALORACIÓN DE CONTROL DE RIESGO'!P14="Incompleta",5,0)),IF('VALORACIÓN DE CONTROL DE RIESGO'!Q14="SI",15,0),IF('VALORACIÓN DE CONTROL DE RIESGO'!R14="Se investigan y se resuelven oportunamente",15,0),IF('VALORACIÓN DE CONTROL DE RIESGO'!S14="Adecuada",15,0))</f>
        <v>100</v>
      </c>
      <c r="V14" s="90" t="str">
        <f t="shared" si="0"/>
        <v>Fuerte</v>
      </c>
      <c r="W14" s="90" t="s">
        <v>460</v>
      </c>
      <c r="X14" s="90" t="str">
        <f t="shared" si="1"/>
        <v>Fuerte</v>
      </c>
      <c r="Y14" s="90" t="str">
        <f t="shared" si="2"/>
        <v>NO</v>
      </c>
      <c r="Z14" s="90"/>
      <c r="AA14" s="95"/>
      <c r="AB14" s="95"/>
      <c r="AC14" s="95"/>
      <c r="AD14" s="95"/>
      <c r="AE14" s="95"/>
      <c r="AF14" s="95"/>
      <c r="AG14" s="95"/>
      <c r="AH14" s="95"/>
      <c r="AI14" s="95"/>
      <c r="AJ14" s="95"/>
      <c r="AK14" s="95"/>
      <c r="AL14" s="95"/>
      <c r="AM14" s="95"/>
    </row>
    <row r="15" spans="1:39" s="96" customFormat="1" ht="204" x14ac:dyDescent="0.25">
      <c r="A15" s="90">
        <v>2</v>
      </c>
      <c r="B15" s="90" t="s">
        <v>172</v>
      </c>
      <c r="C15" s="90">
        <v>3</v>
      </c>
      <c r="D15" s="90" t="s">
        <v>450</v>
      </c>
      <c r="E15" s="94" t="str">
        <f>+VLOOKUP('VALORACIÓN DE CONTROL DE RIESGO'!A15,'IDENTIFICACIÓN DE RIESGOS'!$A$8:$F$95,6,0)</f>
        <v>Operación de las Casas de Justicia de Bogotá PD-AJ-12</v>
      </c>
      <c r="F15" s="117" t="str">
        <f>+VLOOKUP(A15,'IDENTIFICACIÓN DE RIESGOS'!$A$7:$C$73,3,0)</f>
        <v>Desvinculación de entidades operadoras al programa de casas de justicia</v>
      </c>
      <c r="G15" s="90" t="s">
        <v>290</v>
      </c>
      <c r="H15" s="90" t="s">
        <v>291</v>
      </c>
      <c r="I15" s="90" t="s">
        <v>465</v>
      </c>
      <c r="J15" s="90" t="s">
        <v>452</v>
      </c>
      <c r="K15" s="90" t="s">
        <v>452</v>
      </c>
      <c r="L15" s="90" t="s">
        <v>454</v>
      </c>
      <c r="M15" s="90" t="s">
        <v>462</v>
      </c>
      <c r="N15" s="90" t="s">
        <v>456</v>
      </c>
      <c r="O15" s="90" t="s">
        <v>457</v>
      </c>
      <c r="P15" s="90" t="s">
        <v>458</v>
      </c>
      <c r="Q15" s="90" t="s">
        <v>452</v>
      </c>
      <c r="R15" s="90" t="s">
        <v>459</v>
      </c>
      <c r="S15" s="90" t="s">
        <v>457</v>
      </c>
      <c r="T15" s="90" t="s">
        <v>455</v>
      </c>
      <c r="U15" s="90">
        <f>SUM(IF('VALORACIÓN DE CONTROL DE RIESGO'!L15="Preventivo",15,IF('VALORACIÓN DE CONTROL DE RIESGO'!L15="Detectivo",10,0)),IF('VALORACIÓN DE CONTROL DE RIESGO'!N15="Asignado",15,0),IF('VALORACIÓN DE CONTROL DE RIESGO'!O15="Adecuada",15,0),IF('VALORACIÓN DE CONTROL DE RIESGO'!P15="Completa",10,IF('VALORACIÓN DE CONTROL DE RIESGO'!P15="Incompleta",5,0)),IF('VALORACIÓN DE CONTROL DE RIESGO'!Q15="SI",15,0),IF('VALORACIÓN DE CONTROL DE RIESGO'!R15="Se investigan y se resuelven oportunamente",15,0),IF('VALORACIÓN DE CONTROL DE RIESGO'!S15="Adecuada",15,0))</f>
        <v>100</v>
      </c>
      <c r="V15" s="90" t="str">
        <f t="shared" si="0"/>
        <v>Fuerte</v>
      </c>
      <c r="W15" s="90" t="s">
        <v>460</v>
      </c>
      <c r="X15" s="90" t="str">
        <f t="shared" si="1"/>
        <v>Fuerte</v>
      </c>
      <c r="Y15" s="90" t="str">
        <f t="shared" si="2"/>
        <v>NO</v>
      </c>
      <c r="Z15" s="90"/>
      <c r="AA15" s="95"/>
      <c r="AB15" s="95"/>
      <c r="AC15" s="95"/>
      <c r="AD15" s="95"/>
      <c r="AE15" s="95"/>
      <c r="AF15" s="95"/>
      <c r="AG15" s="95"/>
      <c r="AH15" s="95"/>
      <c r="AI15" s="95"/>
      <c r="AJ15" s="95"/>
      <c r="AK15" s="95"/>
      <c r="AL15" s="95"/>
      <c r="AM15" s="95"/>
    </row>
    <row r="16" spans="1:39" s="96" customFormat="1" ht="191.25" x14ac:dyDescent="0.25">
      <c r="A16" s="90">
        <v>3</v>
      </c>
      <c r="B16" s="90" t="s">
        <v>172</v>
      </c>
      <c r="C16" s="90">
        <v>1</v>
      </c>
      <c r="D16" s="90" t="s">
        <v>450</v>
      </c>
      <c r="E16" s="94" t="str">
        <f>+VLOOKUP('VALORACIÓN DE CONTROL DE RIESGO'!A16,'IDENTIFICACIÓN DE RIESGOS'!$A$8:$F$95,6,0)</f>
        <v>Atención de Usuarios en las Casas de Justicia de Bogotá PD-AJ-10</v>
      </c>
      <c r="F16" s="117" t="str">
        <f>+VLOOKUP(A16,'IDENTIFICACIÓN DE RIESGOS'!$A$7:$C$73,3,0)</f>
        <v>Interrupción o retraso en la prestación de los servicios de recepción, información y orientación de los ciudadanos en las casas de justicia de Bogotá</v>
      </c>
      <c r="G16" s="90" t="s">
        <v>466</v>
      </c>
      <c r="H16" s="90"/>
      <c r="I16" s="90" t="s">
        <v>897</v>
      </c>
      <c r="J16" s="90" t="s">
        <v>452</v>
      </c>
      <c r="K16" s="90" t="s">
        <v>453</v>
      </c>
      <c r="L16" s="90" t="s">
        <v>454</v>
      </c>
      <c r="M16" s="90" t="s">
        <v>455</v>
      </c>
      <c r="N16" s="90" t="s">
        <v>456</v>
      </c>
      <c r="O16" s="90" t="s">
        <v>457</v>
      </c>
      <c r="P16" s="90" t="s">
        <v>458</v>
      </c>
      <c r="Q16" s="90" t="s">
        <v>452</v>
      </c>
      <c r="R16" s="90" t="s">
        <v>459</v>
      </c>
      <c r="S16" s="90" t="s">
        <v>457</v>
      </c>
      <c r="T16" s="90" t="s">
        <v>455</v>
      </c>
      <c r="U16" s="90">
        <f>SUM(IF('VALORACIÓN DE CONTROL DE RIESGO'!L16="Preventivo",15,IF('VALORACIÓN DE CONTROL DE RIESGO'!L16="Detectivo",10,0)),IF('VALORACIÓN DE CONTROL DE RIESGO'!N16="Asignado",15,0),IF('VALORACIÓN DE CONTROL DE RIESGO'!O16="Adecuada",15,0),IF('VALORACIÓN DE CONTROL DE RIESGO'!P16="Completa",10,IF('VALORACIÓN DE CONTROL DE RIESGO'!P16="Incompleta",5,0)),IF('VALORACIÓN DE CONTROL DE RIESGO'!Q16="SI",15,0),IF('VALORACIÓN DE CONTROL DE RIESGO'!R16="Se investigan y se resuelven oportunamente",15,0),IF('VALORACIÓN DE CONTROL DE RIESGO'!S16="Adecuada",15,0))</f>
        <v>100</v>
      </c>
      <c r="V16" s="90" t="str">
        <f t="shared" si="0"/>
        <v>Fuerte</v>
      </c>
      <c r="W16" s="90" t="s">
        <v>460</v>
      </c>
      <c r="X16" s="90" t="str">
        <f t="shared" si="1"/>
        <v>Fuerte</v>
      </c>
      <c r="Y16" s="90" t="str">
        <f t="shared" si="2"/>
        <v>NO</v>
      </c>
      <c r="Z16" s="90"/>
      <c r="AA16" s="95"/>
      <c r="AB16" s="95"/>
      <c r="AC16" s="95"/>
      <c r="AD16" s="95"/>
      <c r="AE16" s="95"/>
      <c r="AF16" s="95"/>
      <c r="AG16" s="95"/>
      <c r="AH16" s="95"/>
      <c r="AI16" s="95"/>
      <c r="AJ16" s="95"/>
      <c r="AK16" s="95"/>
      <c r="AL16" s="95"/>
      <c r="AM16" s="95"/>
    </row>
    <row r="17" spans="1:39" s="96" customFormat="1" ht="127.5" x14ac:dyDescent="0.25">
      <c r="A17" s="90">
        <v>3</v>
      </c>
      <c r="B17" s="90" t="s">
        <v>172</v>
      </c>
      <c r="C17" s="90">
        <v>2</v>
      </c>
      <c r="D17" s="90" t="s">
        <v>450</v>
      </c>
      <c r="E17" s="94" t="str">
        <f>+VLOOKUP('VALORACIÓN DE CONTROL DE RIESGO'!A17,'IDENTIFICACIÓN DE RIESGOS'!$A$8:$F$95,6,0)</f>
        <v>Atención de Usuarios en las Casas de Justicia de Bogotá PD-AJ-10</v>
      </c>
      <c r="F17" s="117" t="str">
        <f>+VLOOKUP(A17,'IDENTIFICACIÓN DE RIESGOS'!$A$7:$C$73,3,0)</f>
        <v>Interrupción o retraso en la prestación de los servicios de recepción, información y orientación de los ciudadanos en las casas de justicia de Bogotá</v>
      </c>
      <c r="G17" s="90" t="s">
        <v>466</v>
      </c>
      <c r="H17" s="90" t="s">
        <v>467</v>
      </c>
      <c r="I17" s="90" t="s">
        <v>826</v>
      </c>
      <c r="J17" s="90" t="s">
        <v>452</v>
      </c>
      <c r="K17" s="90" t="s">
        <v>452</v>
      </c>
      <c r="L17" s="90" t="s">
        <v>454</v>
      </c>
      <c r="M17" s="90" t="s">
        <v>462</v>
      </c>
      <c r="N17" s="90" t="s">
        <v>456</v>
      </c>
      <c r="O17" s="90" t="s">
        <v>457</v>
      </c>
      <c r="P17" s="90" t="s">
        <v>458</v>
      </c>
      <c r="Q17" s="90" t="s">
        <v>452</v>
      </c>
      <c r="R17" s="90" t="s">
        <v>459</v>
      </c>
      <c r="S17" s="90" t="s">
        <v>457</v>
      </c>
      <c r="T17" s="90" t="s">
        <v>455</v>
      </c>
      <c r="U17" s="90">
        <f>SUM(IF('VALORACIÓN DE CONTROL DE RIESGO'!L17="Preventivo",15,IF('VALORACIÓN DE CONTROL DE RIESGO'!L17="Detectivo",10,0)),IF('VALORACIÓN DE CONTROL DE RIESGO'!N17="Asignado",15,0),IF('VALORACIÓN DE CONTROL DE RIESGO'!O17="Adecuada",15,0),IF('VALORACIÓN DE CONTROL DE RIESGO'!P17="Completa",10,IF('VALORACIÓN DE CONTROL DE RIESGO'!P17="Incompleta",5,0)),IF('VALORACIÓN DE CONTROL DE RIESGO'!Q17="SI",15,0),IF('VALORACIÓN DE CONTROL DE RIESGO'!R17="Se investigan y se resuelven oportunamente",15,0),IF('VALORACIÓN DE CONTROL DE RIESGO'!S17="Adecuada",15,0))</f>
        <v>100</v>
      </c>
      <c r="V17" s="90" t="str">
        <f t="shared" si="0"/>
        <v>Fuerte</v>
      </c>
      <c r="W17" s="90" t="s">
        <v>460</v>
      </c>
      <c r="X17" s="90" t="str">
        <f t="shared" si="1"/>
        <v>Fuerte</v>
      </c>
      <c r="Y17" s="90" t="str">
        <f t="shared" si="2"/>
        <v>NO</v>
      </c>
      <c r="Z17" s="90"/>
      <c r="AA17" s="95"/>
      <c r="AB17" s="95"/>
      <c r="AC17" s="95"/>
      <c r="AD17" s="95"/>
      <c r="AE17" s="95"/>
      <c r="AF17" s="95"/>
      <c r="AG17" s="95"/>
      <c r="AH17" s="95"/>
      <c r="AI17" s="95"/>
      <c r="AJ17" s="95"/>
      <c r="AK17" s="95"/>
      <c r="AL17" s="95"/>
      <c r="AM17" s="95"/>
    </row>
    <row r="18" spans="1:39" s="96" customFormat="1" ht="153" x14ac:dyDescent="0.25">
      <c r="A18" s="90">
        <v>4</v>
      </c>
      <c r="B18" s="90" t="s">
        <v>172</v>
      </c>
      <c r="C18" s="90">
        <v>1</v>
      </c>
      <c r="D18" s="90" t="s">
        <v>450</v>
      </c>
      <c r="E18" s="94" t="str">
        <f>+VLOOKUP('VALORACIÓN DE CONTROL DE RIESGO'!A18,'IDENTIFICACIÓN DE RIESGOS'!$A$8:$F$95,6,0)</f>
        <v>Atención de Usuarios en las Casas de Justicia de Bogotá PD-AJ-10</v>
      </c>
      <c r="F18" s="117" t="str">
        <f>+VLOOKUP(A18,'IDENTIFICACIÓN DE RIESGOS'!$A$7:$C$73,3,0)</f>
        <v>Interrupción o retraso en la prestación de los servicios por parte de las entidades operadoras de las casas de justicia de Bogotá</v>
      </c>
      <c r="G18" s="90" t="s">
        <v>294</v>
      </c>
      <c r="H18" s="90"/>
      <c r="I18" s="90" t="s">
        <v>898</v>
      </c>
      <c r="J18" s="90" t="s">
        <v>452</v>
      </c>
      <c r="K18" s="90" t="s">
        <v>453</v>
      </c>
      <c r="L18" s="90" t="s">
        <v>454</v>
      </c>
      <c r="M18" s="90" t="s">
        <v>455</v>
      </c>
      <c r="N18" s="90" t="s">
        <v>456</v>
      </c>
      <c r="O18" s="90" t="s">
        <v>457</v>
      </c>
      <c r="P18" s="90" t="s">
        <v>458</v>
      </c>
      <c r="Q18" s="90" t="s">
        <v>452</v>
      </c>
      <c r="R18" s="90" t="s">
        <v>459</v>
      </c>
      <c r="S18" s="90" t="s">
        <v>457</v>
      </c>
      <c r="T18" s="90" t="s">
        <v>455</v>
      </c>
      <c r="U18" s="90">
        <f>SUM(IF('VALORACIÓN DE CONTROL DE RIESGO'!L18="Preventivo",15,IF('VALORACIÓN DE CONTROL DE RIESGO'!L18="Detectivo",10,0)),IF('VALORACIÓN DE CONTROL DE RIESGO'!N18="Asignado",15,0),IF('VALORACIÓN DE CONTROL DE RIESGO'!O18="Adecuada",15,0),IF('VALORACIÓN DE CONTROL DE RIESGO'!P18="Completa",10,IF('VALORACIÓN DE CONTROL DE RIESGO'!P18="Incompleta",5,0)),IF('VALORACIÓN DE CONTROL DE RIESGO'!Q18="SI",15,0),IF('VALORACIÓN DE CONTROL DE RIESGO'!R18="Se investigan y se resuelven oportunamente",15,0),IF('VALORACIÓN DE CONTROL DE RIESGO'!S18="Adecuada",15,0))</f>
        <v>100</v>
      </c>
      <c r="V18" s="90" t="str">
        <f t="shared" si="0"/>
        <v>Fuerte</v>
      </c>
      <c r="W18" s="90" t="s">
        <v>460</v>
      </c>
      <c r="X18" s="90" t="str">
        <f t="shared" si="1"/>
        <v>Fuerte</v>
      </c>
      <c r="Y18" s="90" t="str">
        <f t="shared" si="2"/>
        <v>NO</v>
      </c>
      <c r="Z18" s="90"/>
      <c r="AA18" s="95"/>
      <c r="AB18" s="95"/>
      <c r="AC18" s="95"/>
      <c r="AD18" s="95"/>
      <c r="AE18" s="95"/>
      <c r="AF18" s="95"/>
      <c r="AG18" s="95"/>
      <c r="AH18" s="95"/>
      <c r="AI18" s="95"/>
      <c r="AJ18" s="95"/>
      <c r="AK18" s="95"/>
      <c r="AL18" s="95"/>
      <c r="AM18" s="95"/>
    </row>
    <row r="19" spans="1:39" s="96" customFormat="1" ht="153" x14ac:dyDescent="0.25">
      <c r="A19" s="90">
        <v>4</v>
      </c>
      <c r="B19" s="90" t="s">
        <v>172</v>
      </c>
      <c r="C19" s="90">
        <v>2</v>
      </c>
      <c r="D19" s="90" t="s">
        <v>450</v>
      </c>
      <c r="E19" s="94" t="str">
        <f>+VLOOKUP('VALORACIÓN DE CONTROL DE RIESGO'!A19,'IDENTIFICACIÓN DE RIESGOS'!$A$8:$F$95,6,0)</f>
        <v>Atención de Usuarios en las Casas de Justicia de Bogotá PD-AJ-10</v>
      </c>
      <c r="F19" s="117" t="str">
        <f>+VLOOKUP(A19,'IDENTIFICACIÓN DE RIESGOS'!$A$7:$C$73,3,0)</f>
        <v>Interrupción o retraso en la prestación de los servicios por parte de las entidades operadoras de las casas de justicia de Bogotá</v>
      </c>
      <c r="G19" s="90" t="s">
        <v>294</v>
      </c>
      <c r="H19" s="90" t="s">
        <v>295</v>
      </c>
      <c r="I19" s="90" t="s">
        <v>826</v>
      </c>
      <c r="J19" s="90" t="s">
        <v>452</v>
      </c>
      <c r="K19" s="90" t="s">
        <v>452</v>
      </c>
      <c r="L19" s="90" t="s">
        <v>454</v>
      </c>
      <c r="M19" s="90" t="s">
        <v>462</v>
      </c>
      <c r="N19" s="90" t="s">
        <v>456</v>
      </c>
      <c r="O19" s="90" t="s">
        <v>457</v>
      </c>
      <c r="P19" s="90" t="s">
        <v>458</v>
      </c>
      <c r="Q19" s="90" t="s">
        <v>452</v>
      </c>
      <c r="R19" s="90" t="s">
        <v>459</v>
      </c>
      <c r="S19" s="90" t="s">
        <v>457</v>
      </c>
      <c r="T19" s="90" t="s">
        <v>455</v>
      </c>
      <c r="U19" s="90">
        <f>SUM(IF('VALORACIÓN DE CONTROL DE RIESGO'!L19="Preventivo",15,IF('VALORACIÓN DE CONTROL DE RIESGO'!L19="Detectivo",10,0)),IF('VALORACIÓN DE CONTROL DE RIESGO'!N19="Asignado",15,0),IF('VALORACIÓN DE CONTROL DE RIESGO'!O19="Adecuada",15,0),IF('VALORACIÓN DE CONTROL DE RIESGO'!P19="Completa",10,IF('VALORACIÓN DE CONTROL DE RIESGO'!P19="Incompleta",5,0)),IF('VALORACIÓN DE CONTROL DE RIESGO'!Q19="SI",15,0),IF('VALORACIÓN DE CONTROL DE RIESGO'!R19="Se investigan y se resuelven oportunamente",15,0),IF('VALORACIÓN DE CONTROL DE RIESGO'!S19="Adecuada",15,0))</f>
        <v>100</v>
      </c>
      <c r="V19" s="90" t="str">
        <f t="shared" si="0"/>
        <v>Fuerte</v>
      </c>
      <c r="W19" s="90" t="s">
        <v>460</v>
      </c>
      <c r="X19" s="90" t="str">
        <f t="shared" si="1"/>
        <v>Fuerte</v>
      </c>
      <c r="Y19" s="90" t="str">
        <f t="shared" si="2"/>
        <v>NO</v>
      </c>
      <c r="Z19" s="90"/>
      <c r="AA19" s="95"/>
      <c r="AB19" s="95"/>
      <c r="AC19" s="95"/>
      <c r="AD19" s="95"/>
      <c r="AE19" s="95"/>
      <c r="AF19" s="95"/>
      <c r="AG19" s="95"/>
      <c r="AH19" s="95"/>
      <c r="AI19" s="95"/>
      <c r="AJ19" s="95"/>
      <c r="AK19" s="95"/>
      <c r="AL19" s="95"/>
      <c r="AM19" s="95"/>
    </row>
    <row r="20" spans="1:39" s="96" customFormat="1" ht="114.75" x14ac:dyDescent="0.25">
      <c r="A20" s="90">
        <v>5</v>
      </c>
      <c r="B20" s="90" t="s">
        <v>172</v>
      </c>
      <c r="C20" s="90">
        <v>1</v>
      </c>
      <c r="D20" s="90" t="s">
        <v>450</v>
      </c>
      <c r="E20" s="94" t="str">
        <f>+VLOOKUP('VALORACIÓN DE CONTROL DE RIESGO'!A20,'IDENTIFICACIÓN DE RIESGOS'!$A$8:$F$95,6,0)</f>
        <v>Acciones de Protección, Atención Social, Preventivas y Pedagógicas en el CTP PD-AJ-4</v>
      </c>
      <c r="F20" s="117" t="str">
        <f>+VLOOKUP(A20,'IDENTIFICACIÓN DE RIESGOS'!$A$7:$C$73,3,0)</f>
        <v>Afectación psicosocial de los funcionarios y contratistas del CTP</v>
      </c>
      <c r="G20" s="90" t="s">
        <v>296</v>
      </c>
      <c r="H20" s="90"/>
      <c r="I20" s="90" t="s">
        <v>827</v>
      </c>
      <c r="J20" s="90" t="s">
        <v>452</v>
      </c>
      <c r="K20" s="90" t="s">
        <v>453</v>
      </c>
      <c r="L20" s="90" t="s">
        <v>454</v>
      </c>
      <c r="M20" s="90" t="s">
        <v>455</v>
      </c>
      <c r="N20" s="90" t="s">
        <v>456</v>
      </c>
      <c r="O20" s="90" t="s">
        <v>457</v>
      </c>
      <c r="P20" s="90" t="s">
        <v>458</v>
      </c>
      <c r="Q20" s="90" t="s">
        <v>452</v>
      </c>
      <c r="R20" s="90" t="s">
        <v>459</v>
      </c>
      <c r="S20" s="90" t="s">
        <v>457</v>
      </c>
      <c r="T20" s="90" t="s">
        <v>455</v>
      </c>
      <c r="U20" s="90">
        <f>SUM(IF('VALORACIÓN DE CONTROL DE RIESGO'!L20="Preventivo",15,IF('VALORACIÓN DE CONTROL DE RIESGO'!L20="Detectivo",10,0)),IF('VALORACIÓN DE CONTROL DE RIESGO'!N20="Asignado",15,0),IF('VALORACIÓN DE CONTROL DE RIESGO'!O20="Adecuada",15,0),IF('VALORACIÓN DE CONTROL DE RIESGO'!P20="Completa",10,IF('VALORACIÓN DE CONTROL DE RIESGO'!P20="Incompleta",5,0)),IF('VALORACIÓN DE CONTROL DE RIESGO'!Q20="SI",15,0),IF('VALORACIÓN DE CONTROL DE RIESGO'!R20="Se investigan y se resuelven oportunamente",15,0),IF('VALORACIÓN DE CONTROL DE RIESGO'!S20="Adecuada",15,0))</f>
        <v>100</v>
      </c>
      <c r="V20" s="90" t="str">
        <f t="shared" si="0"/>
        <v>Fuerte</v>
      </c>
      <c r="W20" s="90" t="s">
        <v>460</v>
      </c>
      <c r="X20" s="90" t="str">
        <f t="shared" si="1"/>
        <v>Fuerte</v>
      </c>
      <c r="Y20" s="90" t="str">
        <f t="shared" si="2"/>
        <v>NO</v>
      </c>
      <c r="Z20" s="90"/>
      <c r="AA20" s="95"/>
      <c r="AB20" s="95"/>
      <c r="AC20" s="95"/>
      <c r="AD20" s="95"/>
      <c r="AE20" s="95"/>
      <c r="AF20" s="95"/>
      <c r="AG20" s="95"/>
      <c r="AH20" s="95"/>
      <c r="AI20" s="95"/>
      <c r="AJ20" s="95"/>
      <c r="AK20" s="95"/>
      <c r="AL20" s="95"/>
      <c r="AM20" s="95"/>
    </row>
    <row r="21" spans="1:39" s="96" customFormat="1" ht="153" x14ac:dyDescent="0.25">
      <c r="A21" s="90">
        <v>5</v>
      </c>
      <c r="B21" s="90" t="s">
        <v>172</v>
      </c>
      <c r="C21" s="90">
        <v>2</v>
      </c>
      <c r="D21" s="90" t="s">
        <v>450</v>
      </c>
      <c r="E21" s="94" t="str">
        <f>+VLOOKUP('VALORACIÓN DE CONTROL DE RIESGO'!A21,'IDENTIFICACIÓN DE RIESGOS'!$A$8:$F$95,6,0)</f>
        <v>Acciones de Protección, Atención Social, Preventivas y Pedagógicas en el CTP PD-AJ-4</v>
      </c>
      <c r="F21" s="117" t="str">
        <f>+VLOOKUP(A21,'IDENTIFICACIÓN DE RIESGOS'!$A$7:$C$73,3,0)</f>
        <v>Afectación psicosocial de los funcionarios y contratistas del CTP</v>
      </c>
      <c r="G21" s="90" t="s">
        <v>296</v>
      </c>
      <c r="H21" s="90" t="s">
        <v>297</v>
      </c>
      <c r="I21" s="90" t="s">
        <v>828</v>
      </c>
      <c r="J21" s="90" t="s">
        <v>452</v>
      </c>
      <c r="K21" s="90" t="s">
        <v>452</v>
      </c>
      <c r="L21" s="90" t="s">
        <v>454</v>
      </c>
      <c r="M21" s="90" t="s">
        <v>462</v>
      </c>
      <c r="N21" s="90" t="s">
        <v>456</v>
      </c>
      <c r="O21" s="90" t="s">
        <v>457</v>
      </c>
      <c r="P21" s="90" t="s">
        <v>458</v>
      </c>
      <c r="Q21" s="90" t="s">
        <v>452</v>
      </c>
      <c r="R21" s="90" t="s">
        <v>459</v>
      </c>
      <c r="S21" s="90" t="s">
        <v>457</v>
      </c>
      <c r="T21" s="90" t="s">
        <v>455</v>
      </c>
      <c r="U21" s="90">
        <f>SUM(IF('VALORACIÓN DE CONTROL DE RIESGO'!L21="Preventivo",15,IF('VALORACIÓN DE CONTROL DE RIESGO'!L21="Detectivo",10,0)),IF('VALORACIÓN DE CONTROL DE RIESGO'!N21="Asignado",15,0),IF('VALORACIÓN DE CONTROL DE RIESGO'!O21="Adecuada",15,0),IF('VALORACIÓN DE CONTROL DE RIESGO'!P21="Completa",10,IF('VALORACIÓN DE CONTROL DE RIESGO'!P21="Incompleta",5,0)),IF('VALORACIÓN DE CONTROL DE RIESGO'!Q21="SI",15,0),IF('VALORACIÓN DE CONTROL DE RIESGO'!R21="Se investigan y se resuelven oportunamente",15,0),IF('VALORACIÓN DE CONTROL DE RIESGO'!S21="Adecuada",15,0))</f>
        <v>100</v>
      </c>
      <c r="V21" s="90" t="str">
        <f t="shared" si="0"/>
        <v>Fuerte</v>
      </c>
      <c r="W21" s="90" t="s">
        <v>460</v>
      </c>
      <c r="X21" s="90" t="str">
        <f t="shared" si="1"/>
        <v>Fuerte</v>
      </c>
      <c r="Y21" s="90" t="str">
        <f t="shared" si="2"/>
        <v>NO</v>
      </c>
      <c r="Z21" s="90"/>
      <c r="AA21" s="95"/>
      <c r="AB21" s="95"/>
      <c r="AC21" s="95"/>
      <c r="AD21" s="95"/>
      <c r="AE21" s="95"/>
      <c r="AF21" s="95"/>
      <c r="AG21" s="95"/>
      <c r="AH21" s="95"/>
      <c r="AI21" s="95"/>
      <c r="AJ21" s="95"/>
      <c r="AK21" s="95"/>
      <c r="AL21" s="95"/>
      <c r="AM21" s="95"/>
    </row>
    <row r="22" spans="1:39" s="96" customFormat="1" ht="127.5" x14ac:dyDescent="0.25">
      <c r="A22" s="90">
        <v>6</v>
      </c>
      <c r="B22" s="90" t="s">
        <v>172</v>
      </c>
      <c r="C22" s="90">
        <v>1</v>
      </c>
      <c r="D22" s="90" t="s">
        <v>450</v>
      </c>
      <c r="E22" s="94" t="str">
        <f>+VLOOKUP('VALORACIÓN DE CONTROL DE RIESGO'!A22,'IDENTIFICACIÓN DE RIESGOS'!$A$8:$F$95,6,0)</f>
        <v>Acciones de Protección, Atención Social, Preventivas y Pedagógicas en el CTP PD-AJ-4</v>
      </c>
      <c r="F22" s="117" t="str">
        <f>+VLOOKUP(A22,'IDENTIFICACIÓN DE RIESGOS'!$A$7:$C$73,3,0)</f>
        <v>Inadecuada implementación del medio "Traslado por protección"</v>
      </c>
      <c r="G22" s="90" t="s">
        <v>468</v>
      </c>
      <c r="H22" s="90"/>
      <c r="I22" s="90" t="s">
        <v>899</v>
      </c>
      <c r="J22" s="90" t="s">
        <v>452</v>
      </c>
      <c r="K22" s="90" t="s">
        <v>453</v>
      </c>
      <c r="L22" s="90" t="s">
        <v>454</v>
      </c>
      <c r="M22" s="90" t="s">
        <v>455</v>
      </c>
      <c r="N22" s="90" t="s">
        <v>456</v>
      </c>
      <c r="O22" s="90" t="s">
        <v>457</v>
      </c>
      <c r="P22" s="90" t="s">
        <v>458</v>
      </c>
      <c r="Q22" s="90" t="s">
        <v>452</v>
      </c>
      <c r="R22" s="90" t="s">
        <v>459</v>
      </c>
      <c r="S22" s="90" t="s">
        <v>457</v>
      </c>
      <c r="T22" s="90" t="s">
        <v>455</v>
      </c>
      <c r="U22" s="90">
        <f>SUM(IF('VALORACIÓN DE CONTROL DE RIESGO'!L22="Preventivo",15,IF('VALORACIÓN DE CONTROL DE RIESGO'!L22="Detectivo",10,0)),IF('VALORACIÓN DE CONTROL DE RIESGO'!N22="Asignado",15,0),IF('VALORACIÓN DE CONTROL DE RIESGO'!O22="Adecuada",15,0),IF('VALORACIÓN DE CONTROL DE RIESGO'!P22="Completa",10,IF('VALORACIÓN DE CONTROL DE RIESGO'!P22="Incompleta",5,0)),IF('VALORACIÓN DE CONTROL DE RIESGO'!Q22="SI",15,0),IF('VALORACIÓN DE CONTROL DE RIESGO'!R22="Se investigan y se resuelven oportunamente",15,0),IF('VALORACIÓN DE CONTROL DE RIESGO'!S22="Adecuada",15,0))</f>
        <v>100</v>
      </c>
      <c r="V22" s="90" t="str">
        <f t="shared" si="0"/>
        <v>Fuerte</v>
      </c>
      <c r="W22" s="90" t="s">
        <v>460</v>
      </c>
      <c r="X22" s="90" t="str">
        <f t="shared" si="1"/>
        <v>Fuerte</v>
      </c>
      <c r="Y22" s="90" t="str">
        <f t="shared" si="2"/>
        <v>NO</v>
      </c>
      <c r="Z22" s="90"/>
      <c r="AA22" s="95"/>
      <c r="AB22" s="95"/>
      <c r="AC22" s="95"/>
      <c r="AD22" s="95"/>
      <c r="AE22" s="95"/>
      <c r="AF22" s="95"/>
      <c r="AG22" s="95"/>
      <c r="AH22" s="95"/>
      <c r="AI22" s="95"/>
      <c r="AJ22" s="95"/>
      <c r="AK22" s="95"/>
      <c r="AL22" s="95"/>
      <c r="AM22" s="95"/>
    </row>
    <row r="23" spans="1:39" s="96" customFormat="1" ht="140.25" x14ac:dyDescent="0.25">
      <c r="A23" s="90">
        <v>7</v>
      </c>
      <c r="B23" s="90" t="s">
        <v>182</v>
      </c>
      <c r="C23" s="90">
        <v>1</v>
      </c>
      <c r="D23" s="90" t="s">
        <v>450</v>
      </c>
      <c r="E23" s="94" t="str">
        <f>+VLOOKUP('VALORACIÓN DE CONTROL DE RIESGO'!A23,'IDENTIFICACIÓN DE RIESGOS'!$A$8:$F$95,6,0)</f>
        <v>Peticiones, Quejas, Reclamos y Sugerencias - PQRS Código - PD-AS-1</v>
      </c>
      <c r="F23" s="117" t="str">
        <f>+VLOOKUP(A23,'IDENTIFICACIÓN DE RIESGOS'!$A$7:$C$73,3,0)</f>
        <v>Responder extemporáneamente las Peticiones, Quejas, Reclamos o Sugerencias que ingresen a la Secretaría Distrital de Seguridad, Convivencia y Justicia.</v>
      </c>
      <c r="G23" s="90" t="s">
        <v>305</v>
      </c>
      <c r="H23" s="90" t="s">
        <v>306</v>
      </c>
      <c r="I23" s="90" t="s">
        <v>829</v>
      </c>
      <c r="J23" s="90" t="s">
        <v>452</v>
      </c>
      <c r="K23" s="90" t="s">
        <v>452</v>
      </c>
      <c r="L23" s="90" t="s">
        <v>454</v>
      </c>
      <c r="M23" s="90" t="s">
        <v>462</v>
      </c>
      <c r="N23" s="90" t="s">
        <v>456</v>
      </c>
      <c r="O23" s="90" t="s">
        <v>457</v>
      </c>
      <c r="P23" s="90" t="s">
        <v>458</v>
      </c>
      <c r="Q23" s="90" t="s">
        <v>452</v>
      </c>
      <c r="R23" s="90" t="s">
        <v>459</v>
      </c>
      <c r="S23" s="90" t="s">
        <v>457</v>
      </c>
      <c r="T23" s="97" t="s">
        <v>469</v>
      </c>
      <c r="U23" s="90">
        <f>SUM(IF('VALORACIÓN DE CONTROL DE RIESGO'!L23="Preventivo",15,IF('VALORACIÓN DE CONTROL DE RIESGO'!L23="Detectivo",10,0)),IF('VALORACIÓN DE CONTROL DE RIESGO'!N23="Asignado",15,0),IF('VALORACIÓN DE CONTROL DE RIESGO'!O23="Adecuada",15,0),IF('VALORACIÓN DE CONTROL DE RIESGO'!P23="Completa",10,IF('VALORACIÓN DE CONTROL DE RIESGO'!P23="Incompleta",5,0)),IF('VALORACIÓN DE CONTROL DE RIESGO'!Q23="SI",15,0),IF('VALORACIÓN DE CONTROL DE RIESGO'!R23="Se investigan y se resuelven oportunamente",15,0),IF('VALORACIÓN DE CONTROL DE RIESGO'!S23="Adecuada",15,0))</f>
        <v>100</v>
      </c>
      <c r="V23" s="90" t="str">
        <f t="shared" si="0"/>
        <v>Fuerte</v>
      </c>
      <c r="W23" s="90" t="s">
        <v>460</v>
      </c>
      <c r="X23" s="90" t="str">
        <f t="shared" si="1"/>
        <v>Fuerte</v>
      </c>
      <c r="Y23" s="90" t="str">
        <f t="shared" si="2"/>
        <v>NO</v>
      </c>
      <c r="Z23" s="90"/>
      <c r="AA23" s="95"/>
      <c r="AB23" s="95"/>
      <c r="AC23" s="95"/>
      <c r="AD23" s="95"/>
      <c r="AE23" s="95"/>
      <c r="AF23" s="95"/>
      <c r="AG23" s="95"/>
      <c r="AH23" s="95"/>
      <c r="AI23" s="95"/>
      <c r="AJ23" s="95"/>
      <c r="AK23" s="95"/>
      <c r="AL23" s="95"/>
      <c r="AM23" s="95"/>
    </row>
    <row r="24" spans="1:39" s="96" customFormat="1" ht="127.5" x14ac:dyDescent="0.25">
      <c r="A24" s="90">
        <v>8</v>
      </c>
      <c r="B24" s="90" t="s">
        <v>182</v>
      </c>
      <c r="C24" s="90">
        <v>1</v>
      </c>
      <c r="D24" s="90" t="s">
        <v>450</v>
      </c>
      <c r="E24" s="94" t="str">
        <f>+VLOOKUP('VALORACIÓN DE CONTROL DE RIESGO'!A24,'IDENTIFICACIÓN DE RIESGOS'!$A$8:$F$95,6,0)</f>
        <v>Peticiones, Quejas, Reclamos y Sugerencias - PQRS Código - PD-AS-1</v>
      </c>
      <c r="F24" s="117" t="str">
        <f>+VLOOKUP(A24,'IDENTIFICACIÓN DE RIESGOS'!$A$7:$C$73,3,0)</f>
        <v>Publicar extemporáneamente los Informes de PQRS en la página web de la entidad.</v>
      </c>
      <c r="G24" s="90" t="s">
        <v>309</v>
      </c>
      <c r="H24" s="90" t="s">
        <v>306</v>
      </c>
      <c r="I24" s="90" t="s">
        <v>470</v>
      </c>
      <c r="J24" s="90" t="s">
        <v>452</v>
      </c>
      <c r="K24" s="90" t="s">
        <v>452</v>
      </c>
      <c r="L24" s="90" t="s">
        <v>454</v>
      </c>
      <c r="M24" s="90" t="s">
        <v>462</v>
      </c>
      <c r="N24" s="90" t="s">
        <v>456</v>
      </c>
      <c r="O24" s="90" t="s">
        <v>457</v>
      </c>
      <c r="P24" s="90" t="s">
        <v>458</v>
      </c>
      <c r="Q24" s="90" t="s">
        <v>452</v>
      </c>
      <c r="R24" s="90" t="s">
        <v>459</v>
      </c>
      <c r="S24" s="90" t="s">
        <v>457</v>
      </c>
      <c r="T24" s="97" t="s">
        <v>469</v>
      </c>
      <c r="U24" s="90">
        <f>SUM(IF('VALORACIÓN DE CONTROL DE RIESGO'!L24="Preventivo",15,IF('VALORACIÓN DE CONTROL DE RIESGO'!L24="Detectivo",10,0)),IF('VALORACIÓN DE CONTROL DE RIESGO'!N24="Asignado",15,0),IF('VALORACIÓN DE CONTROL DE RIESGO'!O24="Adecuada",15,0),IF('VALORACIÓN DE CONTROL DE RIESGO'!P24="Completa",10,IF('VALORACIÓN DE CONTROL DE RIESGO'!P24="Incompleta",5,0)),IF('VALORACIÓN DE CONTROL DE RIESGO'!Q24="SI",15,0),IF('VALORACIÓN DE CONTROL DE RIESGO'!R24="Se investigan y se resuelven oportunamente",15,0),IF('VALORACIÓN DE CONTROL DE RIESGO'!S24="Adecuada",15,0))</f>
        <v>100</v>
      </c>
      <c r="V24" s="90" t="str">
        <f t="shared" si="0"/>
        <v>Fuerte</v>
      </c>
      <c r="W24" s="90" t="s">
        <v>460</v>
      </c>
      <c r="X24" s="90" t="str">
        <f t="shared" si="1"/>
        <v>Fuerte</v>
      </c>
      <c r="Y24" s="90" t="str">
        <f t="shared" si="2"/>
        <v>NO</v>
      </c>
      <c r="Z24" s="90"/>
      <c r="AA24" s="95"/>
      <c r="AB24" s="95"/>
      <c r="AC24" s="95"/>
      <c r="AD24" s="95"/>
      <c r="AE24" s="95"/>
      <c r="AF24" s="95"/>
      <c r="AG24" s="95"/>
      <c r="AH24" s="95"/>
      <c r="AI24" s="95"/>
      <c r="AJ24" s="95"/>
      <c r="AK24" s="95"/>
      <c r="AL24" s="95"/>
      <c r="AM24" s="95"/>
    </row>
    <row r="25" spans="1:39" s="96" customFormat="1" ht="204" x14ac:dyDescent="0.25">
      <c r="A25" s="90">
        <v>9</v>
      </c>
      <c r="B25" s="90" t="s">
        <v>185</v>
      </c>
      <c r="C25" s="90">
        <v>1</v>
      </c>
      <c r="D25" s="90" t="s">
        <v>450</v>
      </c>
      <c r="E25" s="94" t="str">
        <f>+VLOOKUP('VALORACIÓN DE CONTROL DE RIESGO'!A25,'IDENTIFICACIÓN DE RIESGOS'!$A$8:$F$95,6,0)</f>
        <v>Indagación Preliminar PD-CID-1
Investigación Disciplinaria PD-CID-2
Proceso Verbal PD-CID-3</v>
      </c>
      <c r="F25" s="117" t="str">
        <f>+VLOOKUP(A25,'IDENTIFICACIÓN DE RIESGOS'!$A$7:$C$73,3,0)</f>
        <v>Procesos disciplinarios desarrollados  y fallados sin cumplir con los parámetros de ley.</v>
      </c>
      <c r="G25" s="90" t="s">
        <v>830</v>
      </c>
      <c r="H25" s="90" t="s">
        <v>312</v>
      </c>
      <c r="I25" s="90" t="s">
        <v>900</v>
      </c>
      <c r="J25" s="90" t="s">
        <v>452</v>
      </c>
      <c r="K25" s="90" t="s">
        <v>452</v>
      </c>
      <c r="L25" s="90" t="s">
        <v>454</v>
      </c>
      <c r="M25" s="90" t="s">
        <v>455</v>
      </c>
      <c r="N25" s="90" t="s">
        <v>456</v>
      </c>
      <c r="O25" s="90" t="s">
        <v>457</v>
      </c>
      <c r="P25" s="90" t="s">
        <v>458</v>
      </c>
      <c r="Q25" s="90" t="s">
        <v>452</v>
      </c>
      <c r="R25" s="90" t="s">
        <v>459</v>
      </c>
      <c r="S25" s="90" t="s">
        <v>457</v>
      </c>
      <c r="T25" s="97" t="s">
        <v>471</v>
      </c>
      <c r="U25" s="90">
        <f>SUM(IF('VALORACIÓN DE CONTROL DE RIESGO'!L25="Preventivo",15,IF('VALORACIÓN DE CONTROL DE RIESGO'!L25="Detectivo",10,0)),IF('VALORACIÓN DE CONTROL DE RIESGO'!N25="Asignado",15,0),IF('VALORACIÓN DE CONTROL DE RIESGO'!O25="Adecuada",15,0),IF('VALORACIÓN DE CONTROL DE RIESGO'!P25="Completa",10,IF('VALORACIÓN DE CONTROL DE RIESGO'!P25="Incompleta",5,0)),IF('VALORACIÓN DE CONTROL DE RIESGO'!Q25="SI",15,0),IF('VALORACIÓN DE CONTROL DE RIESGO'!R25="Se investigan y se resuelven oportunamente",15,0),IF('VALORACIÓN DE CONTROL DE RIESGO'!S25="Adecuada",15,0))</f>
        <v>100</v>
      </c>
      <c r="V25" s="90" t="str">
        <f t="shared" si="0"/>
        <v>Fuerte</v>
      </c>
      <c r="W25" s="90" t="s">
        <v>460</v>
      </c>
      <c r="X25" s="90" t="str">
        <f t="shared" si="1"/>
        <v>Fuerte</v>
      </c>
      <c r="Y25" s="90" t="str">
        <f t="shared" si="2"/>
        <v>NO</v>
      </c>
      <c r="Z25" s="90"/>
      <c r="AA25" s="95"/>
      <c r="AB25" s="95"/>
      <c r="AC25" s="95"/>
      <c r="AD25" s="95"/>
      <c r="AE25" s="95"/>
      <c r="AF25" s="95"/>
      <c r="AG25" s="95"/>
      <c r="AH25" s="95"/>
      <c r="AI25" s="95"/>
      <c r="AJ25" s="95"/>
      <c r="AK25" s="95"/>
      <c r="AL25" s="95"/>
      <c r="AM25" s="95"/>
    </row>
    <row r="26" spans="1:39" s="96" customFormat="1" ht="165.75" x14ac:dyDescent="0.25">
      <c r="A26" s="90">
        <v>10</v>
      </c>
      <c r="B26" s="90" t="s">
        <v>1</v>
      </c>
      <c r="C26" s="90">
        <v>1</v>
      </c>
      <c r="D26" s="90" t="s">
        <v>450</v>
      </c>
      <c r="E26" s="94" t="str">
        <f>+VLOOKUP('VALORACIÓN DE CONTROL DE RIESGO'!A26,'IDENTIFICACIÓN DE RIESGOS'!$A$8:$F$95,6,0)</f>
        <v>Identificación de Requisitos Legales Ambientales PD–DS–2</v>
      </c>
      <c r="F26" s="117" t="str">
        <f>+VLOOKUP(A26,'IDENTIFICACIÓN DE RIESGOS'!$A$7:$C$73,3,0)</f>
        <v xml:space="preserve">Incumplimiento normativo ambiental por parte de la Secretaria Distrital de Seguridad, Convivencia y Justicia </v>
      </c>
      <c r="G26" s="90" t="s">
        <v>769</v>
      </c>
      <c r="H26" s="90" t="s">
        <v>314</v>
      </c>
      <c r="I26" s="90" t="s">
        <v>882</v>
      </c>
      <c r="J26" s="90" t="s">
        <v>452</v>
      </c>
      <c r="K26" s="90" t="s">
        <v>452</v>
      </c>
      <c r="L26" s="90" t="s">
        <v>454</v>
      </c>
      <c r="M26" s="90" t="s">
        <v>462</v>
      </c>
      <c r="N26" s="90" t="s">
        <v>456</v>
      </c>
      <c r="O26" s="90" t="s">
        <v>457</v>
      </c>
      <c r="P26" s="90" t="s">
        <v>458</v>
      </c>
      <c r="Q26" s="90" t="s">
        <v>452</v>
      </c>
      <c r="R26" s="90" t="s">
        <v>459</v>
      </c>
      <c r="S26" s="90" t="s">
        <v>457</v>
      </c>
      <c r="T26" s="97" t="s">
        <v>472</v>
      </c>
      <c r="U26" s="90">
        <f>SUM(IF('VALORACIÓN DE CONTROL DE RIESGO'!L26="Preventivo",15,IF('VALORACIÓN DE CONTROL DE RIESGO'!L26="Detectivo",10,0)),IF('VALORACIÓN DE CONTROL DE RIESGO'!N26="Asignado",15,0),IF('VALORACIÓN DE CONTROL DE RIESGO'!O26="Adecuada",15,0),IF('VALORACIÓN DE CONTROL DE RIESGO'!P26="Completa",10,IF('VALORACIÓN DE CONTROL DE RIESGO'!P26="Incompleta",5,0)),IF('VALORACIÓN DE CONTROL DE RIESGO'!Q26="SI",15,0),IF('VALORACIÓN DE CONTROL DE RIESGO'!R26="Se investigan y se resuelven oportunamente",15,0),IF('VALORACIÓN DE CONTROL DE RIESGO'!S26="Adecuada",15,0))</f>
        <v>100</v>
      </c>
      <c r="V26" s="90" t="str">
        <f t="shared" si="0"/>
        <v>Fuerte</v>
      </c>
      <c r="W26" s="90" t="s">
        <v>460</v>
      </c>
      <c r="X26" s="90" t="str">
        <f t="shared" si="1"/>
        <v>Fuerte</v>
      </c>
      <c r="Y26" s="90" t="str">
        <f t="shared" si="2"/>
        <v>NO</v>
      </c>
      <c r="Z26" s="90"/>
      <c r="AA26" s="95"/>
      <c r="AB26" s="95"/>
      <c r="AC26" s="95"/>
      <c r="AD26" s="95"/>
      <c r="AE26" s="95"/>
      <c r="AF26" s="95"/>
      <c r="AG26" s="95"/>
      <c r="AH26" s="95"/>
      <c r="AI26" s="95"/>
      <c r="AJ26" s="95"/>
      <c r="AK26" s="95"/>
      <c r="AL26" s="95"/>
      <c r="AM26" s="95"/>
    </row>
    <row r="27" spans="1:39" s="96" customFormat="1" ht="191.25" x14ac:dyDescent="0.25">
      <c r="A27" s="90">
        <v>11</v>
      </c>
      <c r="B27" s="90" t="s">
        <v>1</v>
      </c>
      <c r="C27" s="90">
        <v>1</v>
      </c>
      <c r="D27" s="90" t="s">
        <v>450</v>
      </c>
      <c r="E27" s="94" t="str">
        <f>+VLOOKUP('VALORACIÓN DE CONTROL DE RIESGO'!A27,'IDENTIFICACIÓN DE RIESGOS'!$A$8:$F$95,6,0)</f>
        <v>Identificación y Evaluación de Aspectos e Impactos Ambientales PD–DS–1</v>
      </c>
      <c r="F27" s="117" t="str">
        <f>+VLOOKUP(A27,'IDENTIFICACIÓN DE RIESGOS'!$A$7:$C$73,3,0)</f>
        <v>Deficiencia en la identificación de los aspectos e impactos ambientales.</v>
      </c>
      <c r="G27" s="90" t="s">
        <v>884</v>
      </c>
      <c r="H27" s="90" t="s">
        <v>316</v>
      </c>
      <c r="I27" s="90" t="s">
        <v>883</v>
      </c>
      <c r="J27" s="90" t="s">
        <v>452</v>
      </c>
      <c r="K27" s="90" t="s">
        <v>452</v>
      </c>
      <c r="L27" s="90" t="s">
        <v>454</v>
      </c>
      <c r="M27" s="90" t="s">
        <v>462</v>
      </c>
      <c r="N27" s="90" t="s">
        <v>456</v>
      </c>
      <c r="O27" s="90" t="s">
        <v>457</v>
      </c>
      <c r="P27" s="90" t="s">
        <v>458</v>
      </c>
      <c r="Q27" s="90" t="s">
        <v>452</v>
      </c>
      <c r="R27" s="90" t="s">
        <v>459</v>
      </c>
      <c r="S27" s="90" t="s">
        <v>457</v>
      </c>
      <c r="T27" s="97" t="s">
        <v>472</v>
      </c>
      <c r="U27" s="90">
        <f>SUM(IF('VALORACIÓN DE CONTROL DE RIESGO'!L27="Preventivo",15,IF('VALORACIÓN DE CONTROL DE RIESGO'!L27="Detectivo",10,0)),IF('VALORACIÓN DE CONTROL DE RIESGO'!N27="Asignado",15,0),IF('VALORACIÓN DE CONTROL DE RIESGO'!O27="Adecuada",15,0),IF('VALORACIÓN DE CONTROL DE RIESGO'!P27="Completa",10,IF('VALORACIÓN DE CONTROL DE RIESGO'!P27="Incompleta",5,0)),IF('VALORACIÓN DE CONTROL DE RIESGO'!Q27="SI",15,0),IF('VALORACIÓN DE CONTROL DE RIESGO'!R27="Se investigan y se resuelven oportunamente",15,0),IF('VALORACIÓN DE CONTROL DE RIESGO'!S27="Adecuada",15,0))</f>
        <v>100</v>
      </c>
      <c r="V27" s="90" t="str">
        <f t="shared" si="0"/>
        <v>Fuerte</v>
      </c>
      <c r="W27" s="90" t="s">
        <v>460</v>
      </c>
      <c r="X27" s="90" t="str">
        <f t="shared" si="1"/>
        <v>Fuerte</v>
      </c>
      <c r="Y27" s="90" t="str">
        <f t="shared" si="2"/>
        <v>NO</v>
      </c>
      <c r="Z27" s="90"/>
      <c r="AA27" s="95"/>
      <c r="AB27" s="95"/>
      <c r="AC27" s="95"/>
      <c r="AD27" s="95"/>
      <c r="AE27" s="95"/>
      <c r="AF27" s="95"/>
      <c r="AG27" s="95"/>
      <c r="AH27" s="95"/>
      <c r="AI27" s="95"/>
      <c r="AJ27" s="95"/>
      <c r="AK27" s="95"/>
      <c r="AL27" s="95"/>
      <c r="AM27" s="95"/>
    </row>
    <row r="28" spans="1:39" s="96" customFormat="1" ht="153" x14ac:dyDescent="0.25">
      <c r="A28" s="90">
        <v>12</v>
      </c>
      <c r="B28" s="90" t="s">
        <v>1</v>
      </c>
      <c r="C28" s="90">
        <v>1</v>
      </c>
      <c r="D28" s="90" t="s">
        <v>450</v>
      </c>
      <c r="E28" s="94" t="str">
        <f>+VLOOKUP('VALORACIÓN DE CONTROL DE RIESGO'!A28,'IDENTIFICACIÓN DE RIESGOS'!$A$8:$F$95,6,0)</f>
        <v>Aprovechamiento de Residuos Solidos PD–DS–4</v>
      </c>
      <c r="F28" s="117" t="str">
        <f>+VLOOKUP(A28,'IDENTIFICACIÓN DE RIESGOS'!$A$7:$C$73,3,0)</f>
        <v>Incumplimiento normativo ambiental y proliferación de vectores.</v>
      </c>
      <c r="G28" s="90" t="s">
        <v>319</v>
      </c>
      <c r="H28" s="90" t="s">
        <v>320</v>
      </c>
      <c r="I28" s="90" t="s">
        <v>831</v>
      </c>
      <c r="J28" s="90" t="s">
        <v>452</v>
      </c>
      <c r="K28" s="90" t="s">
        <v>452</v>
      </c>
      <c r="L28" s="90" t="s">
        <v>454</v>
      </c>
      <c r="M28" s="90" t="s">
        <v>462</v>
      </c>
      <c r="N28" s="90" t="s">
        <v>456</v>
      </c>
      <c r="O28" s="90" t="s">
        <v>457</v>
      </c>
      <c r="P28" s="90" t="s">
        <v>458</v>
      </c>
      <c r="Q28" s="90" t="s">
        <v>452</v>
      </c>
      <c r="R28" s="90" t="s">
        <v>459</v>
      </c>
      <c r="S28" s="90" t="s">
        <v>457</v>
      </c>
      <c r="T28" s="97" t="s">
        <v>472</v>
      </c>
      <c r="U28" s="90">
        <f>SUM(IF('VALORACIÓN DE CONTROL DE RIESGO'!L28="Preventivo",15,IF('VALORACIÓN DE CONTROL DE RIESGO'!L28="Detectivo",10,0)),IF('VALORACIÓN DE CONTROL DE RIESGO'!N28="Asignado",15,0),IF('VALORACIÓN DE CONTROL DE RIESGO'!O28="Adecuada",15,0),IF('VALORACIÓN DE CONTROL DE RIESGO'!P28="Completa",10,IF('VALORACIÓN DE CONTROL DE RIESGO'!P28="Incompleta",5,0)),IF('VALORACIÓN DE CONTROL DE RIESGO'!Q28="SI",15,0),IF('VALORACIÓN DE CONTROL DE RIESGO'!R28="Se investigan y se resuelven oportunamente",15,0),IF('VALORACIÓN DE CONTROL DE RIESGO'!S28="Adecuada",15,0))</f>
        <v>100</v>
      </c>
      <c r="V28" s="90" t="str">
        <f t="shared" si="0"/>
        <v>Fuerte</v>
      </c>
      <c r="W28" s="90" t="s">
        <v>460</v>
      </c>
      <c r="X28" s="90" t="str">
        <f t="shared" si="1"/>
        <v>Fuerte</v>
      </c>
      <c r="Y28" s="90" t="str">
        <f t="shared" si="2"/>
        <v>NO</v>
      </c>
      <c r="Z28" s="90"/>
      <c r="AA28" s="95"/>
      <c r="AB28" s="95"/>
      <c r="AC28" s="95"/>
      <c r="AD28" s="95"/>
      <c r="AE28" s="95"/>
      <c r="AF28" s="95"/>
      <c r="AG28" s="95"/>
      <c r="AH28" s="95"/>
      <c r="AI28" s="95"/>
      <c r="AJ28" s="95"/>
      <c r="AK28" s="95"/>
      <c r="AL28" s="95"/>
      <c r="AM28" s="95"/>
    </row>
    <row r="29" spans="1:39" s="96" customFormat="1" ht="216.75" x14ac:dyDescent="0.25">
      <c r="A29" s="90">
        <v>13</v>
      </c>
      <c r="B29" s="90" t="s">
        <v>1</v>
      </c>
      <c r="C29" s="90">
        <v>1</v>
      </c>
      <c r="D29" s="90" t="s">
        <v>450</v>
      </c>
      <c r="E29" s="94" t="str">
        <f>+VLOOKUP('VALORACIÓN DE CONTROL DE RIESGO'!A29,'IDENTIFICACIÓN DE RIESGOS'!$A$8:$F$95,6,0)</f>
        <v>Viabilidad Presupuestal - PD-DS-3</v>
      </c>
      <c r="F29" s="117" t="str">
        <f>+VLOOKUP(A29,'IDENTIFICACIÓN DE RIESGOS'!$A$7:$C$73,3,0)</f>
        <v>Dar el visto bueno a estudios previos  que no cumplen con la información requerida de:
• Número del estudio previo en SISCO
• Proyecto de inversión
• Objeto
• Valor
• Meta plan de desarrollo y meta proyecto de inversión</v>
      </c>
      <c r="G29" s="90" t="s">
        <v>321</v>
      </c>
      <c r="H29" s="90" t="s">
        <v>322</v>
      </c>
      <c r="I29" s="90" t="s">
        <v>832</v>
      </c>
      <c r="J29" s="90" t="s">
        <v>452</v>
      </c>
      <c r="K29" s="90" t="s">
        <v>452</v>
      </c>
      <c r="L29" s="90" t="s">
        <v>454</v>
      </c>
      <c r="M29" s="90" t="s">
        <v>455</v>
      </c>
      <c r="N29" s="90" t="s">
        <v>456</v>
      </c>
      <c r="O29" s="90" t="s">
        <v>457</v>
      </c>
      <c r="P29" s="90" t="s">
        <v>458</v>
      </c>
      <c r="Q29" s="90" t="s">
        <v>452</v>
      </c>
      <c r="R29" s="90" t="s">
        <v>459</v>
      </c>
      <c r="S29" s="90" t="s">
        <v>457</v>
      </c>
      <c r="T29" s="98" t="s">
        <v>473</v>
      </c>
      <c r="U29" s="90">
        <f>SUM(IF('VALORACIÓN DE CONTROL DE RIESGO'!L29="Preventivo",15,IF('VALORACIÓN DE CONTROL DE RIESGO'!L29="Detectivo",10,0)),IF('VALORACIÓN DE CONTROL DE RIESGO'!N29="Asignado",15,0),IF('VALORACIÓN DE CONTROL DE RIESGO'!O29="Adecuada",15,0),IF('VALORACIÓN DE CONTROL DE RIESGO'!P29="Completa",10,IF('VALORACIÓN DE CONTROL DE RIESGO'!P29="Incompleta",5,0)),IF('VALORACIÓN DE CONTROL DE RIESGO'!Q29="SI",15,0),IF('VALORACIÓN DE CONTROL DE RIESGO'!R29="Se investigan y se resuelven oportunamente",15,0),IF('VALORACIÓN DE CONTROL DE RIESGO'!S29="Adecuada",15,0))</f>
        <v>100</v>
      </c>
      <c r="V29" s="90" t="str">
        <f t="shared" ref="V29" si="3">IF(U29&gt;=96,"Fuerte",IF(AND(U29&gt;=86,U29&lt;=95),"Moderado",IF(AND(U29&lt;=85,U29&gt;=0),"Debil","")))</f>
        <v>Fuerte</v>
      </c>
      <c r="W29" s="90" t="s">
        <v>460</v>
      </c>
      <c r="X29" s="90" t="str">
        <f t="shared" ref="X29" si="4">IF(AND(V29="Fuerte",W29="Fuerte"),"Fuerte",IF(AND(V29="Fuerte",W29="Moderado"),"Moderado",IF(AND(V29="Fuerte",W29="Debil"),"Debil",IF(AND(V29="Moderado",W29="Fuerte"),"Moderado",IF(AND(V29="Moderado",W29="Moderado"),"Moderado",IF(AND(V29="Moderado",W29="Debil"),"Debil",IF(AND(V29="Debil",W29="Fuerte"),"Debil",IF(AND(V29="Debil",W29="Moderado"),"Debil",IF(AND(V29="Debil",W29="Debil"),"Debil","")))))))))</f>
        <v>Fuerte</v>
      </c>
      <c r="Y29" s="90" t="str">
        <f t="shared" ref="Y29" si="5">IF(X29="","",IF(X29="Fuerte","NO","SI"))</f>
        <v>NO</v>
      </c>
      <c r="Z29" s="90"/>
      <c r="AA29" s="95"/>
      <c r="AB29" s="95"/>
      <c r="AC29" s="95"/>
      <c r="AD29" s="95"/>
      <c r="AE29" s="95"/>
      <c r="AF29" s="95"/>
      <c r="AG29" s="95"/>
      <c r="AH29" s="95"/>
      <c r="AI29" s="95"/>
      <c r="AJ29" s="95"/>
      <c r="AK29" s="95"/>
      <c r="AL29" s="95"/>
      <c r="AM29" s="95"/>
    </row>
    <row r="30" spans="1:39" s="96" customFormat="1" ht="153" x14ac:dyDescent="0.25">
      <c r="A30" s="90">
        <v>14</v>
      </c>
      <c r="B30" s="90" t="s">
        <v>1</v>
      </c>
      <c r="C30" s="90">
        <v>1</v>
      </c>
      <c r="D30" s="90" t="s">
        <v>450</v>
      </c>
      <c r="E30" s="94" t="str">
        <f>+VLOOKUP('VALORACIÓN DE CONTROL DE RIESGO'!A30,'IDENTIFICACIÓN DE RIESGOS'!$A$8:$F$95,6,0)</f>
        <v>Sostenibilidad MIPG-SIG PD-DS-7</v>
      </c>
      <c r="F30" s="117" t="str">
        <f>+VLOOKUP(A30,'IDENTIFICACIÓN DE RIESGOS'!$A$7:$C$73,3,0)</f>
        <v>Inadecuado seguimiento a las herramientas de control, Productos y/o servicios dentro del SIG que permitan la insatisfacción de los usuarios y partes interesadas en los procesos misionales de la entidad</v>
      </c>
      <c r="G30" s="90" t="s">
        <v>323</v>
      </c>
      <c r="H30" s="90" t="s">
        <v>324</v>
      </c>
      <c r="I30" s="90" t="s">
        <v>913</v>
      </c>
      <c r="J30" s="90" t="s">
        <v>452</v>
      </c>
      <c r="K30" s="90" t="s">
        <v>452</v>
      </c>
      <c r="L30" s="90" t="s">
        <v>454</v>
      </c>
      <c r="M30" s="90" t="s">
        <v>462</v>
      </c>
      <c r="N30" s="90" t="s">
        <v>456</v>
      </c>
      <c r="O30" s="90" t="s">
        <v>457</v>
      </c>
      <c r="P30" s="90" t="s">
        <v>458</v>
      </c>
      <c r="Q30" s="90" t="s">
        <v>452</v>
      </c>
      <c r="R30" s="90" t="s">
        <v>459</v>
      </c>
      <c r="S30" s="90" t="s">
        <v>457</v>
      </c>
      <c r="T30" s="97" t="s">
        <v>455</v>
      </c>
      <c r="U30" s="90">
        <f>SUM(IF('VALORACIÓN DE CONTROL DE RIESGO'!L30="Preventivo",15,IF('VALORACIÓN DE CONTROL DE RIESGO'!L30="Detectivo",10,0)),IF('VALORACIÓN DE CONTROL DE RIESGO'!N30="Asignado",15,0),IF('VALORACIÓN DE CONTROL DE RIESGO'!O30="Adecuada",15,0),IF('VALORACIÓN DE CONTROL DE RIESGO'!P30="Completa",10,IF('VALORACIÓN DE CONTROL DE RIESGO'!P30="Incompleta",5,0)),IF('VALORACIÓN DE CONTROL DE RIESGO'!Q30="SI",15,0),IF('VALORACIÓN DE CONTROL DE RIESGO'!R30="Se investigan y se resuelven oportunamente",15,0),IF('VALORACIÓN DE CONTROL DE RIESGO'!S30="Adecuada",15,0))</f>
        <v>100</v>
      </c>
      <c r="V30" s="90" t="str">
        <f t="shared" si="0"/>
        <v>Fuerte</v>
      </c>
      <c r="W30" s="90" t="s">
        <v>460</v>
      </c>
      <c r="X30" s="90" t="str">
        <f t="shared" si="1"/>
        <v>Fuerte</v>
      </c>
      <c r="Y30" s="90" t="str">
        <f t="shared" si="2"/>
        <v>NO</v>
      </c>
      <c r="Z30" s="90"/>
      <c r="AA30" s="95"/>
      <c r="AB30" s="95"/>
      <c r="AC30" s="95"/>
      <c r="AD30" s="95"/>
      <c r="AE30" s="95"/>
      <c r="AF30" s="95"/>
      <c r="AG30" s="95"/>
      <c r="AH30" s="95"/>
      <c r="AI30" s="95"/>
      <c r="AJ30" s="95"/>
      <c r="AK30" s="95"/>
      <c r="AL30" s="95"/>
      <c r="AM30" s="95"/>
    </row>
    <row r="31" spans="1:39" s="96" customFormat="1" ht="153" x14ac:dyDescent="0.25">
      <c r="A31" s="90">
        <v>14</v>
      </c>
      <c r="B31" s="90" t="s">
        <v>1</v>
      </c>
      <c r="C31" s="90">
        <v>2</v>
      </c>
      <c r="D31" s="90" t="s">
        <v>450</v>
      </c>
      <c r="E31" s="94" t="str">
        <f>+VLOOKUP('VALORACIÓN DE CONTROL DE RIESGO'!A31,'IDENTIFICACIÓN DE RIESGOS'!$A$8:$F$95,6,0)</f>
        <v>Sostenibilidad MIPG-SIG PD-DS-7</v>
      </c>
      <c r="F31" s="117" t="str">
        <f>+VLOOKUP(A31,'IDENTIFICACIÓN DE RIESGOS'!$A$7:$C$73,3,0)</f>
        <v>Inadecuado seguimiento a las herramientas de control, Productos y/o servicios dentro del SIG que permitan la insatisfacción de los usuarios y partes interesadas en los procesos misionales de la entidad</v>
      </c>
      <c r="G31" s="90" t="s">
        <v>323</v>
      </c>
      <c r="H31" s="90" t="s">
        <v>324</v>
      </c>
      <c r="I31" s="90" t="s">
        <v>914</v>
      </c>
      <c r="J31" s="90" t="s">
        <v>452</v>
      </c>
      <c r="K31" s="90" t="s">
        <v>452</v>
      </c>
      <c r="L31" s="90" t="s">
        <v>454</v>
      </c>
      <c r="M31" s="90" t="s">
        <v>462</v>
      </c>
      <c r="N31" s="90" t="s">
        <v>456</v>
      </c>
      <c r="O31" s="90" t="s">
        <v>457</v>
      </c>
      <c r="P31" s="90" t="s">
        <v>458</v>
      </c>
      <c r="Q31" s="90" t="s">
        <v>452</v>
      </c>
      <c r="R31" s="90" t="s">
        <v>459</v>
      </c>
      <c r="S31" s="90" t="s">
        <v>457</v>
      </c>
      <c r="T31" s="97" t="s">
        <v>455</v>
      </c>
      <c r="U31" s="90">
        <f>SUM(IF('VALORACIÓN DE CONTROL DE RIESGO'!L31="Preventivo",15,IF('VALORACIÓN DE CONTROL DE RIESGO'!L31="Detectivo",10,0)),IF('VALORACIÓN DE CONTROL DE RIESGO'!N31="Asignado",15,0),IF('VALORACIÓN DE CONTROL DE RIESGO'!O31="Adecuada",15,0),IF('VALORACIÓN DE CONTROL DE RIESGO'!P31="Completa",10,IF('VALORACIÓN DE CONTROL DE RIESGO'!P31="Incompleta",5,0)),IF('VALORACIÓN DE CONTROL DE RIESGO'!Q31="SI",15,0),IF('VALORACIÓN DE CONTROL DE RIESGO'!R31="Se investigan y se resuelven oportunamente",15,0),IF('VALORACIÓN DE CONTROL DE RIESGO'!S31="Adecuada",15,0))</f>
        <v>100</v>
      </c>
      <c r="V31" s="90" t="str">
        <f t="shared" ref="V31" si="6">IF(U31&gt;=96,"Fuerte",IF(AND(U31&gt;=86,U31&lt;=95),"Moderado",IF(AND(U31&lt;=85,U31&gt;=0),"Debil","")))</f>
        <v>Fuerte</v>
      </c>
      <c r="W31" s="90" t="s">
        <v>460</v>
      </c>
      <c r="X31" s="90" t="str">
        <f t="shared" ref="X31" si="7">IF(AND(V31="Fuerte",W31="Fuerte"),"Fuerte",IF(AND(V31="Fuerte",W31="Moderado"),"Moderado",IF(AND(V31="Fuerte",W31="Debil"),"Debil",IF(AND(V31="Moderado",W31="Fuerte"),"Moderado",IF(AND(V31="Moderado",W31="Moderado"),"Moderado",IF(AND(V31="Moderado",W31="Debil"),"Debil",IF(AND(V31="Debil",W31="Fuerte"),"Debil",IF(AND(V31="Debil",W31="Moderado"),"Debil",IF(AND(V31="Debil",W31="Debil"),"Debil","")))))))))</f>
        <v>Fuerte</v>
      </c>
      <c r="Y31" s="90" t="str">
        <f t="shared" ref="Y31" si="8">IF(X31="","",IF(X31="Fuerte","NO","SI"))</f>
        <v>NO</v>
      </c>
      <c r="Z31" s="90"/>
      <c r="AA31" s="95"/>
      <c r="AB31" s="95"/>
      <c r="AC31" s="95"/>
      <c r="AD31" s="95"/>
      <c r="AE31" s="95"/>
      <c r="AF31" s="95"/>
      <c r="AG31" s="95"/>
      <c r="AH31" s="95"/>
      <c r="AI31" s="95"/>
      <c r="AJ31" s="95"/>
      <c r="AK31" s="95"/>
      <c r="AL31" s="95"/>
      <c r="AM31" s="95"/>
    </row>
    <row r="32" spans="1:39" s="96" customFormat="1" ht="165.75" x14ac:dyDescent="0.25">
      <c r="A32" s="90">
        <v>15</v>
      </c>
      <c r="B32" s="90" t="s">
        <v>195</v>
      </c>
      <c r="C32" s="90">
        <v>1</v>
      </c>
      <c r="D32" s="90" t="s">
        <v>450</v>
      </c>
      <c r="E32" s="94" t="str">
        <f>+VLOOKUP('VALORACIÓN DE CONTROL DE RIESGO'!A32,'IDENTIFICACIÓN DE RIESGOS'!$A$8:$F$95,6,0)</f>
        <v>Comunicación Externa (PD- GC-10)</v>
      </c>
      <c r="F32" s="117" t="str">
        <f>+VLOOKUP(A32,'IDENTIFICACIÓN DE RIESGOS'!$A$7:$C$73,3,0)</f>
        <v>Publicar información no autorizada que genere desinformación en la opinión pública</v>
      </c>
      <c r="G32" s="68" t="s">
        <v>740</v>
      </c>
      <c r="H32" s="90" t="s">
        <v>778</v>
      </c>
      <c r="I32" s="90" t="s">
        <v>833</v>
      </c>
      <c r="J32" s="90" t="s">
        <v>452</v>
      </c>
      <c r="K32" s="90" t="s">
        <v>452</v>
      </c>
      <c r="L32" s="90" t="s">
        <v>454</v>
      </c>
      <c r="M32" s="90" t="s">
        <v>455</v>
      </c>
      <c r="N32" s="90" t="s">
        <v>456</v>
      </c>
      <c r="O32" s="90" t="s">
        <v>457</v>
      </c>
      <c r="P32" s="90" t="s">
        <v>458</v>
      </c>
      <c r="Q32" s="90" t="s">
        <v>452</v>
      </c>
      <c r="R32" s="90" t="s">
        <v>459</v>
      </c>
      <c r="S32" s="90" t="s">
        <v>457</v>
      </c>
      <c r="T32" s="97" t="s">
        <v>474</v>
      </c>
      <c r="U32" s="90">
        <f>SUM(IF('VALORACIÓN DE CONTROL DE RIESGO'!L32="Preventivo",15,IF('VALORACIÓN DE CONTROL DE RIESGO'!L32="Detectivo",10,0)),IF('VALORACIÓN DE CONTROL DE RIESGO'!N32="Asignado",15,0),IF('VALORACIÓN DE CONTROL DE RIESGO'!O32="Adecuada",15,0),IF('VALORACIÓN DE CONTROL DE RIESGO'!P32="Completa",10,IF('VALORACIÓN DE CONTROL DE RIESGO'!P32="Incompleta",5,0)),IF('VALORACIÓN DE CONTROL DE RIESGO'!Q32="SI",15,0),IF('VALORACIÓN DE CONTROL DE RIESGO'!R32="Se investigan y se resuelven oportunamente",15,0),IF('VALORACIÓN DE CONTROL DE RIESGO'!S32="Adecuada",15,0))</f>
        <v>100</v>
      </c>
      <c r="V32" s="90" t="str">
        <f t="shared" si="0"/>
        <v>Fuerte</v>
      </c>
      <c r="W32" s="90" t="s">
        <v>460</v>
      </c>
      <c r="X32" s="90" t="str">
        <f t="shared" si="1"/>
        <v>Fuerte</v>
      </c>
      <c r="Y32" s="90" t="str">
        <f t="shared" si="2"/>
        <v>NO</v>
      </c>
      <c r="Z32" s="90"/>
      <c r="AA32" s="95"/>
      <c r="AB32" s="95"/>
      <c r="AC32" s="95"/>
      <c r="AD32" s="95"/>
      <c r="AE32" s="95"/>
      <c r="AF32" s="95"/>
      <c r="AG32" s="95"/>
      <c r="AH32" s="95"/>
      <c r="AI32" s="95"/>
      <c r="AJ32" s="95"/>
      <c r="AK32" s="95"/>
      <c r="AL32" s="95"/>
      <c r="AM32" s="95"/>
    </row>
    <row r="33" spans="1:39" s="96" customFormat="1" ht="318.75" x14ac:dyDescent="0.25">
      <c r="A33" s="90">
        <v>16</v>
      </c>
      <c r="B33" s="90" t="s">
        <v>195</v>
      </c>
      <c r="C33" s="90">
        <v>1</v>
      </c>
      <c r="D33" s="90" t="s">
        <v>450</v>
      </c>
      <c r="E33" s="94" t="str">
        <f>+VLOOKUP('VALORACIÓN DE CONTROL DE RIESGO'!A33,'IDENTIFICACIÓN DE RIESGOS'!$A$8:$F$95,6,0)</f>
        <v>Comunicación Externa (PD- GC-10)</v>
      </c>
      <c r="F33" s="117" t="str">
        <f>+VLOOKUP(A33,'IDENTIFICACIÓN DE RIESGOS'!$A$7:$C$73,3,0)</f>
        <v>No divulgar o divulgar inoportunamente la información de la SSCJ</v>
      </c>
      <c r="G33" s="90" t="s">
        <v>770</v>
      </c>
      <c r="H33" s="90" t="s">
        <v>475</v>
      </c>
      <c r="I33" s="90" t="s">
        <v>834</v>
      </c>
      <c r="J33" s="90" t="s">
        <v>452</v>
      </c>
      <c r="K33" s="90" t="s">
        <v>452</v>
      </c>
      <c r="L33" s="90" t="s">
        <v>454</v>
      </c>
      <c r="M33" s="90" t="s">
        <v>455</v>
      </c>
      <c r="N33" s="90" t="s">
        <v>456</v>
      </c>
      <c r="O33" s="90" t="s">
        <v>457</v>
      </c>
      <c r="P33" s="90" t="s">
        <v>458</v>
      </c>
      <c r="Q33" s="90" t="s">
        <v>452</v>
      </c>
      <c r="R33" s="90" t="s">
        <v>459</v>
      </c>
      <c r="S33" s="90" t="s">
        <v>457</v>
      </c>
      <c r="T33" s="97" t="s">
        <v>476</v>
      </c>
      <c r="U33" s="90">
        <f>SUM(IF('VALORACIÓN DE CONTROL DE RIESGO'!L33="Preventivo",15,IF('VALORACIÓN DE CONTROL DE RIESGO'!L33="Detectivo",10,0)),IF('VALORACIÓN DE CONTROL DE RIESGO'!N33="Asignado",15,0),IF('VALORACIÓN DE CONTROL DE RIESGO'!O33="Adecuada",15,0),IF('VALORACIÓN DE CONTROL DE RIESGO'!P33="Completa",10,IF('VALORACIÓN DE CONTROL DE RIESGO'!P33="Incompleta",5,0)),IF('VALORACIÓN DE CONTROL DE RIESGO'!Q33="SI",15,0),IF('VALORACIÓN DE CONTROL DE RIESGO'!R33="Se investigan y se resuelven oportunamente",15,0),IF('VALORACIÓN DE CONTROL DE RIESGO'!S33="Adecuada",15,0))</f>
        <v>100</v>
      </c>
      <c r="V33" s="90" t="str">
        <f t="shared" si="0"/>
        <v>Fuerte</v>
      </c>
      <c r="W33" s="90" t="s">
        <v>460</v>
      </c>
      <c r="X33" s="90" t="str">
        <f t="shared" si="1"/>
        <v>Fuerte</v>
      </c>
      <c r="Y33" s="90" t="str">
        <f t="shared" si="2"/>
        <v>NO</v>
      </c>
      <c r="Z33" s="90"/>
      <c r="AA33" s="95"/>
      <c r="AB33" s="95"/>
      <c r="AC33" s="95"/>
      <c r="AD33" s="95"/>
      <c r="AE33" s="95"/>
      <c r="AF33" s="95"/>
      <c r="AG33" s="95"/>
      <c r="AH33" s="95"/>
      <c r="AI33" s="95"/>
      <c r="AJ33" s="95"/>
      <c r="AK33" s="95"/>
      <c r="AL33" s="95"/>
      <c r="AM33" s="95"/>
    </row>
    <row r="34" spans="1:39" s="96" customFormat="1" ht="306" x14ac:dyDescent="0.25">
      <c r="A34" s="90">
        <v>17</v>
      </c>
      <c r="B34" s="90" t="s">
        <v>195</v>
      </c>
      <c r="C34" s="90">
        <v>1</v>
      </c>
      <c r="D34" s="90" t="s">
        <v>450</v>
      </c>
      <c r="E34" s="94" t="str">
        <f>+VLOOKUP('VALORACIÓN DE CONTROL DE RIESGO'!A34,'IDENTIFICACIÓN DE RIESGOS'!$A$8:$F$95,6,0)</f>
        <v>Publicación de contenidos digitales (PD-GC-9)
Comunicación Externa (PD- GC-10)</v>
      </c>
      <c r="F34" s="117" t="str">
        <f>+VLOOKUP(A34,'IDENTIFICACIÓN DE RIESGOS'!$A$7:$C$73,3,0)</f>
        <v>Publicación indebida de contenidos digitales (RRSS y página web ) de la Secretaría de Seguridad, Convivencia y Justicia</v>
      </c>
      <c r="G34" s="90" t="s">
        <v>330</v>
      </c>
      <c r="H34" s="90" t="s">
        <v>331</v>
      </c>
      <c r="I34" s="90" t="s">
        <v>477</v>
      </c>
      <c r="J34" s="90" t="s">
        <v>452</v>
      </c>
      <c r="K34" s="90" t="s">
        <v>452</v>
      </c>
      <c r="L34" s="90" t="s">
        <v>454</v>
      </c>
      <c r="M34" s="90" t="s">
        <v>455</v>
      </c>
      <c r="N34" s="90" t="s">
        <v>456</v>
      </c>
      <c r="O34" s="90" t="s">
        <v>457</v>
      </c>
      <c r="P34" s="90" t="s">
        <v>458</v>
      </c>
      <c r="Q34" s="90" t="s">
        <v>452</v>
      </c>
      <c r="R34" s="90" t="s">
        <v>459</v>
      </c>
      <c r="S34" s="90" t="s">
        <v>457</v>
      </c>
      <c r="T34" s="97" t="s">
        <v>455</v>
      </c>
      <c r="U34" s="90">
        <f>SUM(IF('VALORACIÓN DE CONTROL DE RIESGO'!L34="Preventivo",15,IF('VALORACIÓN DE CONTROL DE RIESGO'!L34="Detectivo",10,0)),IF('VALORACIÓN DE CONTROL DE RIESGO'!N34="Asignado",15,0),IF('VALORACIÓN DE CONTROL DE RIESGO'!O34="Adecuada",15,0),IF('VALORACIÓN DE CONTROL DE RIESGO'!P34="Completa",10,IF('VALORACIÓN DE CONTROL DE RIESGO'!P34="Incompleta",5,0)),IF('VALORACIÓN DE CONTROL DE RIESGO'!Q34="SI",15,0),IF('VALORACIÓN DE CONTROL DE RIESGO'!R34="Se investigan y se resuelven oportunamente",15,0),IF('VALORACIÓN DE CONTROL DE RIESGO'!S34="Adecuada",15,0))</f>
        <v>100</v>
      </c>
      <c r="V34" s="90" t="str">
        <f t="shared" si="0"/>
        <v>Fuerte</v>
      </c>
      <c r="W34" s="90" t="s">
        <v>460</v>
      </c>
      <c r="X34" s="90" t="str">
        <f t="shared" si="1"/>
        <v>Fuerte</v>
      </c>
      <c r="Y34" s="90" t="str">
        <f t="shared" si="2"/>
        <v>NO</v>
      </c>
      <c r="Z34" s="90"/>
      <c r="AA34" s="95"/>
      <c r="AB34" s="95"/>
      <c r="AC34" s="95"/>
      <c r="AD34" s="95"/>
      <c r="AE34" s="95"/>
      <c r="AF34" s="95"/>
      <c r="AG34" s="95"/>
      <c r="AH34" s="95"/>
      <c r="AI34" s="95"/>
      <c r="AJ34" s="95"/>
      <c r="AK34" s="95"/>
      <c r="AL34" s="95"/>
      <c r="AM34" s="95"/>
    </row>
    <row r="35" spans="1:39" s="96" customFormat="1" ht="306" x14ac:dyDescent="0.25">
      <c r="A35" s="90">
        <v>17</v>
      </c>
      <c r="B35" s="90" t="s">
        <v>195</v>
      </c>
      <c r="C35" s="90">
        <v>2</v>
      </c>
      <c r="D35" s="90" t="s">
        <v>450</v>
      </c>
      <c r="E35" s="94" t="str">
        <f>+VLOOKUP('VALORACIÓN DE CONTROL DE RIESGO'!A35,'IDENTIFICACIÓN DE RIESGOS'!$A$8:$F$95,6,0)</f>
        <v>Publicación de contenidos digitales (PD-GC-9)
Comunicación Externa (PD- GC-10)</v>
      </c>
      <c r="F35" s="117" t="str">
        <f>+VLOOKUP(A35,'IDENTIFICACIÓN DE RIESGOS'!$A$7:$C$73,3,0)</f>
        <v>Publicación indebida de contenidos digitales (RRSS y página web ) de la Secretaría de Seguridad, Convivencia y Justicia</v>
      </c>
      <c r="G35" s="67" t="s">
        <v>745</v>
      </c>
      <c r="H35" s="67" t="s">
        <v>331</v>
      </c>
      <c r="I35" s="90" t="s">
        <v>478</v>
      </c>
      <c r="J35" s="90" t="s">
        <v>452</v>
      </c>
      <c r="K35" s="90" t="s">
        <v>452</v>
      </c>
      <c r="L35" s="90" t="s">
        <v>454</v>
      </c>
      <c r="M35" s="90" t="s">
        <v>455</v>
      </c>
      <c r="N35" s="90" t="s">
        <v>456</v>
      </c>
      <c r="O35" s="90" t="s">
        <v>457</v>
      </c>
      <c r="P35" s="90" t="s">
        <v>458</v>
      </c>
      <c r="Q35" s="90" t="s">
        <v>452</v>
      </c>
      <c r="R35" s="90" t="s">
        <v>459</v>
      </c>
      <c r="S35" s="90" t="s">
        <v>457</v>
      </c>
      <c r="T35" s="97" t="s">
        <v>479</v>
      </c>
      <c r="U35" s="90">
        <f>SUM(IF('VALORACIÓN DE CONTROL DE RIESGO'!L35="Preventivo",15,IF('VALORACIÓN DE CONTROL DE RIESGO'!L35="Detectivo",10,0)),IF('VALORACIÓN DE CONTROL DE RIESGO'!N35="Asignado",15,0),IF('VALORACIÓN DE CONTROL DE RIESGO'!O35="Adecuada",15,0),IF('VALORACIÓN DE CONTROL DE RIESGO'!P35="Completa",10,IF('VALORACIÓN DE CONTROL DE RIESGO'!P35="Incompleta",5,0)),IF('VALORACIÓN DE CONTROL DE RIESGO'!Q35="SI",15,0),IF('VALORACIÓN DE CONTROL DE RIESGO'!R35="Se investigan y se resuelven oportunamente",15,0),IF('VALORACIÓN DE CONTROL DE RIESGO'!S35="Adecuada",15,0))</f>
        <v>100</v>
      </c>
      <c r="V35" s="90" t="str">
        <f t="shared" si="0"/>
        <v>Fuerte</v>
      </c>
      <c r="W35" s="90" t="s">
        <v>460</v>
      </c>
      <c r="X35" s="90" t="str">
        <f t="shared" si="1"/>
        <v>Fuerte</v>
      </c>
      <c r="Y35" s="90" t="str">
        <f t="shared" si="2"/>
        <v>NO</v>
      </c>
      <c r="Z35" s="90"/>
      <c r="AA35" s="95"/>
      <c r="AB35" s="95"/>
      <c r="AC35" s="95"/>
      <c r="AD35" s="95"/>
      <c r="AE35" s="95"/>
      <c r="AF35" s="95"/>
      <c r="AG35" s="95"/>
      <c r="AH35" s="95"/>
      <c r="AI35" s="95"/>
      <c r="AJ35" s="95"/>
      <c r="AK35" s="95"/>
      <c r="AL35" s="95"/>
      <c r="AM35" s="95"/>
    </row>
    <row r="36" spans="1:39" s="96" customFormat="1" ht="178.5" x14ac:dyDescent="0.25">
      <c r="A36" s="90">
        <v>18</v>
      </c>
      <c r="B36" s="90" t="s">
        <v>200</v>
      </c>
      <c r="C36" s="90">
        <v>1</v>
      </c>
      <c r="D36" s="90" t="s">
        <v>450</v>
      </c>
      <c r="E36" s="94" t="str">
        <f>+VLOOKUP('VALORACIÓN DE CONTROL DE RIESGO'!A36,'IDENTIFICACIÓN DE RIESGOS'!$A$8:$F$95,6,0)</f>
        <v>Continuidad  del servicio  PD-GE-3
Operación de la S.U.R. PD-GE-1
Seguimiento de incidentes de alto impacto PD-GE-2</v>
      </c>
      <c r="F36" s="117" t="str">
        <f>+VLOOKUP(A36,'IDENTIFICACIÓN DE RIESGOS'!$A$7:$C$73,3,0)</f>
        <v>Falla parcial en el servicio de atención de la línea de Seguridad y Emergencias 123.</v>
      </c>
      <c r="G36" s="90" t="s">
        <v>333</v>
      </c>
      <c r="H36" s="90" t="s">
        <v>334</v>
      </c>
      <c r="I36" s="90" t="s">
        <v>903</v>
      </c>
      <c r="J36" s="90" t="s">
        <v>452</v>
      </c>
      <c r="K36" s="90" t="s">
        <v>452</v>
      </c>
      <c r="L36" s="90" t="s">
        <v>454</v>
      </c>
      <c r="M36" s="90" t="s">
        <v>455</v>
      </c>
      <c r="N36" s="90" t="s">
        <v>456</v>
      </c>
      <c r="O36" s="90" t="s">
        <v>457</v>
      </c>
      <c r="P36" s="90" t="s">
        <v>458</v>
      </c>
      <c r="Q36" s="90" t="s">
        <v>452</v>
      </c>
      <c r="R36" s="90" t="s">
        <v>459</v>
      </c>
      <c r="S36" s="90" t="s">
        <v>457</v>
      </c>
      <c r="T36" s="97" t="s">
        <v>455</v>
      </c>
      <c r="U36" s="90">
        <f>SUM(IF('VALORACIÓN DE CONTROL DE RIESGO'!L36="Preventivo",15,IF('VALORACIÓN DE CONTROL DE RIESGO'!L36="Detectivo",10,0)),IF('VALORACIÓN DE CONTROL DE RIESGO'!N36="Asignado",15,0),IF('VALORACIÓN DE CONTROL DE RIESGO'!O36="Adecuada",15,0),IF('VALORACIÓN DE CONTROL DE RIESGO'!P36="Completa",10,IF('VALORACIÓN DE CONTROL DE RIESGO'!P36="Incompleta",5,0)),IF('VALORACIÓN DE CONTROL DE RIESGO'!Q36="SI",15,0),IF('VALORACIÓN DE CONTROL DE RIESGO'!R36="Se investigan y se resuelven oportunamente",15,0),IF('VALORACIÓN DE CONTROL DE RIESGO'!S36="Adecuada",15,0))</f>
        <v>100</v>
      </c>
      <c r="V36" s="90" t="str">
        <f t="shared" si="0"/>
        <v>Fuerte</v>
      </c>
      <c r="W36" s="90" t="s">
        <v>460</v>
      </c>
      <c r="X36" s="90" t="str">
        <f t="shared" si="1"/>
        <v>Fuerte</v>
      </c>
      <c r="Y36" s="90" t="str">
        <f t="shared" si="2"/>
        <v>NO</v>
      </c>
      <c r="Z36" s="90"/>
      <c r="AA36" s="95"/>
      <c r="AB36" s="95"/>
      <c r="AC36" s="95"/>
      <c r="AD36" s="95"/>
      <c r="AE36" s="95"/>
      <c r="AF36" s="95"/>
      <c r="AG36" s="95"/>
      <c r="AH36" s="95"/>
      <c r="AI36" s="95"/>
      <c r="AJ36" s="95"/>
      <c r="AK36" s="95"/>
      <c r="AL36" s="95"/>
      <c r="AM36" s="95"/>
    </row>
    <row r="37" spans="1:39" s="96" customFormat="1" ht="165.75" x14ac:dyDescent="0.25">
      <c r="A37" s="90">
        <v>18</v>
      </c>
      <c r="B37" s="90" t="s">
        <v>200</v>
      </c>
      <c r="C37" s="90">
        <v>2</v>
      </c>
      <c r="D37" s="90" t="s">
        <v>450</v>
      </c>
      <c r="E37" s="94" t="str">
        <f>+VLOOKUP('VALORACIÓN DE CONTROL DE RIESGO'!A37,'IDENTIFICACIÓN DE RIESGOS'!$A$8:$F$95,6,0)</f>
        <v>Continuidad  del servicio  PD-GE-3
Operación de la S.U.R. PD-GE-1
Seguimiento de incidentes de alto impacto PD-GE-2</v>
      </c>
      <c r="F37" s="117" t="str">
        <f>+VLOOKUP(A37,'IDENTIFICACIÓN DE RIESGOS'!$A$7:$C$73,3,0)</f>
        <v>Falla parcial en el servicio de atención de la línea de Seguridad y Emergencias 123.</v>
      </c>
      <c r="G37" s="90" t="s">
        <v>333</v>
      </c>
      <c r="H37" s="90" t="s">
        <v>334</v>
      </c>
      <c r="I37" s="90" t="s">
        <v>904</v>
      </c>
      <c r="J37" s="90" t="s">
        <v>452</v>
      </c>
      <c r="K37" s="90" t="s">
        <v>452</v>
      </c>
      <c r="L37" s="90" t="s">
        <v>454</v>
      </c>
      <c r="M37" s="90" t="s">
        <v>455</v>
      </c>
      <c r="N37" s="90" t="s">
        <v>456</v>
      </c>
      <c r="O37" s="90" t="s">
        <v>457</v>
      </c>
      <c r="P37" s="90" t="s">
        <v>458</v>
      </c>
      <c r="Q37" s="90" t="s">
        <v>452</v>
      </c>
      <c r="R37" s="90" t="s">
        <v>459</v>
      </c>
      <c r="S37" s="90" t="s">
        <v>457</v>
      </c>
      <c r="T37" s="97" t="s">
        <v>455</v>
      </c>
      <c r="U37" s="90">
        <f>SUM(IF('VALORACIÓN DE CONTROL DE RIESGO'!L37="Preventivo",15,IF('VALORACIÓN DE CONTROL DE RIESGO'!L37="Detectivo",10,0)),IF('VALORACIÓN DE CONTROL DE RIESGO'!N37="Asignado",15,0),IF('VALORACIÓN DE CONTROL DE RIESGO'!O37="Adecuada",15,0),IF('VALORACIÓN DE CONTROL DE RIESGO'!P37="Completa",10,IF('VALORACIÓN DE CONTROL DE RIESGO'!P37="Incompleta",5,0)),IF('VALORACIÓN DE CONTROL DE RIESGO'!Q37="SI",15,0),IF('VALORACIÓN DE CONTROL DE RIESGO'!R37="Se investigan y se resuelven oportunamente",15,0),IF('VALORACIÓN DE CONTROL DE RIESGO'!S37="Adecuada",15,0))</f>
        <v>100</v>
      </c>
      <c r="V37" s="90" t="str">
        <f t="shared" ref="V37" si="9">IF(U37&gt;=96,"Fuerte",IF(AND(U37&gt;=86,U37&lt;=95),"Moderado",IF(AND(U37&lt;=85,U37&gt;=0),"Debil","")))</f>
        <v>Fuerte</v>
      </c>
      <c r="W37" s="90" t="s">
        <v>460</v>
      </c>
      <c r="X37" s="90" t="str">
        <f t="shared" ref="X37" si="10">IF(AND(V37="Fuerte",W37="Fuerte"),"Fuerte",IF(AND(V37="Fuerte",W37="Moderado"),"Moderado",IF(AND(V37="Fuerte",W37="Debil"),"Debil",IF(AND(V37="Moderado",W37="Fuerte"),"Moderado",IF(AND(V37="Moderado",W37="Moderado"),"Moderado",IF(AND(V37="Moderado",W37="Debil"),"Debil",IF(AND(V37="Debil",W37="Fuerte"),"Debil",IF(AND(V37="Debil",W37="Moderado"),"Debil",IF(AND(V37="Debil",W37="Debil"),"Debil","")))))))))</f>
        <v>Fuerte</v>
      </c>
      <c r="Y37" s="90" t="str">
        <f t="shared" ref="Y37" si="11">IF(X37="","",IF(X37="Fuerte","NO","SI"))</f>
        <v>NO</v>
      </c>
      <c r="Z37" s="90"/>
      <c r="AA37" s="95"/>
      <c r="AB37" s="95"/>
      <c r="AC37" s="95"/>
      <c r="AD37" s="95"/>
      <c r="AE37" s="95"/>
      <c r="AF37" s="95"/>
      <c r="AG37" s="95"/>
      <c r="AH37" s="95"/>
      <c r="AI37" s="95"/>
      <c r="AJ37" s="95"/>
      <c r="AK37" s="95"/>
      <c r="AL37" s="95"/>
      <c r="AM37" s="95"/>
    </row>
    <row r="38" spans="1:39" s="96" customFormat="1" ht="191.25" x14ac:dyDescent="0.25">
      <c r="A38" s="90">
        <v>19</v>
      </c>
      <c r="B38" s="90" t="s">
        <v>200</v>
      </c>
      <c r="C38" s="90">
        <v>1</v>
      </c>
      <c r="D38" s="90" t="s">
        <v>450</v>
      </c>
      <c r="E38" s="94" t="str">
        <f>+VLOOKUP('VALORACIÓN DE CONTROL DE RIESGO'!A38,'IDENTIFICACIÓN DE RIESGOS'!$A$8:$F$95,6,0)</f>
        <v>Cadena de custodia o elemento de material probatorio  PD-GE-4</v>
      </c>
      <c r="F38" s="117" t="str">
        <f>+VLOOKUP(A38,'IDENTIFICACIÓN DE RIESGOS'!$A$7:$C$73,3,0)</f>
        <v>Uso de información confidencial o de uso interno por personal no autorizado.</v>
      </c>
      <c r="G38" s="90" t="s">
        <v>336</v>
      </c>
      <c r="H38" s="90" t="s">
        <v>337</v>
      </c>
      <c r="I38" s="90" t="s">
        <v>906</v>
      </c>
      <c r="J38" s="90" t="s">
        <v>452</v>
      </c>
      <c r="K38" s="90" t="s">
        <v>452</v>
      </c>
      <c r="L38" s="90" t="s">
        <v>454</v>
      </c>
      <c r="M38" s="90" t="s">
        <v>455</v>
      </c>
      <c r="N38" s="90" t="s">
        <v>456</v>
      </c>
      <c r="O38" s="90" t="s">
        <v>457</v>
      </c>
      <c r="P38" s="90" t="s">
        <v>458</v>
      </c>
      <c r="Q38" s="90" t="s">
        <v>452</v>
      </c>
      <c r="R38" s="90" t="s">
        <v>459</v>
      </c>
      <c r="S38" s="90" t="s">
        <v>457</v>
      </c>
      <c r="T38" s="97" t="s">
        <v>455</v>
      </c>
      <c r="U38" s="90">
        <f>SUM(IF('VALORACIÓN DE CONTROL DE RIESGO'!L38="Preventivo",15,IF('VALORACIÓN DE CONTROL DE RIESGO'!L38="Detectivo",10,0)),IF('VALORACIÓN DE CONTROL DE RIESGO'!N38="Asignado",15,0),IF('VALORACIÓN DE CONTROL DE RIESGO'!O38="Adecuada",15,0),IF('VALORACIÓN DE CONTROL DE RIESGO'!P38="Completa",10,IF('VALORACIÓN DE CONTROL DE RIESGO'!P38="Incompleta",5,0)),IF('VALORACIÓN DE CONTROL DE RIESGO'!Q38="SI",15,0),IF('VALORACIÓN DE CONTROL DE RIESGO'!R38="Se investigan y se resuelven oportunamente",15,0),IF('VALORACIÓN DE CONTROL DE RIESGO'!S38="Adecuada",15,0))</f>
        <v>100</v>
      </c>
      <c r="V38" s="90" t="str">
        <f t="shared" si="0"/>
        <v>Fuerte</v>
      </c>
      <c r="W38" s="90" t="s">
        <v>460</v>
      </c>
      <c r="X38" s="90" t="str">
        <f t="shared" si="1"/>
        <v>Fuerte</v>
      </c>
      <c r="Y38" s="90" t="str">
        <f t="shared" si="2"/>
        <v>NO</v>
      </c>
      <c r="Z38" s="90"/>
      <c r="AA38" s="95"/>
      <c r="AB38" s="95"/>
      <c r="AC38" s="95"/>
      <c r="AD38" s="95"/>
      <c r="AE38" s="95"/>
      <c r="AF38" s="95"/>
      <c r="AG38" s="95"/>
      <c r="AH38" s="95"/>
      <c r="AI38" s="95"/>
      <c r="AJ38" s="95"/>
      <c r="AK38" s="95"/>
      <c r="AL38" s="95"/>
      <c r="AM38" s="95"/>
    </row>
    <row r="39" spans="1:39" s="96" customFormat="1" ht="191.25" x14ac:dyDescent="0.25">
      <c r="A39" s="90">
        <v>19</v>
      </c>
      <c r="B39" s="90" t="s">
        <v>200</v>
      </c>
      <c r="C39" s="90">
        <v>2</v>
      </c>
      <c r="D39" s="90" t="s">
        <v>450</v>
      </c>
      <c r="E39" s="94" t="str">
        <f>+VLOOKUP('VALORACIÓN DE CONTROL DE RIESGO'!A39,'IDENTIFICACIÓN DE RIESGOS'!$A$8:$F$95,6,0)</f>
        <v>Cadena de custodia o elemento de material probatorio  PD-GE-4</v>
      </c>
      <c r="F39" s="117" t="str">
        <f>+VLOOKUP(A39,'IDENTIFICACIÓN DE RIESGOS'!$A$7:$C$73,3,0)</f>
        <v>Uso de información confidencial o de uso interno por personal no autorizado.</v>
      </c>
      <c r="G39" s="90" t="s">
        <v>336</v>
      </c>
      <c r="H39" s="90" t="s">
        <v>337</v>
      </c>
      <c r="I39" s="90" t="s">
        <v>480</v>
      </c>
      <c r="J39" s="90" t="s">
        <v>452</v>
      </c>
      <c r="K39" s="90" t="s">
        <v>452</v>
      </c>
      <c r="L39" s="90" t="s">
        <v>454</v>
      </c>
      <c r="M39" s="90" t="s">
        <v>455</v>
      </c>
      <c r="N39" s="90" t="s">
        <v>456</v>
      </c>
      <c r="O39" s="90" t="s">
        <v>457</v>
      </c>
      <c r="P39" s="90" t="s">
        <v>458</v>
      </c>
      <c r="Q39" s="90" t="s">
        <v>452</v>
      </c>
      <c r="R39" s="90" t="s">
        <v>459</v>
      </c>
      <c r="S39" s="90" t="s">
        <v>457</v>
      </c>
      <c r="T39" s="97" t="s">
        <v>455</v>
      </c>
      <c r="U39" s="90">
        <f>SUM(IF('VALORACIÓN DE CONTROL DE RIESGO'!L39="Preventivo",15,IF('VALORACIÓN DE CONTROL DE RIESGO'!L39="Detectivo",10,0)),IF('VALORACIÓN DE CONTROL DE RIESGO'!N39="Asignado",15,0),IF('VALORACIÓN DE CONTROL DE RIESGO'!O39="Adecuada",15,0),IF('VALORACIÓN DE CONTROL DE RIESGO'!P39="Completa",10,IF('VALORACIÓN DE CONTROL DE RIESGO'!P39="Incompleta",5,0)),IF('VALORACIÓN DE CONTROL DE RIESGO'!Q39="SI",15,0),IF('VALORACIÓN DE CONTROL DE RIESGO'!R39="Se investigan y se resuelven oportunamente",15,0),IF('VALORACIÓN DE CONTROL DE RIESGO'!S39="Adecuada",15,0))</f>
        <v>100</v>
      </c>
      <c r="V39" s="90" t="str">
        <f t="shared" si="0"/>
        <v>Fuerte</v>
      </c>
      <c r="W39" s="90" t="s">
        <v>460</v>
      </c>
      <c r="X39" s="90" t="str">
        <f t="shared" si="1"/>
        <v>Fuerte</v>
      </c>
      <c r="Y39" s="90" t="str">
        <f t="shared" si="2"/>
        <v>NO</v>
      </c>
      <c r="Z39" s="90"/>
      <c r="AA39" s="95"/>
      <c r="AB39" s="95"/>
      <c r="AC39" s="95"/>
      <c r="AD39" s="95"/>
      <c r="AE39" s="95"/>
      <c r="AF39" s="95"/>
      <c r="AG39" s="95"/>
      <c r="AH39" s="95"/>
      <c r="AI39" s="95"/>
      <c r="AJ39" s="95"/>
      <c r="AK39" s="95"/>
      <c r="AL39" s="95"/>
      <c r="AM39" s="95"/>
    </row>
    <row r="40" spans="1:39" s="96" customFormat="1" ht="191.25" x14ac:dyDescent="0.25">
      <c r="A40" s="90">
        <v>19</v>
      </c>
      <c r="B40" s="90" t="s">
        <v>200</v>
      </c>
      <c r="C40" s="90">
        <v>3</v>
      </c>
      <c r="D40" s="90" t="s">
        <v>450</v>
      </c>
      <c r="E40" s="94" t="str">
        <f>+VLOOKUP('VALORACIÓN DE CONTROL DE RIESGO'!A40,'IDENTIFICACIÓN DE RIESGOS'!$A$8:$F$95,6,0)</f>
        <v>Cadena de custodia o elemento de material probatorio  PD-GE-4</v>
      </c>
      <c r="F40" s="117" t="str">
        <f>+VLOOKUP(A40,'IDENTIFICACIÓN DE RIESGOS'!$A$7:$C$73,3,0)</f>
        <v>Uso de información confidencial o de uso interno por personal no autorizado.</v>
      </c>
      <c r="G40" s="90" t="s">
        <v>336</v>
      </c>
      <c r="H40" s="90" t="s">
        <v>337</v>
      </c>
      <c r="I40" s="90" t="s">
        <v>907</v>
      </c>
      <c r="J40" s="90" t="s">
        <v>452</v>
      </c>
      <c r="K40" s="90" t="s">
        <v>452</v>
      </c>
      <c r="L40" s="90" t="s">
        <v>454</v>
      </c>
      <c r="M40" s="90" t="s">
        <v>455</v>
      </c>
      <c r="N40" s="90" t="s">
        <v>456</v>
      </c>
      <c r="O40" s="90" t="s">
        <v>457</v>
      </c>
      <c r="P40" s="90" t="s">
        <v>458</v>
      </c>
      <c r="Q40" s="90" t="s">
        <v>452</v>
      </c>
      <c r="R40" s="90" t="s">
        <v>459</v>
      </c>
      <c r="S40" s="90" t="s">
        <v>457</v>
      </c>
      <c r="T40" s="97" t="s">
        <v>455</v>
      </c>
      <c r="U40" s="90">
        <f>SUM(IF('VALORACIÓN DE CONTROL DE RIESGO'!L40="Preventivo",15,IF('VALORACIÓN DE CONTROL DE RIESGO'!L40="Detectivo",10,0)),IF('VALORACIÓN DE CONTROL DE RIESGO'!N40="Asignado",15,0),IF('VALORACIÓN DE CONTROL DE RIESGO'!O40="Adecuada",15,0),IF('VALORACIÓN DE CONTROL DE RIESGO'!P40="Completa",10,IF('VALORACIÓN DE CONTROL DE RIESGO'!P40="Incompleta",5,0)),IF('VALORACIÓN DE CONTROL DE RIESGO'!Q40="SI",15,0),IF('VALORACIÓN DE CONTROL DE RIESGO'!R40="Se investigan y se resuelven oportunamente",15,0),IF('VALORACIÓN DE CONTROL DE RIESGO'!S40="Adecuada",15,0))</f>
        <v>100</v>
      </c>
      <c r="V40" s="90" t="str">
        <f t="shared" si="0"/>
        <v>Fuerte</v>
      </c>
      <c r="W40" s="90" t="s">
        <v>460</v>
      </c>
      <c r="X40" s="90" t="str">
        <f t="shared" si="1"/>
        <v>Fuerte</v>
      </c>
      <c r="Y40" s="90" t="str">
        <f t="shared" si="2"/>
        <v>NO</v>
      </c>
      <c r="Z40" s="90"/>
      <c r="AA40" s="95"/>
      <c r="AB40" s="95"/>
      <c r="AC40" s="95"/>
      <c r="AD40" s="95"/>
      <c r="AE40" s="95"/>
      <c r="AF40" s="95"/>
      <c r="AG40" s="95"/>
      <c r="AH40" s="95"/>
      <c r="AI40" s="95"/>
      <c r="AJ40" s="95"/>
      <c r="AK40" s="95"/>
      <c r="AL40" s="95"/>
      <c r="AM40" s="95"/>
    </row>
    <row r="41" spans="1:39" s="96" customFormat="1" ht="204" x14ac:dyDescent="0.25">
      <c r="A41" s="90">
        <v>19</v>
      </c>
      <c r="B41" s="90" t="s">
        <v>200</v>
      </c>
      <c r="C41" s="90">
        <v>4</v>
      </c>
      <c r="D41" s="90" t="s">
        <v>450</v>
      </c>
      <c r="E41" s="94" t="str">
        <f>+VLOOKUP('VALORACIÓN DE CONTROL DE RIESGO'!A41,'IDENTIFICACIÓN DE RIESGOS'!$A$8:$F$95,6,0)</f>
        <v>Cadena de custodia o elemento de material probatorio  PD-GE-4</v>
      </c>
      <c r="F41" s="117" t="str">
        <f>+VLOOKUP(A41,'IDENTIFICACIÓN DE RIESGOS'!$A$7:$C$73,3,0)</f>
        <v>Uso de información confidencial o de uso interno por personal no autorizado.</v>
      </c>
      <c r="G41" s="90" t="s">
        <v>336</v>
      </c>
      <c r="H41" s="90" t="s">
        <v>337</v>
      </c>
      <c r="I41" s="90" t="s">
        <v>481</v>
      </c>
      <c r="J41" s="90" t="s">
        <v>452</v>
      </c>
      <c r="K41" s="90" t="s">
        <v>452</v>
      </c>
      <c r="L41" s="90" t="s">
        <v>454</v>
      </c>
      <c r="M41" s="90" t="s">
        <v>455</v>
      </c>
      <c r="N41" s="90" t="s">
        <v>456</v>
      </c>
      <c r="O41" s="90" t="s">
        <v>457</v>
      </c>
      <c r="P41" s="90" t="s">
        <v>458</v>
      </c>
      <c r="Q41" s="90" t="s">
        <v>452</v>
      </c>
      <c r="R41" s="90" t="s">
        <v>459</v>
      </c>
      <c r="S41" s="90" t="s">
        <v>457</v>
      </c>
      <c r="T41" s="97" t="s">
        <v>455</v>
      </c>
      <c r="U41" s="90">
        <f>SUM(IF('VALORACIÓN DE CONTROL DE RIESGO'!L41="Preventivo",15,IF('VALORACIÓN DE CONTROL DE RIESGO'!L41="Detectivo",10,0)),IF('VALORACIÓN DE CONTROL DE RIESGO'!N41="Asignado",15,0),IF('VALORACIÓN DE CONTROL DE RIESGO'!O41="Adecuada",15,0),IF('VALORACIÓN DE CONTROL DE RIESGO'!P41="Completa",10,IF('VALORACIÓN DE CONTROL DE RIESGO'!P41="Incompleta",5,0)),IF('VALORACIÓN DE CONTROL DE RIESGO'!Q41="SI",15,0),IF('VALORACIÓN DE CONTROL DE RIESGO'!R41="Se investigan y se resuelven oportunamente",15,0),IF('VALORACIÓN DE CONTROL DE RIESGO'!S41="Adecuada",15,0))</f>
        <v>100</v>
      </c>
      <c r="V41" s="90" t="str">
        <f t="shared" si="0"/>
        <v>Fuerte</v>
      </c>
      <c r="W41" s="90" t="s">
        <v>460</v>
      </c>
      <c r="X41" s="90" t="str">
        <f t="shared" si="1"/>
        <v>Fuerte</v>
      </c>
      <c r="Y41" s="90" t="str">
        <f t="shared" si="2"/>
        <v>NO</v>
      </c>
      <c r="Z41" s="90"/>
      <c r="AA41" s="95"/>
      <c r="AB41" s="95"/>
      <c r="AC41" s="95"/>
      <c r="AD41" s="95"/>
      <c r="AE41" s="95"/>
      <c r="AF41" s="95"/>
      <c r="AG41" s="95"/>
      <c r="AH41" s="95"/>
      <c r="AI41" s="95"/>
      <c r="AJ41" s="95"/>
      <c r="AK41" s="95"/>
      <c r="AL41" s="95"/>
      <c r="AM41" s="95"/>
    </row>
    <row r="42" spans="1:39" s="96" customFormat="1" ht="191.25" x14ac:dyDescent="0.25">
      <c r="A42" s="90">
        <v>19</v>
      </c>
      <c r="B42" s="90" t="s">
        <v>200</v>
      </c>
      <c r="C42" s="90">
        <v>5</v>
      </c>
      <c r="D42" s="90" t="s">
        <v>450</v>
      </c>
      <c r="E42" s="94" t="str">
        <f>+VLOOKUP('VALORACIÓN DE CONTROL DE RIESGO'!A42,'IDENTIFICACIÓN DE RIESGOS'!$A$8:$F$95,6,0)</f>
        <v>Cadena de custodia o elemento de material probatorio  PD-GE-4</v>
      </c>
      <c r="F42" s="117" t="str">
        <f>+VLOOKUP(A42,'IDENTIFICACIÓN DE RIESGOS'!$A$7:$C$73,3,0)</f>
        <v>Uso de información confidencial o de uso interno por personal no autorizado.</v>
      </c>
      <c r="G42" s="90" t="s">
        <v>336</v>
      </c>
      <c r="H42" s="90" t="s">
        <v>337</v>
      </c>
      <c r="I42" s="90" t="s">
        <v>908</v>
      </c>
      <c r="J42" s="90" t="s">
        <v>452</v>
      </c>
      <c r="K42" s="90" t="s">
        <v>452</v>
      </c>
      <c r="L42" s="90" t="s">
        <v>454</v>
      </c>
      <c r="M42" s="90" t="s">
        <v>455</v>
      </c>
      <c r="N42" s="90" t="s">
        <v>456</v>
      </c>
      <c r="O42" s="90" t="s">
        <v>457</v>
      </c>
      <c r="P42" s="90" t="s">
        <v>458</v>
      </c>
      <c r="Q42" s="90" t="s">
        <v>452</v>
      </c>
      <c r="R42" s="90" t="s">
        <v>459</v>
      </c>
      <c r="S42" s="90" t="s">
        <v>457</v>
      </c>
      <c r="T42" s="97" t="s">
        <v>455</v>
      </c>
      <c r="U42" s="90">
        <f>SUM(IF('VALORACIÓN DE CONTROL DE RIESGO'!L42="Preventivo",15,IF('VALORACIÓN DE CONTROL DE RIESGO'!L42="Detectivo",10,0)),IF('VALORACIÓN DE CONTROL DE RIESGO'!N42="Asignado",15,0),IF('VALORACIÓN DE CONTROL DE RIESGO'!O42="Adecuada",15,0),IF('VALORACIÓN DE CONTROL DE RIESGO'!P42="Completa",10,IF('VALORACIÓN DE CONTROL DE RIESGO'!P42="Incompleta",5,0)),IF('VALORACIÓN DE CONTROL DE RIESGO'!Q42="SI",15,0),IF('VALORACIÓN DE CONTROL DE RIESGO'!R42="Se investigan y se resuelven oportunamente",15,0),IF('VALORACIÓN DE CONTROL DE RIESGO'!S42="Adecuada",15,0))</f>
        <v>100</v>
      </c>
      <c r="V42" s="90" t="str">
        <f t="shared" ref="V42" si="12">IF(U42&gt;=96,"Fuerte",IF(AND(U42&gt;=86,U42&lt;=95),"Moderado",IF(AND(U42&lt;=85,U42&gt;=0),"Debil","")))</f>
        <v>Fuerte</v>
      </c>
      <c r="W42" s="90" t="s">
        <v>460</v>
      </c>
      <c r="X42" s="90" t="str">
        <f t="shared" ref="X42" si="13">IF(AND(V42="Fuerte",W42="Fuerte"),"Fuerte",IF(AND(V42="Fuerte",W42="Moderado"),"Moderado",IF(AND(V42="Fuerte",W42="Debil"),"Debil",IF(AND(V42="Moderado",W42="Fuerte"),"Moderado",IF(AND(V42="Moderado",W42="Moderado"),"Moderado",IF(AND(V42="Moderado",W42="Debil"),"Debil",IF(AND(V42="Debil",W42="Fuerte"),"Debil",IF(AND(V42="Debil",W42="Moderado"),"Debil",IF(AND(V42="Debil",W42="Debil"),"Debil","")))))))))</f>
        <v>Fuerte</v>
      </c>
      <c r="Y42" s="90" t="str">
        <f t="shared" ref="Y42" si="14">IF(X42="","",IF(X42="Fuerte","NO","SI"))</f>
        <v>NO</v>
      </c>
      <c r="Z42" s="90"/>
      <c r="AA42" s="95"/>
      <c r="AB42" s="95"/>
      <c r="AC42" s="95"/>
      <c r="AD42" s="95"/>
      <c r="AE42" s="95"/>
      <c r="AF42" s="95"/>
      <c r="AG42" s="95"/>
      <c r="AH42" s="95"/>
      <c r="AI42" s="95"/>
      <c r="AJ42" s="95"/>
      <c r="AK42" s="95"/>
      <c r="AL42" s="95"/>
      <c r="AM42" s="95"/>
    </row>
    <row r="43" spans="1:39" s="96" customFormat="1" ht="140.25" x14ac:dyDescent="0.25">
      <c r="A43" s="90">
        <v>20</v>
      </c>
      <c r="B43" s="90" t="s">
        <v>200</v>
      </c>
      <c r="C43" s="90">
        <v>1</v>
      </c>
      <c r="D43" s="90" t="s">
        <v>450</v>
      </c>
      <c r="E43" s="94" t="str">
        <f>+VLOOKUP('VALORACIÓN DE CONTROL DE RIESGO'!A43,'IDENTIFICACIÓN DE RIESGOS'!$A$8:$F$95,6,0)</f>
        <v>Operación de la S.U.R. PD-GE-1
Seguimiento de incidentes de alto impacto PD-GE-2</v>
      </c>
      <c r="F43" s="117" t="str">
        <f>+VLOOKUP(A43,'IDENTIFICACIÓN DE RIESGOS'!$A$7:$C$73,3,0)</f>
        <v>Afectación de personas, bienes o recursos por servicio o atención inadecuada de incidentes desde el NUSE 123</v>
      </c>
      <c r="G43" s="90" t="s">
        <v>338</v>
      </c>
      <c r="H43" s="90" t="s">
        <v>339</v>
      </c>
      <c r="I43" s="90" t="s">
        <v>909</v>
      </c>
      <c r="J43" s="90" t="s">
        <v>452</v>
      </c>
      <c r="K43" s="90" t="s">
        <v>452</v>
      </c>
      <c r="L43" s="90" t="s">
        <v>454</v>
      </c>
      <c r="M43" s="90" t="s">
        <v>455</v>
      </c>
      <c r="N43" s="90" t="s">
        <v>456</v>
      </c>
      <c r="O43" s="90" t="s">
        <v>457</v>
      </c>
      <c r="P43" s="90" t="s">
        <v>458</v>
      </c>
      <c r="Q43" s="90" t="s">
        <v>452</v>
      </c>
      <c r="R43" s="90" t="s">
        <v>459</v>
      </c>
      <c r="S43" s="90" t="s">
        <v>457</v>
      </c>
      <c r="T43" s="97" t="s">
        <v>455</v>
      </c>
      <c r="U43" s="90">
        <f>SUM(IF('VALORACIÓN DE CONTROL DE RIESGO'!L43="Preventivo",15,IF('VALORACIÓN DE CONTROL DE RIESGO'!L43="Detectivo",10,0)),IF('VALORACIÓN DE CONTROL DE RIESGO'!N43="Asignado",15,0),IF('VALORACIÓN DE CONTROL DE RIESGO'!O43="Adecuada",15,0),IF('VALORACIÓN DE CONTROL DE RIESGO'!P43="Completa",10,IF('VALORACIÓN DE CONTROL DE RIESGO'!P43="Incompleta",5,0)),IF('VALORACIÓN DE CONTROL DE RIESGO'!Q43="SI",15,0),IF('VALORACIÓN DE CONTROL DE RIESGO'!R43="Se investigan y se resuelven oportunamente",15,0),IF('VALORACIÓN DE CONTROL DE RIESGO'!S43="Adecuada",15,0))</f>
        <v>100</v>
      </c>
      <c r="V43" s="90" t="str">
        <f t="shared" si="0"/>
        <v>Fuerte</v>
      </c>
      <c r="W43" s="90" t="s">
        <v>460</v>
      </c>
      <c r="X43" s="90" t="str">
        <f t="shared" si="1"/>
        <v>Fuerte</v>
      </c>
      <c r="Y43" s="90" t="str">
        <f t="shared" si="2"/>
        <v>NO</v>
      </c>
      <c r="Z43" s="90"/>
      <c r="AA43" s="95"/>
      <c r="AB43" s="95"/>
      <c r="AC43" s="95"/>
      <c r="AD43" s="95"/>
      <c r="AE43" s="95"/>
      <c r="AF43" s="95"/>
      <c r="AG43" s="95"/>
      <c r="AH43" s="95"/>
      <c r="AI43" s="95"/>
      <c r="AJ43" s="95"/>
      <c r="AK43" s="95"/>
      <c r="AL43" s="95"/>
      <c r="AM43" s="95"/>
    </row>
    <row r="44" spans="1:39" s="96" customFormat="1" ht="395.25" x14ac:dyDescent="0.25">
      <c r="A44" s="90">
        <v>21</v>
      </c>
      <c r="B44" s="90" t="s">
        <v>204</v>
      </c>
      <c r="C44" s="90">
        <v>1</v>
      </c>
      <c r="D44" s="90" t="s">
        <v>450</v>
      </c>
      <c r="E44" s="94" t="str">
        <f>+VLOOKUP('VALORACIÓN DE CONTROL DE RIESGO'!A44,'IDENTIFICACIÓN DE RIESGOS'!$A$8:$F$95,6,0)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4" s="117" t="str">
        <f>+VLOOKUP(A44,'IDENTIFICACIÓN DE RIESGOS'!$A$7:$C$73,3,0)</f>
        <v>Perdida o extravió documental por parte de un servidor que, aprovechando su posición frente a un recurso público, privilegia a un tercero con información para su beneficio.</v>
      </c>
      <c r="G44" s="90" t="s">
        <v>771</v>
      </c>
      <c r="H44" s="90" t="s">
        <v>340</v>
      </c>
      <c r="I44" s="90" t="s">
        <v>835</v>
      </c>
      <c r="J44" s="90" t="s">
        <v>452</v>
      </c>
      <c r="K44" s="90" t="s">
        <v>452</v>
      </c>
      <c r="L44" s="90" t="s">
        <v>454</v>
      </c>
      <c r="M44" s="90" t="s">
        <v>455</v>
      </c>
      <c r="N44" s="90" t="s">
        <v>456</v>
      </c>
      <c r="O44" s="90" t="s">
        <v>457</v>
      </c>
      <c r="P44" s="90" t="s">
        <v>458</v>
      </c>
      <c r="Q44" s="90" t="s">
        <v>452</v>
      </c>
      <c r="R44" s="90" t="s">
        <v>459</v>
      </c>
      <c r="S44" s="90" t="s">
        <v>457</v>
      </c>
      <c r="T44" s="97" t="s">
        <v>455</v>
      </c>
      <c r="U44" s="90">
        <f>SUM(IF('VALORACIÓN DE CONTROL DE RIESGO'!L44="Preventivo",15,IF('VALORACIÓN DE CONTROL DE RIESGO'!L44="Detectivo",10,0)),IF('VALORACIÓN DE CONTROL DE RIESGO'!N44="Asignado",15,0),IF('VALORACIÓN DE CONTROL DE RIESGO'!O44="Adecuada",15,0),IF('VALORACIÓN DE CONTROL DE RIESGO'!P44="Completa",10,IF('VALORACIÓN DE CONTROL DE RIESGO'!P44="Incompleta",5,0)),IF('VALORACIÓN DE CONTROL DE RIESGO'!Q44="SI",15,0),IF('VALORACIÓN DE CONTROL DE RIESGO'!R44="Se investigan y se resuelven oportunamente",15,0),IF('VALORACIÓN DE CONTROL DE RIESGO'!S44="Adecuada",15,0))</f>
        <v>100</v>
      </c>
      <c r="V44" s="90" t="str">
        <f t="shared" si="0"/>
        <v>Fuerte</v>
      </c>
      <c r="W44" s="90" t="s">
        <v>460</v>
      </c>
      <c r="X44" s="90" t="str">
        <f t="shared" si="1"/>
        <v>Fuerte</v>
      </c>
      <c r="Y44" s="90" t="str">
        <f t="shared" si="2"/>
        <v>NO</v>
      </c>
      <c r="Z44" s="90"/>
      <c r="AA44" s="95"/>
      <c r="AB44" s="95"/>
      <c r="AC44" s="95"/>
      <c r="AD44" s="95"/>
      <c r="AE44" s="95"/>
      <c r="AF44" s="95"/>
      <c r="AG44" s="95"/>
      <c r="AH44" s="95"/>
      <c r="AI44" s="95"/>
      <c r="AJ44" s="95"/>
      <c r="AK44" s="95"/>
      <c r="AL44" s="95"/>
      <c r="AM44" s="95"/>
    </row>
    <row r="45" spans="1:39" s="96" customFormat="1" ht="395.25" x14ac:dyDescent="0.25">
      <c r="A45" s="90">
        <v>21</v>
      </c>
      <c r="B45" s="90" t="s">
        <v>204</v>
      </c>
      <c r="C45" s="90">
        <v>2</v>
      </c>
      <c r="D45" s="90" t="s">
        <v>450</v>
      </c>
      <c r="E45" s="94" t="str">
        <f>+VLOOKUP('VALORACIÓN DE CONTROL DE RIESGO'!A45,'IDENTIFICACIÓN DE RIESGOS'!$A$8:$F$95,6,0)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5" s="117" t="str">
        <f>+VLOOKUP(A45,'IDENTIFICACIÓN DE RIESGOS'!$A$7:$C$73,3,0)</f>
        <v>Perdida o extravió documental por parte de un servidor que, aprovechando su posición frente a un recurso público, privilegia a un tercero con información para su beneficio.</v>
      </c>
      <c r="G45" s="90" t="s">
        <v>771</v>
      </c>
      <c r="H45" s="90" t="s">
        <v>340</v>
      </c>
      <c r="I45" s="90" t="s">
        <v>836</v>
      </c>
      <c r="J45" s="90" t="s">
        <v>452</v>
      </c>
      <c r="K45" s="90" t="s">
        <v>452</v>
      </c>
      <c r="L45" s="90" t="s">
        <v>454</v>
      </c>
      <c r="M45" s="90" t="s">
        <v>455</v>
      </c>
      <c r="N45" s="90" t="s">
        <v>456</v>
      </c>
      <c r="O45" s="90" t="s">
        <v>457</v>
      </c>
      <c r="P45" s="90" t="s">
        <v>458</v>
      </c>
      <c r="Q45" s="90" t="s">
        <v>452</v>
      </c>
      <c r="R45" s="90" t="s">
        <v>459</v>
      </c>
      <c r="S45" s="90" t="s">
        <v>457</v>
      </c>
      <c r="T45" s="97" t="s">
        <v>455</v>
      </c>
      <c r="U45" s="90">
        <f>SUM(IF('VALORACIÓN DE CONTROL DE RIESGO'!L45="Preventivo",15,IF('VALORACIÓN DE CONTROL DE RIESGO'!L45="Detectivo",10,0)),IF('VALORACIÓN DE CONTROL DE RIESGO'!N45="Asignado",15,0),IF('VALORACIÓN DE CONTROL DE RIESGO'!O45="Adecuada",15,0),IF('VALORACIÓN DE CONTROL DE RIESGO'!P45="Completa",10,IF('VALORACIÓN DE CONTROL DE RIESGO'!P45="Incompleta",5,0)),IF('VALORACIÓN DE CONTROL DE RIESGO'!Q45="SI",15,0),IF('VALORACIÓN DE CONTROL DE RIESGO'!R45="Se investigan y se resuelven oportunamente",15,0),IF('VALORACIÓN DE CONTROL DE RIESGO'!S45="Adecuada",15,0))</f>
        <v>100</v>
      </c>
      <c r="V45" s="90" t="str">
        <f t="shared" si="0"/>
        <v>Fuerte</v>
      </c>
      <c r="W45" s="90" t="s">
        <v>460</v>
      </c>
      <c r="X45" s="90" t="str">
        <f t="shared" si="1"/>
        <v>Fuerte</v>
      </c>
      <c r="Y45" s="90" t="str">
        <f t="shared" si="2"/>
        <v>NO</v>
      </c>
      <c r="Z45" s="90"/>
      <c r="AA45" s="95"/>
      <c r="AB45" s="95"/>
      <c r="AC45" s="95"/>
      <c r="AD45" s="95"/>
      <c r="AE45" s="95"/>
      <c r="AF45" s="95"/>
      <c r="AG45" s="95"/>
      <c r="AH45" s="95"/>
      <c r="AI45" s="95"/>
      <c r="AJ45" s="95"/>
      <c r="AK45" s="95"/>
      <c r="AL45" s="95"/>
      <c r="AM45" s="95"/>
    </row>
    <row r="46" spans="1:39" s="96" customFormat="1" ht="395.25" x14ac:dyDescent="0.25">
      <c r="A46" s="90">
        <v>21</v>
      </c>
      <c r="B46" s="90" t="s">
        <v>204</v>
      </c>
      <c r="C46" s="90">
        <v>3</v>
      </c>
      <c r="D46" s="90" t="s">
        <v>450</v>
      </c>
      <c r="E46" s="94" t="str">
        <f>+VLOOKUP('VALORACIÓN DE CONTROL DE RIESGO'!A46,'IDENTIFICACIÓN DE RIESGOS'!$A$8:$F$95,6,0)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6" s="117" t="str">
        <f>+VLOOKUP(A46,'IDENTIFICACIÓN DE RIESGOS'!$A$7:$C$73,3,0)</f>
        <v>Perdida o extravió documental por parte de un servidor que, aprovechando su posición frente a un recurso público, privilegia a un tercero con información para su beneficio.</v>
      </c>
      <c r="G46" s="90" t="s">
        <v>771</v>
      </c>
      <c r="H46" s="90" t="s">
        <v>340</v>
      </c>
      <c r="I46" s="90" t="s">
        <v>837</v>
      </c>
      <c r="J46" s="90" t="s">
        <v>452</v>
      </c>
      <c r="K46" s="90" t="s">
        <v>452</v>
      </c>
      <c r="L46" s="90" t="s">
        <v>454</v>
      </c>
      <c r="M46" s="90" t="s">
        <v>455</v>
      </c>
      <c r="N46" s="90" t="s">
        <v>456</v>
      </c>
      <c r="O46" s="90" t="s">
        <v>457</v>
      </c>
      <c r="P46" s="90" t="s">
        <v>458</v>
      </c>
      <c r="Q46" s="90" t="s">
        <v>452</v>
      </c>
      <c r="R46" s="90" t="s">
        <v>459</v>
      </c>
      <c r="S46" s="90" t="s">
        <v>457</v>
      </c>
      <c r="T46" s="97" t="s">
        <v>455</v>
      </c>
      <c r="U46" s="90">
        <f>SUM(IF('VALORACIÓN DE CONTROL DE RIESGO'!L46="Preventivo",15,IF('VALORACIÓN DE CONTROL DE RIESGO'!L46="Detectivo",10,0)),IF('VALORACIÓN DE CONTROL DE RIESGO'!N46="Asignado",15,0),IF('VALORACIÓN DE CONTROL DE RIESGO'!O46="Adecuada",15,0),IF('VALORACIÓN DE CONTROL DE RIESGO'!P46="Completa",10,IF('VALORACIÓN DE CONTROL DE RIESGO'!P46="Incompleta",5,0)),IF('VALORACIÓN DE CONTROL DE RIESGO'!Q46="SI",15,0),IF('VALORACIÓN DE CONTROL DE RIESGO'!R46="Se investigan y se resuelven oportunamente",15,0),IF('VALORACIÓN DE CONTROL DE RIESGO'!S46="Adecuada",15,0))</f>
        <v>100</v>
      </c>
      <c r="V46" s="90" t="str">
        <f t="shared" si="0"/>
        <v>Fuerte</v>
      </c>
      <c r="W46" s="90" t="s">
        <v>460</v>
      </c>
      <c r="X46" s="90" t="str">
        <f t="shared" si="1"/>
        <v>Fuerte</v>
      </c>
      <c r="Y46" s="90" t="str">
        <f t="shared" si="2"/>
        <v>NO</v>
      </c>
      <c r="Z46" s="90"/>
      <c r="AA46" s="95"/>
      <c r="AB46" s="95"/>
      <c r="AC46" s="95"/>
      <c r="AD46" s="95"/>
      <c r="AE46" s="95"/>
      <c r="AF46" s="95"/>
      <c r="AG46" s="95"/>
      <c r="AH46" s="95"/>
      <c r="AI46" s="95"/>
      <c r="AJ46" s="95"/>
      <c r="AK46" s="95"/>
      <c r="AL46" s="95"/>
      <c r="AM46" s="95"/>
    </row>
    <row r="47" spans="1:39" s="96" customFormat="1" ht="395.25" x14ac:dyDescent="0.25">
      <c r="A47" s="90">
        <v>21</v>
      </c>
      <c r="B47" s="90" t="s">
        <v>204</v>
      </c>
      <c r="C47" s="90">
        <v>4</v>
      </c>
      <c r="D47" s="90" t="s">
        <v>450</v>
      </c>
      <c r="E47" s="94" t="str">
        <f>+VLOOKUP('VALORACIÓN DE CONTROL DE RIESGO'!A47,'IDENTIFICACIÓN DE RIESGOS'!$A$8:$F$95,6,0)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7" s="117" t="str">
        <f>+VLOOKUP(A47,'IDENTIFICACIÓN DE RIESGOS'!$A$7:$C$73,3,0)</f>
        <v>Perdida o extravió documental por parte de un servidor que, aprovechando su posición frente a un recurso público, privilegia a un tercero con información para su beneficio.</v>
      </c>
      <c r="G47" s="90" t="s">
        <v>771</v>
      </c>
      <c r="H47" s="90" t="s">
        <v>340</v>
      </c>
      <c r="I47" s="90" t="s">
        <v>482</v>
      </c>
      <c r="J47" s="90" t="s">
        <v>452</v>
      </c>
      <c r="K47" s="90" t="s">
        <v>452</v>
      </c>
      <c r="L47" s="90" t="s">
        <v>454</v>
      </c>
      <c r="M47" s="90" t="s">
        <v>455</v>
      </c>
      <c r="N47" s="90" t="s">
        <v>456</v>
      </c>
      <c r="O47" s="90" t="s">
        <v>457</v>
      </c>
      <c r="P47" s="90" t="s">
        <v>458</v>
      </c>
      <c r="Q47" s="90" t="s">
        <v>452</v>
      </c>
      <c r="R47" s="90" t="s">
        <v>459</v>
      </c>
      <c r="S47" s="90" t="s">
        <v>457</v>
      </c>
      <c r="T47" s="97" t="s">
        <v>455</v>
      </c>
      <c r="U47" s="90">
        <f>SUM(IF('VALORACIÓN DE CONTROL DE RIESGO'!L47="Preventivo",15,IF('VALORACIÓN DE CONTROL DE RIESGO'!L47="Detectivo",10,0)),IF('VALORACIÓN DE CONTROL DE RIESGO'!N47="Asignado",15,0),IF('VALORACIÓN DE CONTROL DE RIESGO'!O47="Adecuada",15,0),IF('VALORACIÓN DE CONTROL DE RIESGO'!P47="Completa",10,IF('VALORACIÓN DE CONTROL DE RIESGO'!P47="Incompleta",5,0)),IF('VALORACIÓN DE CONTROL DE RIESGO'!Q47="SI",15,0),IF('VALORACIÓN DE CONTROL DE RIESGO'!R47="Se investigan y se resuelven oportunamente",15,0),IF('VALORACIÓN DE CONTROL DE RIESGO'!S47="Adecuada",15,0))</f>
        <v>100</v>
      </c>
      <c r="V47" s="90" t="str">
        <f t="shared" si="0"/>
        <v>Fuerte</v>
      </c>
      <c r="W47" s="90" t="s">
        <v>460</v>
      </c>
      <c r="X47" s="90" t="str">
        <f t="shared" si="1"/>
        <v>Fuerte</v>
      </c>
      <c r="Y47" s="90" t="str">
        <f t="shared" si="2"/>
        <v>NO</v>
      </c>
      <c r="Z47" s="90"/>
      <c r="AA47" s="95"/>
      <c r="AB47" s="95"/>
      <c r="AC47" s="95"/>
      <c r="AD47" s="95"/>
      <c r="AE47" s="95"/>
      <c r="AF47" s="95"/>
      <c r="AG47" s="95"/>
      <c r="AH47" s="95"/>
      <c r="AI47" s="95"/>
      <c r="AJ47" s="95"/>
      <c r="AK47" s="95"/>
      <c r="AL47" s="95"/>
      <c r="AM47" s="95"/>
    </row>
    <row r="48" spans="1:39" s="96" customFormat="1" ht="395.25" x14ac:dyDescent="0.25">
      <c r="A48" s="90">
        <v>21</v>
      </c>
      <c r="B48" s="90" t="s">
        <v>204</v>
      </c>
      <c r="C48" s="90">
        <v>5</v>
      </c>
      <c r="D48" s="90" t="s">
        <v>450</v>
      </c>
      <c r="E48" s="94" t="str">
        <f>+VLOOKUP('VALORACIÓN DE CONTROL DE RIESGO'!A48,'IDENTIFICACIÓN DE RIESGOS'!$A$8:$F$95,6,0)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8" s="117" t="str">
        <f>+VLOOKUP(A48,'IDENTIFICACIÓN DE RIESGOS'!$A$7:$C$73,3,0)</f>
        <v>Perdida o extravió documental por parte de un servidor que, aprovechando su posición frente a un recurso público, privilegia a un tercero con información para su beneficio.</v>
      </c>
      <c r="G48" s="90" t="s">
        <v>771</v>
      </c>
      <c r="H48" s="90" t="s">
        <v>340</v>
      </c>
      <c r="I48" s="90" t="s">
        <v>838</v>
      </c>
      <c r="J48" s="90" t="s">
        <v>452</v>
      </c>
      <c r="K48" s="90" t="s">
        <v>452</v>
      </c>
      <c r="L48" s="90" t="s">
        <v>454</v>
      </c>
      <c r="M48" s="90" t="s">
        <v>455</v>
      </c>
      <c r="N48" s="90" t="s">
        <v>456</v>
      </c>
      <c r="O48" s="90" t="s">
        <v>457</v>
      </c>
      <c r="P48" s="90" t="s">
        <v>458</v>
      </c>
      <c r="Q48" s="90" t="s">
        <v>452</v>
      </c>
      <c r="R48" s="90" t="s">
        <v>459</v>
      </c>
      <c r="S48" s="90" t="s">
        <v>457</v>
      </c>
      <c r="T48" s="97" t="s">
        <v>455</v>
      </c>
      <c r="U48" s="90">
        <f>SUM(IF('VALORACIÓN DE CONTROL DE RIESGO'!L48="Preventivo",15,IF('VALORACIÓN DE CONTROL DE RIESGO'!L48="Detectivo",10,0)),IF('VALORACIÓN DE CONTROL DE RIESGO'!N48="Asignado",15,0),IF('VALORACIÓN DE CONTROL DE RIESGO'!O48="Adecuada",15,0),IF('VALORACIÓN DE CONTROL DE RIESGO'!P48="Completa",10,IF('VALORACIÓN DE CONTROL DE RIESGO'!P48="Incompleta",5,0)),IF('VALORACIÓN DE CONTROL DE RIESGO'!Q48="SI",15,0),IF('VALORACIÓN DE CONTROL DE RIESGO'!R48="Se investigan y se resuelven oportunamente",15,0),IF('VALORACIÓN DE CONTROL DE RIESGO'!S48="Adecuada",15,0))</f>
        <v>100</v>
      </c>
      <c r="V48" s="90" t="str">
        <f t="shared" si="0"/>
        <v>Fuerte</v>
      </c>
      <c r="W48" s="90" t="s">
        <v>460</v>
      </c>
      <c r="X48" s="90" t="str">
        <f t="shared" si="1"/>
        <v>Fuerte</v>
      </c>
      <c r="Y48" s="90" t="str">
        <f t="shared" si="2"/>
        <v>NO</v>
      </c>
      <c r="Z48" s="90"/>
      <c r="AA48" s="95"/>
      <c r="AB48" s="95"/>
      <c r="AC48" s="95"/>
      <c r="AD48" s="95"/>
      <c r="AE48" s="95"/>
      <c r="AF48" s="95"/>
      <c r="AG48" s="95"/>
      <c r="AH48" s="95"/>
      <c r="AI48" s="95"/>
      <c r="AJ48" s="95"/>
      <c r="AK48" s="95"/>
      <c r="AL48" s="95"/>
      <c r="AM48" s="95"/>
    </row>
    <row r="49" spans="1:39" s="96" customFormat="1" ht="395.25" x14ac:dyDescent="0.25">
      <c r="A49" s="90">
        <v>22</v>
      </c>
      <c r="B49" s="90" t="s">
        <v>204</v>
      </c>
      <c r="C49" s="90">
        <v>1</v>
      </c>
      <c r="D49" s="90" t="s">
        <v>450</v>
      </c>
      <c r="E49" s="94" t="str">
        <f>+VLOOKUP('VALORACIÓN DE CONTROL DE RIESGO'!A49,'IDENTIFICACIÓN DE RIESGOS'!$A$8:$F$95,6,0)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9" s="117" t="str">
        <f>+VLOOKUP(A49,'IDENTIFICACIÓN DE RIESGOS'!$A$7:$C$73,3,0)</f>
        <v>Perdida y/o desaparición de los bienes al servicio de la Entidad parte de un servidor que, aprovechando su posición frente a un recurso público, sustrae bienes de la Entidad para su beneficio personal o un tercero.</v>
      </c>
      <c r="G49" s="90" t="s">
        <v>343</v>
      </c>
      <c r="H49" s="90" t="s">
        <v>344</v>
      </c>
      <c r="I49" s="90" t="s">
        <v>839</v>
      </c>
      <c r="J49" s="90" t="s">
        <v>452</v>
      </c>
      <c r="K49" s="90" t="s">
        <v>452</v>
      </c>
      <c r="L49" s="90" t="s">
        <v>454</v>
      </c>
      <c r="M49" s="90" t="s">
        <v>455</v>
      </c>
      <c r="N49" s="90" t="s">
        <v>456</v>
      </c>
      <c r="O49" s="90" t="s">
        <v>457</v>
      </c>
      <c r="P49" s="90" t="s">
        <v>458</v>
      </c>
      <c r="Q49" s="90" t="s">
        <v>452</v>
      </c>
      <c r="R49" s="90" t="s">
        <v>459</v>
      </c>
      <c r="S49" s="90" t="s">
        <v>457</v>
      </c>
      <c r="T49" s="97" t="s">
        <v>455</v>
      </c>
      <c r="U49" s="90">
        <f>SUM(IF('VALORACIÓN DE CONTROL DE RIESGO'!L49="Preventivo",15,IF('VALORACIÓN DE CONTROL DE RIESGO'!L49="Detectivo",10,0)),IF('VALORACIÓN DE CONTROL DE RIESGO'!N49="Asignado",15,0),IF('VALORACIÓN DE CONTROL DE RIESGO'!O49="Adecuada",15,0),IF('VALORACIÓN DE CONTROL DE RIESGO'!P49="Completa",10,IF('VALORACIÓN DE CONTROL DE RIESGO'!P49="Incompleta",5,0)),IF('VALORACIÓN DE CONTROL DE RIESGO'!Q49="SI",15,0),IF('VALORACIÓN DE CONTROL DE RIESGO'!R49="Se investigan y se resuelven oportunamente",15,0),IF('VALORACIÓN DE CONTROL DE RIESGO'!S49="Adecuada",15,0))</f>
        <v>100</v>
      </c>
      <c r="V49" s="90" t="str">
        <f t="shared" si="0"/>
        <v>Fuerte</v>
      </c>
      <c r="W49" s="90" t="s">
        <v>460</v>
      </c>
      <c r="X49" s="90" t="str">
        <f t="shared" si="1"/>
        <v>Fuerte</v>
      </c>
      <c r="Y49" s="90" t="str">
        <f t="shared" si="2"/>
        <v>NO</v>
      </c>
      <c r="Z49" s="90"/>
      <c r="AA49" s="95"/>
      <c r="AB49" s="95"/>
      <c r="AC49" s="95"/>
      <c r="AD49" s="95"/>
      <c r="AE49" s="95"/>
      <c r="AF49" s="95"/>
      <c r="AG49" s="95"/>
      <c r="AH49" s="95"/>
      <c r="AI49" s="95"/>
      <c r="AJ49" s="95"/>
      <c r="AK49" s="95"/>
      <c r="AL49" s="95"/>
      <c r="AM49" s="95"/>
    </row>
    <row r="50" spans="1:39" s="96" customFormat="1" ht="395.25" x14ac:dyDescent="0.25">
      <c r="A50" s="90">
        <v>22</v>
      </c>
      <c r="B50" s="90" t="s">
        <v>204</v>
      </c>
      <c r="C50" s="90">
        <v>2</v>
      </c>
      <c r="D50" s="90" t="s">
        <v>450</v>
      </c>
      <c r="E50" s="94" t="str">
        <f>+VLOOKUP('VALORACIÓN DE CONTROL DE RIESGO'!A50,'IDENTIFICACIÓN DE RIESGOS'!$A$8:$F$95,6,0)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0" s="117" t="str">
        <f>+VLOOKUP(A50,'IDENTIFICACIÓN DE RIESGOS'!$A$7:$C$73,3,0)</f>
        <v>Perdida y/o desaparición de los bienes al servicio de la Entidad parte de un servidor que, aprovechando su posición frente a un recurso público, sustrae bienes de la Entidad para su beneficio personal o un tercero.</v>
      </c>
      <c r="G50" s="90" t="s">
        <v>343</v>
      </c>
      <c r="H50" s="90" t="s">
        <v>344</v>
      </c>
      <c r="I50" s="90" t="s">
        <v>483</v>
      </c>
      <c r="J50" s="90" t="s">
        <v>452</v>
      </c>
      <c r="K50" s="90" t="s">
        <v>452</v>
      </c>
      <c r="L50" s="90" t="s">
        <v>454</v>
      </c>
      <c r="M50" s="90" t="s">
        <v>455</v>
      </c>
      <c r="N50" s="90" t="s">
        <v>456</v>
      </c>
      <c r="O50" s="90" t="s">
        <v>457</v>
      </c>
      <c r="P50" s="90" t="s">
        <v>458</v>
      </c>
      <c r="Q50" s="90" t="s">
        <v>452</v>
      </c>
      <c r="R50" s="90" t="s">
        <v>459</v>
      </c>
      <c r="S50" s="90" t="s">
        <v>457</v>
      </c>
      <c r="T50" s="97" t="s">
        <v>455</v>
      </c>
      <c r="U50" s="90">
        <f>SUM(IF('VALORACIÓN DE CONTROL DE RIESGO'!L50="Preventivo",15,IF('VALORACIÓN DE CONTROL DE RIESGO'!L50="Detectivo",10,0)),IF('VALORACIÓN DE CONTROL DE RIESGO'!N50="Asignado",15,0),IF('VALORACIÓN DE CONTROL DE RIESGO'!O50="Adecuada",15,0),IF('VALORACIÓN DE CONTROL DE RIESGO'!P50="Completa",10,IF('VALORACIÓN DE CONTROL DE RIESGO'!P50="Incompleta",5,0)),IF('VALORACIÓN DE CONTROL DE RIESGO'!Q50="SI",15,0),IF('VALORACIÓN DE CONTROL DE RIESGO'!R50="Se investigan y se resuelven oportunamente",15,0),IF('VALORACIÓN DE CONTROL DE RIESGO'!S50="Adecuada",15,0))</f>
        <v>100</v>
      </c>
      <c r="V50" s="90" t="str">
        <f t="shared" si="0"/>
        <v>Fuerte</v>
      </c>
      <c r="W50" s="90" t="s">
        <v>460</v>
      </c>
      <c r="X50" s="90" t="str">
        <f t="shared" si="1"/>
        <v>Fuerte</v>
      </c>
      <c r="Y50" s="90" t="str">
        <f t="shared" si="2"/>
        <v>NO</v>
      </c>
      <c r="Z50" s="90"/>
      <c r="AA50" s="95"/>
      <c r="AB50" s="95"/>
      <c r="AC50" s="95"/>
      <c r="AD50" s="95"/>
      <c r="AE50" s="95"/>
      <c r="AF50" s="95"/>
      <c r="AG50" s="95"/>
      <c r="AH50" s="95"/>
      <c r="AI50" s="95"/>
      <c r="AJ50" s="95"/>
      <c r="AK50" s="95"/>
      <c r="AL50" s="95"/>
      <c r="AM50" s="95"/>
    </row>
    <row r="51" spans="1:39" s="96" customFormat="1" ht="395.25" x14ac:dyDescent="0.25">
      <c r="A51" s="90">
        <v>22</v>
      </c>
      <c r="B51" s="90" t="s">
        <v>204</v>
      </c>
      <c r="C51" s="90">
        <v>3</v>
      </c>
      <c r="D51" s="90" t="s">
        <v>450</v>
      </c>
      <c r="E51" s="94" t="str">
        <f>+VLOOKUP('VALORACIÓN DE CONTROL DE RIESGO'!A51,'IDENTIFICACIÓN DE RIESGOS'!$A$8:$F$95,6,0)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1" s="117" t="str">
        <f>+VLOOKUP(A51,'IDENTIFICACIÓN DE RIESGOS'!$A$7:$C$73,3,0)</f>
        <v>Perdida y/o desaparición de los bienes al servicio de la Entidad parte de un servidor que, aprovechando su posición frente a un recurso público, sustrae bienes de la Entidad para su beneficio personal o un tercero.</v>
      </c>
      <c r="G51" s="90" t="s">
        <v>343</v>
      </c>
      <c r="H51" s="90" t="s">
        <v>344</v>
      </c>
      <c r="I51" s="90" t="s">
        <v>840</v>
      </c>
      <c r="J51" s="90" t="s">
        <v>452</v>
      </c>
      <c r="K51" s="90" t="s">
        <v>452</v>
      </c>
      <c r="L51" s="90" t="s">
        <v>454</v>
      </c>
      <c r="M51" s="90" t="s">
        <v>455</v>
      </c>
      <c r="N51" s="90" t="s">
        <v>456</v>
      </c>
      <c r="O51" s="90" t="s">
        <v>457</v>
      </c>
      <c r="P51" s="90" t="s">
        <v>458</v>
      </c>
      <c r="Q51" s="90" t="s">
        <v>452</v>
      </c>
      <c r="R51" s="90" t="s">
        <v>459</v>
      </c>
      <c r="S51" s="90" t="s">
        <v>457</v>
      </c>
      <c r="T51" s="97" t="s">
        <v>455</v>
      </c>
      <c r="U51" s="90">
        <f>SUM(IF('VALORACIÓN DE CONTROL DE RIESGO'!L51="Preventivo",15,IF('VALORACIÓN DE CONTROL DE RIESGO'!L51="Detectivo",10,0)),IF('VALORACIÓN DE CONTROL DE RIESGO'!N51="Asignado",15,0),IF('VALORACIÓN DE CONTROL DE RIESGO'!O51="Adecuada",15,0),IF('VALORACIÓN DE CONTROL DE RIESGO'!P51="Completa",10,IF('VALORACIÓN DE CONTROL DE RIESGO'!P51="Incompleta",5,0)),IF('VALORACIÓN DE CONTROL DE RIESGO'!Q51="SI",15,0),IF('VALORACIÓN DE CONTROL DE RIESGO'!R51="Se investigan y se resuelven oportunamente",15,0),IF('VALORACIÓN DE CONTROL DE RIESGO'!S51="Adecuada",15,0))</f>
        <v>100</v>
      </c>
      <c r="V51" s="90" t="str">
        <f t="shared" si="0"/>
        <v>Fuerte</v>
      </c>
      <c r="W51" s="90" t="s">
        <v>460</v>
      </c>
      <c r="X51" s="90" t="str">
        <f t="shared" si="1"/>
        <v>Fuerte</v>
      </c>
      <c r="Y51" s="90" t="str">
        <f t="shared" si="2"/>
        <v>NO</v>
      </c>
      <c r="Z51" s="90"/>
      <c r="AA51" s="95"/>
      <c r="AB51" s="95"/>
      <c r="AC51" s="95"/>
      <c r="AD51" s="95"/>
      <c r="AE51" s="95"/>
      <c r="AF51" s="95"/>
      <c r="AG51" s="95"/>
      <c r="AH51" s="95"/>
      <c r="AI51" s="95"/>
      <c r="AJ51" s="95"/>
      <c r="AK51" s="95"/>
      <c r="AL51" s="95"/>
      <c r="AM51" s="95"/>
    </row>
    <row r="52" spans="1:39" s="96" customFormat="1" ht="395.25" x14ac:dyDescent="0.25">
      <c r="A52" s="90">
        <v>22</v>
      </c>
      <c r="B52" s="90" t="s">
        <v>204</v>
      </c>
      <c r="C52" s="90">
        <v>4</v>
      </c>
      <c r="D52" s="90" t="s">
        <v>450</v>
      </c>
      <c r="E52" s="94" t="str">
        <f>+VLOOKUP('VALORACIÓN DE CONTROL DE RIESGO'!A52,'IDENTIFICACIÓN DE RIESGOS'!$A$8:$F$95,6,0)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2" s="117" t="str">
        <f>+VLOOKUP(A52,'IDENTIFICACIÓN DE RIESGOS'!$A$7:$C$73,3,0)</f>
        <v>Perdida y/o desaparición de los bienes al servicio de la Entidad parte de un servidor que, aprovechando su posición frente a un recurso público, sustrae bienes de la Entidad para su beneficio personal o un tercero.</v>
      </c>
      <c r="G52" s="90" t="s">
        <v>343</v>
      </c>
      <c r="H52" s="90" t="s">
        <v>344</v>
      </c>
      <c r="I52" s="90" t="s">
        <v>880</v>
      </c>
      <c r="J52" s="90" t="s">
        <v>452</v>
      </c>
      <c r="K52" s="90" t="s">
        <v>452</v>
      </c>
      <c r="L52" s="90" t="s">
        <v>454</v>
      </c>
      <c r="M52" s="90" t="s">
        <v>455</v>
      </c>
      <c r="N52" s="90" t="s">
        <v>456</v>
      </c>
      <c r="O52" s="90" t="s">
        <v>457</v>
      </c>
      <c r="P52" s="90" t="s">
        <v>458</v>
      </c>
      <c r="Q52" s="90" t="s">
        <v>452</v>
      </c>
      <c r="R52" s="90" t="s">
        <v>459</v>
      </c>
      <c r="S52" s="90" t="s">
        <v>457</v>
      </c>
      <c r="T52" s="97" t="s">
        <v>455</v>
      </c>
      <c r="U52" s="90">
        <f>SUM(IF('VALORACIÓN DE CONTROL DE RIESGO'!L52="Preventivo",15,IF('VALORACIÓN DE CONTROL DE RIESGO'!L52="Detectivo",10,0)),IF('VALORACIÓN DE CONTROL DE RIESGO'!N52="Asignado",15,0),IF('VALORACIÓN DE CONTROL DE RIESGO'!O52="Adecuada",15,0),IF('VALORACIÓN DE CONTROL DE RIESGO'!P52="Completa",10,IF('VALORACIÓN DE CONTROL DE RIESGO'!P52="Incompleta",5,0)),IF('VALORACIÓN DE CONTROL DE RIESGO'!Q52="SI",15,0),IF('VALORACIÓN DE CONTROL DE RIESGO'!R52="Se investigan y se resuelven oportunamente",15,0),IF('VALORACIÓN DE CONTROL DE RIESGO'!S52="Adecuada",15,0))</f>
        <v>100</v>
      </c>
      <c r="V52" s="90" t="str">
        <f t="shared" si="0"/>
        <v>Fuerte</v>
      </c>
      <c r="W52" s="90" t="s">
        <v>460</v>
      </c>
      <c r="X52" s="90" t="str">
        <f t="shared" si="1"/>
        <v>Fuerte</v>
      </c>
      <c r="Y52" s="90" t="str">
        <f t="shared" si="2"/>
        <v>NO</v>
      </c>
      <c r="Z52" s="90"/>
      <c r="AA52" s="95"/>
      <c r="AB52" s="95"/>
      <c r="AC52" s="95"/>
      <c r="AD52" s="95"/>
      <c r="AE52" s="95"/>
      <c r="AF52" s="95"/>
      <c r="AG52" s="95"/>
      <c r="AH52" s="95"/>
      <c r="AI52" s="95"/>
      <c r="AJ52" s="95"/>
      <c r="AK52" s="95"/>
      <c r="AL52" s="95"/>
      <c r="AM52" s="95"/>
    </row>
    <row r="53" spans="1:39" s="96" customFormat="1" ht="114.75" x14ac:dyDescent="0.25">
      <c r="A53" s="90">
        <v>23</v>
      </c>
      <c r="B53" s="90" t="s">
        <v>208</v>
      </c>
      <c r="C53" s="90">
        <v>1</v>
      </c>
      <c r="D53" s="90" t="s">
        <v>450</v>
      </c>
      <c r="E53" s="94" t="str">
        <f>+VLOOKUP('VALORACIÓN DE CONTROL DE RIESGO'!A53,'IDENTIFICACIÓN DE RIESGOS'!$A$8:$F$95,6,0)</f>
        <v>Procedimiento Atención de servicios de tecnología PD-GT-1 
Procedimiento Gestión de incidentes de TIC PD-GT-6
Procedimiento Gestión de cambios de TIC PD-GT-2</v>
      </c>
      <c r="F53" s="117" t="str">
        <f>+VLOOKUP(A53,'IDENTIFICACIÓN DE RIESGOS'!$A$7:$C$73,3,0)</f>
        <v>Interrupción de los servicios  TIC</v>
      </c>
      <c r="G53" s="90" t="s">
        <v>484</v>
      </c>
      <c r="H53" s="90" t="s">
        <v>841</v>
      </c>
      <c r="I53" s="90" t="s">
        <v>485</v>
      </c>
      <c r="J53" s="90" t="s">
        <v>452</v>
      </c>
      <c r="K53" s="90" t="s">
        <v>452</v>
      </c>
      <c r="L53" s="90" t="s">
        <v>454</v>
      </c>
      <c r="M53" s="90" t="s">
        <v>462</v>
      </c>
      <c r="N53" s="90" t="s">
        <v>456</v>
      </c>
      <c r="O53" s="90" t="s">
        <v>457</v>
      </c>
      <c r="P53" s="90" t="s">
        <v>458</v>
      </c>
      <c r="Q53" s="90" t="s">
        <v>452</v>
      </c>
      <c r="R53" s="90" t="s">
        <v>459</v>
      </c>
      <c r="S53" s="90" t="s">
        <v>457</v>
      </c>
      <c r="T53" s="97" t="s">
        <v>486</v>
      </c>
      <c r="U53" s="90">
        <f>SUM(IF('VALORACIÓN DE CONTROL DE RIESGO'!L53="Preventivo",15,IF('VALORACIÓN DE CONTROL DE RIESGO'!L53="Detectivo",10,0)),IF('VALORACIÓN DE CONTROL DE RIESGO'!N53="Asignado",15,0),IF('VALORACIÓN DE CONTROL DE RIESGO'!O53="Adecuada",15,0),IF('VALORACIÓN DE CONTROL DE RIESGO'!P53="Completa",10,IF('VALORACIÓN DE CONTROL DE RIESGO'!P53="Incompleta",5,0)),IF('VALORACIÓN DE CONTROL DE RIESGO'!Q53="SI",15,0),IF('VALORACIÓN DE CONTROL DE RIESGO'!R53="Se investigan y se resuelven oportunamente",15,0),IF('VALORACIÓN DE CONTROL DE RIESGO'!S53="Adecuada",15,0))</f>
        <v>100</v>
      </c>
      <c r="V53" s="90" t="str">
        <f t="shared" si="0"/>
        <v>Fuerte</v>
      </c>
      <c r="W53" s="90" t="s">
        <v>460</v>
      </c>
      <c r="X53" s="90" t="str">
        <f t="shared" si="1"/>
        <v>Fuerte</v>
      </c>
      <c r="Y53" s="90" t="str">
        <f t="shared" ref="Y53" si="15">IF(X53="","",IF(X53="Fuerte","NO","SI"))</f>
        <v>NO</v>
      </c>
      <c r="Z53" s="90"/>
      <c r="AA53" s="95"/>
      <c r="AB53" s="95"/>
      <c r="AC53" s="95"/>
      <c r="AD53" s="95"/>
      <c r="AE53" s="95"/>
      <c r="AF53" s="95"/>
      <c r="AG53" s="95"/>
      <c r="AH53" s="95"/>
      <c r="AI53" s="95"/>
      <c r="AJ53" s="95"/>
      <c r="AK53" s="95"/>
      <c r="AL53" s="95"/>
      <c r="AM53" s="95"/>
    </row>
    <row r="54" spans="1:39" s="96" customFormat="1" ht="127.5" x14ac:dyDescent="0.25">
      <c r="A54" s="90">
        <v>23</v>
      </c>
      <c r="B54" s="90" t="s">
        <v>208</v>
      </c>
      <c r="C54" s="90">
        <v>2</v>
      </c>
      <c r="D54" s="90" t="s">
        <v>450</v>
      </c>
      <c r="E54" s="94" t="str">
        <f>+VLOOKUP('VALORACIÓN DE CONTROL DE RIESGO'!A54,'IDENTIFICACIÓN DE RIESGOS'!$A$8:$F$95,6,0)</f>
        <v>Procedimiento Atención de servicios de tecnología PD-GT-1 
Procedimiento Gestión de incidentes de TIC PD-GT-6
Procedimiento Gestión de cambios de TIC PD-GT-2</v>
      </c>
      <c r="F54" s="117" t="str">
        <f>+VLOOKUP(A54,'IDENTIFICACIÓN DE RIESGOS'!$A$7:$C$73,3,0)</f>
        <v>Interrupción de los servicios  TIC</v>
      </c>
      <c r="G54" s="90" t="s">
        <v>487</v>
      </c>
      <c r="H54" s="90" t="s">
        <v>488</v>
      </c>
      <c r="I54" s="90" t="s">
        <v>489</v>
      </c>
      <c r="J54" s="90" t="s">
        <v>452</v>
      </c>
      <c r="K54" s="90" t="s">
        <v>452</v>
      </c>
      <c r="L54" s="90" t="s">
        <v>454</v>
      </c>
      <c r="M54" s="90" t="s">
        <v>462</v>
      </c>
      <c r="N54" s="90" t="s">
        <v>456</v>
      </c>
      <c r="O54" s="90" t="s">
        <v>457</v>
      </c>
      <c r="P54" s="90" t="s">
        <v>458</v>
      </c>
      <c r="Q54" s="90" t="s">
        <v>452</v>
      </c>
      <c r="R54" s="90" t="s">
        <v>459</v>
      </c>
      <c r="S54" s="90" t="s">
        <v>457</v>
      </c>
      <c r="T54" s="97" t="s">
        <v>490</v>
      </c>
      <c r="U54" s="90">
        <f>SUM(IF('VALORACIÓN DE CONTROL DE RIESGO'!L54="Preventivo",15,IF('VALORACIÓN DE CONTROL DE RIESGO'!L54="Detectivo",10,0)),IF('VALORACIÓN DE CONTROL DE RIESGO'!N54="Asignado",15,0),IF('VALORACIÓN DE CONTROL DE RIESGO'!O54="Adecuada",15,0),IF('VALORACIÓN DE CONTROL DE RIESGO'!P54="Completa",10,IF('VALORACIÓN DE CONTROL DE RIESGO'!P54="Incompleta",5,0)),IF('VALORACIÓN DE CONTROL DE RIESGO'!Q54="SI",15,0),IF('VALORACIÓN DE CONTROL DE RIESGO'!R54="Se investigan y se resuelven oportunamente",15,0),IF('VALORACIÓN DE CONTROL DE RIESGO'!S54="Adecuada",15,0))</f>
        <v>100</v>
      </c>
      <c r="V54" s="90" t="str">
        <f t="shared" ref="V54:V56" si="16">IF(U54&gt;=96,"Fuerte",IF(AND(U54&gt;=86,U54&lt;=95),"Moderado",IF(AND(U54&lt;=85,U54&gt;=0),"Debil","")))</f>
        <v>Fuerte</v>
      </c>
      <c r="W54" s="90" t="s">
        <v>460</v>
      </c>
      <c r="X54" s="90" t="str">
        <f t="shared" ref="X54:X56" si="17">IF(AND(V54="Fuerte",W54="Fuerte"),"Fuerte",IF(AND(V54="Fuerte",W54="Moderado"),"Moderado",IF(AND(V54="Fuerte",W54="Debil"),"Debil",IF(AND(V54="Moderado",W54="Fuerte"),"Moderado",IF(AND(V54="Moderado",W54="Moderado"),"Moderado",IF(AND(V54="Moderado",W54="Debil"),"Debil",IF(AND(V54="Debil",W54="Fuerte"),"Debil",IF(AND(V54="Debil",W54="Moderado"),"Debil",IF(AND(V54="Debil",W54="Debil"),"Debil","")))))))))</f>
        <v>Fuerte</v>
      </c>
      <c r="Y54" s="90" t="str">
        <f t="shared" ref="Y54:Y56" si="18">IF(X54="","",IF(X54="Fuerte","NO","SI"))</f>
        <v>NO</v>
      </c>
      <c r="Z54" s="90"/>
      <c r="AA54" s="95"/>
      <c r="AB54" s="95"/>
      <c r="AC54" s="95"/>
      <c r="AD54" s="95"/>
      <c r="AE54" s="95"/>
      <c r="AF54" s="95"/>
      <c r="AG54" s="95"/>
      <c r="AH54" s="95"/>
      <c r="AI54" s="95"/>
      <c r="AJ54" s="95"/>
      <c r="AK54" s="95"/>
      <c r="AL54" s="95"/>
      <c r="AM54" s="95"/>
    </row>
    <row r="55" spans="1:39" s="96" customFormat="1" ht="102" x14ac:dyDescent="0.25">
      <c r="A55" s="90">
        <v>23</v>
      </c>
      <c r="B55" s="90" t="s">
        <v>208</v>
      </c>
      <c r="C55" s="90">
        <v>3</v>
      </c>
      <c r="D55" s="90" t="s">
        <v>450</v>
      </c>
      <c r="E55" s="94" t="str">
        <f>+VLOOKUP('VALORACIÓN DE CONTROL DE RIESGO'!A55,'IDENTIFICACIÓN DE RIESGOS'!$A$8:$F$95,6,0)</f>
        <v>Procedimiento Atención de servicios de tecnología PD-GT-1 
Procedimiento Gestión de incidentes de TIC PD-GT-6
Procedimiento Gestión de cambios de TIC PD-GT-2</v>
      </c>
      <c r="F55" s="117" t="str">
        <f>+VLOOKUP(A55,'IDENTIFICACIÓN DE RIESGOS'!$A$7:$C$73,3,0)</f>
        <v>Interrupción de los servicios  TIC</v>
      </c>
      <c r="G55" s="90" t="s">
        <v>491</v>
      </c>
      <c r="H55" s="90" t="s">
        <v>488</v>
      </c>
      <c r="I55" s="90" t="s">
        <v>842</v>
      </c>
      <c r="J55" s="90" t="s">
        <v>452</v>
      </c>
      <c r="K55" s="90" t="s">
        <v>452</v>
      </c>
      <c r="L55" s="90" t="s">
        <v>454</v>
      </c>
      <c r="M55" s="90" t="s">
        <v>462</v>
      </c>
      <c r="N55" s="90" t="s">
        <v>456</v>
      </c>
      <c r="O55" s="90" t="s">
        <v>457</v>
      </c>
      <c r="P55" s="90" t="s">
        <v>458</v>
      </c>
      <c r="Q55" s="90" t="s">
        <v>452</v>
      </c>
      <c r="R55" s="90" t="s">
        <v>459</v>
      </c>
      <c r="S55" s="90" t="s">
        <v>457</v>
      </c>
      <c r="T55" s="97" t="s">
        <v>492</v>
      </c>
      <c r="U55" s="90">
        <f>SUM(IF('VALORACIÓN DE CONTROL DE RIESGO'!L55="Preventivo",15,IF('VALORACIÓN DE CONTROL DE RIESGO'!L55="Detectivo",10,0)),IF('VALORACIÓN DE CONTROL DE RIESGO'!N55="Asignado",15,0),IF('VALORACIÓN DE CONTROL DE RIESGO'!O55="Adecuada",15,0),IF('VALORACIÓN DE CONTROL DE RIESGO'!P55="Completa",10,IF('VALORACIÓN DE CONTROL DE RIESGO'!P55="Incompleta",5,0)),IF('VALORACIÓN DE CONTROL DE RIESGO'!Q55="SI",15,0),IF('VALORACIÓN DE CONTROL DE RIESGO'!R55="Se investigan y se resuelven oportunamente",15,0),IF('VALORACIÓN DE CONTROL DE RIESGO'!S55="Adecuada",15,0))</f>
        <v>100</v>
      </c>
      <c r="V55" s="90" t="str">
        <f t="shared" si="16"/>
        <v>Fuerte</v>
      </c>
      <c r="W55" s="90" t="s">
        <v>460</v>
      </c>
      <c r="X55" s="90" t="str">
        <f t="shared" si="17"/>
        <v>Fuerte</v>
      </c>
      <c r="Y55" s="90" t="str">
        <f t="shared" si="18"/>
        <v>NO</v>
      </c>
      <c r="Z55" s="90"/>
      <c r="AA55" s="95"/>
      <c r="AB55" s="95"/>
      <c r="AC55" s="95"/>
      <c r="AD55" s="95"/>
      <c r="AE55" s="95"/>
      <c r="AF55" s="95"/>
      <c r="AG55" s="95"/>
      <c r="AH55" s="95"/>
      <c r="AI55" s="95"/>
      <c r="AJ55" s="95"/>
      <c r="AK55" s="95"/>
      <c r="AL55" s="95"/>
      <c r="AM55" s="95"/>
    </row>
    <row r="56" spans="1:39" s="96" customFormat="1" ht="127.5" x14ac:dyDescent="0.25">
      <c r="A56" s="90">
        <v>23</v>
      </c>
      <c r="B56" s="90" t="s">
        <v>208</v>
      </c>
      <c r="C56" s="90">
        <v>4</v>
      </c>
      <c r="D56" s="90" t="s">
        <v>450</v>
      </c>
      <c r="E56" s="94" t="str">
        <f>+VLOOKUP('VALORACIÓN DE CONTROL DE RIESGO'!A56,'IDENTIFICACIÓN DE RIESGOS'!$A$8:$F$95,6,0)</f>
        <v>Procedimiento Atención de servicios de tecnología PD-GT-1 
Procedimiento Gestión de incidentes de TIC PD-GT-6
Procedimiento Gestión de cambios de TIC PD-GT-2</v>
      </c>
      <c r="F56" s="117" t="str">
        <f>+VLOOKUP(A56,'IDENTIFICACIÓN DE RIESGOS'!$A$7:$C$73,3,0)</f>
        <v>Interrupción de los servicios  TIC</v>
      </c>
      <c r="G56" s="90" t="s">
        <v>493</v>
      </c>
      <c r="H56" s="90" t="s">
        <v>488</v>
      </c>
      <c r="I56" s="90" t="s">
        <v>843</v>
      </c>
      <c r="J56" s="90" t="s">
        <v>452</v>
      </c>
      <c r="K56" s="90" t="s">
        <v>452</v>
      </c>
      <c r="L56" s="90" t="s">
        <v>454</v>
      </c>
      <c r="M56" s="90" t="s">
        <v>462</v>
      </c>
      <c r="N56" s="90" t="s">
        <v>456</v>
      </c>
      <c r="O56" s="90" t="s">
        <v>457</v>
      </c>
      <c r="P56" s="90" t="s">
        <v>458</v>
      </c>
      <c r="Q56" s="90" t="s">
        <v>452</v>
      </c>
      <c r="R56" s="90" t="s">
        <v>459</v>
      </c>
      <c r="S56" s="90" t="s">
        <v>457</v>
      </c>
      <c r="T56" s="97" t="s">
        <v>494</v>
      </c>
      <c r="U56" s="90">
        <f>SUM(IF('VALORACIÓN DE CONTROL DE RIESGO'!L56="Preventivo",15,IF('VALORACIÓN DE CONTROL DE RIESGO'!L56="Detectivo",10,0)),IF('VALORACIÓN DE CONTROL DE RIESGO'!N56="Asignado",15,0),IF('VALORACIÓN DE CONTROL DE RIESGO'!O56="Adecuada",15,0),IF('VALORACIÓN DE CONTROL DE RIESGO'!P56="Completa",10,IF('VALORACIÓN DE CONTROL DE RIESGO'!P56="Incompleta",5,0)),IF('VALORACIÓN DE CONTROL DE RIESGO'!Q56="SI",15,0),IF('VALORACIÓN DE CONTROL DE RIESGO'!R56="Se investigan y se resuelven oportunamente",15,0),IF('VALORACIÓN DE CONTROL DE RIESGO'!S56="Adecuada",15,0))</f>
        <v>100</v>
      </c>
      <c r="V56" s="90" t="str">
        <f t="shared" si="16"/>
        <v>Fuerte</v>
      </c>
      <c r="W56" s="90" t="s">
        <v>460</v>
      </c>
      <c r="X56" s="90" t="str">
        <f t="shared" si="17"/>
        <v>Fuerte</v>
      </c>
      <c r="Y56" s="90" t="str">
        <f t="shared" si="18"/>
        <v>NO</v>
      </c>
      <c r="Z56" s="90"/>
      <c r="AA56" s="95"/>
      <c r="AB56" s="95"/>
      <c r="AC56" s="95"/>
      <c r="AD56" s="95"/>
      <c r="AE56" s="95"/>
      <c r="AF56" s="95"/>
      <c r="AG56" s="95"/>
      <c r="AH56" s="95"/>
      <c r="AI56" s="95"/>
      <c r="AJ56" s="95"/>
      <c r="AK56" s="95"/>
      <c r="AL56" s="95"/>
      <c r="AM56" s="95"/>
    </row>
    <row r="57" spans="1:39" s="96" customFormat="1" ht="153" x14ac:dyDescent="0.25">
      <c r="A57" s="90">
        <v>23</v>
      </c>
      <c r="B57" s="90" t="s">
        <v>208</v>
      </c>
      <c r="C57" s="90">
        <v>5</v>
      </c>
      <c r="D57" s="90" t="s">
        <v>450</v>
      </c>
      <c r="E57" s="94" t="s">
        <v>729</v>
      </c>
      <c r="F57" s="117" t="str">
        <f>+VLOOKUP(A57,'IDENTIFICACIÓN DE RIESGOS'!$A$7:$C$73,3,0)</f>
        <v>Interrupción de los servicios  TIC</v>
      </c>
      <c r="G57" s="90" t="s">
        <v>844</v>
      </c>
      <c r="H57" s="90" t="s">
        <v>730</v>
      </c>
      <c r="I57" s="90" t="s">
        <v>845</v>
      </c>
      <c r="J57" s="90" t="s">
        <v>452</v>
      </c>
      <c r="K57" s="90" t="s">
        <v>452</v>
      </c>
      <c r="L57" s="90" t="s">
        <v>454</v>
      </c>
      <c r="M57" s="90" t="s">
        <v>462</v>
      </c>
      <c r="N57" s="90" t="s">
        <v>456</v>
      </c>
      <c r="O57" s="90" t="s">
        <v>457</v>
      </c>
      <c r="P57" s="90" t="s">
        <v>458</v>
      </c>
      <c r="Q57" s="90" t="s">
        <v>452</v>
      </c>
      <c r="R57" s="90" t="s">
        <v>459</v>
      </c>
      <c r="S57" s="90" t="s">
        <v>457</v>
      </c>
      <c r="T57" s="97" t="s">
        <v>455</v>
      </c>
      <c r="U57" s="90">
        <v>100</v>
      </c>
      <c r="V57" s="90" t="s">
        <v>460</v>
      </c>
      <c r="W57" s="90" t="s">
        <v>460</v>
      </c>
      <c r="X57" s="90" t="s">
        <v>460</v>
      </c>
      <c r="Y57" s="90" t="s">
        <v>453</v>
      </c>
      <c r="Z57" s="90"/>
      <c r="AA57" s="95"/>
      <c r="AB57" s="95"/>
      <c r="AC57" s="95"/>
      <c r="AD57" s="95"/>
      <c r="AE57" s="95"/>
      <c r="AF57" s="95"/>
      <c r="AG57" s="95"/>
      <c r="AH57" s="95"/>
      <c r="AI57" s="95"/>
      <c r="AJ57" s="95"/>
      <c r="AK57" s="95"/>
      <c r="AL57" s="95"/>
      <c r="AM57" s="95"/>
    </row>
    <row r="58" spans="1:39" s="96" customFormat="1" ht="114.75" x14ac:dyDescent="0.25">
      <c r="A58" s="90">
        <v>24</v>
      </c>
      <c r="B58" s="90" t="s">
        <v>208</v>
      </c>
      <c r="C58" s="90">
        <v>1</v>
      </c>
      <c r="D58" s="90" t="s">
        <v>450</v>
      </c>
      <c r="E58" s="94" t="str">
        <f>+VLOOKUP('VALORACIÓN DE CONTROL DE RIESGO'!A58,'IDENTIFICACIÓN DE RIESGOS'!$A$8:$F$95,6,0)</f>
        <v>Ejecución de Proyectos de Tecnología TIC PD-GT-14 (en construcción)
Ciclo de vida de desarrollo de software PD-GT-15 (en construcción)</v>
      </c>
      <c r="F58" s="117" t="str">
        <f>+VLOOKUP(A58,'IDENTIFICACIÓN DE RIESGOS'!$A$7:$C$73,3,0)</f>
        <v>Incumplimiento de las funcionalidades para los cuales fueron diseñados los sistemas de información.</v>
      </c>
      <c r="G58" s="90" t="s">
        <v>495</v>
      </c>
      <c r="H58" s="90" t="s">
        <v>496</v>
      </c>
      <c r="I58" s="90" t="s">
        <v>846</v>
      </c>
      <c r="J58" s="90" t="s">
        <v>452</v>
      </c>
      <c r="K58" s="90" t="s">
        <v>452</v>
      </c>
      <c r="L58" s="90" t="s">
        <v>454</v>
      </c>
      <c r="M58" s="90" t="s">
        <v>462</v>
      </c>
      <c r="N58" s="90" t="s">
        <v>456</v>
      </c>
      <c r="O58" s="90" t="s">
        <v>457</v>
      </c>
      <c r="P58" s="90" t="s">
        <v>458</v>
      </c>
      <c r="Q58" s="90" t="s">
        <v>452</v>
      </c>
      <c r="R58" s="90" t="s">
        <v>459</v>
      </c>
      <c r="S58" s="90" t="s">
        <v>457</v>
      </c>
      <c r="T58" s="97" t="s">
        <v>497</v>
      </c>
      <c r="U58" s="90">
        <f>SUM(IF('VALORACIÓN DE CONTROL DE RIESGO'!L58="Preventivo",15,IF('VALORACIÓN DE CONTROL DE RIESGO'!L58="Detectivo",10,0)),IF('VALORACIÓN DE CONTROL DE RIESGO'!N58="Asignado",15,0),IF('VALORACIÓN DE CONTROL DE RIESGO'!O58="Adecuada",15,0),IF('VALORACIÓN DE CONTROL DE RIESGO'!P58="Completa",10,IF('VALORACIÓN DE CONTROL DE RIESGO'!P58="Incompleta",5,0)),IF('VALORACIÓN DE CONTROL DE RIESGO'!Q58="SI",15,0),IF('VALORACIÓN DE CONTROL DE RIESGO'!R58="Se investigan y se resuelven oportunamente",15,0),IF('VALORACIÓN DE CONTROL DE RIESGO'!S58="Adecuada",15,0))</f>
        <v>100</v>
      </c>
      <c r="V58" s="90" t="str">
        <f t="shared" ref="V58" si="19">IF(U58&gt;=96,"Fuerte",IF(AND(U58&gt;=86,U58&lt;=95),"Moderado",IF(AND(U58&lt;=85,U58&gt;=0),"Debil","")))</f>
        <v>Fuerte</v>
      </c>
      <c r="W58" s="90" t="s">
        <v>460</v>
      </c>
      <c r="X58" s="90" t="str">
        <f t="shared" ref="X58" si="20">IF(AND(V58="Fuerte",W58="Fuerte"),"Fuerte",IF(AND(V58="Fuerte",W58="Moderado"),"Moderado",IF(AND(V58="Fuerte",W58="Debil"),"Debil",IF(AND(V58="Moderado",W58="Fuerte"),"Moderado",IF(AND(V58="Moderado",W58="Moderado"),"Moderado",IF(AND(V58="Moderado",W58="Debil"),"Debil",IF(AND(V58="Debil",W58="Fuerte"),"Debil",IF(AND(V58="Debil",W58="Moderado"),"Debil",IF(AND(V58="Debil",W58="Debil"),"Debil","")))))))))</f>
        <v>Fuerte</v>
      </c>
      <c r="Y58" s="90" t="str">
        <f t="shared" ref="Y58" si="21">IF(X58="","",IF(X58="Fuerte","NO","SI"))</f>
        <v>NO</v>
      </c>
      <c r="Z58" s="90"/>
      <c r="AA58" s="95"/>
      <c r="AB58" s="95"/>
      <c r="AC58" s="95"/>
      <c r="AD58" s="95"/>
      <c r="AE58" s="95"/>
      <c r="AF58" s="95"/>
      <c r="AG58" s="95"/>
      <c r="AH58" s="95"/>
      <c r="AI58" s="95"/>
      <c r="AJ58" s="95"/>
      <c r="AK58" s="95"/>
      <c r="AL58" s="95"/>
      <c r="AM58" s="95"/>
    </row>
    <row r="59" spans="1:39" s="96" customFormat="1" ht="102" x14ac:dyDescent="0.25">
      <c r="A59" s="90">
        <v>24</v>
      </c>
      <c r="B59" s="90" t="s">
        <v>208</v>
      </c>
      <c r="C59" s="90">
        <v>2</v>
      </c>
      <c r="D59" s="90" t="s">
        <v>450</v>
      </c>
      <c r="E59" s="94" t="str">
        <f>+VLOOKUP('VALORACIÓN DE CONTROL DE RIESGO'!A59,'IDENTIFICACIÓN DE RIESGOS'!$A$8:$F$95,6,0)</f>
        <v>Ejecución de Proyectos de Tecnología TIC PD-GT-14 (en construcción)
Ciclo de vida de desarrollo de software PD-GT-15 (en construcción)</v>
      </c>
      <c r="F59" s="117" t="str">
        <f>+VLOOKUP(A59,'IDENTIFICACIÓN DE RIESGOS'!$A$7:$C$73,3,0)</f>
        <v>Incumplimiento de las funcionalidades para los cuales fueron diseñados los sistemas de información.</v>
      </c>
      <c r="G59" s="90" t="s">
        <v>498</v>
      </c>
      <c r="H59" s="90" t="s">
        <v>499</v>
      </c>
      <c r="I59" s="90" t="s">
        <v>500</v>
      </c>
      <c r="J59" s="90" t="s">
        <v>452</v>
      </c>
      <c r="K59" s="90" t="s">
        <v>452</v>
      </c>
      <c r="L59" s="90" t="s">
        <v>454</v>
      </c>
      <c r="M59" s="90" t="s">
        <v>462</v>
      </c>
      <c r="N59" s="90" t="s">
        <v>456</v>
      </c>
      <c r="O59" s="90" t="s">
        <v>457</v>
      </c>
      <c r="P59" s="90" t="s">
        <v>458</v>
      </c>
      <c r="Q59" s="90" t="s">
        <v>452</v>
      </c>
      <c r="R59" s="90" t="s">
        <v>459</v>
      </c>
      <c r="S59" s="90" t="s">
        <v>457</v>
      </c>
      <c r="T59" s="97" t="s">
        <v>486</v>
      </c>
      <c r="U59" s="90">
        <f>SUM(IF('VALORACIÓN DE CONTROL DE RIESGO'!L59="Preventivo",15,IF('VALORACIÓN DE CONTROL DE RIESGO'!L59="Detectivo",10,0)),IF('VALORACIÓN DE CONTROL DE RIESGO'!N59="Asignado",15,0),IF('VALORACIÓN DE CONTROL DE RIESGO'!O59="Adecuada",15,0),IF('VALORACIÓN DE CONTROL DE RIESGO'!P59="Completa",10,IF('VALORACIÓN DE CONTROL DE RIESGO'!P59="Incompleta",5,0)),IF('VALORACIÓN DE CONTROL DE RIESGO'!Q59="SI",15,0),IF('VALORACIÓN DE CONTROL DE RIESGO'!R59="Se investigan y se resuelven oportunamente",15,0),IF('VALORACIÓN DE CONTROL DE RIESGO'!S59="Adecuada",15,0))</f>
        <v>100</v>
      </c>
      <c r="V59" s="90" t="str">
        <f t="shared" ref="V59:V63" si="22">IF(U59&gt;=96,"Fuerte",IF(AND(U59&gt;=86,U59&lt;=95),"Moderado",IF(AND(U59&lt;=85,U59&gt;=0),"Debil","")))</f>
        <v>Fuerte</v>
      </c>
      <c r="W59" s="90" t="s">
        <v>460</v>
      </c>
      <c r="X59" s="90" t="str">
        <f t="shared" ref="X59:X63" si="23">IF(AND(V59="Fuerte",W59="Fuerte"),"Fuerte",IF(AND(V59="Fuerte",W59="Moderado"),"Moderado",IF(AND(V59="Fuerte",W59="Debil"),"Debil",IF(AND(V59="Moderado",W59="Fuerte"),"Moderado",IF(AND(V59="Moderado",W59="Moderado"),"Moderado",IF(AND(V59="Moderado",W59="Debil"),"Debil",IF(AND(V59="Debil",W59="Fuerte"),"Debil",IF(AND(V59="Debil",W59="Moderado"),"Debil",IF(AND(V59="Debil",W59="Debil"),"Debil","")))))))))</f>
        <v>Fuerte</v>
      </c>
      <c r="Y59" s="90" t="str">
        <f t="shared" ref="Y59:Y63" si="24">IF(X59="","",IF(X59="Fuerte","NO","SI"))</f>
        <v>NO</v>
      </c>
      <c r="Z59" s="90"/>
      <c r="AA59" s="95"/>
      <c r="AB59" s="95"/>
      <c r="AC59" s="95"/>
      <c r="AD59" s="95"/>
      <c r="AE59" s="95"/>
      <c r="AF59" s="95"/>
      <c r="AG59" s="95"/>
      <c r="AH59" s="95"/>
      <c r="AI59" s="95"/>
      <c r="AJ59" s="95"/>
      <c r="AK59" s="95"/>
      <c r="AL59" s="95"/>
      <c r="AM59" s="95"/>
    </row>
    <row r="60" spans="1:39" s="96" customFormat="1" ht="165.75" x14ac:dyDescent="0.25">
      <c r="A60" s="90">
        <v>25</v>
      </c>
      <c r="B60" s="90" t="s">
        <v>210</v>
      </c>
      <c r="C60" s="90">
        <v>1</v>
      </c>
      <c r="D60" s="90" t="s">
        <v>450</v>
      </c>
      <c r="E60" s="94" t="str">
        <f>+VLOOKUP('VALORACIÓN DE CONTROL DE RIESGO'!A60,'IDENTIFICACIÓN DE RIESGOS'!$A$8:$F$95,6,0)</f>
        <v>Procedimiento de Presupuesto (PD-GF-9)</v>
      </c>
      <c r="F60" s="117" t="str">
        <f>+VLOOKUP(A60,'IDENTIFICACIÓN DE RIESGOS'!$A$7:$C$73,3,0)</f>
        <v>Deficiente ejecución del PAC</v>
      </c>
      <c r="G60" s="90" t="s">
        <v>350</v>
      </c>
      <c r="H60" s="90" t="s">
        <v>351</v>
      </c>
      <c r="I60" s="90" t="s">
        <v>847</v>
      </c>
      <c r="J60" s="90" t="s">
        <v>452</v>
      </c>
      <c r="K60" s="90" t="s">
        <v>452</v>
      </c>
      <c r="L60" s="90" t="s">
        <v>454</v>
      </c>
      <c r="M60" s="90" t="s">
        <v>455</v>
      </c>
      <c r="N60" s="90" t="s">
        <v>456</v>
      </c>
      <c r="O60" s="90" t="s">
        <v>457</v>
      </c>
      <c r="P60" s="90" t="s">
        <v>458</v>
      </c>
      <c r="Q60" s="90" t="s">
        <v>452</v>
      </c>
      <c r="R60" s="90" t="s">
        <v>459</v>
      </c>
      <c r="S60" s="90" t="s">
        <v>457</v>
      </c>
      <c r="T60" s="97" t="s">
        <v>501</v>
      </c>
      <c r="U60" s="90">
        <f>SUM(IF('VALORACIÓN DE CONTROL DE RIESGO'!L60="Preventivo",15,IF('VALORACIÓN DE CONTROL DE RIESGO'!L60="Detectivo",10,0)),IF('VALORACIÓN DE CONTROL DE RIESGO'!N60="Asignado",15,0),IF('VALORACIÓN DE CONTROL DE RIESGO'!O60="Adecuada",15,0),IF('VALORACIÓN DE CONTROL DE RIESGO'!P60="Completa",10,IF('VALORACIÓN DE CONTROL DE RIESGO'!P60="Incompleta",5,0)),IF('VALORACIÓN DE CONTROL DE RIESGO'!Q60="SI",15,0),IF('VALORACIÓN DE CONTROL DE RIESGO'!R60="Se investigan y se resuelven oportunamente",15,0),IF('VALORACIÓN DE CONTROL DE RIESGO'!S60="Adecuada",15,0))</f>
        <v>100</v>
      </c>
      <c r="V60" s="90" t="str">
        <f t="shared" si="22"/>
        <v>Fuerte</v>
      </c>
      <c r="W60" s="90" t="s">
        <v>460</v>
      </c>
      <c r="X60" s="90" t="str">
        <f t="shared" si="23"/>
        <v>Fuerte</v>
      </c>
      <c r="Y60" s="90" t="str">
        <f t="shared" si="24"/>
        <v>NO</v>
      </c>
      <c r="Z60" s="90"/>
      <c r="AA60" s="95"/>
      <c r="AB60" s="95"/>
      <c r="AC60" s="95"/>
      <c r="AD60" s="95"/>
      <c r="AE60" s="95"/>
      <c r="AF60" s="95"/>
      <c r="AG60" s="95"/>
      <c r="AH60" s="95"/>
      <c r="AI60" s="95"/>
      <c r="AJ60" s="95"/>
      <c r="AK60" s="95"/>
      <c r="AL60" s="95"/>
      <c r="AM60" s="95"/>
    </row>
    <row r="61" spans="1:39" s="96" customFormat="1" ht="165.75" x14ac:dyDescent="0.25">
      <c r="A61" s="90">
        <v>26</v>
      </c>
      <c r="B61" s="90" t="s">
        <v>210</v>
      </c>
      <c r="C61" s="90">
        <v>1</v>
      </c>
      <c r="D61" s="90" t="s">
        <v>450</v>
      </c>
      <c r="E61" s="94" t="str">
        <f>+VLOOKUP('VALORACIÓN DE CONTROL DE RIESGO'!A61,'IDENTIFICACIÓN DE RIESGOS'!$A$8:$F$95,6,0)</f>
        <v>Procedimiento Gestión Contable (PD-GF-4)</v>
      </c>
      <c r="F61" s="117" t="str">
        <f>+VLOOKUP(A61,'IDENTIFICACIÓN DE RIESGOS'!$A$7:$C$73,3,0)</f>
        <v>Se identifica, clasifica y se registra información contable en rubros y cuantías que no correspondan</v>
      </c>
      <c r="G61" s="90" t="s">
        <v>848</v>
      </c>
      <c r="H61" s="90" t="s">
        <v>353</v>
      </c>
      <c r="I61" s="99" t="s">
        <v>849</v>
      </c>
      <c r="J61" s="90" t="s">
        <v>452</v>
      </c>
      <c r="K61" s="90" t="s">
        <v>452</v>
      </c>
      <c r="L61" s="90" t="s">
        <v>454</v>
      </c>
      <c r="M61" s="90" t="s">
        <v>455</v>
      </c>
      <c r="N61" s="90" t="s">
        <v>456</v>
      </c>
      <c r="O61" s="90" t="s">
        <v>457</v>
      </c>
      <c r="P61" s="90" t="s">
        <v>458</v>
      </c>
      <c r="Q61" s="90" t="s">
        <v>452</v>
      </c>
      <c r="R61" s="90" t="s">
        <v>459</v>
      </c>
      <c r="S61" s="90" t="s">
        <v>457</v>
      </c>
      <c r="T61" s="98" t="s">
        <v>502</v>
      </c>
      <c r="U61" s="90">
        <f>SUM(IF('VALORACIÓN DE CONTROL DE RIESGO'!L61="Preventivo",15,IF('VALORACIÓN DE CONTROL DE RIESGO'!L61="Detectivo",10,0)),IF('VALORACIÓN DE CONTROL DE RIESGO'!N61="Asignado",15,0),IF('VALORACIÓN DE CONTROL DE RIESGO'!O61="Adecuada",15,0),IF('VALORACIÓN DE CONTROL DE RIESGO'!P61="Completa",10,IF('VALORACIÓN DE CONTROL DE RIESGO'!P61="Incompleta",5,0)),IF('VALORACIÓN DE CONTROL DE RIESGO'!Q61="SI",15,0),IF('VALORACIÓN DE CONTROL DE RIESGO'!R61="Se investigan y se resuelven oportunamente",15,0),IF('VALORACIÓN DE CONTROL DE RIESGO'!S61="Adecuada",15,0))</f>
        <v>100</v>
      </c>
      <c r="V61" s="90" t="str">
        <f t="shared" si="22"/>
        <v>Fuerte</v>
      </c>
      <c r="W61" s="90" t="s">
        <v>460</v>
      </c>
      <c r="X61" s="90" t="str">
        <f t="shared" si="23"/>
        <v>Fuerte</v>
      </c>
      <c r="Y61" s="90" t="str">
        <f t="shared" si="24"/>
        <v>NO</v>
      </c>
      <c r="Z61" s="90"/>
      <c r="AA61" s="95"/>
      <c r="AB61" s="95"/>
      <c r="AC61" s="95"/>
      <c r="AD61" s="95"/>
      <c r="AE61" s="95"/>
      <c r="AF61" s="95"/>
      <c r="AG61" s="95"/>
      <c r="AH61" s="95"/>
      <c r="AI61" s="95"/>
      <c r="AJ61" s="95"/>
      <c r="AK61" s="95"/>
      <c r="AL61" s="95"/>
      <c r="AM61" s="95"/>
    </row>
    <row r="62" spans="1:39" s="96" customFormat="1" ht="140.25" x14ac:dyDescent="0.25">
      <c r="A62" s="90">
        <v>27</v>
      </c>
      <c r="B62" s="90" t="s">
        <v>212</v>
      </c>
      <c r="C62" s="90">
        <v>1</v>
      </c>
      <c r="D62" s="90" t="s">
        <v>450</v>
      </c>
      <c r="E62" s="94" t="str">
        <f>+VLOOKUP('VALORACIÓN DE CONTROL DE RIESGO'!A62,'IDENTIFICACIÓN DE RIESGOS'!$A$8:$F$95,6,0)</f>
        <v>Contratación Servicios Profesionales y Apoyo a la Gestión PD-JC-2</v>
      </c>
      <c r="F62" s="117" t="str">
        <f>+VLOOKUP(A62,'IDENTIFICACIÓN DE RIESGOS'!$A$7:$C$73,3,0)</f>
        <v>Documentos incompletos para la elaboración de un contrato</v>
      </c>
      <c r="G62" s="90" t="s">
        <v>773</v>
      </c>
      <c r="H62" s="90" t="s">
        <v>356</v>
      </c>
      <c r="I62" s="90" t="s">
        <v>850</v>
      </c>
      <c r="J62" s="90" t="s">
        <v>452</v>
      </c>
      <c r="K62" s="90" t="s">
        <v>452</v>
      </c>
      <c r="L62" s="90" t="s">
        <v>454</v>
      </c>
      <c r="M62" s="90" t="s">
        <v>462</v>
      </c>
      <c r="N62" s="90" t="s">
        <v>456</v>
      </c>
      <c r="O62" s="90" t="s">
        <v>457</v>
      </c>
      <c r="P62" s="90" t="s">
        <v>458</v>
      </c>
      <c r="Q62" s="90" t="s">
        <v>452</v>
      </c>
      <c r="R62" s="90" t="s">
        <v>459</v>
      </c>
      <c r="S62" s="90" t="s">
        <v>457</v>
      </c>
      <c r="T62" s="97" t="s">
        <v>503</v>
      </c>
      <c r="U62" s="90">
        <f>SUM(IF('VALORACIÓN DE CONTROL DE RIESGO'!L62="Preventivo",15,IF('VALORACIÓN DE CONTROL DE RIESGO'!L62="Detectivo",10,0)),IF('VALORACIÓN DE CONTROL DE RIESGO'!N62="Asignado",15,0),IF('VALORACIÓN DE CONTROL DE RIESGO'!O62="Adecuada",15,0),IF('VALORACIÓN DE CONTROL DE RIESGO'!P62="Completa",10,IF('VALORACIÓN DE CONTROL DE RIESGO'!P62="Incompleta",5,0)),IF('VALORACIÓN DE CONTROL DE RIESGO'!Q62="SI",15,0),IF('VALORACIÓN DE CONTROL DE RIESGO'!R62="Se investigan y se resuelven oportunamente",15,0),IF('VALORACIÓN DE CONTROL DE RIESGO'!S62="Adecuada",15,0))</f>
        <v>100</v>
      </c>
      <c r="V62" s="90" t="str">
        <f t="shared" si="22"/>
        <v>Fuerte</v>
      </c>
      <c r="W62" s="90" t="s">
        <v>460</v>
      </c>
      <c r="X62" s="90" t="str">
        <f t="shared" si="23"/>
        <v>Fuerte</v>
      </c>
      <c r="Y62" s="90" t="str">
        <f t="shared" si="24"/>
        <v>NO</v>
      </c>
      <c r="Z62" s="90"/>
      <c r="AA62" s="95"/>
      <c r="AB62" s="95"/>
      <c r="AC62" s="95"/>
      <c r="AD62" s="95"/>
      <c r="AE62" s="95"/>
      <c r="AF62" s="95"/>
      <c r="AG62" s="95"/>
      <c r="AH62" s="95"/>
      <c r="AI62" s="95"/>
      <c r="AJ62" s="95"/>
      <c r="AK62" s="95"/>
      <c r="AL62" s="95"/>
      <c r="AM62" s="95"/>
    </row>
    <row r="63" spans="1:39" s="96" customFormat="1" ht="191.25" x14ac:dyDescent="0.25">
      <c r="A63" s="90">
        <v>28</v>
      </c>
      <c r="B63" s="90" t="s">
        <v>212</v>
      </c>
      <c r="C63" s="90">
        <v>1</v>
      </c>
      <c r="D63" s="90" t="s">
        <v>450</v>
      </c>
      <c r="E63" s="94" t="str">
        <f>+VLOOKUP('VALORACIÓN DE CONTROL DE RIESGO'!A63,'IDENTIFICACIÓN DE RIESGOS'!$A$8:$F$95,6,0)</f>
        <v>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v>
      </c>
      <c r="F63" s="117" t="str">
        <f>+VLOOKUP(A63,'IDENTIFICACIÓN DE RIESGOS'!$A$7:$C$73,3,0)</f>
        <v>Documentos incompletos para la legalización de un contrato</v>
      </c>
      <c r="G63" s="90" t="s">
        <v>357</v>
      </c>
      <c r="H63" s="90" t="s">
        <v>356</v>
      </c>
      <c r="I63" s="90" t="s">
        <v>504</v>
      </c>
      <c r="J63" s="90" t="s">
        <v>452</v>
      </c>
      <c r="K63" s="90" t="s">
        <v>452</v>
      </c>
      <c r="L63" s="90" t="s">
        <v>454</v>
      </c>
      <c r="M63" s="90" t="s">
        <v>462</v>
      </c>
      <c r="N63" s="90" t="s">
        <v>456</v>
      </c>
      <c r="O63" s="90" t="s">
        <v>457</v>
      </c>
      <c r="P63" s="90" t="s">
        <v>458</v>
      </c>
      <c r="Q63" s="90" t="s">
        <v>452</v>
      </c>
      <c r="R63" s="90" t="s">
        <v>459</v>
      </c>
      <c r="S63" s="90" t="s">
        <v>457</v>
      </c>
      <c r="T63" s="97" t="s">
        <v>505</v>
      </c>
      <c r="U63" s="90">
        <f>SUM(IF('VALORACIÓN DE CONTROL DE RIESGO'!L63="Preventivo",15,IF('VALORACIÓN DE CONTROL DE RIESGO'!L63="Detectivo",10,0)),IF('VALORACIÓN DE CONTROL DE RIESGO'!N63="Asignado",15,0),IF('VALORACIÓN DE CONTROL DE RIESGO'!O63="Adecuada",15,0),IF('VALORACIÓN DE CONTROL DE RIESGO'!P63="Completa",10,IF('VALORACIÓN DE CONTROL DE RIESGO'!P63="Incompleta",5,0)),IF('VALORACIÓN DE CONTROL DE RIESGO'!Q63="SI",15,0),IF('VALORACIÓN DE CONTROL DE RIESGO'!R63="Se investigan y se resuelven oportunamente",15,0),IF('VALORACIÓN DE CONTROL DE RIESGO'!S63="Adecuada",15,0))</f>
        <v>100</v>
      </c>
      <c r="V63" s="90" t="str">
        <f t="shared" si="22"/>
        <v>Fuerte</v>
      </c>
      <c r="W63" s="90" t="s">
        <v>460</v>
      </c>
      <c r="X63" s="90" t="str">
        <f t="shared" si="23"/>
        <v>Fuerte</v>
      </c>
      <c r="Y63" s="90" t="str">
        <f t="shared" si="24"/>
        <v>NO</v>
      </c>
      <c r="Z63" s="90"/>
      <c r="AA63" s="95"/>
      <c r="AB63" s="95"/>
      <c r="AC63" s="95"/>
      <c r="AD63" s="95"/>
      <c r="AE63" s="95"/>
      <c r="AF63" s="95"/>
      <c r="AG63" s="95"/>
      <c r="AH63" s="95"/>
      <c r="AI63" s="95"/>
      <c r="AJ63" s="95"/>
      <c r="AK63" s="95"/>
      <c r="AL63" s="95"/>
      <c r="AM63" s="95"/>
    </row>
    <row r="64" spans="1:39" s="96" customFormat="1" ht="191.25" x14ac:dyDescent="0.25">
      <c r="A64" s="90">
        <v>29</v>
      </c>
      <c r="B64" s="90" t="s">
        <v>212</v>
      </c>
      <c r="C64" s="90">
        <v>1</v>
      </c>
      <c r="D64" s="90" t="s">
        <v>450</v>
      </c>
      <c r="E64" s="94" t="str">
        <f>+VLOOKUP('VALORACIÓN DE CONTROL DE RIESGO'!A64,'IDENTIFICACIÓN DE RIESGOS'!$A$8:$F$95,6,0)</f>
        <v>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v>
      </c>
      <c r="F64" s="117" t="str">
        <f>+VLOOKUP(A64,'IDENTIFICACIÓN DE RIESGOS'!$A$7:$C$73,3,0)</f>
        <v>Liquidación extemporánea de los contratos fuera de los plazos acordados en el contrato o los establecidos por la ley</v>
      </c>
      <c r="G64" s="90" t="s">
        <v>358</v>
      </c>
      <c r="H64" s="90" t="s">
        <v>359</v>
      </c>
      <c r="I64" s="90" t="s">
        <v>506</v>
      </c>
      <c r="J64" s="90" t="s">
        <v>452</v>
      </c>
      <c r="K64" s="90" t="s">
        <v>452</v>
      </c>
      <c r="L64" s="90" t="s">
        <v>454</v>
      </c>
      <c r="M64" s="90" t="s">
        <v>462</v>
      </c>
      <c r="N64" s="90" t="s">
        <v>456</v>
      </c>
      <c r="O64" s="90" t="s">
        <v>457</v>
      </c>
      <c r="P64" s="90" t="s">
        <v>458</v>
      </c>
      <c r="Q64" s="90" t="s">
        <v>452</v>
      </c>
      <c r="R64" s="90" t="s">
        <v>459</v>
      </c>
      <c r="S64" s="90" t="s">
        <v>457</v>
      </c>
      <c r="T64" s="97" t="s">
        <v>507</v>
      </c>
      <c r="U64" s="90">
        <f>SUM(IF('VALORACIÓN DE CONTROL DE RIESGO'!L64="Preventivo",15,IF('VALORACIÓN DE CONTROL DE RIESGO'!L64="Detectivo",10,0)),IF('VALORACIÓN DE CONTROL DE RIESGO'!N64="Asignado",15,0),IF('VALORACIÓN DE CONTROL DE RIESGO'!O64="Adecuada",15,0),IF('VALORACIÓN DE CONTROL DE RIESGO'!P64="Completa",10,IF('VALORACIÓN DE CONTROL DE RIESGO'!P64="Incompleta",5,0)),IF('VALORACIÓN DE CONTROL DE RIESGO'!Q64="SI",15,0),IF('VALORACIÓN DE CONTROL DE RIESGO'!R64="Se investigan y se resuelven oportunamente",15,0),IF('VALORACIÓN DE CONTROL DE RIESGO'!S64="Adecuada",15,0))</f>
        <v>100</v>
      </c>
      <c r="V64" s="90" t="str">
        <f t="shared" ref="V64" si="25">IF(U64&gt;=96,"Fuerte",IF(AND(U64&gt;=86,U64&lt;=95),"Moderado",IF(AND(U64&lt;=85,U64&gt;=0),"Debil","")))</f>
        <v>Fuerte</v>
      </c>
      <c r="W64" s="90" t="s">
        <v>460</v>
      </c>
      <c r="X64" s="90" t="str">
        <f t="shared" ref="X64" si="26">IF(AND(V64="Fuerte",W64="Fuerte"),"Fuerte",IF(AND(V64="Fuerte",W64="Moderado"),"Moderado",IF(AND(V64="Fuerte",W64="Debil"),"Debil",IF(AND(V64="Moderado",W64="Fuerte"),"Moderado",IF(AND(V64="Moderado",W64="Moderado"),"Moderado",IF(AND(V64="Moderado",W64="Debil"),"Debil",IF(AND(V64="Debil",W64="Fuerte"),"Debil",IF(AND(V64="Debil",W64="Moderado"),"Debil",IF(AND(V64="Debil",W64="Debil"),"Debil","")))))))))</f>
        <v>Fuerte</v>
      </c>
      <c r="Y64" s="90" t="str">
        <f t="shared" ref="Y64" si="27">IF(X64="","",IF(X64="Fuerte","NO","SI"))</f>
        <v>NO</v>
      </c>
      <c r="Z64" s="90"/>
      <c r="AA64" s="95"/>
      <c r="AB64" s="95"/>
      <c r="AC64" s="95"/>
      <c r="AD64" s="95"/>
      <c r="AE64" s="95"/>
      <c r="AF64" s="95"/>
      <c r="AG64" s="95"/>
      <c r="AH64" s="95"/>
      <c r="AI64" s="95"/>
      <c r="AJ64" s="95"/>
      <c r="AK64" s="95"/>
      <c r="AL64" s="95"/>
      <c r="AM64" s="95"/>
    </row>
    <row r="65" spans="1:39" s="96" customFormat="1" ht="178.5" x14ac:dyDescent="0.25">
      <c r="A65" s="90">
        <v>30</v>
      </c>
      <c r="B65" s="90" t="s">
        <v>217</v>
      </c>
      <c r="C65" s="90">
        <v>1</v>
      </c>
      <c r="D65" s="90" t="s">
        <v>450</v>
      </c>
      <c r="E65" s="94" t="str">
        <f>+VLOOKUP('VALORACIÓN DE CONTROL DE RIESGO'!A65,'IDENTIFICACIÓN DE RIESGOS'!$A$8:$F$95,6,0)</f>
        <v xml:space="preserve"> PD-GI-1: Análisis de Información y Elaboración de documentos.
PD-G1-2: Gestión de respuesta a los requerimientos de información  </v>
      </c>
      <c r="F65" s="117" t="str">
        <f>+VLOOKUP(A65,'IDENTIFICACIÓN DE RIESGOS'!$A$7:$C$73,3,0)</f>
        <v>Los boletines, estudios estratégicos, recomendaciones, respuestas a solicitudes de información y demás documentos requeridos no se generan en los términos de oportunidad y pertinencia de acuerdo con la caracterización del proceso.</v>
      </c>
      <c r="G65" s="107" t="s">
        <v>741</v>
      </c>
      <c r="H65" s="90" t="s">
        <v>360</v>
      </c>
      <c r="I65" s="90" t="s">
        <v>910</v>
      </c>
      <c r="J65" s="90" t="s">
        <v>452</v>
      </c>
      <c r="K65" s="90" t="s">
        <v>452</v>
      </c>
      <c r="L65" s="90" t="s">
        <v>454</v>
      </c>
      <c r="M65" s="90" t="s">
        <v>462</v>
      </c>
      <c r="N65" s="90" t="s">
        <v>456</v>
      </c>
      <c r="O65" s="90" t="s">
        <v>457</v>
      </c>
      <c r="P65" s="90" t="s">
        <v>458</v>
      </c>
      <c r="Q65" s="90" t="s">
        <v>452</v>
      </c>
      <c r="R65" s="90" t="s">
        <v>459</v>
      </c>
      <c r="S65" s="90" t="s">
        <v>457</v>
      </c>
      <c r="T65" s="97" t="s">
        <v>508</v>
      </c>
      <c r="U65" s="90">
        <f>SUM(IF('VALORACIÓN DE CONTROL DE RIESGO'!L65="Preventivo",15,IF('VALORACIÓN DE CONTROL DE RIESGO'!L65="Detectivo",10,0)),IF('VALORACIÓN DE CONTROL DE RIESGO'!N65="Asignado",15,0),IF('VALORACIÓN DE CONTROL DE RIESGO'!O65="Adecuada",15,0),IF('VALORACIÓN DE CONTROL DE RIESGO'!P65="Completa",10,IF('VALORACIÓN DE CONTROL DE RIESGO'!P65="Incompleta",5,0)),IF('VALORACIÓN DE CONTROL DE RIESGO'!Q65="SI",15,0),IF('VALORACIÓN DE CONTROL DE RIESGO'!R65="Se investigan y se resuelven oportunamente",15,0),IF('VALORACIÓN DE CONTROL DE RIESGO'!S65="Adecuada",15,0))</f>
        <v>100</v>
      </c>
      <c r="V65" s="90" t="str">
        <f t="shared" ref="V65:V67" si="28">IF(U65&gt;=96,"Fuerte",IF(AND(U65&gt;=86,U65&lt;=95),"Moderado",IF(AND(U65&lt;=85,U65&gt;=0),"Debil","")))</f>
        <v>Fuerte</v>
      </c>
      <c r="W65" s="90" t="s">
        <v>460</v>
      </c>
      <c r="X65" s="90" t="str">
        <f t="shared" ref="X65:X67" si="29">IF(AND(V65="Fuerte",W65="Fuerte"),"Fuerte",IF(AND(V65="Fuerte",W65="Moderado"),"Moderado",IF(AND(V65="Fuerte",W65="Debil"),"Debil",IF(AND(V65="Moderado",W65="Fuerte"),"Moderado",IF(AND(V65="Moderado",W65="Moderado"),"Moderado",IF(AND(V65="Moderado",W65="Debil"),"Debil",IF(AND(V65="Debil",W65="Fuerte"),"Debil",IF(AND(V65="Debil",W65="Moderado"),"Debil",IF(AND(V65="Debil",W65="Debil"),"Debil","")))))))))</f>
        <v>Fuerte</v>
      </c>
      <c r="Y65" s="90" t="str">
        <f t="shared" ref="Y65:Y67" si="30">IF(X65="","",IF(X65="Fuerte","NO","SI"))</f>
        <v>NO</v>
      </c>
      <c r="Z65" s="90"/>
      <c r="AA65" s="95"/>
      <c r="AB65" s="95"/>
      <c r="AC65" s="95"/>
      <c r="AD65" s="95"/>
      <c r="AE65" s="95"/>
      <c r="AF65" s="95"/>
      <c r="AG65" s="95"/>
      <c r="AH65" s="95"/>
      <c r="AI65" s="95"/>
      <c r="AJ65" s="95"/>
      <c r="AK65" s="95"/>
      <c r="AL65" s="95"/>
      <c r="AM65" s="95"/>
    </row>
    <row r="66" spans="1:39" s="96" customFormat="1" ht="153" x14ac:dyDescent="0.25">
      <c r="A66" s="90">
        <v>30</v>
      </c>
      <c r="B66" s="90" t="s">
        <v>217</v>
      </c>
      <c r="C66" s="90">
        <v>2</v>
      </c>
      <c r="D66" s="90" t="s">
        <v>450</v>
      </c>
      <c r="E66" s="94" t="str">
        <f>+VLOOKUP('VALORACIÓN DE CONTROL DE RIESGO'!A66,'IDENTIFICACIÓN DE RIESGOS'!$A$8:$F$95,6,0)</f>
        <v xml:space="preserve"> PD-GI-1: Análisis de Información y Elaboración de documentos.
PD-G1-2: Gestión de respuesta a los requerimientos de información  </v>
      </c>
      <c r="F66" s="117" t="str">
        <f>+VLOOKUP(A66,'IDENTIFICACIÓN DE RIESGOS'!$A$7:$C$73,3,0)</f>
        <v>Los boletines, estudios estratégicos, recomendaciones, respuestas a solicitudes de información y demás documentos requeridos no se generan en los términos de oportunidad y pertinencia de acuerdo con la caracterización del proceso.</v>
      </c>
      <c r="G66" s="108" t="s">
        <v>741</v>
      </c>
      <c r="H66" s="90" t="s">
        <v>360</v>
      </c>
      <c r="I66" s="90" t="s">
        <v>911</v>
      </c>
      <c r="J66" s="90" t="s">
        <v>452</v>
      </c>
      <c r="K66" s="90" t="s">
        <v>452</v>
      </c>
      <c r="L66" s="90" t="s">
        <v>454</v>
      </c>
      <c r="M66" s="90" t="s">
        <v>462</v>
      </c>
      <c r="N66" s="90" t="s">
        <v>456</v>
      </c>
      <c r="O66" s="90" t="s">
        <v>457</v>
      </c>
      <c r="P66" s="90" t="s">
        <v>458</v>
      </c>
      <c r="Q66" s="90" t="s">
        <v>452</v>
      </c>
      <c r="R66" s="90" t="s">
        <v>459</v>
      </c>
      <c r="S66" s="90" t="s">
        <v>457</v>
      </c>
      <c r="T66" s="97" t="s">
        <v>455</v>
      </c>
      <c r="U66" s="90">
        <f>SUM(IF('VALORACIÓN DE CONTROL DE RIESGO'!L66="Preventivo",15,IF('VALORACIÓN DE CONTROL DE RIESGO'!L66="Detectivo",10,0)),IF('VALORACIÓN DE CONTROL DE RIESGO'!N66="Asignado",15,0),IF('VALORACIÓN DE CONTROL DE RIESGO'!O66="Adecuada",15,0),IF('VALORACIÓN DE CONTROL DE RIESGO'!P66="Completa",10,IF('VALORACIÓN DE CONTROL DE RIESGO'!P66="Incompleta",5,0)),IF('VALORACIÓN DE CONTROL DE RIESGO'!Q66="SI",15,0),IF('VALORACIÓN DE CONTROL DE RIESGO'!R66="Se investigan y se resuelven oportunamente",15,0),IF('VALORACIÓN DE CONTROL DE RIESGO'!S66="Adecuada",15,0))</f>
        <v>100</v>
      </c>
      <c r="V66" s="90" t="str">
        <f t="shared" ref="V66" si="31">IF(U66&gt;=96,"Fuerte",IF(AND(U66&gt;=86,U66&lt;=95),"Moderado",IF(AND(U66&lt;=85,U66&gt;=0),"Debil","")))</f>
        <v>Fuerte</v>
      </c>
      <c r="W66" s="90" t="s">
        <v>460</v>
      </c>
      <c r="X66" s="90" t="str">
        <f t="shared" ref="X66" si="32">IF(AND(V66="Fuerte",W66="Fuerte"),"Fuerte",IF(AND(V66="Fuerte",W66="Moderado"),"Moderado",IF(AND(V66="Fuerte",W66="Debil"),"Debil",IF(AND(V66="Moderado",W66="Fuerte"),"Moderado",IF(AND(V66="Moderado",W66="Moderado"),"Moderado",IF(AND(V66="Moderado",W66="Debil"),"Debil",IF(AND(V66="Debil",W66="Fuerte"),"Debil",IF(AND(V66="Debil",W66="Moderado"),"Debil",IF(AND(V66="Debil",W66="Debil"),"Debil","")))))))))</f>
        <v>Fuerte</v>
      </c>
      <c r="Y66" s="90" t="str">
        <f t="shared" ref="Y66" si="33">IF(X66="","",IF(X66="Fuerte","NO","SI"))</f>
        <v>NO</v>
      </c>
      <c r="Z66" s="90"/>
      <c r="AA66" s="95"/>
      <c r="AB66" s="95"/>
      <c r="AC66" s="95"/>
      <c r="AD66" s="95"/>
      <c r="AE66" s="95"/>
      <c r="AF66" s="95"/>
      <c r="AG66" s="95"/>
      <c r="AH66" s="95"/>
      <c r="AI66" s="95"/>
      <c r="AJ66" s="95"/>
      <c r="AK66" s="95"/>
      <c r="AL66" s="95"/>
      <c r="AM66" s="95"/>
    </row>
    <row r="67" spans="1:39" s="96" customFormat="1" ht="89.25" x14ac:dyDescent="0.25">
      <c r="A67" s="90">
        <v>31</v>
      </c>
      <c r="B67" s="90" t="s">
        <v>220</v>
      </c>
      <c r="C67" s="90">
        <v>1</v>
      </c>
      <c r="D67" s="90" t="s">
        <v>450</v>
      </c>
      <c r="E67" s="94" t="str">
        <f>+VLOOKUP('VALORACIÓN DE CONTROL DE RIESGO'!A67,'IDENTIFICACIÓN DE RIESGOS'!$A$8:$F$95,6,0)</f>
        <v>Auditoría Interna PD-SM-1</v>
      </c>
      <c r="F67" s="117" t="str">
        <f>+VLOOKUP(A67,'IDENTIFICACIÓN DE RIESGOS'!$A$7:$C$73,3,0)</f>
        <v>Inoportunidad en la presentación de informes de ley</v>
      </c>
      <c r="G67" s="102" t="s">
        <v>727</v>
      </c>
      <c r="H67" s="90" t="s">
        <v>509</v>
      </c>
      <c r="I67" s="90" t="s">
        <v>851</v>
      </c>
      <c r="J67" s="90" t="s">
        <v>452</v>
      </c>
      <c r="K67" s="90" t="s">
        <v>452</v>
      </c>
      <c r="L67" s="90" t="s">
        <v>454</v>
      </c>
      <c r="M67" s="90" t="s">
        <v>462</v>
      </c>
      <c r="N67" s="90" t="s">
        <v>456</v>
      </c>
      <c r="O67" s="90" t="s">
        <v>457</v>
      </c>
      <c r="P67" s="90" t="s">
        <v>458</v>
      </c>
      <c r="Q67" s="90" t="s">
        <v>452</v>
      </c>
      <c r="R67" s="90" t="s">
        <v>459</v>
      </c>
      <c r="S67" s="90" t="s">
        <v>457</v>
      </c>
      <c r="T67" s="97" t="s">
        <v>510</v>
      </c>
      <c r="U67" s="90">
        <f>SUM(IF('VALORACIÓN DE CONTROL DE RIESGO'!L67="Preventivo",15,IF('VALORACIÓN DE CONTROL DE RIESGO'!L67="Detectivo",10,0)),IF('VALORACIÓN DE CONTROL DE RIESGO'!N67="Asignado",15,0),IF('VALORACIÓN DE CONTROL DE RIESGO'!O67="Adecuada",15,0),IF('VALORACIÓN DE CONTROL DE RIESGO'!P67="Completa",10,IF('VALORACIÓN DE CONTROL DE RIESGO'!P67="Incompleta",5,0)),IF('VALORACIÓN DE CONTROL DE RIESGO'!Q67="SI",15,0),IF('VALORACIÓN DE CONTROL DE RIESGO'!R67="Se investigan y se resuelven oportunamente",15,0),IF('VALORACIÓN DE CONTROL DE RIESGO'!S67="Adecuada",15,0))</f>
        <v>100</v>
      </c>
      <c r="V67" s="90" t="str">
        <f t="shared" si="28"/>
        <v>Fuerte</v>
      </c>
      <c r="W67" s="90" t="s">
        <v>460</v>
      </c>
      <c r="X67" s="90" t="str">
        <f t="shared" si="29"/>
        <v>Fuerte</v>
      </c>
      <c r="Y67" s="90" t="str">
        <f t="shared" si="30"/>
        <v>NO</v>
      </c>
      <c r="Z67" s="90"/>
      <c r="AA67" s="95"/>
      <c r="AB67" s="95"/>
      <c r="AC67" s="95"/>
      <c r="AD67" s="95"/>
      <c r="AE67" s="95"/>
      <c r="AF67" s="95"/>
      <c r="AG67" s="95"/>
      <c r="AH67" s="95"/>
      <c r="AI67" s="95"/>
      <c r="AJ67" s="95"/>
      <c r="AK67" s="95"/>
      <c r="AL67" s="95"/>
      <c r="AM67" s="95"/>
    </row>
    <row r="68" spans="1:39" s="96" customFormat="1" ht="127.5" x14ac:dyDescent="0.25">
      <c r="A68" s="90">
        <v>32</v>
      </c>
      <c r="B68" s="90" t="s">
        <v>220</v>
      </c>
      <c r="C68" s="90">
        <v>1</v>
      </c>
      <c r="D68" s="90" t="s">
        <v>450</v>
      </c>
      <c r="E68" s="94" t="str">
        <f>+VLOOKUP('VALORACIÓN DE CONTROL DE RIESGO'!A68,'IDENTIFICACIÓN DE RIESGOS'!$A$8:$F$95,6,0)</f>
        <v>Auditoría Interna PD-SM-1</v>
      </c>
      <c r="F68" s="117" t="str">
        <f>+VLOOKUP(A68,'IDENTIFICACIÓN DE RIESGOS'!$A$7:$C$73,3,0)</f>
        <v>Presentar informes de Auditoria o seguimiento con resultados  sesgados,  erróneos, poco fiable o inconcluyentes.</v>
      </c>
      <c r="G68" s="90" t="s">
        <v>852</v>
      </c>
      <c r="H68" s="90" t="s">
        <v>365</v>
      </c>
      <c r="I68" s="90" t="s">
        <v>511</v>
      </c>
      <c r="J68" s="90" t="s">
        <v>452</v>
      </c>
      <c r="K68" s="90" t="s">
        <v>452</v>
      </c>
      <c r="L68" s="90" t="s">
        <v>454</v>
      </c>
      <c r="M68" s="90" t="s">
        <v>462</v>
      </c>
      <c r="N68" s="90" t="s">
        <v>456</v>
      </c>
      <c r="O68" s="90" t="s">
        <v>457</v>
      </c>
      <c r="P68" s="90" t="s">
        <v>458</v>
      </c>
      <c r="Q68" s="90" t="s">
        <v>452</v>
      </c>
      <c r="R68" s="90" t="s">
        <v>459</v>
      </c>
      <c r="S68" s="90" t="s">
        <v>457</v>
      </c>
      <c r="T68" s="97" t="s">
        <v>512</v>
      </c>
      <c r="U68" s="90">
        <f>SUM(IF('VALORACIÓN DE CONTROL DE RIESGO'!L68="Preventivo",15,IF('VALORACIÓN DE CONTROL DE RIESGO'!L68="Detectivo",10,0)),IF('VALORACIÓN DE CONTROL DE RIESGO'!N68="Asignado",15,0),IF('VALORACIÓN DE CONTROL DE RIESGO'!O68="Adecuada",15,0),IF('VALORACIÓN DE CONTROL DE RIESGO'!P68="Completa",10,IF('VALORACIÓN DE CONTROL DE RIESGO'!P68="Incompleta",5,0)),IF('VALORACIÓN DE CONTROL DE RIESGO'!Q68="SI",15,0),IF('VALORACIÓN DE CONTROL DE RIESGO'!R68="Se investigan y se resuelven oportunamente",15,0),IF('VALORACIÓN DE CONTROL DE RIESGO'!S68="Adecuada",15,0))</f>
        <v>100</v>
      </c>
      <c r="V68" s="90" t="str">
        <f t="shared" ref="V68:V77" si="34">IF(U68&gt;=96,"Fuerte",IF(AND(U68&gt;=86,U68&lt;=95),"Moderado",IF(AND(U68&lt;=85,U68&gt;=0),"Debil","")))</f>
        <v>Fuerte</v>
      </c>
      <c r="W68" s="90" t="s">
        <v>460</v>
      </c>
      <c r="X68" s="90" t="str">
        <f t="shared" ref="X68:X77" si="35">IF(AND(V68="Fuerte",W68="Fuerte"),"Fuerte",IF(AND(V68="Fuerte",W68="Moderado"),"Moderado",IF(AND(V68="Fuerte",W68="Debil"),"Debil",IF(AND(V68="Moderado",W68="Fuerte"),"Moderado",IF(AND(V68="Moderado",W68="Moderado"),"Moderado",IF(AND(V68="Moderado",W68="Debil"),"Debil",IF(AND(V68="Debil",W68="Fuerte"),"Debil",IF(AND(V68="Debil",W68="Moderado"),"Debil",IF(AND(V68="Debil",W68="Debil"),"Debil","")))))))))</f>
        <v>Fuerte</v>
      </c>
      <c r="Y68" s="90" t="str">
        <f t="shared" ref="Y68:Y77" si="36">IF(X68="","",IF(X68="Fuerte","NO","SI"))</f>
        <v>NO</v>
      </c>
      <c r="Z68" s="90"/>
      <c r="AA68" s="95"/>
      <c r="AB68" s="95"/>
      <c r="AC68" s="95"/>
      <c r="AD68" s="95"/>
      <c r="AE68" s="95"/>
      <c r="AF68" s="95"/>
      <c r="AG68" s="95"/>
      <c r="AH68" s="95"/>
      <c r="AI68" s="95"/>
      <c r="AJ68" s="95"/>
      <c r="AK68" s="95"/>
      <c r="AL68" s="95"/>
      <c r="AM68" s="95"/>
    </row>
    <row r="69" spans="1:39" s="96" customFormat="1" ht="153" x14ac:dyDescent="0.25">
      <c r="A69" s="90">
        <v>33</v>
      </c>
      <c r="B69" s="90" t="s">
        <v>222</v>
      </c>
      <c r="C69" s="90">
        <v>1</v>
      </c>
      <c r="D69" s="90" t="s">
        <v>450</v>
      </c>
      <c r="E69" s="94" t="str">
        <f>+VLOOKUP('VALORACIÓN DE CONTROL DE RIESGO'!A69,'IDENTIFICACIÓN DE RIESGOS'!$A$8:$F$95,6,0)</f>
        <v>Identificación, actualización, cumplimiento y comunicación de los Req Legales en Seguridad y Salud en el trabajo PD-GH-1</v>
      </c>
      <c r="F69" s="117" t="str">
        <f>+VLOOKUP(A69,'IDENTIFICACIÓN DE RIESGOS'!$A$7:$C$73,3,0)</f>
        <v>Probabilidad de exposición a riesgos por  desconocimiento de la normatividad vigente para el proceso de gestión humana</v>
      </c>
      <c r="G69" s="90" t="s">
        <v>879</v>
      </c>
      <c r="H69" s="90" t="s">
        <v>513</v>
      </c>
      <c r="I69" s="90" t="s">
        <v>915</v>
      </c>
      <c r="J69" s="90" t="s">
        <v>452</v>
      </c>
      <c r="K69" s="90" t="s">
        <v>452</v>
      </c>
      <c r="L69" s="90" t="s">
        <v>454</v>
      </c>
      <c r="M69" s="90" t="s">
        <v>462</v>
      </c>
      <c r="N69" s="90" t="s">
        <v>456</v>
      </c>
      <c r="O69" s="90" t="s">
        <v>457</v>
      </c>
      <c r="P69" s="90" t="s">
        <v>458</v>
      </c>
      <c r="Q69" s="90" t="s">
        <v>452</v>
      </c>
      <c r="R69" s="90" t="s">
        <v>459</v>
      </c>
      <c r="S69" s="90" t="s">
        <v>457</v>
      </c>
      <c r="T69" s="97" t="s">
        <v>455</v>
      </c>
      <c r="U69" s="90">
        <f>SUM(IF('VALORACIÓN DE CONTROL DE RIESGO'!L69="Preventivo",15,IF('VALORACIÓN DE CONTROL DE RIESGO'!L69="Detectivo",10,0)),IF('VALORACIÓN DE CONTROL DE RIESGO'!N69="Asignado",15,0),IF('VALORACIÓN DE CONTROL DE RIESGO'!O69="Adecuada",15,0),IF('VALORACIÓN DE CONTROL DE RIESGO'!P69="Completa",10,IF('VALORACIÓN DE CONTROL DE RIESGO'!P69="Incompleta",5,0)),IF('VALORACIÓN DE CONTROL DE RIESGO'!Q69="SI",15,0),IF('VALORACIÓN DE CONTROL DE RIESGO'!R69="Se investigan y se resuelven oportunamente",15,0),IF('VALORACIÓN DE CONTROL DE RIESGO'!S69="Adecuada",15,0))</f>
        <v>100</v>
      </c>
      <c r="V69" s="90" t="str">
        <f t="shared" si="34"/>
        <v>Fuerte</v>
      </c>
      <c r="W69" s="90" t="s">
        <v>460</v>
      </c>
      <c r="X69" s="90" t="str">
        <f t="shared" si="35"/>
        <v>Fuerte</v>
      </c>
      <c r="Y69" s="90" t="str">
        <f t="shared" si="36"/>
        <v>NO</v>
      </c>
      <c r="Z69" s="90"/>
      <c r="AA69" s="95"/>
      <c r="AB69" s="95"/>
      <c r="AC69" s="95"/>
      <c r="AD69" s="95"/>
      <c r="AE69" s="95"/>
      <c r="AF69" s="95"/>
      <c r="AG69" s="95"/>
      <c r="AH69" s="95"/>
      <c r="AI69" s="95"/>
      <c r="AJ69" s="95"/>
      <c r="AK69" s="95"/>
      <c r="AL69" s="95"/>
      <c r="AM69" s="95"/>
    </row>
    <row r="70" spans="1:39" s="96" customFormat="1" ht="127.5" x14ac:dyDescent="0.25">
      <c r="A70" s="90">
        <v>34</v>
      </c>
      <c r="B70" s="90" t="s">
        <v>222</v>
      </c>
      <c r="C70" s="90">
        <v>1</v>
      </c>
      <c r="D70" s="90" t="s">
        <v>450</v>
      </c>
      <c r="E70" s="94" t="str">
        <f>+VLOOKUP('VALORACIÓN DE CONTROL DE RIESGO'!A70,'IDENTIFICACIÓN DE RIESGOS'!$A$8:$F$95,6,0)</f>
        <v>Nomina PD-GH-XX</v>
      </c>
      <c r="F70" s="117" t="str">
        <f>+VLOOKUP(A70,'IDENTIFICACIÓN DE RIESGOS'!$A$7:$C$73,3,0)</f>
        <v xml:space="preserve">Liquidación de la nómina sin el oportuno reporte de las novedades que se generan mensualmente. </v>
      </c>
      <c r="G70" s="90" t="s">
        <v>853</v>
      </c>
      <c r="H70" s="90" t="s">
        <v>854</v>
      </c>
      <c r="I70" s="90" t="s">
        <v>514</v>
      </c>
      <c r="J70" s="90" t="s">
        <v>452</v>
      </c>
      <c r="K70" s="90" t="s">
        <v>452</v>
      </c>
      <c r="L70" s="90" t="s">
        <v>454</v>
      </c>
      <c r="M70" s="90" t="s">
        <v>462</v>
      </c>
      <c r="N70" s="90" t="s">
        <v>456</v>
      </c>
      <c r="O70" s="90" t="s">
        <v>457</v>
      </c>
      <c r="P70" s="90" t="s">
        <v>458</v>
      </c>
      <c r="Q70" s="90" t="s">
        <v>452</v>
      </c>
      <c r="R70" s="90" t="s">
        <v>459</v>
      </c>
      <c r="S70" s="90" t="s">
        <v>457</v>
      </c>
      <c r="T70" s="97" t="s">
        <v>515</v>
      </c>
      <c r="U70" s="90">
        <f>SUM(IF('VALORACIÓN DE CONTROL DE RIESGO'!L70="Preventivo",15,IF('VALORACIÓN DE CONTROL DE RIESGO'!L70="Detectivo",10,0)),IF('VALORACIÓN DE CONTROL DE RIESGO'!N70="Asignado",15,0),IF('VALORACIÓN DE CONTROL DE RIESGO'!O70="Adecuada",15,0),IF('VALORACIÓN DE CONTROL DE RIESGO'!P70="Completa",10,IF('VALORACIÓN DE CONTROL DE RIESGO'!P70="Incompleta",5,0)),IF('VALORACIÓN DE CONTROL DE RIESGO'!Q70="SI",15,0),IF('VALORACIÓN DE CONTROL DE RIESGO'!R70="Se investigan y se resuelven oportunamente",15,0),IF('VALORACIÓN DE CONTROL DE RIESGO'!S70="Adecuada",15,0))</f>
        <v>100</v>
      </c>
      <c r="V70" s="90" t="str">
        <f t="shared" si="34"/>
        <v>Fuerte</v>
      </c>
      <c r="W70" s="90" t="s">
        <v>460</v>
      </c>
      <c r="X70" s="90" t="str">
        <f t="shared" si="35"/>
        <v>Fuerte</v>
      </c>
      <c r="Y70" s="90" t="str">
        <f t="shared" si="36"/>
        <v>NO</v>
      </c>
      <c r="Z70" s="90"/>
      <c r="AA70" s="95"/>
      <c r="AB70" s="95"/>
      <c r="AC70" s="95"/>
      <c r="AD70" s="95"/>
      <c r="AE70" s="95"/>
      <c r="AF70" s="95"/>
      <c r="AG70" s="95"/>
      <c r="AH70" s="95"/>
      <c r="AI70" s="95"/>
      <c r="AJ70" s="95"/>
      <c r="AK70" s="95"/>
      <c r="AL70" s="95"/>
      <c r="AM70" s="95"/>
    </row>
    <row r="71" spans="1:39" s="96" customFormat="1" ht="127.5" x14ac:dyDescent="0.25">
      <c r="A71" s="90">
        <v>35</v>
      </c>
      <c r="B71" s="90" t="s">
        <v>222</v>
      </c>
      <c r="C71" s="90">
        <v>1</v>
      </c>
      <c r="D71" s="90" t="s">
        <v>450</v>
      </c>
      <c r="E71" s="94" t="str">
        <f>+VLOOKUP('VALORACIÓN DE CONTROL DE RIESGO'!A71,'IDENTIFICACIÓN DE RIESGOS'!$A$8:$F$95,6,0)</f>
        <v>Selección y Vinculación de Personal PD-GH-12</v>
      </c>
      <c r="F71" s="117" t="str">
        <f>+VLOOKUP(A71,'IDENTIFICACIÓN DE RIESGOS'!$A$7:$C$73,3,0)</f>
        <v>Nombrar, encargar o posesionar a un servidor que no cumpla con los requisitos establecidos en el Manual de Funciones de la SCJ</v>
      </c>
      <c r="G71" s="90" t="s">
        <v>516</v>
      </c>
      <c r="H71" s="90" t="s">
        <v>367</v>
      </c>
      <c r="I71" s="90" t="s">
        <v>891</v>
      </c>
      <c r="J71" s="90" t="s">
        <v>452</v>
      </c>
      <c r="K71" s="90" t="s">
        <v>452</v>
      </c>
      <c r="L71" s="90" t="s">
        <v>454</v>
      </c>
      <c r="M71" s="90" t="s">
        <v>462</v>
      </c>
      <c r="N71" s="90" t="s">
        <v>456</v>
      </c>
      <c r="O71" s="90" t="s">
        <v>457</v>
      </c>
      <c r="P71" s="90" t="s">
        <v>458</v>
      </c>
      <c r="Q71" s="90" t="s">
        <v>452</v>
      </c>
      <c r="R71" s="90" t="s">
        <v>459</v>
      </c>
      <c r="S71" s="90" t="s">
        <v>457</v>
      </c>
      <c r="T71" s="97" t="s">
        <v>517</v>
      </c>
      <c r="U71" s="90">
        <f>SUM(IF('VALORACIÓN DE CONTROL DE RIESGO'!L71="Preventivo",15,IF('VALORACIÓN DE CONTROL DE RIESGO'!L71="Detectivo",10,0)),IF('VALORACIÓN DE CONTROL DE RIESGO'!N71="Asignado",15,0),IF('VALORACIÓN DE CONTROL DE RIESGO'!O71="Adecuada",15,0),IF('VALORACIÓN DE CONTROL DE RIESGO'!P71="Completa",10,IF('VALORACIÓN DE CONTROL DE RIESGO'!P71="Incompleta",5,0)),IF('VALORACIÓN DE CONTROL DE RIESGO'!Q71="SI",15,0),IF('VALORACIÓN DE CONTROL DE RIESGO'!R71="Se investigan y se resuelven oportunamente",15,0),IF('VALORACIÓN DE CONTROL DE RIESGO'!S71="Adecuada",15,0))</f>
        <v>100</v>
      </c>
      <c r="V71" s="90" t="str">
        <f t="shared" si="34"/>
        <v>Fuerte</v>
      </c>
      <c r="W71" s="90" t="s">
        <v>460</v>
      </c>
      <c r="X71" s="90" t="str">
        <f t="shared" si="35"/>
        <v>Fuerte</v>
      </c>
      <c r="Y71" s="90" t="str">
        <f t="shared" si="36"/>
        <v>NO</v>
      </c>
      <c r="Z71" s="90"/>
      <c r="AA71" s="95"/>
      <c r="AB71" s="95"/>
      <c r="AC71" s="95"/>
      <c r="AD71" s="95"/>
      <c r="AE71" s="95"/>
      <c r="AF71" s="95"/>
      <c r="AG71" s="95"/>
      <c r="AH71" s="95"/>
      <c r="AI71" s="95"/>
      <c r="AJ71" s="95"/>
      <c r="AK71" s="95"/>
      <c r="AL71" s="95"/>
      <c r="AM71" s="95"/>
    </row>
    <row r="72" spans="1:39" s="96" customFormat="1" ht="153" x14ac:dyDescent="0.25">
      <c r="A72" s="90">
        <v>36</v>
      </c>
      <c r="B72" s="90" t="s">
        <v>222</v>
      </c>
      <c r="C72" s="90">
        <v>1</v>
      </c>
      <c r="D72" s="90" t="s">
        <v>450</v>
      </c>
      <c r="E72" s="94" t="str">
        <f>+VLOOKUP('VALORACIÓN DE CONTROL DE RIESGO'!A72,'IDENTIFICACIÓN DE RIESGOS'!$A$8:$F$95,6,0)</f>
        <v>Selección y Vinculación de Personal PD-GH-12 (ajuste)</v>
      </c>
      <c r="F72" s="117" t="str">
        <f>+VLOOKUP(A72,'IDENTIFICACIÓN DE RIESGOS'!$A$7:$C$73,3,0)</f>
        <v>Sustracción de información de las historias laborales</v>
      </c>
      <c r="G72" s="90" t="s">
        <v>518</v>
      </c>
      <c r="H72" s="90" t="s">
        <v>369</v>
      </c>
      <c r="I72" s="90" t="s">
        <v>892</v>
      </c>
      <c r="J72" s="90" t="s">
        <v>452</v>
      </c>
      <c r="K72" s="90" t="s">
        <v>452</v>
      </c>
      <c r="L72" s="90" t="s">
        <v>454</v>
      </c>
      <c r="M72" s="90" t="s">
        <v>462</v>
      </c>
      <c r="N72" s="90" t="s">
        <v>456</v>
      </c>
      <c r="O72" s="90" t="s">
        <v>457</v>
      </c>
      <c r="P72" s="90" t="s">
        <v>458</v>
      </c>
      <c r="Q72" s="90" t="s">
        <v>452</v>
      </c>
      <c r="R72" s="90" t="s">
        <v>459</v>
      </c>
      <c r="S72" s="90" t="s">
        <v>457</v>
      </c>
      <c r="T72" s="97" t="s">
        <v>455</v>
      </c>
      <c r="U72" s="90">
        <f>SUM(IF('VALORACIÓN DE CONTROL DE RIESGO'!L72="Preventivo",15,IF('VALORACIÓN DE CONTROL DE RIESGO'!L72="Detectivo",10,0)),IF('VALORACIÓN DE CONTROL DE RIESGO'!N72="Asignado",15,0),IF('VALORACIÓN DE CONTROL DE RIESGO'!O72="Adecuada",15,0),IF('VALORACIÓN DE CONTROL DE RIESGO'!P72="Completa",10,IF('VALORACIÓN DE CONTROL DE RIESGO'!P72="Incompleta",5,0)),IF('VALORACIÓN DE CONTROL DE RIESGO'!Q72="SI",15,0),IF('VALORACIÓN DE CONTROL DE RIESGO'!R72="Se investigan y se resuelven oportunamente",15,0),IF('VALORACIÓN DE CONTROL DE RIESGO'!S72="Adecuada",15,0))</f>
        <v>100</v>
      </c>
      <c r="V72" s="90" t="str">
        <f t="shared" si="34"/>
        <v>Fuerte</v>
      </c>
      <c r="W72" s="90" t="s">
        <v>460</v>
      </c>
      <c r="X72" s="90" t="str">
        <f t="shared" si="35"/>
        <v>Fuerte</v>
      </c>
      <c r="Y72" s="90" t="str">
        <f t="shared" si="36"/>
        <v>NO</v>
      </c>
      <c r="Z72" s="90"/>
      <c r="AA72" s="95"/>
      <c r="AB72" s="95"/>
      <c r="AC72" s="95"/>
      <c r="AD72" s="95"/>
      <c r="AE72" s="95"/>
      <c r="AF72" s="95"/>
      <c r="AG72" s="95"/>
      <c r="AH72" s="95"/>
      <c r="AI72" s="95"/>
      <c r="AJ72" s="95"/>
      <c r="AK72" s="95"/>
      <c r="AL72" s="95"/>
      <c r="AM72" s="95"/>
    </row>
    <row r="73" spans="1:39" s="96" customFormat="1" ht="178.5" x14ac:dyDescent="0.25">
      <c r="A73" s="90">
        <v>37</v>
      </c>
      <c r="B73" s="90" t="s">
        <v>222</v>
      </c>
      <c r="C73" s="90">
        <v>1</v>
      </c>
      <c r="D73" s="90" t="s">
        <v>450</v>
      </c>
      <c r="E73" s="94" t="str">
        <f>+VLOOKUP('VALORACIÓN DE CONTROL DE RIESGO'!A73,'IDENTIFICACIÓN DE RIESGOS'!$A$8:$F$95,6,0)</f>
        <v>Procedimiento Gestión de Situaciones Administrativas
(PD-GH-4)</v>
      </c>
      <c r="F73" s="117" t="str">
        <f>+VLOOKUP(A73,'IDENTIFICACIÓN DE RIESGOS'!$A$7:$C$73,3,0)</f>
        <v>Emitir pronunciamientos y respuestas relacionados con el proceso de gestión humana, no ajustados a la ley.</v>
      </c>
      <c r="G73" s="90" t="s">
        <v>519</v>
      </c>
      <c r="H73" s="90" t="s">
        <v>855</v>
      </c>
      <c r="I73" s="90" t="s">
        <v>916</v>
      </c>
      <c r="J73" s="90" t="s">
        <v>452</v>
      </c>
      <c r="K73" s="90" t="s">
        <v>452</v>
      </c>
      <c r="L73" s="90" t="s">
        <v>454</v>
      </c>
      <c r="M73" s="90" t="s">
        <v>462</v>
      </c>
      <c r="N73" s="90" t="s">
        <v>456</v>
      </c>
      <c r="O73" s="90" t="s">
        <v>457</v>
      </c>
      <c r="P73" s="90" t="s">
        <v>458</v>
      </c>
      <c r="Q73" s="90" t="s">
        <v>452</v>
      </c>
      <c r="R73" s="90" t="s">
        <v>459</v>
      </c>
      <c r="S73" s="90" t="s">
        <v>457</v>
      </c>
      <c r="T73" s="97" t="s">
        <v>455</v>
      </c>
      <c r="U73" s="90">
        <f>SUM(IF('VALORACIÓN DE CONTROL DE RIESGO'!L73="Preventivo",15,IF('VALORACIÓN DE CONTROL DE RIESGO'!L73="Detectivo",10,0)),IF('VALORACIÓN DE CONTROL DE RIESGO'!N73="Asignado",15,0),IF('VALORACIÓN DE CONTROL DE RIESGO'!O73="Adecuada",15,0),IF('VALORACIÓN DE CONTROL DE RIESGO'!P73="Completa",10,IF('VALORACIÓN DE CONTROL DE RIESGO'!P73="Incompleta",5,0)),IF('VALORACIÓN DE CONTROL DE RIESGO'!Q73="SI",15,0),IF('VALORACIÓN DE CONTROL DE RIESGO'!R73="Se investigan y se resuelven oportunamente",15,0),IF('VALORACIÓN DE CONTROL DE RIESGO'!S73="Adecuada",15,0))</f>
        <v>100</v>
      </c>
      <c r="V73" s="90" t="str">
        <f t="shared" si="34"/>
        <v>Fuerte</v>
      </c>
      <c r="W73" s="90" t="s">
        <v>460</v>
      </c>
      <c r="X73" s="90" t="str">
        <f t="shared" si="35"/>
        <v>Fuerte</v>
      </c>
      <c r="Y73" s="90" t="str">
        <f t="shared" si="36"/>
        <v>NO</v>
      </c>
      <c r="Z73" s="90"/>
      <c r="AA73" s="95"/>
      <c r="AB73" s="95"/>
      <c r="AC73" s="95"/>
      <c r="AD73" s="95"/>
      <c r="AE73" s="95"/>
      <c r="AF73" s="95"/>
      <c r="AG73" s="95"/>
      <c r="AH73" s="95"/>
      <c r="AI73" s="95"/>
      <c r="AJ73" s="95"/>
      <c r="AK73" s="95"/>
      <c r="AL73" s="95"/>
      <c r="AM73" s="95"/>
    </row>
    <row r="74" spans="1:39" s="96" customFormat="1" ht="178.5" x14ac:dyDescent="0.25">
      <c r="A74" s="90">
        <v>38</v>
      </c>
      <c r="B74" s="90" t="s">
        <v>222</v>
      </c>
      <c r="C74" s="90">
        <v>1</v>
      </c>
      <c r="D74" s="90" t="s">
        <v>450</v>
      </c>
      <c r="E74" s="94" t="str">
        <f>+VLOOKUP('VALORACIÓN DE CONTROL DE RIESGO'!A74,'IDENTIFICACIÓN DE RIESGOS'!$A$8:$F$95,6,0)</f>
        <v>Contratación Servicios Profesionales y Apoyo a la Gestión PD-JC-2</v>
      </c>
      <c r="F74" s="117" t="str">
        <f>+VLOOKUP(A74,'IDENTIFICACIÓN DE RIESGOS'!$A$7:$C$73,3,0)</f>
        <v>Error en la revisión técnica de las ofertas presentadas por los proponentes, incumpliendo los requisitos establecidos en la etapa precontractual (estudios previos)</v>
      </c>
      <c r="G74" s="90" t="s">
        <v>775</v>
      </c>
      <c r="H74" s="90" t="s">
        <v>520</v>
      </c>
      <c r="I74" s="90" t="s">
        <v>917</v>
      </c>
      <c r="J74" s="90" t="s">
        <v>452</v>
      </c>
      <c r="K74" s="90" t="s">
        <v>452</v>
      </c>
      <c r="L74" s="90" t="s">
        <v>454</v>
      </c>
      <c r="M74" s="90" t="s">
        <v>462</v>
      </c>
      <c r="N74" s="90" t="s">
        <v>456</v>
      </c>
      <c r="O74" s="90" t="s">
        <v>457</v>
      </c>
      <c r="P74" s="90" t="s">
        <v>458</v>
      </c>
      <c r="Q74" s="90" t="s">
        <v>452</v>
      </c>
      <c r="R74" s="90" t="s">
        <v>459</v>
      </c>
      <c r="S74" s="90" t="s">
        <v>457</v>
      </c>
      <c r="T74" s="97" t="s">
        <v>455</v>
      </c>
      <c r="U74" s="90">
        <f>SUM(IF('VALORACIÓN DE CONTROL DE RIESGO'!L74="Preventivo",15,IF('VALORACIÓN DE CONTROL DE RIESGO'!L74="Detectivo",10,0)),IF('VALORACIÓN DE CONTROL DE RIESGO'!N74="Asignado",15,0),IF('VALORACIÓN DE CONTROL DE RIESGO'!O74="Adecuada",15,0),IF('VALORACIÓN DE CONTROL DE RIESGO'!P74="Completa",10,IF('VALORACIÓN DE CONTROL DE RIESGO'!P74="Incompleta",5,0)),IF('VALORACIÓN DE CONTROL DE RIESGO'!Q74="SI",15,0),IF('VALORACIÓN DE CONTROL DE RIESGO'!R74="Se investigan y se resuelven oportunamente",15,0),IF('VALORACIÓN DE CONTROL DE RIESGO'!S74="Adecuada",15,0))</f>
        <v>100</v>
      </c>
      <c r="V74" s="90" t="str">
        <f t="shared" si="34"/>
        <v>Fuerte</v>
      </c>
      <c r="W74" s="90" t="s">
        <v>460</v>
      </c>
      <c r="X74" s="90" t="str">
        <f t="shared" si="35"/>
        <v>Fuerte</v>
      </c>
      <c r="Y74" s="90" t="str">
        <f t="shared" si="36"/>
        <v>NO</v>
      </c>
      <c r="Z74" s="90"/>
      <c r="AA74" s="95"/>
      <c r="AB74" s="95"/>
      <c r="AC74" s="95"/>
      <c r="AD74" s="95"/>
      <c r="AE74" s="95"/>
      <c r="AF74" s="95"/>
      <c r="AG74" s="95"/>
      <c r="AH74" s="95"/>
      <c r="AI74" s="95"/>
      <c r="AJ74" s="95"/>
      <c r="AK74" s="95"/>
      <c r="AL74" s="95"/>
      <c r="AM74" s="95"/>
    </row>
    <row r="75" spans="1:39" s="96" customFormat="1" ht="165.75" x14ac:dyDescent="0.25">
      <c r="A75" s="90">
        <v>39</v>
      </c>
      <c r="B75" s="90" t="s">
        <v>222</v>
      </c>
      <c r="C75" s="90">
        <v>1</v>
      </c>
      <c r="D75" s="90" t="s">
        <v>450</v>
      </c>
      <c r="E75" s="94" t="str">
        <f>+VLOOKUP('VALORACIÓN DE CONTROL DE RIESGO'!A75,'IDENTIFICACIÓN DE RIESGOS'!$A$8:$F$95,6,0)</f>
        <v>Reporte e Investigación de Incidentes y Accidentes de Trabajo 
(PD-GH-3)</v>
      </c>
      <c r="F75" s="117" t="str">
        <f>+VLOOKUP(A75,'IDENTIFICACIÓN DE RIESGOS'!$A$7:$C$73,3,0)</f>
        <v>Probabilidad de Incremento en la ocurrencia de accidentes y enfermedades laborales</v>
      </c>
      <c r="G75" s="90" t="s">
        <v>372</v>
      </c>
      <c r="H75" s="90" t="s">
        <v>521</v>
      </c>
      <c r="I75" s="90" t="s">
        <v>918</v>
      </c>
      <c r="J75" s="90" t="s">
        <v>452</v>
      </c>
      <c r="K75" s="90" t="s">
        <v>452</v>
      </c>
      <c r="L75" s="90" t="s">
        <v>454</v>
      </c>
      <c r="M75" s="90" t="s">
        <v>462</v>
      </c>
      <c r="N75" s="90" t="s">
        <v>456</v>
      </c>
      <c r="O75" s="90" t="s">
        <v>457</v>
      </c>
      <c r="P75" s="90" t="s">
        <v>458</v>
      </c>
      <c r="Q75" s="90" t="s">
        <v>452</v>
      </c>
      <c r="R75" s="90" t="s">
        <v>459</v>
      </c>
      <c r="S75" s="90" t="s">
        <v>457</v>
      </c>
      <c r="T75" s="97" t="s">
        <v>522</v>
      </c>
      <c r="U75" s="90">
        <f>SUM(IF('VALORACIÓN DE CONTROL DE RIESGO'!L75="Preventivo",15,IF('VALORACIÓN DE CONTROL DE RIESGO'!L75="Detectivo",10,0)),IF('VALORACIÓN DE CONTROL DE RIESGO'!N75="Asignado",15,0),IF('VALORACIÓN DE CONTROL DE RIESGO'!O75="Adecuada",15,0),IF('VALORACIÓN DE CONTROL DE RIESGO'!P75="Completa",10,IF('VALORACIÓN DE CONTROL DE RIESGO'!P75="Incompleta",5,0)),IF('VALORACIÓN DE CONTROL DE RIESGO'!Q75="SI",15,0),IF('VALORACIÓN DE CONTROL DE RIESGO'!R75="Se investigan y se resuelven oportunamente",15,0),IF('VALORACIÓN DE CONTROL DE RIESGO'!S75="Adecuada",15,0))</f>
        <v>100</v>
      </c>
      <c r="V75" s="90" t="str">
        <f t="shared" si="34"/>
        <v>Fuerte</v>
      </c>
      <c r="W75" s="90" t="s">
        <v>460</v>
      </c>
      <c r="X75" s="90" t="str">
        <f t="shared" si="35"/>
        <v>Fuerte</v>
      </c>
      <c r="Y75" s="90" t="str">
        <f t="shared" si="36"/>
        <v>NO</v>
      </c>
      <c r="Z75" s="90"/>
      <c r="AA75" s="95"/>
      <c r="AB75" s="95"/>
      <c r="AC75" s="95"/>
      <c r="AD75" s="95"/>
      <c r="AE75" s="95"/>
      <c r="AF75" s="95"/>
      <c r="AG75" s="95"/>
      <c r="AH75" s="95"/>
      <c r="AI75" s="95"/>
      <c r="AJ75" s="95"/>
      <c r="AK75" s="95"/>
      <c r="AL75" s="95"/>
      <c r="AM75" s="95"/>
    </row>
    <row r="76" spans="1:39" s="96" customFormat="1" ht="153" x14ac:dyDescent="0.25">
      <c r="A76" s="90">
        <v>40</v>
      </c>
      <c r="B76" s="90" t="s">
        <v>222</v>
      </c>
      <c r="C76" s="90">
        <v>1</v>
      </c>
      <c r="D76" s="90" t="s">
        <v>450</v>
      </c>
      <c r="E76" s="94" t="str">
        <f>+VLOOKUP('VALORACIÓN DE CONTROL DE RIESGO'!A76,'IDENTIFICACIÓN DE RIESGOS'!$A$8:$F$95,6,0)</f>
        <v>Identificación, actualización, cumplimiento y comunicación de los Req Legales en Seguridad y Salud en el trabajo PD-GH-1</v>
      </c>
      <c r="F76" s="117" t="str">
        <f>+VLOOKUP(A76,'IDENTIFICACIÓN DE RIESGOS'!$A$7:$C$73,3,0)</f>
        <v>Probabilidad de Incremento de reporte de casos asociados a riesgo psicosocial en la SCJ</v>
      </c>
      <c r="G76" s="90" t="s">
        <v>776</v>
      </c>
      <c r="H76" s="90" t="s">
        <v>523</v>
      </c>
      <c r="I76" s="90" t="s">
        <v>919</v>
      </c>
      <c r="J76" s="90" t="s">
        <v>452</v>
      </c>
      <c r="K76" s="90" t="s">
        <v>452</v>
      </c>
      <c r="L76" s="90" t="s">
        <v>454</v>
      </c>
      <c r="M76" s="90" t="s">
        <v>462</v>
      </c>
      <c r="N76" s="90" t="s">
        <v>456</v>
      </c>
      <c r="O76" s="90" t="s">
        <v>457</v>
      </c>
      <c r="P76" s="90" t="s">
        <v>458</v>
      </c>
      <c r="Q76" s="90" t="s">
        <v>452</v>
      </c>
      <c r="R76" s="90" t="s">
        <v>459</v>
      </c>
      <c r="S76" s="90" t="s">
        <v>457</v>
      </c>
      <c r="T76" s="97" t="s">
        <v>524</v>
      </c>
      <c r="U76" s="90">
        <f>SUM(IF('VALORACIÓN DE CONTROL DE RIESGO'!L76="Preventivo",15,IF('VALORACIÓN DE CONTROL DE RIESGO'!L76="Detectivo",10,0)),IF('VALORACIÓN DE CONTROL DE RIESGO'!N76="Asignado",15,0),IF('VALORACIÓN DE CONTROL DE RIESGO'!O76="Adecuada",15,0),IF('VALORACIÓN DE CONTROL DE RIESGO'!P76="Completa",10,IF('VALORACIÓN DE CONTROL DE RIESGO'!P76="Incompleta",5,0)),IF('VALORACIÓN DE CONTROL DE RIESGO'!Q76="SI",15,0),IF('VALORACIÓN DE CONTROL DE RIESGO'!R76="Se investigan y se resuelven oportunamente",15,0),IF('VALORACIÓN DE CONTROL DE RIESGO'!S76="Adecuada",15,0))</f>
        <v>100</v>
      </c>
      <c r="V76" s="90" t="str">
        <f t="shared" si="34"/>
        <v>Fuerte</v>
      </c>
      <c r="W76" s="90" t="s">
        <v>460</v>
      </c>
      <c r="X76" s="90" t="str">
        <f t="shared" si="35"/>
        <v>Fuerte</v>
      </c>
      <c r="Y76" s="90" t="str">
        <f t="shared" si="36"/>
        <v>NO</v>
      </c>
      <c r="Z76" s="90"/>
      <c r="AA76" s="95"/>
      <c r="AB76" s="95"/>
      <c r="AC76" s="95"/>
      <c r="AD76" s="95"/>
      <c r="AE76" s="95"/>
      <c r="AF76" s="95"/>
      <c r="AG76" s="95"/>
      <c r="AH76" s="95"/>
      <c r="AI76" s="95"/>
      <c r="AJ76" s="95"/>
      <c r="AK76" s="95"/>
      <c r="AL76" s="95"/>
      <c r="AM76" s="95"/>
    </row>
    <row r="77" spans="1:39" s="96" customFormat="1" ht="114.75" x14ac:dyDescent="0.25">
      <c r="A77" s="90">
        <v>41</v>
      </c>
      <c r="B77" s="90" t="s">
        <v>222</v>
      </c>
      <c r="C77" s="90">
        <v>1</v>
      </c>
      <c r="D77" s="90" t="s">
        <v>450</v>
      </c>
      <c r="E77" s="94" t="str">
        <f>+VLOOKUP('VALORACIÓN DE CONTROL DE RIESGO'!A77,'IDENTIFICACIÓN DE RIESGOS'!$A$8:$F$95,6,0)</f>
        <v>Procedimiento de Bienestar (PD-GH-16)</v>
      </c>
      <c r="F77" s="117" t="str">
        <f>+VLOOKUP(A77,'IDENTIFICACIÓN DE RIESGOS'!$A$7:$C$73,3,0)</f>
        <v>Indebida ejecución del programa de bienestar de la entidad</v>
      </c>
      <c r="G77" s="90" t="s">
        <v>375</v>
      </c>
      <c r="H77" s="90" t="s">
        <v>525</v>
      </c>
      <c r="I77" s="90" t="s">
        <v>856</v>
      </c>
      <c r="J77" s="90" t="s">
        <v>452</v>
      </c>
      <c r="K77" s="90" t="s">
        <v>452</v>
      </c>
      <c r="L77" s="90" t="s">
        <v>454</v>
      </c>
      <c r="M77" s="90" t="s">
        <v>462</v>
      </c>
      <c r="N77" s="90" t="s">
        <v>456</v>
      </c>
      <c r="O77" s="90" t="s">
        <v>457</v>
      </c>
      <c r="P77" s="90" t="s">
        <v>458</v>
      </c>
      <c r="Q77" s="90" t="s">
        <v>452</v>
      </c>
      <c r="R77" s="90" t="s">
        <v>459</v>
      </c>
      <c r="S77" s="90" t="s">
        <v>457</v>
      </c>
      <c r="T77" s="97" t="s">
        <v>526</v>
      </c>
      <c r="U77" s="90">
        <f>SUM(IF('VALORACIÓN DE CONTROL DE RIESGO'!L77="Preventivo",15,IF('VALORACIÓN DE CONTROL DE RIESGO'!L77="Detectivo",10,0)),IF('VALORACIÓN DE CONTROL DE RIESGO'!N77="Asignado",15,0),IF('VALORACIÓN DE CONTROL DE RIESGO'!O77="Adecuada",15,0),IF('VALORACIÓN DE CONTROL DE RIESGO'!P77="Completa",10,IF('VALORACIÓN DE CONTROL DE RIESGO'!P77="Incompleta",5,0)),IF('VALORACIÓN DE CONTROL DE RIESGO'!Q77="SI",15,0),IF('VALORACIÓN DE CONTROL DE RIESGO'!R77="Se investigan y se resuelven oportunamente",15,0),IF('VALORACIÓN DE CONTROL DE RIESGO'!S77="Adecuada",15,0))</f>
        <v>100</v>
      </c>
      <c r="V77" s="90" t="str">
        <f t="shared" si="34"/>
        <v>Fuerte</v>
      </c>
      <c r="W77" s="90" t="s">
        <v>460</v>
      </c>
      <c r="X77" s="90" t="str">
        <f t="shared" si="35"/>
        <v>Fuerte</v>
      </c>
      <c r="Y77" s="90" t="str">
        <f t="shared" si="36"/>
        <v>NO</v>
      </c>
      <c r="Z77" s="90"/>
      <c r="AA77" s="95"/>
      <c r="AB77" s="95"/>
      <c r="AC77" s="95"/>
      <c r="AD77" s="95"/>
      <c r="AE77" s="95"/>
      <c r="AF77" s="95"/>
      <c r="AG77" s="95"/>
      <c r="AH77" s="95"/>
      <c r="AI77" s="95"/>
      <c r="AJ77" s="95"/>
      <c r="AK77" s="95"/>
      <c r="AL77" s="95"/>
      <c r="AM77" s="95"/>
    </row>
    <row r="78" spans="1:39" s="96" customFormat="1" ht="178.5" x14ac:dyDescent="0.25">
      <c r="A78" s="90">
        <v>42</v>
      </c>
      <c r="B78" s="90" t="s">
        <v>222</v>
      </c>
      <c r="C78" s="90">
        <v>1</v>
      </c>
      <c r="D78" s="90" t="s">
        <v>450</v>
      </c>
      <c r="E78" s="94" t="str">
        <f>+VLOOKUP('VALORACIÓN DE CONTROL DE RIESGO'!A78,'IDENTIFICACIÓN DE RIESGOS'!$A$8:$F$95,6,0)</f>
        <v>Capacitación, Formación y Entrenamiento (PD-GH-8)</v>
      </c>
      <c r="F78" s="117" t="str">
        <f>+VLOOKUP(A78,'IDENTIFICACIÓN DE RIESGOS'!$A$7:$C$73,3,0)</f>
        <v>Diagnóstico de capacitación no ajustado a las necesidades reales de la SCJ.</v>
      </c>
      <c r="G78" s="90" t="s">
        <v>377</v>
      </c>
      <c r="H78" s="90" t="s">
        <v>857</v>
      </c>
      <c r="I78" s="90" t="s">
        <v>920</v>
      </c>
      <c r="J78" s="90" t="s">
        <v>452</v>
      </c>
      <c r="K78" s="90" t="s">
        <v>452</v>
      </c>
      <c r="L78" s="90" t="s">
        <v>454</v>
      </c>
      <c r="M78" s="90" t="s">
        <v>462</v>
      </c>
      <c r="N78" s="90" t="s">
        <v>456</v>
      </c>
      <c r="O78" s="90" t="s">
        <v>457</v>
      </c>
      <c r="P78" s="90" t="s">
        <v>458</v>
      </c>
      <c r="Q78" s="90" t="s">
        <v>452</v>
      </c>
      <c r="R78" s="90" t="s">
        <v>459</v>
      </c>
      <c r="S78" s="90" t="s">
        <v>457</v>
      </c>
      <c r="T78" s="97" t="s">
        <v>527</v>
      </c>
      <c r="U78" s="90">
        <f>SUM(IF('VALORACIÓN DE CONTROL DE RIESGO'!L78="Preventivo",15,IF('VALORACIÓN DE CONTROL DE RIESGO'!L78="Detectivo",10,0)),IF('VALORACIÓN DE CONTROL DE RIESGO'!N78="Asignado",15,0),IF('VALORACIÓN DE CONTROL DE RIESGO'!O78="Adecuada",15,0),IF('VALORACIÓN DE CONTROL DE RIESGO'!P78="Completa",10,IF('VALORACIÓN DE CONTROL DE RIESGO'!P78="Incompleta",5,0)),IF('VALORACIÓN DE CONTROL DE RIESGO'!Q78="SI",15,0),IF('VALORACIÓN DE CONTROL DE RIESGO'!R78="Se investigan y se resuelven oportunamente",15,0),IF('VALORACIÓN DE CONTROL DE RIESGO'!S78="Adecuada",15,0))</f>
        <v>100</v>
      </c>
      <c r="V78" s="90" t="str">
        <f t="shared" ref="V78" si="37">IF(U78&gt;=96,"Fuerte",IF(AND(U78&gt;=86,U78&lt;=95),"Moderado",IF(AND(U78&lt;=85,U78&gt;=0),"Debil","")))</f>
        <v>Fuerte</v>
      </c>
      <c r="W78" s="90" t="s">
        <v>460</v>
      </c>
      <c r="X78" s="90" t="str">
        <f t="shared" ref="X78" si="38">IF(AND(V78="Fuerte",W78="Fuerte"),"Fuerte",IF(AND(V78="Fuerte",W78="Moderado"),"Moderado",IF(AND(V78="Fuerte",W78="Debil"),"Debil",IF(AND(V78="Moderado",W78="Fuerte"),"Moderado",IF(AND(V78="Moderado",W78="Moderado"),"Moderado",IF(AND(V78="Moderado",W78="Debil"),"Debil",IF(AND(V78="Debil",W78="Fuerte"),"Debil",IF(AND(V78="Debil",W78="Moderado"),"Debil",IF(AND(V78="Debil",W78="Debil"),"Debil","")))))))))</f>
        <v>Fuerte</v>
      </c>
      <c r="Y78" s="90" t="str">
        <f t="shared" ref="Y78" si="39">IF(X78="","",IF(X78="Fuerte","NO","SI"))</f>
        <v>NO</v>
      </c>
      <c r="Z78" s="90"/>
      <c r="AA78" s="95"/>
      <c r="AB78" s="95"/>
      <c r="AC78" s="95"/>
      <c r="AD78" s="95"/>
      <c r="AE78" s="95"/>
      <c r="AF78" s="95"/>
      <c r="AG78" s="95"/>
      <c r="AH78" s="95"/>
      <c r="AI78" s="95"/>
      <c r="AJ78" s="95"/>
      <c r="AK78" s="95"/>
      <c r="AL78" s="95"/>
      <c r="AM78" s="95"/>
    </row>
    <row r="79" spans="1:39" s="96" customFormat="1" ht="191.25" x14ac:dyDescent="0.25">
      <c r="A79" s="90">
        <v>43</v>
      </c>
      <c r="B79" s="90" t="s">
        <v>239</v>
      </c>
      <c r="C79" s="90">
        <v>1</v>
      </c>
      <c r="D79" s="90" t="s">
        <v>450</v>
      </c>
      <c r="E79" s="94" t="str">
        <f>+VLOOKUP('VALORACIÓN DE CONTROL DE RIESGO'!A79,'IDENTIFICACIÓN DE RIESGOS'!$A$8:$F$95,6,0)</f>
        <v xml:space="preserve">Procedimiento Intervención a entornos priorizados PD-GS-1; Procedimiento P. Convivencia, A, MS y A PD-GS-2;Procedimiento Implementación Programa F. a EntSeg PD-GS-3; Procedimiento Participación Ciudadana PD-GS-4; Procedimiento Población en Alto Riesgo PD-GS-5; </v>
      </c>
      <c r="F79" s="117" t="str">
        <f>+VLOOKUP(A79,'IDENTIFICACIÓN DE RIESGOS'!$A$7:$C$73,3,0)</f>
        <v>Desviación o incumplimiento de las metas programadas de los indicadores relacionados con el proceso</v>
      </c>
      <c r="G79" s="90" t="s">
        <v>743</v>
      </c>
      <c r="H79" s="90" t="s">
        <v>378</v>
      </c>
      <c r="I79" s="90" t="s">
        <v>528</v>
      </c>
      <c r="J79" s="90" t="s">
        <v>452</v>
      </c>
      <c r="K79" s="90" t="s">
        <v>452</v>
      </c>
      <c r="L79" s="90" t="s">
        <v>454</v>
      </c>
      <c r="M79" s="90" t="s">
        <v>462</v>
      </c>
      <c r="N79" s="90" t="s">
        <v>456</v>
      </c>
      <c r="O79" s="90" t="s">
        <v>457</v>
      </c>
      <c r="P79" s="90" t="s">
        <v>458</v>
      </c>
      <c r="Q79" s="90" t="s">
        <v>452</v>
      </c>
      <c r="R79" s="90" t="s">
        <v>459</v>
      </c>
      <c r="S79" s="90" t="s">
        <v>457</v>
      </c>
      <c r="T79" s="97" t="s">
        <v>529</v>
      </c>
      <c r="U79" s="90">
        <f>SUM(IF('VALORACIÓN DE CONTROL DE RIESGO'!L79="Preventivo",15,IF('VALORACIÓN DE CONTROL DE RIESGO'!L79="Detectivo",10,0)),IF('VALORACIÓN DE CONTROL DE RIESGO'!N79="Asignado",15,0),IF('VALORACIÓN DE CONTROL DE RIESGO'!O79="Adecuada",15,0),IF('VALORACIÓN DE CONTROL DE RIESGO'!P79="Completa",10,IF('VALORACIÓN DE CONTROL DE RIESGO'!P79="Incompleta",5,0)),IF('VALORACIÓN DE CONTROL DE RIESGO'!Q79="SI",15,0),IF('VALORACIÓN DE CONTROL DE RIESGO'!R79="Se investigan y se resuelven oportunamente",15,0),IF('VALORACIÓN DE CONTROL DE RIESGO'!S79="Adecuada",15,0))</f>
        <v>100</v>
      </c>
      <c r="V79" s="90" t="str">
        <f t="shared" ref="V79:V82" si="40">IF(U79&gt;=96,"Fuerte",IF(AND(U79&gt;=86,U79&lt;=95),"Moderado",IF(AND(U79&lt;=85,U79&gt;=0),"Debil","")))</f>
        <v>Fuerte</v>
      </c>
      <c r="W79" s="90" t="s">
        <v>460</v>
      </c>
      <c r="X79" s="90" t="str">
        <f t="shared" ref="X79:X82" si="41">IF(AND(V79="Fuerte",W79="Fuerte"),"Fuerte",IF(AND(V79="Fuerte",W79="Moderado"),"Moderado",IF(AND(V79="Fuerte",W79="Debil"),"Debil",IF(AND(V79="Moderado",W79="Fuerte"),"Moderado",IF(AND(V79="Moderado",W79="Moderado"),"Moderado",IF(AND(V79="Moderado",W79="Debil"),"Debil",IF(AND(V79="Debil",W79="Fuerte"),"Debil",IF(AND(V79="Debil",W79="Moderado"),"Debil",IF(AND(V79="Debil",W79="Debil"),"Debil","")))))))))</f>
        <v>Fuerte</v>
      </c>
      <c r="Y79" s="90" t="str">
        <f t="shared" ref="Y79:Y82" si="42">IF(X79="","",IF(X79="Fuerte","NO","SI"))</f>
        <v>NO</v>
      </c>
      <c r="Z79" s="90"/>
      <c r="AA79" s="95"/>
      <c r="AB79" s="95"/>
      <c r="AC79" s="95"/>
      <c r="AD79" s="95"/>
      <c r="AE79" s="95"/>
      <c r="AF79" s="95"/>
      <c r="AG79" s="95"/>
      <c r="AH79" s="95"/>
      <c r="AI79" s="95"/>
      <c r="AJ79" s="95"/>
      <c r="AK79" s="95"/>
      <c r="AL79" s="95"/>
      <c r="AM79" s="95"/>
    </row>
    <row r="80" spans="1:39" s="96" customFormat="1" ht="114.75" x14ac:dyDescent="0.25">
      <c r="A80" s="90">
        <v>44</v>
      </c>
      <c r="B80" s="90" t="s">
        <v>239</v>
      </c>
      <c r="C80" s="90">
        <v>1</v>
      </c>
      <c r="D80" s="90" t="s">
        <v>450</v>
      </c>
      <c r="E80" s="94" t="str">
        <f>+VLOOKUP('VALORACIÓN DE CONTROL DE RIESGO'!A80,'IDENTIFICACIÓN DE RIESGOS'!$A$8:$F$95,6,0)</f>
        <v xml:space="preserve">Procedimiento Intervención a entornos priorizados PD-GS-1; Procedimiento P. Convivencia, A, MS y A PD-GS-2;Procedimiento Implementación Programa F. a EntSeg PD-GS-3; Procedimiento Participación Ciudadana PD-GS-4; Procedimiento Población en Alto Riesgo PD-GS-5; </v>
      </c>
      <c r="F80" s="117" t="str">
        <f>+VLOOKUP(A80,'IDENTIFICACIÓN DE RIESGOS'!$A$7:$C$73,3,0)</f>
        <v xml:space="preserve">Perdida o distorsión de información critica para el proceso </v>
      </c>
      <c r="G80" s="90" t="s">
        <v>379</v>
      </c>
      <c r="H80" s="90" t="s">
        <v>380</v>
      </c>
      <c r="I80" s="90" t="s">
        <v>858</v>
      </c>
      <c r="J80" s="90" t="s">
        <v>452</v>
      </c>
      <c r="K80" s="90" t="s">
        <v>452</v>
      </c>
      <c r="L80" s="90" t="s">
        <v>454</v>
      </c>
      <c r="M80" s="90" t="s">
        <v>462</v>
      </c>
      <c r="N80" s="90" t="s">
        <v>456</v>
      </c>
      <c r="O80" s="90" t="s">
        <v>457</v>
      </c>
      <c r="P80" s="90" t="s">
        <v>458</v>
      </c>
      <c r="Q80" s="90" t="s">
        <v>452</v>
      </c>
      <c r="R80" s="90" t="s">
        <v>459</v>
      </c>
      <c r="S80" s="90" t="s">
        <v>457</v>
      </c>
      <c r="T80" s="97" t="s">
        <v>530</v>
      </c>
      <c r="U80" s="90">
        <f>SUM(IF('VALORACIÓN DE CONTROL DE RIESGO'!L80="Preventivo",15,IF('VALORACIÓN DE CONTROL DE RIESGO'!L80="Detectivo",10,0)),IF('VALORACIÓN DE CONTROL DE RIESGO'!N80="Asignado",15,0),IF('VALORACIÓN DE CONTROL DE RIESGO'!O80="Adecuada",15,0),IF('VALORACIÓN DE CONTROL DE RIESGO'!P80="Completa",10,IF('VALORACIÓN DE CONTROL DE RIESGO'!P80="Incompleta",5,0)),IF('VALORACIÓN DE CONTROL DE RIESGO'!Q80="SI",15,0),IF('VALORACIÓN DE CONTROL DE RIESGO'!R80="Se investigan y se resuelven oportunamente",15,0),IF('VALORACIÓN DE CONTROL DE RIESGO'!S80="Adecuada",15,0))</f>
        <v>100</v>
      </c>
      <c r="V80" s="90" t="str">
        <f t="shared" si="40"/>
        <v>Fuerte</v>
      </c>
      <c r="W80" s="90" t="s">
        <v>460</v>
      </c>
      <c r="X80" s="90" t="str">
        <f t="shared" si="41"/>
        <v>Fuerte</v>
      </c>
      <c r="Y80" s="90" t="str">
        <f t="shared" si="42"/>
        <v>NO</v>
      </c>
      <c r="Z80" s="90"/>
      <c r="AA80" s="95"/>
      <c r="AB80" s="95"/>
      <c r="AC80" s="95"/>
      <c r="AD80" s="95"/>
      <c r="AE80" s="95"/>
      <c r="AF80" s="95"/>
      <c r="AG80" s="95"/>
      <c r="AH80" s="95"/>
      <c r="AI80" s="95"/>
      <c r="AJ80" s="95"/>
      <c r="AK80" s="95"/>
      <c r="AL80" s="95"/>
      <c r="AM80" s="95"/>
    </row>
    <row r="81" spans="1:39" s="96" customFormat="1" ht="102" x14ac:dyDescent="0.25">
      <c r="A81" s="90">
        <v>45</v>
      </c>
      <c r="B81" s="90" t="s">
        <v>239</v>
      </c>
      <c r="C81" s="90">
        <v>1</v>
      </c>
      <c r="D81" s="90" t="s">
        <v>450</v>
      </c>
      <c r="E81" s="94" t="str">
        <f>+VLOOKUP('VALORACIÓN DE CONTROL DE RIESGO'!A81,'IDENTIFICACIÓN DE RIESGOS'!$A$8:$F$95,6,0)</f>
        <v>Procedimiento Intervención a entornos priorizados PD-GS-1;</v>
      </c>
      <c r="F81" s="117" t="str">
        <f>+VLOOKUP(A81,'IDENTIFICACIÓN DE RIESGOS'!$A$7:$C$73,3,0)</f>
        <v>Ejecución ineficaz o ineficiente de las actividades programadas en los diferentes procedimientos</v>
      </c>
      <c r="G81" s="107" t="s">
        <v>744</v>
      </c>
      <c r="H81" s="90" t="s">
        <v>381</v>
      </c>
      <c r="I81" s="90" t="s">
        <v>859</v>
      </c>
      <c r="J81" s="90" t="s">
        <v>452</v>
      </c>
      <c r="K81" s="90" t="s">
        <v>452</v>
      </c>
      <c r="L81" s="90" t="s">
        <v>454</v>
      </c>
      <c r="M81" s="90" t="s">
        <v>462</v>
      </c>
      <c r="N81" s="90" t="s">
        <v>456</v>
      </c>
      <c r="O81" s="90" t="s">
        <v>457</v>
      </c>
      <c r="P81" s="90" t="s">
        <v>458</v>
      </c>
      <c r="Q81" s="90" t="s">
        <v>452</v>
      </c>
      <c r="R81" s="90" t="s">
        <v>459</v>
      </c>
      <c r="S81" s="90" t="s">
        <v>457</v>
      </c>
      <c r="T81" s="97" t="s">
        <v>531</v>
      </c>
      <c r="U81" s="90">
        <f>SUM(IF('VALORACIÓN DE CONTROL DE RIESGO'!L81="Preventivo",15,IF('VALORACIÓN DE CONTROL DE RIESGO'!L81="Detectivo",10,0)),IF('VALORACIÓN DE CONTROL DE RIESGO'!N81="Asignado",15,0),IF('VALORACIÓN DE CONTROL DE RIESGO'!O81="Adecuada",15,0),IF('VALORACIÓN DE CONTROL DE RIESGO'!P81="Completa",10,IF('VALORACIÓN DE CONTROL DE RIESGO'!P81="Incompleta",5,0)),IF('VALORACIÓN DE CONTROL DE RIESGO'!Q81="SI",15,0),IF('VALORACIÓN DE CONTROL DE RIESGO'!R81="Se investigan y se resuelven oportunamente",15,0),IF('VALORACIÓN DE CONTROL DE RIESGO'!S81="Adecuada",15,0))</f>
        <v>100</v>
      </c>
      <c r="V81" s="90" t="str">
        <f t="shared" si="40"/>
        <v>Fuerte</v>
      </c>
      <c r="W81" s="90" t="s">
        <v>460</v>
      </c>
      <c r="X81" s="90" t="str">
        <f t="shared" si="41"/>
        <v>Fuerte</v>
      </c>
      <c r="Y81" s="90" t="str">
        <f t="shared" si="42"/>
        <v>NO</v>
      </c>
      <c r="Z81" s="90"/>
      <c r="AA81" s="95"/>
      <c r="AB81" s="95"/>
      <c r="AC81" s="95"/>
      <c r="AD81" s="95"/>
      <c r="AE81" s="95"/>
      <c r="AF81" s="95"/>
      <c r="AG81" s="95"/>
      <c r="AH81" s="95"/>
      <c r="AI81" s="95"/>
      <c r="AJ81" s="95"/>
      <c r="AK81" s="95"/>
      <c r="AL81" s="95"/>
      <c r="AM81" s="95"/>
    </row>
    <row r="82" spans="1:39" s="96" customFormat="1" ht="114.75" x14ac:dyDescent="0.25">
      <c r="A82" s="90">
        <v>46</v>
      </c>
      <c r="B82" s="90" t="s">
        <v>239</v>
      </c>
      <c r="C82" s="90">
        <v>1</v>
      </c>
      <c r="D82" s="90" t="s">
        <v>450</v>
      </c>
      <c r="E82" s="94" t="str">
        <f>+VLOOKUP('VALORACIÓN DE CONTROL DE RIESGO'!A82,'IDENTIFICACIÓN DE RIESGOS'!$A$8:$F$95,6,0)</f>
        <v xml:space="preserve">Procedimiento Implementación Programa F. a EntSeg PD-GS-3; Procedimiento Participación Ciudadana PD-GS-4; Procedimiento Población en Alto Riesgo PD-GS-5; </v>
      </c>
      <c r="F82" s="117" t="str">
        <f>+VLOOKUP(A82,'IDENTIFICACIÓN DE RIESGOS'!$A$7:$C$73,3,0)</f>
        <v>Atención deficiente de los usuarios de los diferentes procedimientos</v>
      </c>
      <c r="G82" s="90" t="s">
        <v>383</v>
      </c>
      <c r="H82" s="90" t="s">
        <v>384</v>
      </c>
      <c r="I82" s="90" t="s">
        <v>860</v>
      </c>
      <c r="J82" s="90" t="s">
        <v>452</v>
      </c>
      <c r="K82" s="90" t="s">
        <v>452</v>
      </c>
      <c r="L82" s="90" t="s">
        <v>454</v>
      </c>
      <c r="M82" s="90" t="s">
        <v>462</v>
      </c>
      <c r="N82" s="90" t="s">
        <v>456</v>
      </c>
      <c r="O82" s="90" t="s">
        <v>457</v>
      </c>
      <c r="P82" s="90" t="s">
        <v>458</v>
      </c>
      <c r="Q82" s="90" t="s">
        <v>452</v>
      </c>
      <c r="R82" s="90" t="s">
        <v>459</v>
      </c>
      <c r="S82" s="90" t="s">
        <v>457</v>
      </c>
      <c r="T82" s="97" t="s">
        <v>530</v>
      </c>
      <c r="U82" s="90">
        <f>SUM(IF('VALORACIÓN DE CONTROL DE RIESGO'!L82="Preventivo",15,IF('VALORACIÓN DE CONTROL DE RIESGO'!L82="Detectivo",10,0)),IF('VALORACIÓN DE CONTROL DE RIESGO'!N82="Asignado",15,0),IF('VALORACIÓN DE CONTROL DE RIESGO'!O82="Adecuada",15,0),IF('VALORACIÓN DE CONTROL DE RIESGO'!P82="Completa",10,IF('VALORACIÓN DE CONTROL DE RIESGO'!P82="Incompleta",5,0)),IF('VALORACIÓN DE CONTROL DE RIESGO'!Q82="SI",15,0),IF('VALORACIÓN DE CONTROL DE RIESGO'!R82="Se investigan y se resuelven oportunamente",15,0),IF('VALORACIÓN DE CONTROL DE RIESGO'!S82="Adecuada",15,0))</f>
        <v>100</v>
      </c>
      <c r="V82" s="90" t="str">
        <f t="shared" si="40"/>
        <v>Fuerte</v>
      </c>
      <c r="W82" s="90" t="s">
        <v>460</v>
      </c>
      <c r="X82" s="90" t="str">
        <f t="shared" si="41"/>
        <v>Fuerte</v>
      </c>
      <c r="Y82" s="90" t="str">
        <f t="shared" si="42"/>
        <v>NO</v>
      </c>
      <c r="Z82" s="90"/>
      <c r="AA82" s="95"/>
      <c r="AB82" s="95"/>
      <c r="AC82" s="95"/>
      <c r="AD82" s="95"/>
      <c r="AE82" s="95"/>
      <c r="AF82" s="95"/>
      <c r="AG82" s="95"/>
      <c r="AH82" s="95"/>
      <c r="AI82" s="95"/>
      <c r="AJ82" s="95"/>
      <c r="AK82" s="95"/>
      <c r="AL82" s="95"/>
      <c r="AM82" s="95"/>
    </row>
    <row r="83" spans="1:39" s="96" customFormat="1" ht="191.25" x14ac:dyDescent="0.25">
      <c r="A83" s="90">
        <v>47</v>
      </c>
      <c r="B83" s="90" t="s">
        <v>239</v>
      </c>
      <c r="C83" s="90">
        <v>1</v>
      </c>
      <c r="D83" s="90" t="s">
        <v>450</v>
      </c>
      <c r="E83" s="94" t="str">
        <f>+VLOOKUP('VALORACIÓN DE CONTROL DE RIESGO'!A83,'IDENTIFICACIÓN DE RIESGOS'!$A$8:$F$95,6,0)</f>
        <v>Procedimiento P. Convivencia, A, MS y A PD-GS-2</v>
      </c>
      <c r="F83" s="117" t="str">
        <f>+VLOOKUP(A83,'IDENTIFICACIÓN DE RIESGOS'!$A$7:$C$73,3,0)</f>
        <v>Acompañamiento inadecuado o con resultados adversos de manifestaciones, movilizaciones, eventos o aglomeraciones</v>
      </c>
      <c r="G83" s="90" t="s">
        <v>385</v>
      </c>
      <c r="H83" s="90" t="s">
        <v>386</v>
      </c>
      <c r="I83" s="90" t="s">
        <v>861</v>
      </c>
      <c r="J83" s="90" t="s">
        <v>452</v>
      </c>
      <c r="K83" s="90" t="s">
        <v>452</v>
      </c>
      <c r="L83" s="90" t="s">
        <v>454</v>
      </c>
      <c r="M83" s="90" t="s">
        <v>462</v>
      </c>
      <c r="N83" s="90" t="s">
        <v>456</v>
      </c>
      <c r="O83" s="90" t="s">
        <v>457</v>
      </c>
      <c r="P83" s="90" t="s">
        <v>458</v>
      </c>
      <c r="Q83" s="90" t="s">
        <v>452</v>
      </c>
      <c r="R83" s="90" t="s">
        <v>459</v>
      </c>
      <c r="S83" s="90" t="s">
        <v>457</v>
      </c>
      <c r="T83" s="97" t="s">
        <v>530</v>
      </c>
      <c r="U83" s="90">
        <f>SUM(IF('VALORACIÓN DE CONTROL DE RIESGO'!L83="Preventivo",15,IF('VALORACIÓN DE CONTROL DE RIESGO'!L83="Detectivo",10,0)),IF('VALORACIÓN DE CONTROL DE RIESGO'!N83="Asignado",15,0),IF('VALORACIÓN DE CONTROL DE RIESGO'!O83="Adecuada",15,0),IF('VALORACIÓN DE CONTROL DE RIESGO'!P83="Completa",10,IF('VALORACIÓN DE CONTROL DE RIESGO'!P83="Incompleta",5,0)),IF('VALORACIÓN DE CONTROL DE RIESGO'!Q83="SI",15,0),IF('VALORACIÓN DE CONTROL DE RIESGO'!R83="Se investigan y se resuelven oportunamente",15,0),IF('VALORACIÓN DE CONTROL DE RIESGO'!S83="Adecuada",15,0))</f>
        <v>100</v>
      </c>
      <c r="V83" s="90" t="str">
        <f t="shared" ref="V83:V87" si="43">IF(U83&gt;=96,"Fuerte",IF(AND(U83&gt;=86,U83&lt;=95),"Moderado",IF(AND(U83&lt;=85,U83&gt;=0),"Debil","")))</f>
        <v>Fuerte</v>
      </c>
      <c r="W83" s="90" t="s">
        <v>460</v>
      </c>
      <c r="X83" s="90" t="str">
        <f t="shared" ref="X83:X87" si="44">IF(AND(V83="Fuerte",W83="Fuerte"),"Fuerte",IF(AND(V83="Fuerte",W83="Moderado"),"Moderado",IF(AND(V83="Fuerte",W83="Debil"),"Debil",IF(AND(V83="Moderado",W83="Fuerte"),"Moderado",IF(AND(V83="Moderado",W83="Moderado"),"Moderado",IF(AND(V83="Moderado",W83="Debil"),"Debil",IF(AND(V83="Debil",W83="Fuerte"),"Debil",IF(AND(V83="Debil",W83="Moderado"),"Debil",IF(AND(V83="Debil",W83="Debil"),"Debil","")))))))))</f>
        <v>Fuerte</v>
      </c>
      <c r="Y83" s="90" t="str">
        <f t="shared" ref="Y83:Y87" si="45">IF(X83="","",IF(X83="Fuerte","NO","SI"))</f>
        <v>NO</v>
      </c>
      <c r="Z83" s="90"/>
      <c r="AA83" s="95"/>
      <c r="AB83" s="95"/>
      <c r="AC83" s="95"/>
      <c r="AD83" s="95"/>
      <c r="AE83" s="95"/>
      <c r="AF83" s="95"/>
      <c r="AG83" s="95"/>
      <c r="AH83" s="95"/>
      <c r="AI83" s="95"/>
      <c r="AJ83" s="95"/>
      <c r="AK83" s="95"/>
      <c r="AL83" s="95"/>
      <c r="AM83" s="95"/>
    </row>
    <row r="84" spans="1:39" s="96" customFormat="1" ht="153" x14ac:dyDescent="0.25">
      <c r="A84" s="90">
        <v>48</v>
      </c>
      <c r="B84" s="90" t="s">
        <v>247</v>
      </c>
      <c r="C84" s="90">
        <v>1</v>
      </c>
      <c r="D84" s="90" t="s">
        <v>450</v>
      </c>
      <c r="E84" s="94" t="str">
        <f>+VLOOKUP('VALORACIÓN DE CONTROL DE RIESGO'!A84,'IDENTIFICACIÓN DE RIESGOS'!$A$8:$F$95,6,0)</f>
        <v xml:space="preserve"> Contrato de Comodato PD-FC-2
Incumplimiento Contractual PD-JC-10
Asesoría Verbal PD-JC-14
 Liquidación del Contrato o Convenio PD-JC-12</v>
      </c>
      <c r="F84" s="117" t="str">
        <f>+VLOOKUP(A84,'IDENTIFICACIÓN DE RIESGOS'!$A$7:$C$73,3,0)</f>
        <v>Uso de los bienes en comodato con un fin diferente a lo pactado en los contratos interadministrativos de comodato</v>
      </c>
      <c r="G84" s="90" t="s">
        <v>387</v>
      </c>
      <c r="H84" s="90" t="s">
        <v>388</v>
      </c>
      <c r="I84" s="90" t="s">
        <v>862</v>
      </c>
      <c r="J84" s="90" t="s">
        <v>452</v>
      </c>
      <c r="K84" s="90" t="s">
        <v>452</v>
      </c>
      <c r="L84" s="90" t="s">
        <v>454</v>
      </c>
      <c r="M84" s="90" t="s">
        <v>462</v>
      </c>
      <c r="N84" s="90" t="s">
        <v>456</v>
      </c>
      <c r="O84" s="90" t="s">
        <v>457</v>
      </c>
      <c r="P84" s="90" t="s">
        <v>458</v>
      </c>
      <c r="Q84" s="90" t="s">
        <v>452</v>
      </c>
      <c r="R84" s="90" t="s">
        <v>459</v>
      </c>
      <c r="S84" s="90" t="s">
        <v>457</v>
      </c>
      <c r="T84" s="97" t="s">
        <v>532</v>
      </c>
      <c r="U84" s="90">
        <f>SUM(IF('VALORACIÓN DE CONTROL DE RIESGO'!L84="Preventivo",15,IF('VALORACIÓN DE CONTROL DE RIESGO'!L84="Detectivo",10,0)),IF('VALORACIÓN DE CONTROL DE RIESGO'!N84="Asignado",15,0),IF('VALORACIÓN DE CONTROL DE RIESGO'!O84="Adecuada",15,0),IF('VALORACIÓN DE CONTROL DE RIESGO'!P84="Completa",10,IF('VALORACIÓN DE CONTROL DE RIESGO'!P84="Incompleta",5,0)),IF('VALORACIÓN DE CONTROL DE RIESGO'!Q84="SI",15,0),IF('VALORACIÓN DE CONTROL DE RIESGO'!R84="Se investigan y se resuelven oportunamente",15,0),IF('VALORACIÓN DE CONTROL DE RIESGO'!S84="Adecuada",15,0))</f>
        <v>100</v>
      </c>
      <c r="V84" s="90" t="str">
        <f t="shared" si="43"/>
        <v>Fuerte</v>
      </c>
      <c r="W84" s="90" t="s">
        <v>460</v>
      </c>
      <c r="X84" s="90" t="str">
        <f t="shared" si="44"/>
        <v>Fuerte</v>
      </c>
      <c r="Y84" s="90" t="str">
        <f t="shared" si="45"/>
        <v>NO</v>
      </c>
      <c r="Z84" s="90"/>
      <c r="AA84" s="95"/>
      <c r="AB84" s="95"/>
      <c r="AC84" s="95"/>
      <c r="AD84" s="95"/>
      <c r="AE84" s="95"/>
      <c r="AF84" s="95"/>
      <c r="AG84" s="95"/>
      <c r="AH84" s="95"/>
      <c r="AI84" s="95"/>
      <c r="AJ84" s="95"/>
      <c r="AK84" s="95"/>
      <c r="AL84" s="95"/>
      <c r="AM84" s="95"/>
    </row>
    <row r="85" spans="1:39" s="96" customFormat="1" ht="141.75" customHeight="1" x14ac:dyDescent="0.25">
      <c r="A85" s="90">
        <v>49</v>
      </c>
      <c r="B85" s="90" t="s">
        <v>247</v>
      </c>
      <c r="C85" s="90">
        <v>1</v>
      </c>
      <c r="D85" s="90" t="s">
        <v>450</v>
      </c>
      <c r="E85" s="94" t="str">
        <f>+VLOOKUP('VALORACIÓN DE CONTROL DE RIESGO'!A85,'IDENTIFICACIÓN DE RIESGOS'!$A$8:$F$95,6,0)</f>
        <v xml:space="preserve"> Reclamación de seguros PD-FC-3</v>
      </c>
      <c r="F85" s="117" t="str">
        <f>+VLOOKUP(A85,'IDENTIFICACIÓN DE RIESGOS'!$A$7:$C$73,3,0)</f>
        <v>Detrimento patrimonial por la no reclamación de siniestros durante el tiempo legalmente establecido para que no opere la prescripción</v>
      </c>
      <c r="G85" s="90" t="s">
        <v>390</v>
      </c>
      <c r="H85" s="90" t="s">
        <v>391</v>
      </c>
      <c r="I85" s="90" t="s">
        <v>881</v>
      </c>
      <c r="J85" s="90" t="s">
        <v>452</v>
      </c>
      <c r="K85" s="90" t="s">
        <v>452</v>
      </c>
      <c r="L85" s="90" t="s">
        <v>454</v>
      </c>
      <c r="M85" s="90" t="s">
        <v>462</v>
      </c>
      <c r="N85" s="90" t="s">
        <v>456</v>
      </c>
      <c r="O85" s="90" t="s">
        <v>457</v>
      </c>
      <c r="P85" s="90" t="s">
        <v>458</v>
      </c>
      <c r="Q85" s="90" t="s">
        <v>452</v>
      </c>
      <c r="R85" s="90" t="s">
        <v>459</v>
      </c>
      <c r="S85" s="90" t="s">
        <v>457</v>
      </c>
      <c r="T85" s="97" t="s">
        <v>533</v>
      </c>
      <c r="U85" s="90">
        <f>SUM(IF('VALORACIÓN DE CONTROL DE RIESGO'!L85="Preventivo",15,IF('VALORACIÓN DE CONTROL DE RIESGO'!L85="Detectivo",10,0)),IF('VALORACIÓN DE CONTROL DE RIESGO'!N85="Asignado",15,0),IF('VALORACIÓN DE CONTROL DE RIESGO'!O85="Adecuada",15,0),IF('VALORACIÓN DE CONTROL DE RIESGO'!P85="Completa",10,IF('VALORACIÓN DE CONTROL DE RIESGO'!P85="Incompleta",5,0)),IF('VALORACIÓN DE CONTROL DE RIESGO'!Q85="SI",15,0),IF('VALORACIÓN DE CONTROL DE RIESGO'!R85="Se investigan y se resuelven oportunamente",15,0),IF('VALORACIÓN DE CONTROL DE RIESGO'!S85="Adecuada",15,0))</f>
        <v>100</v>
      </c>
      <c r="V85" s="90" t="str">
        <f t="shared" si="43"/>
        <v>Fuerte</v>
      </c>
      <c r="W85" s="90" t="s">
        <v>460</v>
      </c>
      <c r="X85" s="90" t="str">
        <f t="shared" si="44"/>
        <v>Fuerte</v>
      </c>
      <c r="Y85" s="90" t="str">
        <f t="shared" si="45"/>
        <v>NO</v>
      </c>
      <c r="Z85" s="90"/>
      <c r="AA85" s="95"/>
      <c r="AB85" s="95"/>
      <c r="AC85" s="95"/>
      <c r="AD85" s="95"/>
      <c r="AE85" s="95"/>
      <c r="AF85" s="95"/>
      <c r="AG85" s="95"/>
      <c r="AH85" s="95"/>
      <c r="AI85" s="95"/>
      <c r="AJ85" s="95"/>
      <c r="AK85" s="95"/>
      <c r="AL85" s="95"/>
      <c r="AM85" s="95"/>
    </row>
    <row r="86" spans="1:39" s="96" customFormat="1" ht="153" x14ac:dyDescent="0.25">
      <c r="A86" s="90">
        <v>50</v>
      </c>
      <c r="B86" s="90" t="s">
        <v>247</v>
      </c>
      <c r="C86" s="90">
        <v>1</v>
      </c>
      <c r="D86" s="90" t="s">
        <v>450</v>
      </c>
      <c r="E86" s="94" t="str">
        <f>+VLOOKUP('VALORACIÓN DE CONTROL DE RIESGO'!A86,'IDENTIFICACIÓN DE RIESGOS'!$A$8:$F$95,6,0)</f>
        <v xml:space="preserve"> Adquisición, instalación y puesta en funcionamiento del sistema de video vigilancia PD-FC-5</v>
      </c>
      <c r="F86" s="117" t="str">
        <f>+VLOOKUP(A86,'IDENTIFICACIÓN DE RIESGOS'!$A$7:$C$73,3,0)</f>
        <v>Fallas técnicas en los puntos instalados  del sistema de Video vigilancia de la ciudad</v>
      </c>
      <c r="G86" s="90" t="s">
        <v>777</v>
      </c>
      <c r="H86" s="90" t="s">
        <v>392</v>
      </c>
      <c r="I86" s="90" t="s">
        <v>863</v>
      </c>
      <c r="J86" s="90" t="s">
        <v>452</v>
      </c>
      <c r="K86" s="90" t="s">
        <v>452</v>
      </c>
      <c r="L86" s="90" t="s">
        <v>454</v>
      </c>
      <c r="M86" s="90" t="s">
        <v>462</v>
      </c>
      <c r="N86" s="90" t="s">
        <v>456</v>
      </c>
      <c r="O86" s="90" t="s">
        <v>457</v>
      </c>
      <c r="P86" s="90" t="s">
        <v>458</v>
      </c>
      <c r="Q86" s="90" t="s">
        <v>452</v>
      </c>
      <c r="R86" s="90" t="s">
        <v>459</v>
      </c>
      <c r="S86" s="90" t="s">
        <v>457</v>
      </c>
      <c r="T86" s="97" t="s">
        <v>534</v>
      </c>
      <c r="U86" s="90">
        <f>SUM(IF('VALORACIÓN DE CONTROL DE RIESGO'!L86="Preventivo",15,IF('VALORACIÓN DE CONTROL DE RIESGO'!L86="Detectivo",10,0)),IF('VALORACIÓN DE CONTROL DE RIESGO'!N86="Asignado",15,0),IF('VALORACIÓN DE CONTROL DE RIESGO'!O86="Adecuada",15,0),IF('VALORACIÓN DE CONTROL DE RIESGO'!P86="Completa",10,IF('VALORACIÓN DE CONTROL DE RIESGO'!P86="Incompleta",5,0)),IF('VALORACIÓN DE CONTROL DE RIESGO'!Q86="SI",15,0),IF('VALORACIÓN DE CONTROL DE RIESGO'!R86="Se investigan y se resuelven oportunamente",15,0),IF('VALORACIÓN DE CONTROL DE RIESGO'!S86="Adecuada",15,0))</f>
        <v>100</v>
      </c>
      <c r="V86" s="90" t="str">
        <f t="shared" si="43"/>
        <v>Fuerte</v>
      </c>
      <c r="W86" s="90" t="s">
        <v>460</v>
      </c>
      <c r="X86" s="90" t="str">
        <f t="shared" si="44"/>
        <v>Fuerte</v>
      </c>
      <c r="Y86" s="90" t="str">
        <f t="shared" si="45"/>
        <v>NO</v>
      </c>
      <c r="Z86" s="90"/>
      <c r="AA86" s="95"/>
      <c r="AB86" s="95"/>
      <c r="AC86" s="95"/>
      <c r="AD86" s="95"/>
      <c r="AE86" s="95"/>
      <c r="AF86" s="95"/>
      <c r="AG86" s="95"/>
      <c r="AH86" s="95"/>
      <c r="AI86" s="95"/>
      <c r="AJ86" s="95"/>
      <c r="AK86" s="95"/>
      <c r="AL86" s="95"/>
      <c r="AM86" s="95"/>
    </row>
    <row r="87" spans="1:39" s="96" customFormat="1" ht="127.5" x14ac:dyDescent="0.25">
      <c r="A87" s="90">
        <v>51</v>
      </c>
      <c r="B87" s="90" t="s">
        <v>247</v>
      </c>
      <c r="C87" s="90">
        <v>1</v>
      </c>
      <c r="D87" s="90" t="s">
        <v>450</v>
      </c>
      <c r="E87" s="94" t="str">
        <f>+VLOOKUP('VALORACIÓN DE CONTROL DE RIESGO'!A87,'IDENTIFICACIÓN DE RIESGOS'!$A$8:$F$95,6,0)</f>
        <v xml:space="preserve"> Etapa Precontractual para la Adquisición de Bienes y/o Servicios para los Organismos de SDJ PD-FC-7</v>
      </c>
      <c r="F87" s="117" t="str">
        <f>+VLOOKUP(A87,'IDENTIFICACIÓN DE RIESGOS'!$A$7:$C$73,3,0)</f>
        <v>No suministrar los bienes y servicios de manera oportuna</v>
      </c>
      <c r="G87" s="90" t="s">
        <v>393</v>
      </c>
      <c r="H87" s="90" t="s">
        <v>781</v>
      </c>
      <c r="I87" s="90" t="s">
        <v>864</v>
      </c>
      <c r="J87" s="90" t="s">
        <v>452</v>
      </c>
      <c r="K87" s="90" t="s">
        <v>452</v>
      </c>
      <c r="L87" s="90" t="s">
        <v>454</v>
      </c>
      <c r="M87" s="90" t="s">
        <v>462</v>
      </c>
      <c r="N87" s="90" t="s">
        <v>456</v>
      </c>
      <c r="O87" s="90" t="s">
        <v>457</v>
      </c>
      <c r="P87" s="90" t="s">
        <v>458</v>
      </c>
      <c r="Q87" s="90" t="s">
        <v>452</v>
      </c>
      <c r="R87" s="90" t="s">
        <v>459</v>
      </c>
      <c r="S87" s="90" t="s">
        <v>457</v>
      </c>
      <c r="T87" s="97" t="s">
        <v>534</v>
      </c>
      <c r="U87" s="90">
        <f>SUM(IF('VALORACIÓN DE CONTROL DE RIESGO'!L87="Preventivo",15,IF('VALORACIÓN DE CONTROL DE RIESGO'!L87="Detectivo",10,0)),IF('VALORACIÓN DE CONTROL DE RIESGO'!N87="Asignado",15,0),IF('VALORACIÓN DE CONTROL DE RIESGO'!O87="Adecuada",15,0),IF('VALORACIÓN DE CONTROL DE RIESGO'!P87="Completa",10,IF('VALORACIÓN DE CONTROL DE RIESGO'!P87="Incompleta",5,0)),IF('VALORACIÓN DE CONTROL DE RIESGO'!Q87="SI",15,0),IF('VALORACIÓN DE CONTROL DE RIESGO'!R87="Se investigan y se resuelven oportunamente",15,0),IF('VALORACIÓN DE CONTROL DE RIESGO'!S87="Adecuada",15,0))</f>
        <v>100</v>
      </c>
      <c r="V87" s="90" t="str">
        <f t="shared" si="43"/>
        <v>Fuerte</v>
      </c>
      <c r="W87" s="90" t="s">
        <v>460</v>
      </c>
      <c r="X87" s="90" t="str">
        <f t="shared" si="44"/>
        <v>Fuerte</v>
      </c>
      <c r="Y87" s="90" t="str">
        <f t="shared" si="45"/>
        <v>NO</v>
      </c>
      <c r="Z87" s="90"/>
      <c r="AA87" s="95"/>
      <c r="AB87" s="95"/>
      <c r="AC87" s="95"/>
      <c r="AD87" s="95"/>
      <c r="AE87" s="95"/>
      <c r="AF87" s="95"/>
      <c r="AG87" s="95"/>
      <c r="AH87" s="95"/>
      <c r="AI87" s="95"/>
      <c r="AJ87" s="95"/>
      <c r="AK87" s="95"/>
      <c r="AL87" s="95"/>
      <c r="AM87" s="95"/>
    </row>
    <row r="88" spans="1:39" s="96" customFormat="1" ht="114.75" x14ac:dyDescent="0.25">
      <c r="A88" s="90">
        <v>52</v>
      </c>
      <c r="B88" s="90" t="s">
        <v>247</v>
      </c>
      <c r="C88" s="90">
        <v>1</v>
      </c>
      <c r="D88" s="90" t="s">
        <v>450</v>
      </c>
      <c r="E88" s="94" t="str">
        <f>+VLOOKUP('VALORACIÓN DE CONTROL DE RIESGO'!A88,'IDENTIFICACIÓN DE RIESGOS'!$A$8:$F$95,6,0)</f>
        <v>Etapa Precontractual para la Adquisición de Bienes y/o Servicios para los Organismos de SDJ PD-FC-7
 Etapa Precontractual para el Arrendamiento de Bienes Inmuebles, Gestionado por la Subsecretaria de Inversiones y FCO PD-FC-8.</v>
      </c>
      <c r="F88" s="117" t="str">
        <f>+VLOOKUP(A88,'IDENTIFICACIÓN DE RIESGOS'!$A$7:$C$73,3,0)</f>
        <v>Proyectos no ejecutados de acuerdo a lo proyectado en la vigencia anterior, Proyectos inconclusos en su ejecución (Obras de infraestructura sin terminar), Obras sin el cumplimiento de requisitos para su adecuado funcionamiento</v>
      </c>
      <c r="G88" s="90" t="s">
        <v>396</v>
      </c>
      <c r="H88" s="90" t="s">
        <v>782</v>
      </c>
      <c r="I88" s="90" t="s">
        <v>865</v>
      </c>
      <c r="J88" s="90" t="s">
        <v>452</v>
      </c>
      <c r="K88" s="90" t="s">
        <v>452</v>
      </c>
      <c r="L88" s="90" t="s">
        <v>454</v>
      </c>
      <c r="M88" s="90" t="s">
        <v>462</v>
      </c>
      <c r="N88" s="90" t="s">
        <v>456</v>
      </c>
      <c r="O88" s="90" t="s">
        <v>457</v>
      </c>
      <c r="P88" s="90" t="s">
        <v>458</v>
      </c>
      <c r="Q88" s="90" t="s">
        <v>452</v>
      </c>
      <c r="R88" s="90" t="s">
        <v>459</v>
      </c>
      <c r="S88" s="90" t="s">
        <v>457</v>
      </c>
      <c r="T88" s="97" t="s">
        <v>534</v>
      </c>
      <c r="U88" s="90">
        <f>SUM(IF('VALORACIÓN DE CONTROL DE RIESGO'!L88="Preventivo",15,IF('VALORACIÓN DE CONTROL DE RIESGO'!L88="Detectivo",10,0)),IF('VALORACIÓN DE CONTROL DE RIESGO'!N88="Asignado",15,0),IF('VALORACIÓN DE CONTROL DE RIESGO'!O88="Adecuada",15,0),IF('VALORACIÓN DE CONTROL DE RIESGO'!P88="Completa",10,IF('VALORACIÓN DE CONTROL DE RIESGO'!P88="Incompleta",5,0)),IF('VALORACIÓN DE CONTROL DE RIESGO'!Q88="SI",15,0),IF('VALORACIÓN DE CONTROL DE RIESGO'!R88="Se investigan y se resuelven oportunamente",15,0),IF('VALORACIÓN DE CONTROL DE RIESGO'!S88="Adecuada",15,0))</f>
        <v>100</v>
      </c>
      <c r="V88" s="90" t="str">
        <f t="shared" ref="V88:V92" si="46">IF(U88&gt;=96,"Fuerte",IF(AND(U88&gt;=86,U88&lt;=95),"Moderado",IF(AND(U88&lt;=85,U88&gt;=0),"Debil","")))</f>
        <v>Fuerte</v>
      </c>
      <c r="W88" s="90" t="s">
        <v>460</v>
      </c>
      <c r="X88" s="90" t="str">
        <f t="shared" ref="X88:X92" si="47">IF(AND(V88="Fuerte",W88="Fuerte"),"Fuerte",IF(AND(V88="Fuerte",W88="Moderado"),"Moderado",IF(AND(V88="Fuerte",W88="Debil"),"Debil",IF(AND(V88="Moderado",W88="Fuerte"),"Moderado",IF(AND(V88="Moderado",W88="Moderado"),"Moderado",IF(AND(V88="Moderado",W88="Debil"),"Debil",IF(AND(V88="Debil",W88="Fuerte"),"Debil",IF(AND(V88="Debil",W88="Moderado"),"Debil",IF(AND(V88="Debil",W88="Debil"),"Debil","")))))))))</f>
        <v>Fuerte</v>
      </c>
      <c r="Y88" s="90" t="str">
        <f t="shared" ref="Y88:Y92" si="48">IF(X88="","",IF(X88="Fuerte","NO","SI"))</f>
        <v>NO</v>
      </c>
      <c r="Z88" s="90"/>
      <c r="AA88" s="95"/>
      <c r="AB88" s="95"/>
      <c r="AC88" s="95"/>
      <c r="AD88" s="95"/>
      <c r="AE88" s="95"/>
      <c r="AF88" s="95"/>
      <c r="AG88" s="95"/>
      <c r="AH88" s="95"/>
      <c r="AI88" s="95"/>
      <c r="AJ88" s="95"/>
      <c r="AK88" s="95"/>
      <c r="AL88" s="95"/>
      <c r="AM88" s="95"/>
    </row>
    <row r="89" spans="1:39" s="96" customFormat="1" ht="102" x14ac:dyDescent="0.25">
      <c r="A89" s="90">
        <v>53</v>
      </c>
      <c r="B89" s="90" t="s">
        <v>256</v>
      </c>
      <c r="C89" s="90">
        <v>1</v>
      </c>
      <c r="D89" s="90" t="s">
        <v>450</v>
      </c>
      <c r="E89" s="94" t="str">
        <f>+VLOOKUP('VALORACIÓN DE CONTROL DE RIESGO'!A89,'IDENTIFICACIÓN DE RIESGOS'!$A$8:$F$95,6,0)</f>
        <v>Atención Básica a  las Personas Privadas de la Libertad PD-AIB-XXX</v>
      </c>
      <c r="F89" s="117" t="str">
        <f>+VLOOKUP(A89,'IDENTIFICACIÓN DE RIESGOS'!$A$7:$C$73,3,0)</f>
        <v>Incumplimiento en la prestación del servicio</v>
      </c>
      <c r="G89" s="90" t="s">
        <v>397</v>
      </c>
      <c r="H89" s="90" t="s">
        <v>398</v>
      </c>
      <c r="I89" s="90" t="s">
        <v>535</v>
      </c>
      <c r="J89" s="90" t="s">
        <v>452</v>
      </c>
      <c r="K89" s="90" t="s">
        <v>452</v>
      </c>
      <c r="L89" s="90" t="s">
        <v>454</v>
      </c>
      <c r="M89" s="90" t="s">
        <v>462</v>
      </c>
      <c r="N89" s="90" t="s">
        <v>456</v>
      </c>
      <c r="O89" s="90" t="s">
        <v>457</v>
      </c>
      <c r="P89" s="90" t="s">
        <v>458</v>
      </c>
      <c r="Q89" s="90" t="s">
        <v>452</v>
      </c>
      <c r="R89" s="90" t="s">
        <v>459</v>
      </c>
      <c r="S89" s="90" t="s">
        <v>457</v>
      </c>
      <c r="T89" s="97" t="s">
        <v>455</v>
      </c>
      <c r="U89" s="90">
        <f>SUM(IF('VALORACIÓN DE CONTROL DE RIESGO'!L89="Preventivo",15,IF('VALORACIÓN DE CONTROL DE RIESGO'!L89="Detectivo",10,0)),IF('VALORACIÓN DE CONTROL DE RIESGO'!N89="Asignado",15,0),IF('VALORACIÓN DE CONTROL DE RIESGO'!O89="Adecuada",15,0),IF('VALORACIÓN DE CONTROL DE RIESGO'!P89="Completa",10,IF('VALORACIÓN DE CONTROL DE RIESGO'!P89="Incompleta",5,0)),IF('VALORACIÓN DE CONTROL DE RIESGO'!Q89="SI",15,0),IF('VALORACIÓN DE CONTROL DE RIESGO'!R89="Se investigan y se resuelven oportunamente",15,0),IF('VALORACIÓN DE CONTROL DE RIESGO'!S89="Adecuada",15,0))</f>
        <v>100</v>
      </c>
      <c r="V89" s="90" t="str">
        <f t="shared" si="46"/>
        <v>Fuerte</v>
      </c>
      <c r="W89" s="90" t="s">
        <v>460</v>
      </c>
      <c r="X89" s="90" t="str">
        <f t="shared" si="47"/>
        <v>Fuerte</v>
      </c>
      <c r="Y89" s="90" t="str">
        <f t="shared" si="48"/>
        <v>NO</v>
      </c>
      <c r="Z89" s="90"/>
      <c r="AA89" s="95"/>
      <c r="AB89" s="95"/>
      <c r="AC89" s="95"/>
      <c r="AD89" s="95"/>
      <c r="AE89" s="95"/>
      <c r="AF89" s="95"/>
      <c r="AG89" s="95"/>
      <c r="AH89" s="95"/>
      <c r="AI89" s="95"/>
      <c r="AJ89" s="95"/>
      <c r="AK89" s="95"/>
      <c r="AL89" s="95"/>
      <c r="AM89" s="95"/>
    </row>
    <row r="90" spans="1:39" s="96" customFormat="1" ht="127.5" x14ac:dyDescent="0.25">
      <c r="A90" s="90">
        <v>54</v>
      </c>
      <c r="B90" s="90" t="s">
        <v>256</v>
      </c>
      <c r="C90" s="90">
        <v>1</v>
      </c>
      <c r="D90" s="90" t="s">
        <v>450</v>
      </c>
      <c r="E90" s="94" t="str">
        <f>+VLOOKUP('VALORACIÓN DE CONTROL DE RIESGO'!A90,'IDENTIFICACIÓN DE RIESGOS'!$A$8:$F$95,6,0)</f>
        <v>Junta de Evaluación de Trabajo Estudio y Enseñanza PD-AIB-2</v>
      </c>
      <c r="F90" s="117" t="str">
        <f>+VLOOKUP(A90,'IDENTIFICACIÓN DE RIESGOS'!$A$7:$C$73,3,0)</f>
        <v>Disminución de las actividades válidas para la redención de pena, vulneración de derechos a PPL</v>
      </c>
      <c r="G90" s="90" t="s">
        <v>399</v>
      </c>
      <c r="H90" s="90" t="s">
        <v>400</v>
      </c>
      <c r="I90" s="90" t="s">
        <v>866</v>
      </c>
      <c r="J90" s="90" t="s">
        <v>452</v>
      </c>
      <c r="K90" s="90" t="s">
        <v>452</v>
      </c>
      <c r="L90" s="90" t="s">
        <v>454</v>
      </c>
      <c r="M90" s="90" t="s">
        <v>462</v>
      </c>
      <c r="N90" s="90" t="s">
        <v>456</v>
      </c>
      <c r="O90" s="90" t="s">
        <v>457</v>
      </c>
      <c r="P90" s="90" t="s">
        <v>458</v>
      </c>
      <c r="Q90" s="90" t="s">
        <v>452</v>
      </c>
      <c r="R90" s="90" t="s">
        <v>459</v>
      </c>
      <c r="S90" s="90" t="s">
        <v>457</v>
      </c>
      <c r="T90" s="97" t="s">
        <v>455</v>
      </c>
      <c r="U90" s="90">
        <f>SUM(IF('VALORACIÓN DE CONTROL DE RIESGO'!L90="Preventivo",15,IF('VALORACIÓN DE CONTROL DE RIESGO'!L90="Detectivo",10,0)),IF('VALORACIÓN DE CONTROL DE RIESGO'!N90="Asignado",15,0),IF('VALORACIÓN DE CONTROL DE RIESGO'!O90="Adecuada",15,0),IF('VALORACIÓN DE CONTROL DE RIESGO'!P90="Completa",10,IF('VALORACIÓN DE CONTROL DE RIESGO'!P90="Incompleta",5,0)),IF('VALORACIÓN DE CONTROL DE RIESGO'!Q90="SI",15,0),IF('VALORACIÓN DE CONTROL DE RIESGO'!R90="Se investigan y se resuelven oportunamente",15,0),IF('VALORACIÓN DE CONTROL DE RIESGO'!S90="Adecuada",15,0))</f>
        <v>100</v>
      </c>
      <c r="V90" s="90" t="str">
        <f t="shared" si="46"/>
        <v>Fuerte</v>
      </c>
      <c r="W90" s="90" t="s">
        <v>460</v>
      </c>
      <c r="X90" s="90" t="str">
        <f t="shared" si="47"/>
        <v>Fuerte</v>
      </c>
      <c r="Y90" s="90" t="str">
        <f t="shared" si="48"/>
        <v>NO</v>
      </c>
      <c r="Z90" s="90"/>
      <c r="AA90" s="95"/>
      <c r="AB90" s="95"/>
      <c r="AC90" s="95"/>
      <c r="AD90" s="95"/>
      <c r="AE90" s="95"/>
      <c r="AF90" s="95"/>
      <c r="AG90" s="95"/>
      <c r="AH90" s="95"/>
      <c r="AI90" s="95"/>
      <c r="AJ90" s="95"/>
      <c r="AK90" s="95"/>
      <c r="AL90" s="95"/>
      <c r="AM90" s="95"/>
    </row>
    <row r="91" spans="1:39" s="96" customFormat="1" ht="114.75" x14ac:dyDescent="0.25">
      <c r="A91" s="90">
        <v>55</v>
      </c>
      <c r="B91" s="90" t="s">
        <v>256</v>
      </c>
      <c r="C91" s="90">
        <v>1</v>
      </c>
      <c r="D91" s="90" t="s">
        <v>450</v>
      </c>
      <c r="E91" s="94" t="str">
        <f>+VLOOKUP('VALORACIÓN DE CONTROL DE RIESGO'!A91,'IDENTIFICACIÓN DE RIESGOS'!$A$8:$F$95,6,0)</f>
        <v>Control de PPL PD-AIB-XXX</v>
      </c>
      <c r="F91" s="117" t="str">
        <f>+VLOOKUP(A91,'IDENTIFICACIÓN DE RIESGOS'!$A$7:$C$73,3,0)</f>
        <v>Pérdida de la confidencialidad de la información</v>
      </c>
      <c r="G91" s="90" t="s">
        <v>402</v>
      </c>
      <c r="H91" s="90" t="s">
        <v>400</v>
      </c>
      <c r="I91" s="90" t="s">
        <v>867</v>
      </c>
      <c r="J91" s="90" t="s">
        <v>452</v>
      </c>
      <c r="K91" s="90" t="s">
        <v>452</v>
      </c>
      <c r="L91" s="90" t="s">
        <v>454</v>
      </c>
      <c r="M91" s="90" t="s">
        <v>462</v>
      </c>
      <c r="N91" s="90" t="s">
        <v>456</v>
      </c>
      <c r="O91" s="90" t="s">
        <v>457</v>
      </c>
      <c r="P91" s="90" t="s">
        <v>458</v>
      </c>
      <c r="Q91" s="90" t="s">
        <v>452</v>
      </c>
      <c r="R91" s="90" t="s">
        <v>459</v>
      </c>
      <c r="S91" s="90" t="s">
        <v>457</v>
      </c>
      <c r="T91" s="97" t="s">
        <v>455</v>
      </c>
      <c r="U91" s="90">
        <f>SUM(IF('VALORACIÓN DE CONTROL DE RIESGO'!L91="Preventivo",15,IF('VALORACIÓN DE CONTROL DE RIESGO'!L91="Detectivo",10,0)),IF('VALORACIÓN DE CONTROL DE RIESGO'!N91="Asignado",15,0),IF('VALORACIÓN DE CONTROL DE RIESGO'!O91="Adecuada",15,0),IF('VALORACIÓN DE CONTROL DE RIESGO'!P91="Completa",10,IF('VALORACIÓN DE CONTROL DE RIESGO'!P91="Incompleta",5,0)),IF('VALORACIÓN DE CONTROL DE RIESGO'!Q91="SI",15,0),IF('VALORACIÓN DE CONTROL DE RIESGO'!R91="Se investigan y se resuelven oportunamente",15,0),IF('VALORACIÓN DE CONTROL DE RIESGO'!S91="Adecuada",15,0))</f>
        <v>100</v>
      </c>
      <c r="V91" s="90" t="str">
        <f t="shared" si="46"/>
        <v>Fuerte</v>
      </c>
      <c r="W91" s="90" t="s">
        <v>460</v>
      </c>
      <c r="X91" s="90" t="str">
        <f t="shared" si="47"/>
        <v>Fuerte</v>
      </c>
      <c r="Y91" s="90" t="str">
        <f t="shared" si="48"/>
        <v>NO</v>
      </c>
      <c r="Z91" s="90"/>
      <c r="AA91" s="95"/>
      <c r="AB91" s="95"/>
      <c r="AC91" s="95"/>
      <c r="AD91" s="95"/>
      <c r="AE91" s="95"/>
      <c r="AF91" s="95"/>
      <c r="AG91" s="95"/>
      <c r="AH91" s="95"/>
      <c r="AI91" s="95"/>
      <c r="AJ91" s="95"/>
      <c r="AK91" s="95"/>
      <c r="AL91" s="95"/>
      <c r="AM91" s="95"/>
    </row>
    <row r="92" spans="1:39" s="96" customFormat="1" ht="102" x14ac:dyDescent="0.25">
      <c r="A92" s="90">
        <v>56</v>
      </c>
      <c r="B92" s="90" t="s">
        <v>256</v>
      </c>
      <c r="C92" s="90">
        <v>1</v>
      </c>
      <c r="D92" s="90" t="s">
        <v>450</v>
      </c>
      <c r="E92" s="94" t="str">
        <f>+VLOOKUP('VALORACIÓN DE CONTROL DE RIESGO'!A92,'IDENTIFICACIÓN DE RIESGOS'!$A$8:$F$95,6,0)</f>
        <v>Remisiones Judiciales PD-TJ-5</v>
      </c>
      <c r="F92" s="117" t="str">
        <f>+VLOOKUP(A92,'IDENTIFICACIÓN DE RIESGOS'!$A$7:$C$73,3,0)</f>
        <v>Fuga o Rescate de PPL</v>
      </c>
      <c r="G92" s="90" t="s">
        <v>403</v>
      </c>
      <c r="H92" s="90" t="s">
        <v>404</v>
      </c>
      <c r="I92" s="90" t="s">
        <v>868</v>
      </c>
      <c r="J92" s="90" t="s">
        <v>452</v>
      </c>
      <c r="K92" s="90" t="s">
        <v>452</v>
      </c>
      <c r="L92" s="90" t="s">
        <v>454</v>
      </c>
      <c r="M92" s="90" t="s">
        <v>462</v>
      </c>
      <c r="N92" s="90" t="s">
        <v>456</v>
      </c>
      <c r="O92" s="90" t="s">
        <v>457</v>
      </c>
      <c r="P92" s="90" t="s">
        <v>458</v>
      </c>
      <c r="Q92" s="90" t="s">
        <v>452</v>
      </c>
      <c r="R92" s="90" t="s">
        <v>459</v>
      </c>
      <c r="S92" s="90" t="s">
        <v>457</v>
      </c>
      <c r="T92" s="97" t="s">
        <v>455</v>
      </c>
      <c r="U92" s="90">
        <f>SUM(IF('VALORACIÓN DE CONTROL DE RIESGO'!L92="Preventivo",15,IF('VALORACIÓN DE CONTROL DE RIESGO'!L92="Detectivo",10,0)),IF('VALORACIÓN DE CONTROL DE RIESGO'!N92="Asignado",15,0),IF('VALORACIÓN DE CONTROL DE RIESGO'!O92="Adecuada",15,0),IF('VALORACIÓN DE CONTROL DE RIESGO'!P92="Completa",10,IF('VALORACIÓN DE CONTROL DE RIESGO'!P92="Incompleta",5,0)),IF('VALORACIÓN DE CONTROL DE RIESGO'!Q92="SI",15,0),IF('VALORACIÓN DE CONTROL DE RIESGO'!R92="Se investigan y se resuelven oportunamente",15,0),IF('VALORACIÓN DE CONTROL DE RIESGO'!S92="Adecuada",15,0))</f>
        <v>100</v>
      </c>
      <c r="V92" s="90" t="str">
        <f t="shared" si="46"/>
        <v>Fuerte</v>
      </c>
      <c r="W92" s="90" t="s">
        <v>460</v>
      </c>
      <c r="X92" s="90" t="str">
        <f t="shared" si="47"/>
        <v>Fuerte</v>
      </c>
      <c r="Y92" s="90" t="str">
        <f t="shared" si="48"/>
        <v>NO</v>
      </c>
      <c r="Z92" s="90"/>
      <c r="AA92" s="95"/>
      <c r="AB92" s="95"/>
      <c r="AC92" s="95"/>
      <c r="AD92" s="95"/>
      <c r="AE92" s="95"/>
      <c r="AF92" s="95"/>
      <c r="AG92" s="95"/>
      <c r="AH92" s="95"/>
      <c r="AI92" s="95"/>
      <c r="AJ92" s="95"/>
      <c r="AK92" s="95"/>
      <c r="AL92" s="95"/>
      <c r="AM92" s="95"/>
    </row>
    <row r="93" spans="1:39" s="96" customFormat="1" ht="140.25" x14ac:dyDescent="0.25">
      <c r="A93" s="90">
        <v>57</v>
      </c>
      <c r="B93" s="90" t="s">
        <v>256</v>
      </c>
      <c r="C93" s="90">
        <v>1</v>
      </c>
      <c r="D93" s="90" t="s">
        <v>450</v>
      </c>
      <c r="E93" s="94" t="str">
        <f>+VLOOKUP('VALORACIÓN DE CONTROL DE RIESGO'!A93,'IDENTIFICACIÓN DE RIESGOS'!$A$8:$F$95,6,0)</f>
        <v xml:space="preserve"> Suministro de Alimentación a las Personas Privadas de la Libertad 
PD-AIB-3</v>
      </c>
      <c r="F93" s="117" t="str">
        <f>+VLOOKUP(A93,'IDENTIFICACIÓN DE RIESGOS'!$A$7:$C$73,3,0)</f>
        <v>Cuarentena, ETA (enfermedad transmitida por alimento) y cierre del servicio de alimentos</v>
      </c>
      <c r="G93" s="90" t="s">
        <v>405</v>
      </c>
      <c r="H93" s="90" t="s">
        <v>404</v>
      </c>
      <c r="I93" s="90" t="s">
        <v>536</v>
      </c>
      <c r="J93" s="90" t="s">
        <v>452</v>
      </c>
      <c r="K93" s="90" t="s">
        <v>452</v>
      </c>
      <c r="L93" s="90" t="s">
        <v>454</v>
      </c>
      <c r="M93" s="90" t="s">
        <v>462</v>
      </c>
      <c r="N93" s="90" t="s">
        <v>456</v>
      </c>
      <c r="O93" s="90" t="s">
        <v>457</v>
      </c>
      <c r="P93" s="90" t="s">
        <v>458</v>
      </c>
      <c r="Q93" s="90" t="s">
        <v>452</v>
      </c>
      <c r="R93" s="90" t="s">
        <v>459</v>
      </c>
      <c r="S93" s="90" t="s">
        <v>457</v>
      </c>
      <c r="T93" s="97" t="s">
        <v>455</v>
      </c>
      <c r="U93" s="90">
        <f>SUM(IF('VALORACIÓN DE CONTROL DE RIESGO'!L93="Preventivo",15,IF('VALORACIÓN DE CONTROL DE RIESGO'!L93="Detectivo",10,0)),IF('VALORACIÓN DE CONTROL DE RIESGO'!N93="Asignado",15,0),IF('VALORACIÓN DE CONTROL DE RIESGO'!O93="Adecuada",15,0),IF('VALORACIÓN DE CONTROL DE RIESGO'!P93="Completa",10,IF('VALORACIÓN DE CONTROL DE RIESGO'!P93="Incompleta",5,0)),IF('VALORACIÓN DE CONTROL DE RIESGO'!Q93="SI",15,0),IF('VALORACIÓN DE CONTROL DE RIESGO'!R93="Se investigan y se resuelven oportunamente",15,0),IF('VALORACIÓN DE CONTROL DE RIESGO'!S93="Adecuada",15,0))</f>
        <v>100</v>
      </c>
      <c r="V93" s="90" t="str">
        <f t="shared" ref="V93:V95" si="49">IF(U93&gt;=96,"Fuerte",IF(AND(U93&gt;=86,U93&lt;=95),"Moderado",IF(AND(U93&lt;=85,U93&gt;=0),"Debil","")))</f>
        <v>Fuerte</v>
      </c>
      <c r="W93" s="90" t="s">
        <v>460</v>
      </c>
      <c r="X93" s="90" t="str">
        <f t="shared" ref="X93:X95" si="50">IF(AND(V93="Fuerte",W93="Fuerte"),"Fuerte",IF(AND(V93="Fuerte",W93="Moderado"),"Moderado",IF(AND(V93="Fuerte",W93="Debil"),"Debil",IF(AND(V93="Moderado",W93="Fuerte"),"Moderado",IF(AND(V93="Moderado",W93="Moderado"),"Moderado",IF(AND(V93="Moderado",W93="Debil"),"Debil",IF(AND(V93="Debil",W93="Fuerte"),"Debil",IF(AND(V93="Debil",W93="Moderado"),"Debil",IF(AND(V93="Debil",W93="Debil"),"Debil","")))))))))</f>
        <v>Fuerte</v>
      </c>
      <c r="Y93" s="90" t="str">
        <f t="shared" ref="Y93:Y95" si="51">IF(X93="","",IF(X93="Fuerte","NO","SI"))</f>
        <v>NO</v>
      </c>
      <c r="Z93" s="90"/>
      <c r="AA93" s="95"/>
      <c r="AB93" s="95"/>
      <c r="AC93" s="95"/>
      <c r="AD93" s="95"/>
      <c r="AE93" s="95"/>
      <c r="AF93" s="95"/>
      <c r="AG93" s="95"/>
      <c r="AH93" s="95"/>
      <c r="AI93" s="95"/>
      <c r="AJ93" s="95"/>
      <c r="AK93" s="95"/>
      <c r="AL93" s="95"/>
      <c r="AM93" s="95"/>
    </row>
    <row r="94" spans="1:39" s="96" customFormat="1" ht="102" x14ac:dyDescent="0.25">
      <c r="A94" s="90">
        <v>58</v>
      </c>
      <c r="B94" s="90" t="s">
        <v>876</v>
      </c>
      <c r="C94" s="90">
        <v>1</v>
      </c>
      <c r="D94" s="90" t="s">
        <v>450</v>
      </c>
      <c r="E94" s="94" t="str">
        <f>+VLOOKUP('VALORACIÓN DE CONTROL DE RIESGO'!A94,'IDENTIFICACIÓN DE RIESGOS'!$A$8:$F$95,6,0)</f>
        <v>Control de PPL PD-CVS-XXX
Control de Visitas PD-CVS-4</v>
      </c>
      <c r="F94" s="117" t="str">
        <f>+VLOOKUP(A94,'IDENTIFICACIÓN DE RIESGOS'!$A$7:$C$73,3,0)</f>
        <v>Incumplimiento en la cobertura de los puestos de servicio y las actividades programadas</v>
      </c>
      <c r="G94" s="90" t="s">
        <v>407</v>
      </c>
      <c r="H94" s="90" t="s">
        <v>408</v>
      </c>
      <c r="I94" s="90" t="s">
        <v>537</v>
      </c>
      <c r="J94" s="90" t="s">
        <v>452</v>
      </c>
      <c r="K94" s="90" t="s">
        <v>452</v>
      </c>
      <c r="L94" s="90" t="s">
        <v>454</v>
      </c>
      <c r="M94" s="90" t="s">
        <v>462</v>
      </c>
      <c r="N94" s="90" t="s">
        <v>456</v>
      </c>
      <c r="O94" s="90" t="s">
        <v>457</v>
      </c>
      <c r="P94" s="90" t="s">
        <v>458</v>
      </c>
      <c r="Q94" s="90" t="s">
        <v>452</v>
      </c>
      <c r="R94" s="90" t="s">
        <v>459</v>
      </c>
      <c r="S94" s="90" t="s">
        <v>457</v>
      </c>
      <c r="T94" s="97" t="s">
        <v>455</v>
      </c>
      <c r="U94" s="90">
        <f>SUM(IF('VALORACIÓN DE CONTROL DE RIESGO'!L94="Preventivo",15,IF('VALORACIÓN DE CONTROL DE RIESGO'!L94="Detectivo",10,0)),IF('VALORACIÓN DE CONTROL DE RIESGO'!N94="Asignado",15,0),IF('VALORACIÓN DE CONTROL DE RIESGO'!O94="Adecuada",15,0),IF('VALORACIÓN DE CONTROL DE RIESGO'!P94="Completa",10,IF('VALORACIÓN DE CONTROL DE RIESGO'!P94="Incompleta",5,0)),IF('VALORACIÓN DE CONTROL DE RIESGO'!Q94="SI",15,0),IF('VALORACIÓN DE CONTROL DE RIESGO'!R94="Se investigan y se resuelven oportunamente",15,0),IF('VALORACIÓN DE CONTROL DE RIESGO'!S94="Adecuada",15,0))</f>
        <v>100</v>
      </c>
      <c r="V94" s="90" t="str">
        <f t="shared" si="49"/>
        <v>Fuerte</v>
      </c>
      <c r="W94" s="90" t="s">
        <v>460</v>
      </c>
      <c r="X94" s="90" t="str">
        <f t="shared" si="50"/>
        <v>Fuerte</v>
      </c>
      <c r="Y94" s="90" t="str">
        <f t="shared" si="51"/>
        <v>NO</v>
      </c>
      <c r="Z94" s="90"/>
      <c r="AA94" s="95"/>
      <c r="AB94" s="95"/>
      <c r="AC94" s="95"/>
      <c r="AD94" s="95"/>
      <c r="AE94" s="95"/>
      <c r="AF94" s="95"/>
      <c r="AG94" s="95"/>
      <c r="AH94" s="95"/>
      <c r="AI94" s="95"/>
      <c r="AJ94" s="95"/>
      <c r="AK94" s="95"/>
      <c r="AL94" s="95"/>
      <c r="AM94" s="95"/>
    </row>
    <row r="95" spans="1:39" s="96" customFormat="1" ht="178.5" x14ac:dyDescent="0.25">
      <c r="A95" s="90">
        <v>59</v>
      </c>
      <c r="B95" s="90" t="s">
        <v>876</v>
      </c>
      <c r="C95" s="90">
        <v>1</v>
      </c>
      <c r="D95" s="90" t="s">
        <v>450</v>
      </c>
      <c r="E95" s="94" t="str">
        <f>+VLOOKUP('VALORACIÓN DE CONTROL DE RIESGO'!A95,'IDENTIFICACIÓN DE RIESGOS'!$A$8:$F$95,6,0)</f>
        <v>Control de PPL PD-CVS-XXX
Control de Visitas PD-CVS-4</v>
      </c>
      <c r="F95" s="117" t="str">
        <f>+VLOOKUP(A95,'IDENTIFICACIÓN DE RIESGOS'!$A$7:$C$73,3,0)</f>
        <v>Inseguridad y tiempos de reacción a los eventos que atenten contra la seguridad de las PPL/Funcionarios/Guardia.</v>
      </c>
      <c r="G95" s="90" t="s">
        <v>411</v>
      </c>
      <c r="H95" s="90" t="s">
        <v>408</v>
      </c>
      <c r="I95" s="90" t="s">
        <v>869</v>
      </c>
      <c r="J95" s="90" t="s">
        <v>452</v>
      </c>
      <c r="K95" s="90" t="s">
        <v>452</v>
      </c>
      <c r="L95" s="90" t="s">
        <v>454</v>
      </c>
      <c r="M95" s="90" t="s">
        <v>462</v>
      </c>
      <c r="N95" s="90" t="s">
        <v>456</v>
      </c>
      <c r="O95" s="90" t="s">
        <v>457</v>
      </c>
      <c r="P95" s="90" t="s">
        <v>458</v>
      </c>
      <c r="Q95" s="90" t="s">
        <v>452</v>
      </c>
      <c r="R95" s="90" t="s">
        <v>459</v>
      </c>
      <c r="S95" s="90" t="s">
        <v>457</v>
      </c>
      <c r="T95" s="97" t="s">
        <v>455</v>
      </c>
      <c r="U95" s="90">
        <f>SUM(IF('VALORACIÓN DE CONTROL DE RIESGO'!L95="Preventivo",15,IF('VALORACIÓN DE CONTROL DE RIESGO'!L95="Detectivo",10,0)),IF('VALORACIÓN DE CONTROL DE RIESGO'!N95="Asignado",15,0),IF('VALORACIÓN DE CONTROL DE RIESGO'!O95="Adecuada",15,0),IF('VALORACIÓN DE CONTROL DE RIESGO'!P95="Completa",10,IF('VALORACIÓN DE CONTROL DE RIESGO'!P95="Incompleta",5,0)),IF('VALORACIÓN DE CONTROL DE RIESGO'!Q95="SI",15,0),IF('VALORACIÓN DE CONTROL DE RIESGO'!R95="Se investigan y se resuelven oportunamente",15,0),IF('VALORACIÓN DE CONTROL DE RIESGO'!S95="Adecuada",15,0))</f>
        <v>100</v>
      </c>
      <c r="V95" s="90" t="str">
        <f t="shared" si="49"/>
        <v>Fuerte</v>
      </c>
      <c r="W95" s="90" t="s">
        <v>460</v>
      </c>
      <c r="X95" s="90" t="str">
        <f t="shared" si="50"/>
        <v>Fuerte</v>
      </c>
      <c r="Y95" s="90" t="str">
        <f t="shared" si="51"/>
        <v>NO</v>
      </c>
      <c r="Z95" s="90"/>
      <c r="AA95" s="95"/>
      <c r="AB95" s="95"/>
      <c r="AC95" s="95"/>
      <c r="AD95" s="95"/>
      <c r="AE95" s="95"/>
      <c r="AF95" s="95"/>
      <c r="AG95" s="95"/>
      <c r="AH95" s="95"/>
      <c r="AI95" s="95"/>
      <c r="AJ95" s="95"/>
      <c r="AK95" s="95"/>
      <c r="AL95" s="95"/>
      <c r="AM95" s="95"/>
    </row>
    <row r="96" spans="1:39" s="96" customFormat="1" ht="114.75" x14ac:dyDescent="0.25">
      <c r="A96" s="90">
        <v>60</v>
      </c>
      <c r="B96" s="90" t="s">
        <v>876</v>
      </c>
      <c r="C96" s="90">
        <v>1</v>
      </c>
      <c r="D96" s="90" t="s">
        <v>450</v>
      </c>
      <c r="E96" s="94" t="str">
        <f>+VLOOKUP('VALORACIÓN DE CONTROL DE RIESGO'!A96,'IDENTIFICACIÓN DE RIESGOS'!$A$8:$F$95,6,0)</f>
        <v>Control de PPL PD-CVS-XXX
Control de Visitas PD-CVS-4</v>
      </c>
      <c r="F96" s="117" t="str">
        <f>+VLOOKUP(A96,'IDENTIFICACIÓN DE RIESGOS'!$A$7:$C$73,3,0)</f>
        <v>Fuga/rescates o inseguridad dentro del sistema penitenciario</v>
      </c>
      <c r="G96" s="90" t="s">
        <v>413</v>
      </c>
      <c r="H96" s="90" t="s">
        <v>408</v>
      </c>
      <c r="I96" s="90" t="s">
        <v>870</v>
      </c>
      <c r="J96" s="90" t="s">
        <v>452</v>
      </c>
      <c r="K96" s="90" t="s">
        <v>452</v>
      </c>
      <c r="L96" s="90" t="s">
        <v>454</v>
      </c>
      <c r="M96" s="90" t="s">
        <v>462</v>
      </c>
      <c r="N96" s="90" t="s">
        <v>456</v>
      </c>
      <c r="O96" s="90" t="s">
        <v>457</v>
      </c>
      <c r="P96" s="90" t="s">
        <v>458</v>
      </c>
      <c r="Q96" s="90" t="s">
        <v>452</v>
      </c>
      <c r="R96" s="90" t="s">
        <v>459</v>
      </c>
      <c r="S96" s="90" t="s">
        <v>457</v>
      </c>
      <c r="T96" s="97" t="s">
        <v>455</v>
      </c>
      <c r="U96" s="90">
        <f>SUM(IF('VALORACIÓN DE CONTROL DE RIESGO'!L96="Preventivo",15,IF('VALORACIÓN DE CONTROL DE RIESGO'!L96="Detectivo",10,0)),IF('VALORACIÓN DE CONTROL DE RIESGO'!N96="Asignado",15,0),IF('VALORACIÓN DE CONTROL DE RIESGO'!O96="Adecuada",15,0),IF('VALORACIÓN DE CONTROL DE RIESGO'!P96="Completa",10,IF('VALORACIÓN DE CONTROL DE RIESGO'!P96="Incompleta",5,0)),IF('VALORACIÓN DE CONTROL DE RIESGO'!Q96="SI",15,0),IF('VALORACIÓN DE CONTROL DE RIESGO'!R96="Se investigan y se resuelven oportunamente",15,0),IF('VALORACIÓN DE CONTROL DE RIESGO'!S96="Adecuada",15,0))</f>
        <v>100</v>
      </c>
      <c r="V96" s="90" t="str">
        <f t="shared" ref="V96:V101" si="52">IF(U96&gt;=96,"Fuerte",IF(AND(U96&gt;=86,U96&lt;=95),"Moderado",IF(AND(U96&lt;=85,U96&gt;=0),"Debil","")))</f>
        <v>Fuerte</v>
      </c>
      <c r="W96" s="90" t="s">
        <v>460</v>
      </c>
      <c r="X96" s="90" t="str">
        <f t="shared" ref="X96:X101" si="53">IF(AND(V96="Fuerte",W96="Fuerte"),"Fuerte",IF(AND(V96="Fuerte",W96="Moderado"),"Moderado",IF(AND(V96="Fuerte",W96="Debil"),"Debil",IF(AND(V96="Moderado",W96="Fuerte"),"Moderado",IF(AND(V96="Moderado",W96="Moderado"),"Moderado",IF(AND(V96="Moderado",W96="Debil"),"Debil",IF(AND(V96="Debil",W96="Fuerte"),"Debil",IF(AND(V96="Debil",W96="Moderado"),"Debil",IF(AND(V96="Debil",W96="Debil"),"Debil","")))))))))</f>
        <v>Fuerte</v>
      </c>
      <c r="Y96" s="90" t="str">
        <f t="shared" ref="Y96:Y101" si="54">IF(X96="","",IF(X96="Fuerte","NO","SI"))</f>
        <v>NO</v>
      </c>
      <c r="Z96" s="90"/>
      <c r="AA96" s="95"/>
      <c r="AB96" s="95"/>
      <c r="AC96" s="95"/>
      <c r="AD96" s="95"/>
      <c r="AE96" s="95"/>
      <c r="AF96" s="95"/>
      <c r="AG96" s="95"/>
      <c r="AH96" s="95"/>
      <c r="AI96" s="95"/>
      <c r="AJ96" s="95"/>
      <c r="AK96" s="95"/>
      <c r="AL96" s="95"/>
      <c r="AM96" s="95"/>
    </row>
    <row r="97" spans="1:39" s="96" customFormat="1" ht="165.75" x14ac:dyDescent="0.25">
      <c r="A97" s="90">
        <v>61</v>
      </c>
      <c r="B97" s="90" t="s">
        <v>877</v>
      </c>
      <c r="C97" s="90">
        <v>1</v>
      </c>
      <c r="D97" s="90" t="s">
        <v>450</v>
      </c>
      <c r="E97" s="94" t="str">
        <f>+VLOOKUP('VALORACIÓN DE CONTROL DE RIESGO'!A97,'IDENTIFICACIÓN DE RIESGOS'!$A$8:$F$95,6,0)</f>
        <v xml:space="preserve">Ingreso de la Persona Privada de la Libertad PD-TJ-1
Egreso de la Persona Privada de la Libertad 
PD-TJ-7
Remisiones de las Personas Privadas de la Libertad
PD-TJ-5
Disciplinario de la Persona Privada de la Libertad 
PD-TJ-6
</v>
      </c>
      <c r="F97" s="117" t="str">
        <f>+VLOOKUP(A97,'IDENTIFICACIÓN DE RIESGOS'!$A$7:$C$73,3,0)</f>
        <v xml:space="preserve">Vencimiento de trámites Jurídicos. </v>
      </c>
      <c r="G97" s="90" t="s">
        <v>414</v>
      </c>
      <c r="H97" s="90" t="s">
        <v>415</v>
      </c>
      <c r="I97" s="90" t="s">
        <v>871</v>
      </c>
      <c r="J97" s="90" t="s">
        <v>452</v>
      </c>
      <c r="K97" s="90" t="s">
        <v>452</v>
      </c>
      <c r="L97" s="90" t="s">
        <v>454</v>
      </c>
      <c r="M97" s="90" t="s">
        <v>462</v>
      </c>
      <c r="N97" s="90" t="s">
        <v>456</v>
      </c>
      <c r="O97" s="90" t="s">
        <v>457</v>
      </c>
      <c r="P97" s="90" t="s">
        <v>458</v>
      </c>
      <c r="Q97" s="90" t="s">
        <v>452</v>
      </c>
      <c r="R97" s="90" t="s">
        <v>459</v>
      </c>
      <c r="S97" s="90" t="s">
        <v>457</v>
      </c>
      <c r="T97" s="97" t="s">
        <v>538</v>
      </c>
      <c r="U97" s="90">
        <f>SUM(IF('VALORACIÓN DE CONTROL DE RIESGO'!L97="Preventivo",15,IF('VALORACIÓN DE CONTROL DE RIESGO'!L97="Detectivo",10,0)),IF('VALORACIÓN DE CONTROL DE RIESGO'!N97="Asignado",15,0),IF('VALORACIÓN DE CONTROL DE RIESGO'!O97="Adecuada",15,0),IF('VALORACIÓN DE CONTROL DE RIESGO'!P97="Completa",10,IF('VALORACIÓN DE CONTROL DE RIESGO'!P97="Incompleta",5,0)),IF('VALORACIÓN DE CONTROL DE RIESGO'!Q97="SI",15,0),IF('VALORACIÓN DE CONTROL DE RIESGO'!R97="Se investigan y se resuelven oportunamente",15,0),IF('VALORACIÓN DE CONTROL DE RIESGO'!S97="Adecuada",15,0))</f>
        <v>100</v>
      </c>
      <c r="V97" s="90" t="str">
        <f t="shared" si="52"/>
        <v>Fuerte</v>
      </c>
      <c r="W97" s="90" t="s">
        <v>460</v>
      </c>
      <c r="X97" s="90" t="str">
        <f t="shared" si="53"/>
        <v>Fuerte</v>
      </c>
      <c r="Y97" s="90" t="str">
        <f t="shared" si="54"/>
        <v>NO</v>
      </c>
      <c r="Z97" s="90"/>
      <c r="AA97" s="95"/>
      <c r="AB97" s="95"/>
      <c r="AC97" s="95"/>
      <c r="AD97" s="95"/>
      <c r="AE97" s="95"/>
      <c r="AF97" s="95"/>
      <c r="AG97" s="95"/>
      <c r="AH97" s="95"/>
      <c r="AI97" s="95"/>
      <c r="AJ97" s="95"/>
      <c r="AK97" s="95"/>
      <c r="AL97" s="95"/>
      <c r="AM97" s="95"/>
    </row>
    <row r="98" spans="1:39" s="96" customFormat="1" ht="165.75" x14ac:dyDescent="0.25">
      <c r="A98" s="90">
        <v>62</v>
      </c>
      <c r="B98" s="90" t="s">
        <v>877</v>
      </c>
      <c r="C98" s="90">
        <v>1</v>
      </c>
      <c r="D98" s="90" t="s">
        <v>450</v>
      </c>
      <c r="E98" s="94" t="str">
        <f>+VLOOKUP('VALORACIÓN DE CONTROL DE RIESGO'!A98,'IDENTIFICACIÓN DE RIESGOS'!$A$8:$F$95,6,0)</f>
        <v xml:space="preserve">Ingreso de la Persona Privada de la Libertad PD-TJ-1
Egreso de la Persona Privada de la Libertad 
PD-TJ-7
Remisiones de las Personas Privadas de la Libertad
PD-TJ-5
Disciplinario de la Persona Privada de la Libertad 
PD-TJ-6
</v>
      </c>
      <c r="F98" s="117" t="str">
        <f>+VLOOKUP(A98,'IDENTIFICACIÓN DE RIESGOS'!$A$7:$C$73,3,0)</f>
        <v xml:space="preserve">Prescripción de trámites Jurídicos. </v>
      </c>
      <c r="G98" s="90" t="s">
        <v>414</v>
      </c>
      <c r="H98" s="90" t="s">
        <v>415</v>
      </c>
      <c r="I98" s="90" t="s">
        <v>872</v>
      </c>
      <c r="J98" s="90" t="s">
        <v>452</v>
      </c>
      <c r="K98" s="90" t="s">
        <v>452</v>
      </c>
      <c r="L98" s="90" t="s">
        <v>454</v>
      </c>
      <c r="M98" s="90" t="s">
        <v>462</v>
      </c>
      <c r="N98" s="90" t="s">
        <v>456</v>
      </c>
      <c r="O98" s="90" t="s">
        <v>457</v>
      </c>
      <c r="P98" s="90" t="s">
        <v>458</v>
      </c>
      <c r="Q98" s="90" t="s">
        <v>452</v>
      </c>
      <c r="R98" s="90" t="s">
        <v>459</v>
      </c>
      <c r="S98" s="90" t="s">
        <v>457</v>
      </c>
      <c r="T98" s="97" t="s">
        <v>538</v>
      </c>
      <c r="U98" s="90">
        <f>SUM(IF('VALORACIÓN DE CONTROL DE RIESGO'!L98="Preventivo",15,IF('VALORACIÓN DE CONTROL DE RIESGO'!L98="Detectivo",10,0)),IF('VALORACIÓN DE CONTROL DE RIESGO'!N98="Asignado",15,0),IF('VALORACIÓN DE CONTROL DE RIESGO'!O98="Adecuada",15,0),IF('VALORACIÓN DE CONTROL DE RIESGO'!P98="Completa",10,IF('VALORACIÓN DE CONTROL DE RIESGO'!P98="Incompleta",5,0)),IF('VALORACIÓN DE CONTROL DE RIESGO'!Q98="SI",15,0),IF('VALORACIÓN DE CONTROL DE RIESGO'!R98="Se investigan y se resuelven oportunamente",15,0),IF('VALORACIÓN DE CONTROL DE RIESGO'!S98="Adecuada",15,0))</f>
        <v>100</v>
      </c>
      <c r="V98" s="90" t="str">
        <f t="shared" si="52"/>
        <v>Fuerte</v>
      </c>
      <c r="W98" s="90" t="s">
        <v>460</v>
      </c>
      <c r="X98" s="90" t="str">
        <f t="shared" si="53"/>
        <v>Fuerte</v>
      </c>
      <c r="Y98" s="90" t="str">
        <f t="shared" si="54"/>
        <v>NO</v>
      </c>
      <c r="Z98" s="90"/>
      <c r="AA98" s="95"/>
      <c r="AB98" s="95"/>
      <c r="AC98" s="95"/>
      <c r="AD98" s="95"/>
      <c r="AE98" s="95"/>
      <c r="AF98" s="95"/>
      <c r="AG98" s="95"/>
      <c r="AH98" s="95"/>
      <c r="AI98" s="95"/>
      <c r="AJ98" s="95"/>
      <c r="AK98" s="95"/>
      <c r="AL98" s="95"/>
      <c r="AM98" s="95"/>
    </row>
    <row r="99" spans="1:39" s="96" customFormat="1" ht="165.75" x14ac:dyDescent="0.25">
      <c r="A99" s="90">
        <v>63</v>
      </c>
      <c r="B99" s="90" t="s">
        <v>877</v>
      </c>
      <c r="C99" s="90">
        <v>1</v>
      </c>
      <c r="D99" s="90" t="s">
        <v>450</v>
      </c>
      <c r="E99" s="94" t="str">
        <f>+VLOOKUP('VALORACIÓN DE CONTROL DE RIESGO'!A99,'IDENTIFICACIÓN DE RIESGOS'!$A$8:$F$95,6,0)</f>
        <v xml:space="preserve">Ingreso de la Persona Privada de la Libertad PD-TJ-1
Egreso de la Persona Privada de la Libertad 
PD-TJ-7
Remisiones de las Personas Privadas de la Libertad
PD-TJ-5
Disciplinario de la Persona Privada de la Libertad 
PD-TJ-6
</v>
      </c>
      <c r="F99" s="117" t="str">
        <f>+VLOOKUP(A99,'IDENTIFICACIÓN DE RIESGOS'!$A$7:$C$73,3,0)</f>
        <v>Prolongación Ilícita de la libertad</v>
      </c>
      <c r="G99" s="90" t="s">
        <v>414</v>
      </c>
      <c r="H99" s="90" t="s">
        <v>415</v>
      </c>
      <c r="I99" s="90" t="s">
        <v>873</v>
      </c>
      <c r="J99" s="90" t="s">
        <v>452</v>
      </c>
      <c r="K99" s="90" t="s">
        <v>452</v>
      </c>
      <c r="L99" s="90" t="s">
        <v>454</v>
      </c>
      <c r="M99" s="90" t="s">
        <v>462</v>
      </c>
      <c r="N99" s="90" t="s">
        <v>456</v>
      </c>
      <c r="O99" s="90" t="s">
        <v>457</v>
      </c>
      <c r="P99" s="90" t="s">
        <v>458</v>
      </c>
      <c r="Q99" s="90" t="s">
        <v>452</v>
      </c>
      <c r="R99" s="90" t="s">
        <v>459</v>
      </c>
      <c r="S99" s="90" t="s">
        <v>457</v>
      </c>
      <c r="T99" s="97" t="s">
        <v>455</v>
      </c>
      <c r="U99" s="90">
        <f>SUM(IF('VALORACIÓN DE CONTROL DE RIESGO'!L99="Preventivo",15,IF('VALORACIÓN DE CONTROL DE RIESGO'!L99="Detectivo",10,0)),IF('VALORACIÓN DE CONTROL DE RIESGO'!N99="Asignado",15,0),IF('VALORACIÓN DE CONTROL DE RIESGO'!O99="Adecuada",15,0),IF('VALORACIÓN DE CONTROL DE RIESGO'!P99="Completa",10,IF('VALORACIÓN DE CONTROL DE RIESGO'!P99="Incompleta",5,0)),IF('VALORACIÓN DE CONTROL DE RIESGO'!Q99="SI",15,0),IF('VALORACIÓN DE CONTROL DE RIESGO'!R99="Se investigan y se resuelven oportunamente",15,0),IF('VALORACIÓN DE CONTROL DE RIESGO'!S99="Adecuada",15,0))</f>
        <v>100</v>
      </c>
      <c r="V99" s="90" t="str">
        <f t="shared" si="52"/>
        <v>Fuerte</v>
      </c>
      <c r="W99" s="90" t="s">
        <v>460</v>
      </c>
      <c r="X99" s="90" t="str">
        <f t="shared" si="53"/>
        <v>Fuerte</v>
      </c>
      <c r="Y99" s="90" t="str">
        <f t="shared" si="54"/>
        <v>NO</v>
      </c>
      <c r="Z99" s="90"/>
      <c r="AA99" s="95"/>
      <c r="AB99" s="95"/>
      <c r="AC99" s="95"/>
      <c r="AD99" s="95"/>
      <c r="AE99" s="95"/>
      <c r="AF99" s="95"/>
      <c r="AG99" s="95"/>
      <c r="AH99" s="95"/>
      <c r="AI99" s="95"/>
      <c r="AJ99" s="95"/>
      <c r="AK99" s="95"/>
      <c r="AL99" s="95"/>
      <c r="AM99" s="95"/>
    </row>
    <row r="100" spans="1:39" s="96" customFormat="1" ht="165.75" x14ac:dyDescent="0.25">
      <c r="A100" s="90">
        <v>63</v>
      </c>
      <c r="B100" s="90" t="s">
        <v>877</v>
      </c>
      <c r="C100" s="90">
        <v>2</v>
      </c>
      <c r="D100" s="90" t="s">
        <v>450</v>
      </c>
      <c r="E100" s="94" t="str">
        <f>+VLOOKUP('VALORACIÓN DE CONTROL DE RIESGO'!A100,'IDENTIFICACIÓN DE RIESGOS'!$A$8:$F$95,6,0)</f>
        <v xml:space="preserve">Ingreso de la Persona Privada de la Libertad PD-TJ-1
Egreso de la Persona Privada de la Libertad 
PD-TJ-7
Remisiones de las Personas Privadas de la Libertad
PD-TJ-5
Disciplinario de la Persona Privada de la Libertad 
PD-TJ-6
</v>
      </c>
      <c r="F100" s="117" t="str">
        <f>+VLOOKUP(A100,'IDENTIFICACIÓN DE RIESGOS'!$A$7:$C$73,3,0)</f>
        <v>Prolongación Ilícita de la libertad</v>
      </c>
      <c r="G100" s="90" t="s">
        <v>414</v>
      </c>
      <c r="H100" s="90" t="s">
        <v>415</v>
      </c>
      <c r="I100" s="90" t="s">
        <v>874</v>
      </c>
      <c r="J100" s="90" t="s">
        <v>452</v>
      </c>
      <c r="K100" s="90" t="s">
        <v>452</v>
      </c>
      <c r="L100" s="90" t="s">
        <v>454</v>
      </c>
      <c r="M100" s="90" t="s">
        <v>462</v>
      </c>
      <c r="N100" s="90" t="s">
        <v>456</v>
      </c>
      <c r="O100" s="90" t="s">
        <v>457</v>
      </c>
      <c r="P100" s="90" t="s">
        <v>458</v>
      </c>
      <c r="Q100" s="90" t="s">
        <v>452</v>
      </c>
      <c r="R100" s="90" t="s">
        <v>459</v>
      </c>
      <c r="S100" s="90" t="s">
        <v>457</v>
      </c>
      <c r="T100" s="97" t="s">
        <v>455</v>
      </c>
      <c r="U100" s="90">
        <f>SUM(IF('VALORACIÓN DE CONTROL DE RIESGO'!L100="Preventivo",15,IF('VALORACIÓN DE CONTROL DE RIESGO'!L100="Detectivo",10,0)),IF('VALORACIÓN DE CONTROL DE RIESGO'!N100="Asignado",15,0),IF('VALORACIÓN DE CONTROL DE RIESGO'!O100="Adecuada",15,0),IF('VALORACIÓN DE CONTROL DE RIESGO'!P100="Completa",10,IF('VALORACIÓN DE CONTROL DE RIESGO'!P100="Incompleta",5,0)),IF('VALORACIÓN DE CONTROL DE RIESGO'!Q100="SI",15,0),IF('VALORACIÓN DE CONTROL DE RIESGO'!R100="Se investigan y se resuelven oportunamente",15,0),IF('VALORACIÓN DE CONTROL DE RIESGO'!S100="Adecuada",15,0))</f>
        <v>100</v>
      </c>
      <c r="V100" s="90" t="str">
        <f t="shared" si="52"/>
        <v>Fuerte</v>
      </c>
      <c r="W100" s="90" t="s">
        <v>460</v>
      </c>
      <c r="X100" s="90" t="str">
        <f t="shared" si="53"/>
        <v>Fuerte</v>
      </c>
      <c r="Y100" s="90" t="str">
        <f t="shared" si="54"/>
        <v>NO</v>
      </c>
      <c r="Z100" s="90"/>
      <c r="AA100" s="95"/>
      <c r="AB100" s="95"/>
      <c r="AC100" s="95"/>
      <c r="AD100" s="95"/>
      <c r="AE100" s="95"/>
      <c r="AF100" s="95"/>
      <c r="AG100" s="95"/>
      <c r="AH100" s="95"/>
      <c r="AI100" s="95"/>
      <c r="AJ100" s="95"/>
      <c r="AK100" s="95"/>
      <c r="AL100" s="95"/>
      <c r="AM100" s="95"/>
    </row>
    <row r="101" spans="1:39" s="96" customFormat="1" ht="165.75" x14ac:dyDescent="0.25">
      <c r="A101" s="90">
        <v>64</v>
      </c>
      <c r="B101" s="90" t="s">
        <v>877</v>
      </c>
      <c r="C101" s="90">
        <v>1</v>
      </c>
      <c r="D101" s="90" t="s">
        <v>450</v>
      </c>
      <c r="E101" s="94" t="str">
        <f>+VLOOKUP('VALORACIÓN DE CONTROL DE RIESGO'!A101,'IDENTIFICACIÓN DE RIESGOS'!$A$8:$F$95,6,0)</f>
        <v xml:space="preserve">Ingreso de la Persona Privada de la Libertad PD-TJ-1
Egreso de la Persona Privada de la Libertad 
PD-TJ-7
Remisiones de las Personas Privadas de la Libertad
PD-TJ-5
Disciplinario de la Persona Privada de la Libertad 
PD-TJ-6
</v>
      </c>
      <c r="F101" s="117" t="str">
        <f>+VLOOKUP(A101,'IDENTIFICACIÓN DE RIESGOS'!$A$7:$C$73,3,0)</f>
        <v>Hoja de vida incompleta, desactualizada o imprecisa (Física o en el aplicativo SISIPEC WEB)</v>
      </c>
      <c r="G101" s="90" t="s">
        <v>419</v>
      </c>
      <c r="H101" s="90" t="s">
        <v>420</v>
      </c>
      <c r="I101" s="90" t="s">
        <v>875</v>
      </c>
      <c r="J101" s="90" t="s">
        <v>452</v>
      </c>
      <c r="K101" s="90" t="s">
        <v>452</v>
      </c>
      <c r="L101" s="90" t="s">
        <v>454</v>
      </c>
      <c r="M101" s="90" t="s">
        <v>462</v>
      </c>
      <c r="N101" s="90" t="s">
        <v>456</v>
      </c>
      <c r="O101" s="90" t="s">
        <v>457</v>
      </c>
      <c r="P101" s="90" t="s">
        <v>458</v>
      </c>
      <c r="Q101" s="90" t="s">
        <v>452</v>
      </c>
      <c r="R101" s="90" t="s">
        <v>459</v>
      </c>
      <c r="S101" s="90" t="s">
        <v>457</v>
      </c>
      <c r="T101" s="97" t="s">
        <v>455</v>
      </c>
      <c r="U101" s="90">
        <f>SUM(IF('VALORACIÓN DE CONTROL DE RIESGO'!L101="Preventivo",15,IF('VALORACIÓN DE CONTROL DE RIESGO'!L101="Detectivo",10,0)),IF('VALORACIÓN DE CONTROL DE RIESGO'!N101="Asignado",15,0),IF('VALORACIÓN DE CONTROL DE RIESGO'!O101="Adecuada",15,0),IF('VALORACIÓN DE CONTROL DE RIESGO'!P101="Completa",10,IF('VALORACIÓN DE CONTROL DE RIESGO'!P101="Incompleta",5,0)),IF('VALORACIÓN DE CONTROL DE RIESGO'!Q101="SI",15,0),IF('VALORACIÓN DE CONTROL DE RIESGO'!R101="Se investigan y se resuelven oportunamente",15,0),IF('VALORACIÓN DE CONTROL DE RIESGO'!S101="Adecuada",15,0))</f>
        <v>100</v>
      </c>
      <c r="V101" s="90" t="str">
        <f t="shared" si="52"/>
        <v>Fuerte</v>
      </c>
      <c r="W101" s="90" t="s">
        <v>460</v>
      </c>
      <c r="X101" s="90" t="str">
        <f t="shared" si="53"/>
        <v>Fuerte</v>
      </c>
      <c r="Y101" s="90" t="str">
        <f t="shared" si="54"/>
        <v>NO</v>
      </c>
      <c r="Z101" s="90"/>
      <c r="AA101" s="95"/>
      <c r="AB101" s="95"/>
      <c r="AC101" s="95"/>
      <c r="AD101" s="95"/>
      <c r="AE101" s="95"/>
      <c r="AF101" s="95"/>
      <c r="AG101" s="95"/>
      <c r="AH101" s="95"/>
      <c r="AI101" s="95"/>
      <c r="AJ101" s="95"/>
      <c r="AK101" s="95"/>
      <c r="AL101" s="95"/>
      <c r="AM101" s="95"/>
    </row>
    <row r="102" spans="1:39" s="96" customFormat="1" ht="165.75" x14ac:dyDescent="0.25">
      <c r="A102" s="90">
        <v>65</v>
      </c>
      <c r="B102" s="90" t="s">
        <v>877</v>
      </c>
      <c r="C102" s="90">
        <v>1</v>
      </c>
      <c r="D102" s="90" t="s">
        <v>450</v>
      </c>
      <c r="E102" s="94" t="str">
        <f>+VLOOKUP('VALORACIÓN DE CONTROL DE RIESGO'!A102,'IDENTIFICACIÓN DE RIESGOS'!$A$8:$F$95,6,0)</f>
        <v xml:space="preserve">Ingreso de la Persona Privada de la Libertad PD-TJ-1
Egreso de la Persona Privada de la Libertad 
PD-TJ-7
Remisiones de las Personas Privadas de la Libertad
PD-TJ-5
Disciplinario de la Persona Privada de la Libertad 
PD-TJ-6
</v>
      </c>
      <c r="F102" s="117" t="str">
        <f>+VLOOKUP(A102,'IDENTIFICACIÓN DE RIESGOS'!$A$7:$C$73,3,0)</f>
        <v>Conceder u otorgar libertad o trasladar a una PPL sin el debido cumplimiento de los requisitos legales.</v>
      </c>
      <c r="G102" s="90" t="s">
        <v>423</v>
      </c>
      <c r="H102" s="90" t="s">
        <v>420</v>
      </c>
      <c r="I102" s="90" t="s">
        <v>539</v>
      </c>
      <c r="J102" s="90" t="s">
        <v>452</v>
      </c>
      <c r="K102" s="90" t="s">
        <v>452</v>
      </c>
      <c r="L102" s="90" t="s">
        <v>454</v>
      </c>
      <c r="M102" s="90" t="s">
        <v>462</v>
      </c>
      <c r="N102" s="90" t="s">
        <v>456</v>
      </c>
      <c r="O102" s="90" t="s">
        <v>457</v>
      </c>
      <c r="P102" s="90" t="s">
        <v>458</v>
      </c>
      <c r="Q102" s="90" t="s">
        <v>452</v>
      </c>
      <c r="R102" s="90" t="s">
        <v>459</v>
      </c>
      <c r="S102" s="90" t="s">
        <v>457</v>
      </c>
      <c r="T102" s="97" t="s">
        <v>455</v>
      </c>
      <c r="U102" s="90">
        <f>SUM(IF('VALORACIÓN DE CONTROL DE RIESGO'!L102="Preventivo",15,IF('VALORACIÓN DE CONTROL DE RIESGO'!L102="Detectivo",10,0)),IF('VALORACIÓN DE CONTROL DE RIESGO'!N102="Asignado",15,0),IF('VALORACIÓN DE CONTROL DE RIESGO'!O102="Adecuada",15,0),IF('VALORACIÓN DE CONTROL DE RIESGO'!P102="Completa",10,IF('VALORACIÓN DE CONTROL DE RIESGO'!P102="Incompleta",5,0)),IF('VALORACIÓN DE CONTROL DE RIESGO'!Q102="SI",15,0),IF('VALORACIÓN DE CONTROL DE RIESGO'!R102="Se investigan y se resuelven oportunamente",15,0),IF('VALORACIÓN DE CONTROL DE RIESGO'!S102="Adecuada",15,0))</f>
        <v>100</v>
      </c>
      <c r="V102" s="90" t="str">
        <f t="shared" ref="V102:V103" si="55">IF(U102&gt;=96,"Fuerte",IF(AND(U102&gt;=86,U102&lt;=95),"Moderado",IF(AND(U102&lt;=85,U102&gt;=0),"Debil","")))</f>
        <v>Fuerte</v>
      </c>
      <c r="W102" s="90" t="s">
        <v>460</v>
      </c>
      <c r="X102" s="90" t="str">
        <f t="shared" ref="X102:X103" si="56">IF(AND(V102="Fuerte",W102="Fuerte"),"Fuerte",IF(AND(V102="Fuerte",W102="Moderado"),"Moderado",IF(AND(V102="Fuerte",W102="Debil"),"Debil",IF(AND(V102="Moderado",W102="Fuerte"),"Moderado",IF(AND(V102="Moderado",W102="Moderado"),"Moderado",IF(AND(V102="Moderado",W102="Debil"),"Debil",IF(AND(V102="Debil",W102="Fuerte"),"Debil",IF(AND(V102="Debil",W102="Moderado"),"Debil",IF(AND(V102="Debil",W102="Debil"),"Debil","")))))))))</f>
        <v>Fuerte</v>
      </c>
      <c r="Y102" s="90" t="str">
        <f t="shared" ref="Y102:Y103" si="57">IF(X102="","",IF(X102="Fuerte","NO","SI"))</f>
        <v>NO</v>
      </c>
      <c r="Z102" s="90"/>
      <c r="AA102" s="95"/>
      <c r="AB102" s="95"/>
      <c r="AC102" s="95"/>
      <c r="AD102" s="95"/>
      <c r="AE102" s="95"/>
      <c r="AF102" s="95"/>
      <c r="AG102" s="95"/>
      <c r="AH102" s="95"/>
      <c r="AI102" s="95"/>
      <c r="AJ102" s="95"/>
      <c r="AK102" s="95"/>
      <c r="AL102" s="95"/>
      <c r="AM102" s="95"/>
    </row>
    <row r="103" spans="1:39" s="96" customFormat="1" ht="178.5" x14ac:dyDescent="0.25">
      <c r="A103" s="90">
        <v>66</v>
      </c>
      <c r="B103" s="90" t="s">
        <v>877</v>
      </c>
      <c r="C103" s="90">
        <v>1</v>
      </c>
      <c r="D103" s="90" t="s">
        <v>450</v>
      </c>
      <c r="E103" s="94" t="str">
        <f>+VLOOKUP('VALORACIÓN DE CONTROL DE RIESGO'!A103,'IDENTIFICACIÓN DE RIESGOS'!$A$8:$F$95,6,0)</f>
        <v xml:space="preserve">Ingreso de la Persona Privada de la Libertad PD-TJ-1
Egreso de la Persona Privada de la Libertad 
PD-TJ-7
Remisiones de las Personas Privadas de la Libertad
PD-TJ-5
Disciplinario de la Persona Privada de la Libertad 
PD-TJ-6
</v>
      </c>
      <c r="F103" s="117" t="str">
        <f>+VLOOKUP(A103,'IDENTIFICACIÓN DE RIESGOS'!$A$7:$C$73,3,0)</f>
        <v xml:space="preserve">Privación ilegal de la libertad </v>
      </c>
      <c r="G103" s="90" t="s">
        <v>423</v>
      </c>
      <c r="H103" s="90" t="s">
        <v>420</v>
      </c>
      <c r="I103" s="90" t="s">
        <v>886</v>
      </c>
      <c r="J103" s="90" t="s">
        <v>452</v>
      </c>
      <c r="K103" s="90" t="s">
        <v>452</v>
      </c>
      <c r="L103" s="90" t="s">
        <v>454</v>
      </c>
      <c r="M103" s="90" t="s">
        <v>462</v>
      </c>
      <c r="N103" s="90" t="s">
        <v>456</v>
      </c>
      <c r="O103" s="90" t="s">
        <v>457</v>
      </c>
      <c r="P103" s="90" t="s">
        <v>458</v>
      </c>
      <c r="Q103" s="90" t="s">
        <v>452</v>
      </c>
      <c r="R103" s="90" t="s">
        <v>459</v>
      </c>
      <c r="S103" s="90" t="s">
        <v>457</v>
      </c>
      <c r="T103" s="97" t="s">
        <v>455</v>
      </c>
      <c r="U103" s="90">
        <f>SUM(IF('VALORACIÓN DE CONTROL DE RIESGO'!L103="Preventivo",15,IF('VALORACIÓN DE CONTROL DE RIESGO'!L103="Detectivo",10,0)),IF('VALORACIÓN DE CONTROL DE RIESGO'!N103="Asignado",15,0),IF('VALORACIÓN DE CONTROL DE RIESGO'!O103="Adecuada",15,0),IF('VALORACIÓN DE CONTROL DE RIESGO'!P103="Completa",10,IF('VALORACIÓN DE CONTROL DE RIESGO'!P103="Incompleta",5,0)),IF('VALORACIÓN DE CONTROL DE RIESGO'!Q103="SI",15,0),IF('VALORACIÓN DE CONTROL DE RIESGO'!R103="Se investigan y se resuelven oportunamente",15,0),IF('VALORACIÓN DE CONTROL DE RIESGO'!S103="Adecuada",15,0))</f>
        <v>100</v>
      </c>
      <c r="V103" s="90" t="str">
        <f t="shared" si="55"/>
        <v>Fuerte</v>
      </c>
      <c r="W103" s="90" t="s">
        <v>460</v>
      </c>
      <c r="X103" s="90" t="str">
        <f t="shared" si="56"/>
        <v>Fuerte</v>
      </c>
      <c r="Y103" s="90" t="str">
        <f t="shared" si="57"/>
        <v>NO</v>
      </c>
      <c r="Z103" s="90"/>
      <c r="AA103" s="95"/>
      <c r="AB103" s="95"/>
      <c r="AC103" s="95"/>
      <c r="AD103" s="95"/>
      <c r="AE103" s="95"/>
      <c r="AF103" s="95"/>
      <c r="AG103" s="95"/>
      <c r="AH103" s="95"/>
      <c r="AI103" s="95"/>
      <c r="AJ103" s="95"/>
      <c r="AK103" s="95"/>
      <c r="AL103" s="95"/>
      <c r="AM103" s="95"/>
    </row>
    <row r="104" spans="1:39" s="96" customFormat="1" ht="216.75" x14ac:dyDescent="0.25">
      <c r="A104" s="90">
        <v>66</v>
      </c>
      <c r="B104" s="90" t="s">
        <v>877</v>
      </c>
      <c r="C104" s="90">
        <v>2</v>
      </c>
      <c r="D104" s="90" t="s">
        <v>450</v>
      </c>
      <c r="E104" s="94" t="str">
        <f>+VLOOKUP('VALORACIÓN DE CONTROL DE RIESGO'!A104,'IDENTIFICACIÓN DE RIESGOS'!$A$8:$F$95,6,0)</f>
        <v xml:space="preserve">Ingreso de la Persona Privada de la Libertad PD-TJ-1
Egreso de la Persona Privada de la Libertad 
PD-TJ-7
Remisiones de las Personas Privadas de la Libertad
PD-TJ-5
Disciplinario de la Persona Privada de la Libertad 
PD-TJ-6
</v>
      </c>
      <c r="F104" s="117" t="str">
        <f>+VLOOKUP(A104,'IDENTIFICACIÓN DE RIESGOS'!$A$7:$C$73,3,0)</f>
        <v xml:space="preserve">Privación ilegal de la libertad </v>
      </c>
      <c r="G104" s="90" t="s">
        <v>423</v>
      </c>
      <c r="H104" s="90" t="s">
        <v>420</v>
      </c>
      <c r="I104" s="90" t="s">
        <v>912</v>
      </c>
      <c r="J104" s="90" t="s">
        <v>452</v>
      </c>
      <c r="K104" s="90" t="s">
        <v>452</v>
      </c>
      <c r="L104" s="90" t="s">
        <v>454</v>
      </c>
      <c r="M104" s="90" t="s">
        <v>462</v>
      </c>
      <c r="N104" s="90" t="s">
        <v>456</v>
      </c>
      <c r="O104" s="90" t="s">
        <v>457</v>
      </c>
      <c r="P104" s="90" t="s">
        <v>458</v>
      </c>
      <c r="Q104" s="90" t="s">
        <v>452</v>
      </c>
      <c r="R104" s="90" t="s">
        <v>459</v>
      </c>
      <c r="S104" s="90" t="s">
        <v>457</v>
      </c>
      <c r="T104" s="97" t="s">
        <v>455</v>
      </c>
      <c r="U104" s="90">
        <f>SUM(IF('VALORACIÓN DE CONTROL DE RIESGO'!L104="Preventivo",15,IF('VALORACIÓN DE CONTROL DE RIESGO'!L104="Detectivo",10,0)),IF('VALORACIÓN DE CONTROL DE RIESGO'!N104="Asignado",15,0),IF('VALORACIÓN DE CONTROL DE RIESGO'!O104="Adecuada",15,0),IF('VALORACIÓN DE CONTROL DE RIESGO'!P104="Completa",10,IF('VALORACIÓN DE CONTROL DE RIESGO'!P104="Incompleta",5,0)),IF('VALORACIÓN DE CONTROL DE RIESGO'!Q104="SI",15,0),IF('VALORACIÓN DE CONTROL DE RIESGO'!R104="Se investigan y se resuelven oportunamente",15,0),IF('VALORACIÓN DE CONTROL DE RIESGO'!S104="Adecuada",15,0))</f>
        <v>100</v>
      </c>
      <c r="V104" s="90" t="str">
        <f t="shared" ref="V104" si="58">IF(U104&gt;=96,"Fuerte",IF(AND(U104&gt;=86,U104&lt;=95),"Moderado",IF(AND(U104&lt;=85,U104&gt;=0),"Debil","")))</f>
        <v>Fuerte</v>
      </c>
      <c r="W104" s="90" t="s">
        <v>460</v>
      </c>
      <c r="X104" s="90" t="str">
        <f t="shared" ref="X104" si="59">IF(AND(V104="Fuerte",W104="Fuerte"),"Fuerte",IF(AND(V104="Fuerte",W104="Moderado"),"Moderado",IF(AND(V104="Fuerte",W104="Debil"),"Debil",IF(AND(V104="Moderado",W104="Fuerte"),"Moderado",IF(AND(V104="Moderado",W104="Moderado"),"Moderado",IF(AND(V104="Moderado",W104="Debil"),"Debil",IF(AND(V104="Debil",W104="Fuerte"),"Debil",IF(AND(V104="Debil",W104="Moderado"),"Debil",IF(AND(V104="Debil",W104="Debil"),"Debil","")))))))))</f>
        <v>Fuerte</v>
      </c>
      <c r="Y104" s="90" t="str">
        <f t="shared" ref="Y104" si="60">IF(X104="","",IF(X104="Fuerte","NO","SI"))</f>
        <v>NO</v>
      </c>
      <c r="Z104" s="90"/>
      <c r="AA104" s="95"/>
      <c r="AB104" s="95"/>
      <c r="AC104" s="95"/>
      <c r="AD104" s="95"/>
      <c r="AE104" s="95"/>
      <c r="AF104" s="95"/>
      <c r="AG104" s="95"/>
      <c r="AH104" s="95"/>
      <c r="AI104" s="95"/>
      <c r="AJ104" s="95"/>
      <c r="AK104" s="95"/>
      <c r="AL104" s="95"/>
      <c r="AM104" s="95"/>
    </row>
  </sheetData>
  <autoFilter ref="A9:Z9" xr:uid="{33AC86A9-ED81-45C5-B9FE-CB5703D7B208}"/>
  <mergeCells count="12">
    <mergeCell ref="B1:N3"/>
    <mergeCell ref="O1:W3"/>
    <mergeCell ref="X1:Y1"/>
    <mergeCell ref="X2:Y2"/>
    <mergeCell ref="X3:Y3"/>
    <mergeCell ref="A6:Z7"/>
    <mergeCell ref="A8:T8"/>
    <mergeCell ref="U8:Z8"/>
    <mergeCell ref="B4:N5"/>
    <mergeCell ref="O4:W5"/>
    <mergeCell ref="X4:Y5"/>
    <mergeCell ref="Z4:Z5"/>
  </mergeCells>
  <conditionalFormatting sqref="G67">
    <cfRule type="containsText" dxfId="35" priority="29" operator="containsText" text="ZONA RIESGO BAJA">
      <formula>NOT(ISERROR(SEARCH("ZONA RIESGO BAJA",G67)))</formula>
    </cfRule>
    <cfRule type="containsText" dxfId="34" priority="30" operator="containsText" text="ZONA RIESGO MODERADO">
      <formula>NOT(ISERROR(SEARCH("ZONA RIESGO MODERADO",G67)))</formula>
    </cfRule>
    <cfRule type="containsText" dxfId="33" priority="31" operator="containsText" text="ZONA RIESGO ALTO">
      <formula>NOT(ISERROR(SEARCH("ZONA RIESGO ALTO",G67)))</formula>
    </cfRule>
    <cfRule type="containsText" dxfId="32" priority="32" operator="containsText" text="ZONA RIESGO EXTREMO">
      <formula>NOT(ISERROR(SEARCH("ZONA RIESGO EXTREMO",G67)))</formula>
    </cfRule>
  </conditionalFormatting>
  <conditionalFormatting sqref="G81">
    <cfRule type="containsText" dxfId="31" priority="25" operator="containsText" text="ZONA RIESGO BAJA">
      <formula>NOT(ISERROR(SEARCH("ZONA RIESGO BAJA",G81)))</formula>
    </cfRule>
    <cfRule type="containsText" dxfId="30" priority="26" operator="containsText" text="ZONA RIESGO MODERADO">
      <formula>NOT(ISERROR(SEARCH("ZONA RIESGO MODERADO",G81)))</formula>
    </cfRule>
    <cfRule type="containsText" dxfId="29" priority="27" operator="containsText" text="ZONA RIESGO ALTO">
      <formula>NOT(ISERROR(SEARCH("ZONA RIESGO ALTO",G81)))</formula>
    </cfRule>
    <cfRule type="containsText" dxfId="28" priority="28" operator="containsText" text="ZONA RIESGO EXTREMO">
      <formula>NOT(ISERROR(SEARCH("ZONA RIESGO EXTREMO",G81)))</formula>
    </cfRule>
  </conditionalFormatting>
  <conditionalFormatting sqref="G65">
    <cfRule type="containsText" dxfId="27" priority="21" operator="containsText" text="ZONA RIESGO BAJA">
      <formula>NOT(ISERROR(SEARCH("ZONA RIESGO BAJA",G65)))</formula>
    </cfRule>
    <cfRule type="containsText" dxfId="26" priority="22" operator="containsText" text="ZONA RIESGO MODERADO">
      <formula>NOT(ISERROR(SEARCH("ZONA RIESGO MODERADO",G65)))</formula>
    </cfRule>
    <cfRule type="containsText" dxfId="25" priority="23" operator="containsText" text="ZONA RIESGO ALTO">
      <formula>NOT(ISERROR(SEARCH("ZONA RIESGO ALTO",G65)))</formula>
    </cfRule>
    <cfRule type="containsText" dxfId="24" priority="24" operator="containsText" text="ZONA RIESGO EXTREMO">
      <formula>NOT(ISERROR(SEARCH("ZONA RIESGO EXTREMO",G65)))</formula>
    </cfRule>
  </conditionalFormatting>
  <conditionalFormatting sqref="G32">
    <cfRule type="containsText" dxfId="23" priority="17" operator="containsText" text="ZONA RIESGO BAJA">
      <formula>NOT(ISERROR(SEARCH("ZONA RIESGO BAJA",G32)))</formula>
    </cfRule>
    <cfRule type="containsText" dxfId="22" priority="18" operator="containsText" text="ZONA RIESGO MODERADO">
      <formula>NOT(ISERROR(SEARCH("ZONA RIESGO MODERADO",G32)))</formula>
    </cfRule>
    <cfRule type="containsText" dxfId="21" priority="19" operator="containsText" text="ZONA RIESGO ALTO">
      <formula>NOT(ISERROR(SEARCH("ZONA RIESGO ALTO",G32)))</formula>
    </cfRule>
    <cfRule type="containsText" dxfId="20" priority="20" operator="containsText" text="ZONA RIESGO EXTREMO">
      <formula>NOT(ISERROR(SEARCH("ZONA RIESGO EXTREMO",G32)))</formula>
    </cfRule>
  </conditionalFormatting>
  <conditionalFormatting sqref="G35">
    <cfRule type="containsText" dxfId="19" priority="13" operator="containsText" text="ZONA RIESGO BAJA">
      <formula>NOT(ISERROR(SEARCH("ZONA RIESGO BAJA",G35)))</formula>
    </cfRule>
    <cfRule type="containsText" dxfId="18" priority="14" operator="containsText" text="ZONA RIESGO MODERADO">
      <formula>NOT(ISERROR(SEARCH("ZONA RIESGO MODERADO",G35)))</formula>
    </cfRule>
    <cfRule type="containsText" dxfId="17" priority="15" operator="containsText" text="ZONA RIESGO ALTO">
      <formula>NOT(ISERROR(SEARCH("ZONA RIESGO ALTO",G35)))</formula>
    </cfRule>
    <cfRule type="containsText" dxfId="16" priority="16" operator="containsText" text="ZONA RIESGO EXTREMO">
      <formula>NOT(ISERROR(SEARCH("ZONA RIESGO EXTREMO",G35)))</formula>
    </cfRule>
  </conditionalFormatting>
  <conditionalFormatting sqref="H35">
    <cfRule type="containsText" dxfId="15" priority="9" operator="containsText" text="ZONA RIESGO BAJA">
      <formula>NOT(ISERROR(SEARCH("ZONA RIESGO BAJA",H35)))</formula>
    </cfRule>
    <cfRule type="containsText" dxfId="14" priority="10" operator="containsText" text="ZONA RIESGO MODERADO">
      <formula>NOT(ISERROR(SEARCH("ZONA RIESGO MODERADO",H35)))</formula>
    </cfRule>
    <cfRule type="containsText" dxfId="13" priority="11" operator="containsText" text="ZONA RIESGO ALTO">
      <formula>NOT(ISERROR(SEARCH("ZONA RIESGO ALTO",H35)))</formula>
    </cfRule>
    <cfRule type="containsText" dxfId="12" priority="12" operator="containsText" text="ZONA RIESGO EXTREMO">
      <formula>NOT(ISERROR(SEARCH("ZONA RIESGO EXTREMO",H35)))</formula>
    </cfRule>
  </conditionalFormatting>
  <conditionalFormatting sqref="G66">
    <cfRule type="containsText" dxfId="11" priority="5" operator="containsText" text="ZONA RIESGO BAJA">
      <formula>NOT(ISERROR(SEARCH("ZONA RIESGO BAJA",G66)))</formula>
    </cfRule>
    <cfRule type="containsText" dxfId="10" priority="6" operator="containsText" text="ZONA RIESGO MODERADO">
      <formula>NOT(ISERROR(SEARCH("ZONA RIESGO MODERADO",G66)))</formula>
    </cfRule>
    <cfRule type="containsText" dxfId="9" priority="7" operator="containsText" text="ZONA RIESGO ALTO">
      <formula>NOT(ISERROR(SEARCH("ZONA RIESGO ALTO",G66)))</formula>
    </cfRule>
    <cfRule type="containsText" dxfId="8" priority="8" operator="containsText" text="ZONA RIESGO EXTREMO">
      <formula>NOT(ISERROR(SEARCH("ZONA RIESGO EXTREMO",G66)))</formula>
    </cfRule>
  </conditionalFormatting>
  <conditionalFormatting sqref="Z5 X1:X3 Z1:Z3">
    <cfRule type="containsText" dxfId="7" priority="1" operator="containsText" text="ZONA RIESGO BAJA">
      <formula>NOT(ISERROR(SEARCH("ZONA RIESGO BAJA",X1)))</formula>
    </cfRule>
    <cfRule type="containsText" dxfId="6" priority="2" operator="containsText" text="ZONA RIESGO MODERADO">
      <formula>NOT(ISERROR(SEARCH("ZONA RIESGO MODERADO",X1)))</formula>
    </cfRule>
    <cfRule type="containsText" dxfId="5" priority="3" operator="containsText" text="ZONA RIESGO ALTO">
      <formula>NOT(ISERROR(SEARCH("ZONA RIESGO ALTO",X1)))</formula>
    </cfRule>
    <cfRule type="containsText" dxfId="4" priority="4" operator="containsText" text="ZONA RIESGO EXTREMO">
      <formula>NOT(ISERROR(SEARCH("ZONA RIESGO EXTREMO",X1)))</formula>
    </cfRule>
  </conditionalFormatting>
  <pageMargins left="0.23622047244094491" right="0.23622047244094491" top="0.74803149606299213" bottom="0.74803149606299213" header="0.31496062992125984" footer="0.31496062992125984"/>
  <pageSetup scale="23" orientation="landscape"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400-000000000000}">
          <x14:formula1>
            <xm:f>'TABLAS DE INFORMACIÓN'!$AG$4:$AG$6</xm:f>
          </x14:formula1>
          <xm:sqref>W10:W104</xm:sqref>
        </x14:dataValidation>
        <x14:dataValidation type="list" allowBlank="1" showInputMessage="1" showErrorMessage="1" xr:uid="{00000000-0002-0000-0400-000001000000}">
          <x14:formula1>
            <xm:f>'TABLAS DE INFORMACIÓN'!$H$13:$H$30</xm:f>
          </x14:formula1>
          <xm:sqref>B10:B104</xm:sqref>
        </x14:dataValidation>
        <x14:dataValidation type="list" allowBlank="1" showInputMessage="1" showErrorMessage="1" xr:uid="{00000000-0002-0000-0400-000002000000}">
          <x14:formula1>
            <xm:f>'TABLAS DE INFORMACIÓN'!$E$13:$E$16</xm:f>
          </x14:formula1>
          <xm:sqref>D10:D104</xm:sqref>
        </x14:dataValidation>
        <x14:dataValidation type="list" allowBlank="1" showInputMessage="1" showErrorMessage="1" xr:uid="{00000000-0002-0000-0400-000003000000}">
          <x14:formula1>
            <xm:f>'TABLAS DE INFORMACIÓN'!$AA$4:$AA$5</xm:f>
          </x14:formula1>
          <xm:sqref>R10:R104</xm:sqref>
        </x14:dataValidation>
        <x14:dataValidation type="list" allowBlank="1" showInputMessage="1" showErrorMessage="1" xr:uid="{00000000-0002-0000-0400-000004000000}">
          <x14:formula1>
            <xm:f>'TABLAS DE INFORMACIÓN'!$W$4:$W$5</xm:f>
          </x14:formula1>
          <xm:sqref>N10:N104</xm:sqref>
        </x14:dataValidation>
        <x14:dataValidation type="list" allowBlank="1" showInputMessage="1" showErrorMessage="1" xr:uid="{00000000-0002-0000-0400-000005000000}">
          <x14:formula1>
            <xm:f>'TABLAS DE INFORMACIÓN'!$Y$4:$Y$5</xm:f>
          </x14:formula1>
          <xm:sqref>O10:O104</xm:sqref>
        </x14:dataValidation>
        <x14:dataValidation type="list" allowBlank="1" showInputMessage="1" showErrorMessage="1" xr:uid="{00000000-0002-0000-0400-000006000000}">
          <x14:formula1>
            <xm:f>'TABLAS DE INFORMACIÓN'!$AC$4:$AC$6</xm:f>
          </x14:formula1>
          <xm:sqref>P10:P104</xm:sqref>
        </x14:dataValidation>
        <x14:dataValidation type="list" allowBlank="1" showInputMessage="1" showErrorMessage="1" xr:uid="{00000000-0002-0000-0400-000007000000}">
          <x14:formula1>
            <xm:f>'TABLAS DE INFORMACIÓN'!$K$7:$K$8</xm:f>
          </x14:formula1>
          <xm:sqref>Q10:Q104</xm:sqref>
        </x14:dataValidation>
        <x14:dataValidation type="list" allowBlank="1" showInputMessage="1" showErrorMessage="1" xr:uid="{00000000-0002-0000-0400-000008000000}">
          <x14:formula1>
            <xm:f>'TABLAS DE INFORMACIÓN'!$AE$4:$AE$5</xm:f>
          </x14:formula1>
          <xm:sqref>S10:S104</xm:sqref>
        </x14:dataValidation>
        <x14:dataValidation type="list" errorStyle="warning" allowBlank="1" showInputMessage="1" showErrorMessage="1" errorTitle="SELECCIONAR DE LISTA" error="Debe seleccionar alguna de las opciones de la lista desplegable" promptTitle="SELECCIONAR DE LISTA" prompt="Si diligencio alguna CAUSA MITIGADA debe seleccionar SI/NO segun corresponda" xr:uid="{00000000-0002-0000-0400-000009000000}">
          <x14:formula1>
            <xm:f>'TABLAS DE INFORMACIÓN'!$K$7:$K$8</xm:f>
          </x14:formula1>
          <xm:sqref>J10:J104</xm:sqref>
        </x14:dataValidation>
        <x14:dataValidation type="list" errorStyle="warning" allowBlank="1" showInputMessage="1" showErrorMessage="1" errorTitle="SELECCIONAR DE LA LISTA" error="Solo puede seleccionar opciones de la lista desplegable" promptTitle="SELECCIONAR DE LA LISTA" xr:uid="{00000000-0002-0000-0400-00000A000000}">
          <x14:formula1>
            <xm:f>'TABLAS DE INFORMACIÓN'!$T$4:$T$6</xm:f>
          </x14:formula1>
          <xm:sqref>L10:L104</xm:sqref>
        </x14:dataValidation>
        <x14:dataValidation type="list" errorStyle="warning" allowBlank="1" showInputMessage="1" showErrorMessage="1" errorTitle="SELECCIONAR DE LISTA" error="Debe seleccionar alguna de las opciones de la lista desplegable" promptTitle="SELECCIONAR DE LISTA" prompt="Si relaciono alguna CONSECUENCIA MITIGADA, debe responder SI/NO" xr:uid="{00000000-0002-0000-0400-00000B000000}">
          <x14:formula1>
            <xm:f>'TABLAS DE INFORMACIÓN'!$K$7:$K$8</xm:f>
          </x14:formula1>
          <xm:sqref>K10:K104</xm:sqref>
        </x14:dataValidation>
        <x14:dataValidation type="list" errorStyle="warning" allowBlank="1" showInputMessage="1" showErrorMessage="1" errorTitle="SELECCIONAR DE LA LISTA" error="Solo puede seleccionar opciones de la lista desplegable" promptTitle="SELECCIONAR DE LA LISTA" prompt="Debe confirmar si para la CONSECUENCIA MITIGADA el control estrcuturado es DETECTIVO o NO APLICA" xr:uid="{00000000-0002-0000-0400-00000C000000}">
          <x14:formula1>
            <xm:f>'TABLAS DE INFORMACIÓN'!$T$5:$T$6</xm:f>
          </x14:formula1>
          <xm:sqref>M10:M104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1EDE14"/>
  </sheetPr>
  <dimension ref="A1:AJ109"/>
  <sheetViews>
    <sheetView view="pageBreakPreview" zoomScale="70" zoomScaleNormal="100" zoomScaleSheetLayoutView="7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12.75" x14ac:dyDescent="0.2"/>
  <cols>
    <col min="1" max="1" width="20.7109375" style="77" customWidth="1"/>
    <col min="2" max="2" width="20.7109375" style="80" customWidth="1"/>
    <col min="3" max="3" width="31.85546875" style="77" customWidth="1"/>
    <col min="4" max="4" width="17.85546875" style="77" customWidth="1"/>
    <col min="5" max="5" width="14.7109375" style="77" bestFit="1" customWidth="1"/>
    <col min="6" max="6" width="23.140625" style="77" customWidth="1"/>
    <col min="7" max="7" width="17.85546875" style="77" customWidth="1"/>
    <col min="8" max="8" width="23.42578125" style="77" customWidth="1"/>
    <col min="9" max="9" width="20.85546875" style="77" customWidth="1"/>
    <col min="10" max="10" width="25.5703125" style="77" customWidth="1"/>
    <col min="11" max="16384" width="11.42578125" style="77"/>
  </cols>
  <sheetData>
    <row r="1" spans="1:36" ht="19.5" customHeight="1" thickBot="1" x14ac:dyDescent="0.25">
      <c r="A1" s="76"/>
      <c r="B1" s="169" t="s">
        <v>0</v>
      </c>
      <c r="C1" s="220"/>
      <c r="D1" s="220"/>
      <c r="E1" s="220"/>
      <c r="F1" s="170"/>
      <c r="G1" s="228" t="s">
        <v>540</v>
      </c>
      <c r="H1" s="206"/>
      <c r="I1" s="124" t="s">
        <v>2</v>
      </c>
      <c r="J1" s="71" t="s">
        <v>3</v>
      </c>
    </row>
    <row r="2" spans="1:36" ht="19.5" customHeight="1" thickBot="1" x14ac:dyDescent="0.25">
      <c r="A2" s="76"/>
      <c r="B2" s="197"/>
      <c r="C2" s="198"/>
      <c r="D2" s="198"/>
      <c r="E2" s="198"/>
      <c r="F2" s="199"/>
      <c r="G2" s="221"/>
      <c r="H2" s="208"/>
      <c r="I2" s="124" t="s">
        <v>4</v>
      </c>
      <c r="J2" s="73">
        <v>20</v>
      </c>
    </row>
    <row r="3" spans="1:36" ht="33.75" customHeight="1" thickBot="1" x14ac:dyDescent="0.25">
      <c r="A3" s="76"/>
      <c r="B3" s="171"/>
      <c r="C3" s="200"/>
      <c r="D3" s="200"/>
      <c r="E3" s="200"/>
      <c r="F3" s="172"/>
      <c r="G3" s="229"/>
      <c r="H3" s="210"/>
      <c r="I3" s="125" t="s">
        <v>5</v>
      </c>
      <c r="J3" s="74">
        <v>42745</v>
      </c>
    </row>
    <row r="4" spans="1:36" ht="19.5" customHeight="1" x14ac:dyDescent="0.2">
      <c r="A4" s="76"/>
      <c r="B4" s="169" t="s">
        <v>6</v>
      </c>
      <c r="C4" s="220"/>
      <c r="D4" s="220"/>
      <c r="E4" s="220"/>
      <c r="F4" s="170"/>
      <c r="G4" s="181" t="s">
        <v>7</v>
      </c>
      <c r="H4" s="182"/>
      <c r="I4" s="141" t="s">
        <v>893</v>
      </c>
      <c r="J4" s="139" t="s">
        <v>541</v>
      </c>
    </row>
    <row r="5" spans="1:36" ht="19.5" customHeight="1" thickBot="1" x14ac:dyDescent="0.25">
      <c r="A5" s="76"/>
      <c r="B5" s="171"/>
      <c r="C5" s="200"/>
      <c r="D5" s="200"/>
      <c r="E5" s="200"/>
      <c r="F5" s="172"/>
      <c r="G5" s="185"/>
      <c r="H5" s="186"/>
      <c r="I5" s="142"/>
      <c r="J5" s="143"/>
    </row>
    <row r="6" spans="1:36" ht="15" customHeight="1" x14ac:dyDescent="0.2">
      <c r="A6" s="78"/>
      <c r="B6" s="240" t="s">
        <v>895</v>
      </c>
      <c r="C6" s="241"/>
      <c r="D6" s="241"/>
      <c r="E6" s="241"/>
      <c r="F6" s="241"/>
      <c r="G6" s="241"/>
      <c r="H6" s="241"/>
      <c r="I6" s="241"/>
      <c r="J6" s="242"/>
      <c r="K6" s="79"/>
      <c r="L6" s="79"/>
      <c r="M6" s="79"/>
      <c r="N6" s="79"/>
      <c r="O6" s="79"/>
      <c r="P6" s="79"/>
      <c r="Q6" s="79"/>
      <c r="R6" s="79"/>
      <c r="S6" s="79"/>
      <c r="T6" s="79"/>
      <c r="U6" s="79"/>
      <c r="V6" s="79"/>
      <c r="W6" s="79"/>
      <c r="X6" s="79"/>
      <c r="Y6" s="79"/>
      <c r="Z6" s="79"/>
      <c r="AA6" s="79"/>
      <c r="AB6" s="79"/>
      <c r="AC6" s="79"/>
      <c r="AD6" s="79"/>
      <c r="AE6" s="79"/>
      <c r="AF6" s="79"/>
      <c r="AG6" s="79"/>
      <c r="AH6" s="79"/>
      <c r="AI6" s="79"/>
      <c r="AJ6" s="79"/>
    </row>
    <row r="7" spans="1:36" ht="15.75" customHeight="1" thickBot="1" x14ac:dyDescent="0.25">
      <c r="A7" s="78"/>
      <c r="B7" s="243"/>
      <c r="C7" s="244"/>
      <c r="D7" s="244"/>
      <c r="E7" s="244"/>
      <c r="F7" s="244"/>
      <c r="G7" s="244"/>
      <c r="H7" s="244"/>
      <c r="I7" s="244"/>
      <c r="J7" s="245"/>
      <c r="K7" s="79"/>
      <c r="L7" s="79"/>
      <c r="M7" s="79"/>
      <c r="N7" s="79"/>
      <c r="O7" s="79"/>
      <c r="P7" s="79"/>
      <c r="Q7" s="79"/>
      <c r="R7" s="79"/>
      <c r="S7" s="79"/>
      <c r="T7" s="79"/>
      <c r="U7" s="79"/>
      <c r="V7" s="79"/>
      <c r="W7" s="79"/>
      <c r="X7" s="79"/>
      <c r="Y7" s="79"/>
      <c r="Z7" s="79"/>
      <c r="AA7" s="79"/>
      <c r="AB7" s="79"/>
      <c r="AC7" s="79"/>
      <c r="AD7" s="79"/>
      <c r="AE7" s="79"/>
      <c r="AF7" s="79"/>
      <c r="AG7" s="79"/>
      <c r="AH7" s="79"/>
      <c r="AI7" s="79"/>
      <c r="AJ7" s="79"/>
    </row>
    <row r="8" spans="1:36" ht="30" customHeight="1" x14ac:dyDescent="0.2">
      <c r="A8" s="234" t="s">
        <v>167</v>
      </c>
      <c r="B8" s="223" t="s">
        <v>0</v>
      </c>
      <c r="C8" s="237" t="s">
        <v>168</v>
      </c>
      <c r="D8" s="236" t="s">
        <v>542</v>
      </c>
      <c r="E8" s="236"/>
      <c r="F8" s="230" t="s">
        <v>543</v>
      </c>
      <c r="G8" s="230" t="s">
        <v>544</v>
      </c>
      <c r="H8" s="230" t="s">
        <v>545</v>
      </c>
      <c r="I8" s="230" t="s">
        <v>546</v>
      </c>
      <c r="J8" s="232" t="s">
        <v>547</v>
      </c>
      <c r="K8" s="79"/>
      <c r="L8" s="79"/>
      <c r="M8" s="79"/>
      <c r="N8" s="79"/>
      <c r="O8" s="79"/>
      <c r="P8" s="79"/>
      <c r="Q8" s="79"/>
      <c r="R8" s="79"/>
      <c r="S8" s="79"/>
      <c r="T8" s="79"/>
      <c r="U8" s="79"/>
      <c r="V8" s="79"/>
      <c r="W8" s="79"/>
      <c r="X8" s="79"/>
      <c r="Y8" s="79"/>
      <c r="Z8" s="79"/>
      <c r="AA8" s="79"/>
      <c r="AB8" s="79"/>
      <c r="AC8" s="79"/>
      <c r="AD8" s="79"/>
      <c r="AE8" s="79"/>
      <c r="AF8" s="79"/>
      <c r="AG8" s="79"/>
      <c r="AH8" s="79"/>
      <c r="AI8" s="79"/>
      <c r="AJ8" s="79"/>
    </row>
    <row r="9" spans="1:36" ht="30.75" customHeight="1" thickBot="1" x14ac:dyDescent="0.25">
      <c r="A9" s="235"/>
      <c r="B9" s="239"/>
      <c r="C9" s="238"/>
      <c r="D9" s="135" t="s">
        <v>548</v>
      </c>
      <c r="E9" s="135" t="s">
        <v>549</v>
      </c>
      <c r="F9" s="231"/>
      <c r="G9" s="231"/>
      <c r="H9" s="231"/>
      <c r="I9" s="231"/>
      <c r="J9" s="233"/>
      <c r="K9" s="79"/>
      <c r="L9" s="79"/>
      <c r="M9" s="79"/>
      <c r="N9" s="79"/>
      <c r="O9" s="79"/>
      <c r="P9" s="79"/>
      <c r="Q9" s="79"/>
      <c r="R9" s="79"/>
      <c r="S9" s="79"/>
      <c r="T9" s="79"/>
      <c r="U9" s="79"/>
      <c r="V9" s="79"/>
      <c r="W9" s="79"/>
      <c r="X9" s="79"/>
      <c r="Y9" s="79"/>
      <c r="Z9" s="79"/>
      <c r="AA9" s="79"/>
      <c r="AB9" s="79"/>
      <c r="AC9" s="79"/>
      <c r="AD9" s="79"/>
      <c r="AE9" s="79"/>
      <c r="AF9" s="79"/>
      <c r="AG9" s="79"/>
      <c r="AH9" s="79"/>
      <c r="AI9" s="79"/>
      <c r="AJ9" s="79"/>
    </row>
    <row r="10" spans="1:36" ht="38.25" x14ac:dyDescent="0.2">
      <c r="A10" s="88">
        <v>1</v>
      </c>
      <c r="B10" s="67" t="str">
        <f>+VLOOKUP(A10,'IDENTIFICACIÓN DE RIESGOS'!$A$7:$F$95,2,0)</f>
        <v xml:space="preserve">Acceso y Fortalecimiento a la Justicia </v>
      </c>
      <c r="C10" s="109" t="str">
        <f>+VLOOKUP(A10,'IDENTIFICACIÓN DE RIESGOS'!$A$7:$F$95,3,0)</f>
        <v>Inadecuada orientación a los usuarios en casas de justicia</v>
      </c>
      <c r="D10" s="88" t="s">
        <v>550</v>
      </c>
      <c r="E10" s="88" t="s">
        <v>550</v>
      </c>
      <c r="F10" s="88">
        <f>(SUMIF('VALORACIÓN DE CONTROL DE RIESGO'!$A$10:$A$116,'VALORACIÓN CON CONTROLES'!A10,'VALORACIÓN DE CONTROL DE RIESGO'!$U$10:$U$116))/(COUNTIF('VALORACIÓN DE CONTROL DE RIESGO'!$A$10:$A$116,'VALORACIÓN CON CONTROLES'!A10))</f>
        <v>100</v>
      </c>
      <c r="G10" s="88" t="str">
        <f>IF(F10=100,"Fuerte",IF(AND(F10&lt;99,F10&gt;=50),"Moderado",IF(AND(F10&lt;49,F10&gt;0),"Debil")))</f>
        <v>Fuerte</v>
      </c>
      <c r="H10" s="88">
        <f>IF(AND(D10="Directamente",G10="Fuerte",'ANALISIS DE RIESGOS'!F10&gt;=3),'ANALISIS DE RIESGOS'!F10-2,IF(AND(D10="Directamente",G10="Fuerte",'ANALISIS DE RIESGOS'!F10=2),'ANALISIS DE RIESGOS'!F10-1,IF(AND(D10="Directamente",G10="Moderado",'ANALISIS DE RIESGOS'!F10&gt;=2),'ANALISIS DE RIESGOS'!F10-1,'ANALISIS DE RIESGOS'!F10)))</f>
        <v>3</v>
      </c>
      <c r="I10" s="88">
        <f>IF(AND(E10="Directamente",G10="Fuerte",'ANALISIS DE RIESGOS'!G10&gt;=3),'ANALISIS DE RIESGOS'!G10-2,IF(AND(E10="Directamente",G10="Fuerte",'ANALISIS DE RIESGOS'!G10=2),'ANALISIS DE RIESGOS'!G10-1,IF(AND(E10="Directamente",G10="Moderado",'ANALISIS DE RIESGOS'!F10&gt;=2),'ANALISIS DE RIESGOS'!F10-1,IF(AND(E10="Indirectamente",G10="Fuerte",'ANALISIS DE RIESGOS'!G10&gt;=2),'ANALISIS DE RIESGOS'!G10-1,'ANALISIS DE RIESGOS'!G10))))</f>
        <v>1</v>
      </c>
      <c r="J10" s="88"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BAJA</v>
      </c>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row>
    <row r="11" spans="1:36" ht="38.25" x14ac:dyDescent="0.2">
      <c r="A11" s="88">
        <v>2</v>
      </c>
      <c r="B11" s="67" t="str">
        <f>+VLOOKUP(A11,'IDENTIFICACIÓN DE RIESGOS'!$A$7:$F$95,2,0)</f>
        <v xml:space="preserve">Acceso y Fortalecimiento a la Justicia </v>
      </c>
      <c r="C11" s="109" t="str">
        <f>+VLOOKUP(A11,'IDENTIFICACIÓN DE RIESGOS'!$A$7:$F$95,3,0)</f>
        <v>Desvinculación de entidades operadoras al programa de casas de justicia</v>
      </c>
      <c r="D11" s="88" t="s">
        <v>550</v>
      </c>
      <c r="E11" s="88" t="s">
        <v>550</v>
      </c>
      <c r="F11" s="88">
        <f>(SUMIF('VALORACIÓN DE CONTROL DE RIESGO'!$A$10:$A$116,'VALORACIÓN CON CONTROLES'!A11,'VALORACIÓN DE CONTROL DE RIESGO'!$U$10:$U$116))/(COUNTIF('VALORACIÓN DE CONTROL DE RIESGO'!$A$10:$A$116,'VALORACIÓN CON CONTROLES'!A11))</f>
        <v>100</v>
      </c>
      <c r="G11" s="88" t="str">
        <f t="shared" ref="G11:G52" si="0">IF(F11=100,"Fuerte",IF(AND(F11&lt;99,F11&gt;=50),"Moderado",IF(AND(F11&lt;49,F11&gt;0),"Debil")))</f>
        <v>Fuerte</v>
      </c>
      <c r="H11" s="88">
        <f>IF(AND(D11="Directamente",G11="Fuerte",'ANALISIS DE RIESGOS'!F11&gt;=3),'ANALISIS DE RIESGOS'!F11-2,IF(AND(D11="Directamente",G11="Fuerte",'ANALISIS DE RIESGOS'!F11=2),'ANALISIS DE RIESGOS'!F11-1,IF(AND(D11="Directamente",G11="Moderado",'ANALISIS DE RIESGOS'!F11&gt;=2),'ANALISIS DE RIESGOS'!F11-1,'ANALISIS DE RIESGOS'!F11)))</f>
        <v>1</v>
      </c>
      <c r="I11" s="88">
        <f>IF(AND(E11="Directamente",G11="Fuerte",'ANALISIS DE RIESGOS'!G11&gt;=3),'ANALISIS DE RIESGOS'!G11-2,IF(AND(E11="Directamente",G11="Fuerte",'ANALISIS DE RIESGOS'!G11=2),'ANALISIS DE RIESGOS'!G11-1,IF(AND(E11="Directamente",G11="Moderado",'ANALISIS DE RIESGOS'!F11&gt;=2),'ANALISIS DE RIESGOS'!F11-1,IF(AND(E11="Indirectamente",G11="Fuerte",'ANALISIS DE RIESGOS'!G11&gt;=2),'ANALISIS DE RIESGOS'!G11-1,'ANALISIS DE RIESGOS'!G11))))</f>
        <v>1</v>
      </c>
      <c r="J11" s="88" t="str">
        <f>IF(AND('TABLAS DE INFORMACIÓN'!N16&lt;&gt;"",'TABLAS DE INFORMACIÓN'!N16&lt;&gt;0),'TABLAS DE INFORMACIÓN'!N16,IF(AND('TABLAS DE INFORMACIÓN'!O16&lt;&gt;"",'TABLAS DE INFORMACIÓN'!O16&lt;&gt;0),'TABLAS DE INFORMACIÓN'!O16,IF(AND('TABLAS DE INFORMACIÓN'!P16&lt;&gt;"",'TABLAS DE INFORMACIÓN'!P16&lt;&gt;0),'TABLAS DE INFORMACIÓN'!P16,IF(AND('TABLAS DE INFORMACIÓN'!Q16&lt;&gt;"",'TABLAS DE INFORMACIÓN'!Q16&lt;&gt;0),'TABLAS DE INFORMACIÓN'!Q16))))</f>
        <v>ZONA RIESGO BAJA</v>
      </c>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row>
    <row r="12" spans="1:36" ht="63.75" x14ac:dyDescent="0.2">
      <c r="A12" s="88">
        <v>3</v>
      </c>
      <c r="B12" s="67" t="str">
        <f>+VLOOKUP(A12,'IDENTIFICACIÓN DE RIESGOS'!$A$7:$F$95,2,0)</f>
        <v xml:space="preserve">Acceso y Fortalecimiento a la Justicia </v>
      </c>
      <c r="C12" s="109" t="str">
        <f>+VLOOKUP(A12,'IDENTIFICACIÓN DE RIESGOS'!$A$7:$F$95,3,0)</f>
        <v>Interrupción o retraso en la prestación de los servicios de recepción, información y orientación de los ciudadanos en las casas de justicia de Bogotá</v>
      </c>
      <c r="D12" s="88" t="s">
        <v>550</v>
      </c>
      <c r="E12" s="88" t="s">
        <v>550</v>
      </c>
      <c r="F12" s="88">
        <f>(SUMIF('VALORACIÓN DE CONTROL DE RIESGO'!$A$10:$A$116,'VALORACIÓN CON CONTROLES'!A12,'VALORACIÓN DE CONTROL DE RIESGO'!$U$10:$U$116))/(COUNTIF('VALORACIÓN DE CONTROL DE RIESGO'!$A$10:$A$116,'VALORACIÓN CON CONTROLES'!A12))</f>
        <v>100</v>
      </c>
      <c r="G12" s="88" t="str">
        <f t="shared" si="0"/>
        <v>Fuerte</v>
      </c>
      <c r="H12" s="88">
        <f>IF(AND(D12="Directamente",G12="Fuerte",'ANALISIS DE RIESGOS'!F12&gt;=3),'ANALISIS DE RIESGOS'!F12-2,IF(AND(D12="Directamente",G12="Fuerte",'ANALISIS DE RIESGOS'!F12=2),'ANALISIS DE RIESGOS'!F12-1,IF(AND(D12="Directamente",G12="Moderado",'ANALISIS DE RIESGOS'!F12&gt;=2),'ANALISIS DE RIESGOS'!F12-1,'ANALISIS DE RIESGOS'!F12)))</f>
        <v>3</v>
      </c>
      <c r="I12" s="88">
        <f>IF(AND(E12="Directamente",G12="Fuerte",'ANALISIS DE RIESGOS'!G12&gt;=3),'ANALISIS DE RIESGOS'!G12-2,IF(AND(E12="Directamente",G12="Fuerte",'ANALISIS DE RIESGOS'!G12=2),'ANALISIS DE RIESGOS'!G12-1,IF(AND(E12="Directamente",G12="Moderado",'ANALISIS DE RIESGOS'!F12&gt;=2),'ANALISIS DE RIESGOS'!F12-1,IF(AND(E12="Indirectamente",G12="Fuerte",'ANALISIS DE RIESGOS'!G12&gt;=2),'ANALISIS DE RIESGOS'!G12-1,'ANALISIS DE RIESGOS'!G12))))</f>
        <v>1</v>
      </c>
      <c r="J12" s="88" t="str">
        <f>IF(AND('TABLAS DE INFORMACIÓN'!N17&lt;&gt;"",'TABLAS DE INFORMACIÓN'!N17&lt;&gt;0),'TABLAS DE INFORMACIÓN'!N17,IF(AND('TABLAS DE INFORMACIÓN'!O17&lt;&gt;"",'TABLAS DE INFORMACIÓN'!O17&lt;&gt;0),'TABLAS DE INFORMACIÓN'!O17,IF(AND('TABLAS DE INFORMACIÓN'!P17&lt;&gt;"",'TABLAS DE INFORMACIÓN'!P17&lt;&gt;0),'TABLAS DE INFORMACIÓN'!P17,IF(AND('TABLAS DE INFORMACIÓN'!Q17&lt;&gt;"",'TABLAS DE INFORMACIÓN'!Q17&lt;&gt;0),'TABLAS DE INFORMACIÓN'!Q17))))</f>
        <v>ZONA RIESGO BAJA</v>
      </c>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row>
    <row r="13" spans="1:36" ht="63.75" x14ac:dyDescent="0.2">
      <c r="A13" s="88">
        <v>4</v>
      </c>
      <c r="B13" s="67" t="str">
        <f>+VLOOKUP(A13,'IDENTIFICACIÓN DE RIESGOS'!$A$7:$F$95,2,0)</f>
        <v xml:space="preserve">Acceso y Fortalecimiento a la Justicia </v>
      </c>
      <c r="C13" s="109" t="str">
        <f>+VLOOKUP(A13,'IDENTIFICACIÓN DE RIESGOS'!$A$7:$F$95,3,0)</f>
        <v>Interrupción o retraso en la prestación de los servicios por parte de las entidades operadoras de las casas de justicia de Bogotá</v>
      </c>
      <c r="D13" s="88" t="s">
        <v>550</v>
      </c>
      <c r="E13" s="88" t="s">
        <v>550</v>
      </c>
      <c r="F13" s="88">
        <f>(SUMIF('VALORACIÓN DE CONTROL DE RIESGO'!$A$10:$A$116,'VALORACIÓN CON CONTROLES'!A13,'VALORACIÓN DE CONTROL DE RIESGO'!$U$10:$U$116))/(COUNTIF('VALORACIÓN DE CONTROL DE RIESGO'!$A$10:$A$116,'VALORACIÓN CON CONTROLES'!A13))</f>
        <v>100</v>
      </c>
      <c r="G13" s="88" t="str">
        <f t="shared" si="0"/>
        <v>Fuerte</v>
      </c>
      <c r="H13" s="88">
        <f>IF(AND(D13="Directamente",G13="Fuerte",'ANALISIS DE RIESGOS'!F13&gt;=3),'ANALISIS DE RIESGOS'!F13-2,IF(AND(D13="Directamente",G13="Fuerte",'ANALISIS DE RIESGOS'!F13=2),'ANALISIS DE RIESGOS'!F13-1,IF(AND(D13="Directamente",G13="Moderado",'ANALISIS DE RIESGOS'!F13&gt;=2),'ANALISIS DE RIESGOS'!F13-1,'ANALISIS DE RIESGOS'!F13)))</f>
        <v>3</v>
      </c>
      <c r="I13" s="88">
        <f>IF(AND(E13="Directamente",G13="Fuerte",'ANALISIS DE RIESGOS'!G13&gt;=3),'ANALISIS DE RIESGOS'!G13-2,IF(AND(E13="Directamente",G13="Fuerte",'ANALISIS DE RIESGOS'!G13=2),'ANALISIS DE RIESGOS'!G13-1,IF(AND(E13="Directamente",G13="Moderado",'ANALISIS DE RIESGOS'!F13&gt;=2),'ANALISIS DE RIESGOS'!F13-1,IF(AND(E13="Indirectamente",G13="Fuerte",'ANALISIS DE RIESGOS'!G13&gt;=2),'ANALISIS DE RIESGOS'!G13-1,'ANALISIS DE RIESGOS'!G13))))</f>
        <v>1</v>
      </c>
      <c r="J13" s="88" t="str">
        <f>IF(AND('TABLAS DE INFORMACIÓN'!N18&lt;&gt;"",'TABLAS DE INFORMACIÓN'!N18&lt;&gt;0),'TABLAS DE INFORMACIÓN'!N18,IF(AND('TABLAS DE INFORMACIÓN'!O18&lt;&gt;"",'TABLAS DE INFORMACIÓN'!O18&lt;&gt;0),'TABLAS DE INFORMACIÓN'!O18,IF(AND('TABLAS DE INFORMACIÓN'!P18&lt;&gt;"",'TABLAS DE INFORMACIÓN'!P18&lt;&gt;0),'TABLAS DE INFORMACIÓN'!P18,IF(AND('TABLAS DE INFORMACIÓN'!Q18&lt;&gt;"",'TABLAS DE INFORMACIÓN'!Q18&lt;&gt;0),'TABLAS DE INFORMACIÓN'!Q18))))</f>
        <v>ZONA RIESGO BAJA</v>
      </c>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row>
    <row r="14" spans="1:36" ht="38.25" x14ac:dyDescent="0.2">
      <c r="A14" s="88">
        <v>5</v>
      </c>
      <c r="B14" s="67" t="str">
        <f>+VLOOKUP(A14,'IDENTIFICACIÓN DE RIESGOS'!$A$7:$F$95,2,0)</f>
        <v xml:space="preserve">Acceso y Fortalecimiento a la Justicia </v>
      </c>
      <c r="C14" s="109" t="str">
        <f>+VLOOKUP(A14,'IDENTIFICACIÓN DE RIESGOS'!$A$7:$F$95,3,0)</f>
        <v>Afectación psicosocial de los funcionarios y contratistas del CTP</v>
      </c>
      <c r="D14" s="88" t="s">
        <v>550</v>
      </c>
      <c r="E14" s="88" t="s">
        <v>550</v>
      </c>
      <c r="F14" s="88">
        <f>(SUMIF('VALORACIÓN DE CONTROL DE RIESGO'!$A$10:$A$116,'VALORACIÓN CON CONTROLES'!A14,'VALORACIÓN DE CONTROL DE RIESGO'!$U$10:$U$116))/(COUNTIF('VALORACIÓN DE CONTROL DE RIESGO'!$A$10:$A$116,'VALORACIÓN CON CONTROLES'!A14))</f>
        <v>100</v>
      </c>
      <c r="G14" s="88" t="str">
        <f t="shared" si="0"/>
        <v>Fuerte</v>
      </c>
      <c r="H14" s="88">
        <f>IF(AND(D14="Directamente",G14="Fuerte",'ANALISIS DE RIESGOS'!F14&gt;=3),'ANALISIS DE RIESGOS'!F14-2,IF(AND(D14="Directamente",G14="Fuerte",'ANALISIS DE RIESGOS'!F14=2),'ANALISIS DE RIESGOS'!F14-1,IF(AND(D14="Directamente",G14="Moderado",'ANALISIS DE RIESGOS'!F14&gt;=2),'ANALISIS DE RIESGOS'!F14-1,'ANALISIS DE RIESGOS'!F14)))</f>
        <v>3</v>
      </c>
      <c r="I14" s="88">
        <f>IF(AND(E14="Directamente",G14="Fuerte",'ANALISIS DE RIESGOS'!G14&gt;=3),'ANALISIS DE RIESGOS'!G14-2,IF(AND(E14="Directamente",G14="Fuerte",'ANALISIS DE RIESGOS'!G14=2),'ANALISIS DE RIESGOS'!G14-1,IF(AND(E14="Directamente",G14="Moderado",'ANALISIS DE RIESGOS'!F14&gt;=2),'ANALISIS DE RIESGOS'!F14-1,IF(AND(E14="Indirectamente",G14="Fuerte",'ANALISIS DE RIESGOS'!G14&gt;=2),'ANALISIS DE RIESGOS'!G14-1,'ANALISIS DE RIESGOS'!G14))))</f>
        <v>1</v>
      </c>
      <c r="J14" s="88" t="str">
        <f>IF(AND('TABLAS DE INFORMACIÓN'!N19&lt;&gt;"",'TABLAS DE INFORMACIÓN'!N19&lt;&gt;0),'TABLAS DE INFORMACIÓN'!N19,IF(AND('TABLAS DE INFORMACIÓN'!O19&lt;&gt;"",'TABLAS DE INFORMACIÓN'!O19&lt;&gt;0),'TABLAS DE INFORMACIÓN'!O19,IF(AND('TABLAS DE INFORMACIÓN'!P19&lt;&gt;"",'TABLAS DE INFORMACIÓN'!P19&lt;&gt;0),'TABLAS DE INFORMACIÓN'!P19,IF(AND('TABLAS DE INFORMACIÓN'!Q19&lt;&gt;"",'TABLAS DE INFORMACIÓN'!Q19&lt;&gt;0),'TABLAS DE INFORMACIÓN'!Q19))))</f>
        <v>ZONA RIESGO BAJA</v>
      </c>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row>
    <row r="15" spans="1:36" ht="38.25" x14ac:dyDescent="0.2">
      <c r="A15" s="88">
        <v>6</v>
      </c>
      <c r="B15" s="67" t="str">
        <f>+VLOOKUP(A15,'IDENTIFICACIÓN DE RIESGOS'!$A$7:$F$95,2,0)</f>
        <v xml:space="preserve">Acceso y Fortalecimiento a la Justicia </v>
      </c>
      <c r="C15" s="109" t="str">
        <f>+VLOOKUP(A15,'IDENTIFICACIÓN DE RIESGOS'!$A$7:$F$95,3,0)</f>
        <v>Inadecuada implementación del medio "Traslado por protección"</v>
      </c>
      <c r="D15" s="88" t="s">
        <v>550</v>
      </c>
      <c r="E15" s="88" t="s">
        <v>550</v>
      </c>
      <c r="F15" s="88">
        <f>(SUMIF('VALORACIÓN DE CONTROL DE RIESGO'!$A$10:$A$116,'VALORACIÓN CON CONTROLES'!A15,'VALORACIÓN DE CONTROL DE RIESGO'!$U$10:$U$116))/(COUNTIF('VALORACIÓN DE CONTROL DE RIESGO'!$A$10:$A$116,'VALORACIÓN CON CONTROLES'!A15))</f>
        <v>100</v>
      </c>
      <c r="G15" s="88" t="str">
        <f t="shared" si="0"/>
        <v>Fuerte</v>
      </c>
      <c r="H15" s="88">
        <f>IF(AND(D15="Directamente",G15="Fuerte",'ANALISIS DE RIESGOS'!F15&gt;=3),'ANALISIS DE RIESGOS'!F15-2,IF(AND(D15="Directamente",G15="Fuerte",'ANALISIS DE RIESGOS'!F15=2),'ANALISIS DE RIESGOS'!F15-1,IF(AND(D15="Directamente",G15="Moderado",'ANALISIS DE RIESGOS'!F15&gt;=2),'ANALISIS DE RIESGOS'!F15-1,'ANALISIS DE RIESGOS'!F15)))</f>
        <v>2</v>
      </c>
      <c r="I15" s="88">
        <f>IF(AND(E15="Directamente",G15="Fuerte",'ANALISIS DE RIESGOS'!G15&gt;=3),'ANALISIS DE RIESGOS'!G15-2,IF(AND(E15="Directamente",G15="Fuerte",'ANALISIS DE RIESGOS'!G15=2),'ANALISIS DE RIESGOS'!G15-1,IF(AND(E15="Directamente",G15="Moderado",'ANALISIS DE RIESGOS'!F15&gt;=2),'ANALISIS DE RIESGOS'!F15-1,IF(AND(E15="Indirectamente",G15="Fuerte",'ANALISIS DE RIESGOS'!G15&gt;=2),'ANALISIS DE RIESGOS'!G15-1,'ANALISIS DE RIESGOS'!G15))))</f>
        <v>1</v>
      </c>
      <c r="J15" s="88" t="str">
        <f>IF(AND('TABLAS DE INFORMACIÓN'!N20&lt;&gt;"",'TABLAS DE INFORMACIÓN'!N20&lt;&gt;0),'TABLAS DE INFORMACIÓN'!N20,IF(AND('TABLAS DE INFORMACIÓN'!O20&lt;&gt;"",'TABLAS DE INFORMACIÓN'!O20&lt;&gt;0),'TABLAS DE INFORMACIÓN'!O20,IF(AND('TABLAS DE INFORMACIÓN'!P20&lt;&gt;"",'TABLAS DE INFORMACIÓN'!P20&lt;&gt;0),'TABLAS DE INFORMACIÓN'!P20,IF(AND('TABLAS DE INFORMACIÓN'!Q20&lt;&gt;"",'TABLAS DE INFORMACIÓN'!Q20&lt;&gt;0),'TABLAS DE INFORMACIÓN'!Q20))))</f>
        <v>ZONA RIESGO BAJA</v>
      </c>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row>
    <row r="16" spans="1:36" ht="63.75" x14ac:dyDescent="0.2">
      <c r="A16" s="88">
        <v>7</v>
      </c>
      <c r="B16" s="67" t="str">
        <f>+VLOOKUP(A16,'IDENTIFICACIÓN DE RIESGOS'!$A$7:$F$95,2,0)</f>
        <v>Atención y Servicio al Ciudadano</v>
      </c>
      <c r="C16" s="109" t="str">
        <f>+VLOOKUP(A16,'IDENTIFICACIÓN DE RIESGOS'!$A$7:$F$95,3,0)</f>
        <v>Responder extemporáneamente las Peticiones, Quejas, Reclamos o Sugerencias que ingresen a la Secretaría Distrital de Seguridad, Convivencia y Justicia.</v>
      </c>
      <c r="D16" s="88" t="s">
        <v>550</v>
      </c>
      <c r="E16" s="88" t="s">
        <v>550</v>
      </c>
      <c r="F16" s="88">
        <f>(SUMIF('VALORACIÓN DE CONTROL DE RIESGO'!$A$10:$A$116,'VALORACIÓN CON CONTROLES'!A16,'VALORACIÓN DE CONTROL DE RIESGO'!$U$10:$U$116))/(COUNTIF('VALORACIÓN DE CONTROL DE RIESGO'!$A$10:$A$116,'VALORACIÓN CON CONTROLES'!A16))</f>
        <v>100</v>
      </c>
      <c r="G16" s="88" t="str">
        <f t="shared" si="0"/>
        <v>Fuerte</v>
      </c>
      <c r="H16" s="88">
        <f>IF(AND(D16="Directamente",G16="Fuerte",'ANALISIS DE RIESGOS'!F16&gt;=3),'ANALISIS DE RIESGOS'!F16-2,IF(AND(D16="Directamente",G16="Fuerte",'ANALISIS DE RIESGOS'!F16=2),'ANALISIS DE RIESGOS'!F16-1,IF(AND(D16="Directamente",G16="Moderado",'ANALISIS DE RIESGOS'!F16&gt;=2),'ANALISIS DE RIESGOS'!F16-1,'ANALISIS DE RIESGOS'!F16)))</f>
        <v>3</v>
      </c>
      <c r="I16" s="88">
        <f>IF(AND(E16="Directamente",G16="Fuerte",'ANALISIS DE RIESGOS'!G16&gt;=3),'ANALISIS DE RIESGOS'!G16-2,IF(AND(E16="Directamente",G16="Fuerte",'ANALISIS DE RIESGOS'!G16=2),'ANALISIS DE RIESGOS'!G16-1,IF(AND(E16="Directamente",G16="Moderado",'ANALISIS DE RIESGOS'!F16&gt;=2),'ANALISIS DE RIESGOS'!F16-1,IF(AND(E16="Indirectamente",G16="Fuerte",'ANALISIS DE RIESGOS'!G16&gt;=2),'ANALISIS DE RIESGOS'!G16-1,'ANALISIS DE RIESGOS'!G16))))</f>
        <v>2</v>
      </c>
      <c r="J16" s="88" t="str">
        <f>IF(AND('TABLAS DE INFORMACIÓN'!N21&lt;&gt;"",'TABLAS DE INFORMACIÓN'!N21&lt;&gt;0),'TABLAS DE INFORMACIÓN'!N21,IF(AND('TABLAS DE INFORMACIÓN'!O21&lt;&gt;"",'TABLAS DE INFORMACIÓN'!O21&lt;&gt;0),'TABLAS DE INFORMACIÓN'!O21,IF(AND('TABLAS DE INFORMACIÓN'!P21&lt;&gt;"",'TABLAS DE INFORMACIÓN'!P21&lt;&gt;0),'TABLAS DE INFORMACIÓN'!P21,IF(AND('TABLAS DE INFORMACIÓN'!Q21&lt;&gt;"",'TABLAS DE INFORMACIÓN'!Q21&lt;&gt;0),'TABLAS DE INFORMACIÓN'!Q21))))</f>
        <v>ZONA RIESGO MODERADO</v>
      </c>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row>
    <row r="17" spans="1:36" ht="38.25" x14ac:dyDescent="0.2">
      <c r="A17" s="88">
        <v>8</v>
      </c>
      <c r="B17" s="67" t="str">
        <f>+VLOOKUP(A17,'IDENTIFICACIÓN DE RIESGOS'!$A$7:$F$95,2,0)</f>
        <v>Atención y Servicio al Ciudadano</v>
      </c>
      <c r="C17" s="109" t="str">
        <f>+VLOOKUP(A17,'IDENTIFICACIÓN DE RIESGOS'!$A$7:$F$95,3,0)</f>
        <v>Publicar extemporáneamente los Informes de PQRS en la página web de la entidad.</v>
      </c>
      <c r="D17" s="88" t="s">
        <v>550</v>
      </c>
      <c r="E17" s="88" t="s">
        <v>550</v>
      </c>
      <c r="F17" s="88">
        <f>(SUMIF('VALORACIÓN DE CONTROL DE RIESGO'!$A$10:$A$116,'VALORACIÓN CON CONTROLES'!A17,'VALORACIÓN DE CONTROL DE RIESGO'!$U$10:$U$116))/(COUNTIF('VALORACIÓN DE CONTROL DE RIESGO'!$A$10:$A$116,'VALORACIÓN CON CONTROLES'!A17))</f>
        <v>100</v>
      </c>
      <c r="G17" s="88" t="str">
        <f t="shared" si="0"/>
        <v>Fuerte</v>
      </c>
      <c r="H17" s="88">
        <f>IF(AND(D17="Directamente",G17="Fuerte",'ANALISIS DE RIESGOS'!F17&gt;=3),'ANALISIS DE RIESGOS'!F17-2,IF(AND(D17="Directamente",G17="Fuerte",'ANALISIS DE RIESGOS'!F17=2),'ANALISIS DE RIESGOS'!F17-1,IF(AND(D17="Directamente",G17="Moderado",'ANALISIS DE RIESGOS'!F17&gt;=2),'ANALISIS DE RIESGOS'!F17-1,'ANALISIS DE RIESGOS'!F17)))</f>
        <v>1</v>
      </c>
      <c r="I17" s="88">
        <f>IF(AND(E17="Directamente",G17="Fuerte",'ANALISIS DE RIESGOS'!G17&gt;=3),'ANALISIS DE RIESGOS'!G17-2,IF(AND(E17="Directamente",G17="Fuerte",'ANALISIS DE RIESGOS'!G17=2),'ANALISIS DE RIESGOS'!G17-1,IF(AND(E17="Directamente",G17="Moderado",'ANALISIS DE RIESGOS'!F17&gt;=2),'ANALISIS DE RIESGOS'!F17-1,IF(AND(E17="Indirectamente",G17="Fuerte",'ANALISIS DE RIESGOS'!G17&gt;=2),'ANALISIS DE RIESGOS'!G17-1,'ANALISIS DE RIESGOS'!G17))))</f>
        <v>1</v>
      </c>
      <c r="J17" s="88" t="str">
        <f>IF(AND('TABLAS DE INFORMACIÓN'!N22&lt;&gt;"",'TABLAS DE INFORMACIÓN'!N22&lt;&gt;0),'TABLAS DE INFORMACIÓN'!N22,IF(AND('TABLAS DE INFORMACIÓN'!O22&lt;&gt;"",'TABLAS DE INFORMACIÓN'!O22&lt;&gt;0),'TABLAS DE INFORMACIÓN'!O22,IF(AND('TABLAS DE INFORMACIÓN'!P22&lt;&gt;"",'TABLAS DE INFORMACIÓN'!P22&lt;&gt;0),'TABLAS DE INFORMACIÓN'!P22,IF(AND('TABLAS DE INFORMACIÓN'!Q22&lt;&gt;"",'TABLAS DE INFORMACIÓN'!Q22&lt;&gt;0),'TABLAS DE INFORMACIÓN'!Q22))))</f>
        <v>ZONA RIESGO BAJA</v>
      </c>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row>
    <row r="18" spans="1:36" ht="51" x14ac:dyDescent="0.2">
      <c r="A18" s="88">
        <v>9</v>
      </c>
      <c r="B18" s="67" t="str">
        <f>+VLOOKUP(A18,'IDENTIFICACIÓN DE RIESGOS'!$A$7:$F$95,2,0)</f>
        <v>Control Interno Disciplinario</v>
      </c>
      <c r="C18" s="109" t="str">
        <f>+VLOOKUP(A18,'IDENTIFICACIÓN DE RIESGOS'!$A$7:$F$95,3,0)</f>
        <v>Procesos disciplinarios desarrollados  y fallados sin cumplir con los parámetros de ley.</v>
      </c>
      <c r="D18" s="88" t="s">
        <v>550</v>
      </c>
      <c r="E18" s="88" t="s">
        <v>550</v>
      </c>
      <c r="F18" s="88">
        <f>(SUMIF('VALORACIÓN DE CONTROL DE RIESGO'!$A$10:$A$116,'VALORACIÓN CON CONTROLES'!A18,'VALORACIÓN DE CONTROL DE RIESGO'!$U$10:$U$116))/(COUNTIF('VALORACIÓN DE CONTROL DE RIESGO'!$A$10:$A$116,'VALORACIÓN CON CONTROLES'!A18))</f>
        <v>100</v>
      </c>
      <c r="G18" s="88" t="str">
        <f t="shared" si="0"/>
        <v>Fuerte</v>
      </c>
      <c r="H18" s="88">
        <f>IF(AND(D18="Directamente",G18="Fuerte",'ANALISIS DE RIESGOS'!F18&gt;=3),'ANALISIS DE RIESGOS'!F18-2,IF(AND(D18="Directamente",G18="Fuerte",'ANALISIS DE RIESGOS'!F18=2),'ANALISIS DE RIESGOS'!F18-1,IF(AND(D18="Directamente",G18="Moderado",'ANALISIS DE RIESGOS'!F18&gt;=2),'ANALISIS DE RIESGOS'!F18-1,'ANALISIS DE RIESGOS'!F18)))</f>
        <v>1</v>
      </c>
      <c r="I18" s="88">
        <f>IF(AND(E18="Directamente",G18="Fuerte",'ANALISIS DE RIESGOS'!G18&gt;=3),'ANALISIS DE RIESGOS'!G18-2,IF(AND(E18="Directamente",G18="Fuerte",'ANALISIS DE RIESGOS'!G18=2),'ANALISIS DE RIESGOS'!G18-1,IF(AND(E18="Directamente",G18="Moderado",'ANALISIS DE RIESGOS'!F18&gt;=2),'ANALISIS DE RIESGOS'!F18-1,IF(AND(E18="Indirectamente",G18="Fuerte",'ANALISIS DE RIESGOS'!G18&gt;=2),'ANALISIS DE RIESGOS'!G18-1,'ANALISIS DE RIESGOS'!G18))))</f>
        <v>2</v>
      </c>
      <c r="J18" s="88" t="str">
        <f>IF(AND('TABLAS DE INFORMACIÓN'!N23&lt;&gt;"",'TABLAS DE INFORMACIÓN'!N23&lt;&gt;0),'TABLAS DE INFORMACIÓN'!N23,IF(AND('TABLAS DE INFORMACIÓN'!O23&lt;&gt;"",'TABLAS DE INFORMACIÓN'!O23&lt;&gt;0),'TABLAS DE INFORMACIÓN'!O23,IF(AND('TABLAS DE INFORMACIÓN'!P23&lt;&gt;"",'TABLAS DE INFORMACIÓN'!P23&lt;&gt;0),'TABLAS DE INFORMACIÓN'!P23,IF(AND('TABLAS DE INFORMACIÓN'!Q23&lt;&gt;"",'TABLAS DE INFORMACIÓN'!Q23&lt;&gt;0),'TABLAS DE INFORMACIÓN'!Q23))))</f>
        <v>ZONA RIESGO BAJA</v>
      </c>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row>
    <row r="19" spans="1:36" ht="51" x14ac:dyDescent="0.2">
      <c r="A19" s="88">
        <v>10</v>
      </c>
      <c r="B19" s="67" t="str">
        <f>+VLOOKUP(A19,'IDENTIFICACIÓN DE RIESGOS'!$A$7:$F$95,2,0)</f>
        <v>Direccionamiento Sectorial e Institucional</v>
      </c>
      <c r="C19" s="109" t="str">
        <f>+VLOOKUP(A19,'IDENTIFICACIÓN DE RIESGOS'!$A$7:$F$95,3,0)</f>
        <v xml:space="preserve">Incumplimiento normativo ambiental por parte de la Secretaria Distrital de Seguridad, Convivencia y Justicia </v>
      </c>
      <c r="D19" s="88" t="s">
        <v>550</v>
      </c>
      <c r="E19" s="88" t="s">
        <v>550</v>
      </c>
      <c r="F19" s="88">
        <f>(SUMIF('VALORACIÓN DE CONTROL DE RIESGO'!$A$10:$A$116,'VALORACIÓN CON CONTROLES'!A19,'VALORACIÓN DE CONTROL DE RIESGO'!$U$10:$U$116))/(COUNTIF('VALORACIÓN DE CONTROL DE RIESGO'!$A$10:$A$116,'VALORACIÓN CON CONTROLES'!A19))</f>
        <v>100</v>
      </c>
      <c r="G19" s="88" t="str">
        <f t="shared" si="0"/>
        <v>Fuerte</v>
      </c>
      <c r="H19" s="88">
        <f>IF(AND(D19="Directamente",G19="Fuerte",'ANALISIS DE RIESGOS'!F19&gt;=3),'ANALISIS DE RIESGOS'!F19-2,IF(AND(D19="Directamente",G19="Fuerte",'ANALISIS DE RIESGOS'!F19=2),'ANALISIS DE RIESGOS'!F19-1,IF(AND(D19="Directamente",G19="Moderado",'ANALISIS DE RIESGOS'!F19&gt;=2),'ANALISIS DE RIESGOS'!F19-1,'ANALISIS DE RIESGOS'!F19)))</f>
        <v>2</v>
      </c>
      <c r="I19" s="88">
        <f>IF(AND(E19="Directamente",G19="Fuerte",'ANALISIS DE RIESGOS'!G19&gt;=3),'ANALISIS DE RIESGOS'!G19-2,IF(AND(E19="Directamente",G19="Fuerte",'ANALISIS DE RIESGOS'!G19=2),'ANALISIS DE RIESGOS'!G19-1,IF(AND(E19="Directamente",G19="Moderado",'ANALISIS DE RIESGOS'!F19&gt;=2),'ANALISIS DE RIESGOS'!F19-1,IF(AND(E19="Indirectamente",G19="Fuerte",'ANALISIS DE RIESGOS'!G19&gt;=2),'ANALISIS DE RIESGOS'!G19-1,'ANALISIS DE RIESGOS'!G19))))</f>
        <v>2</v>
      </c>
      <c r="J19" s="88" t="str">
        <f>IF(AND('TABLAS DE INFORMACIÓN'!N24&lt;&gt;"",'TABLAS DE INFORMACIÓN'!N24&lt;&gt;0),'TABLAS DE INFORMACIÓN'!N24,IF(AND('TABLAS DE INFORMACIÓN'!O24&lt;&gt;"",'TABLAS DE INFORMACIÓN'!O24&lt;&gt;0),'TABLAS DE INFORMACIÓN'!O24,IF(AND('TABLAS DE INFORMACIÓN'!P24&lt;&gt;"",'TABLAS DE INFORMACIÓN'!P24&lt;&gt;0),'TABLAS DE INFORMACIÓN'!P24,IF(AND('TABLAS DE INFORMACIÓN'!Q24&lt;&gt;"",'TABLAS DE INFORMACIÓN'!Q24&lt;&gt;0),'TABLAS DE INFORMACIÓN'!Q24))))</f>
        <v>ZONA RIESGO BAJA</v>
      </c>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row>
    <row r="20" spans="1:36" ht="38.25" x14ac:dyDescent="0.2">
      <c r="A20" s="88">
        <v>11</v>
      </c>
      <c r="B20" s="67" t="str">
        <f>+VLOOKUP(A20,'IDENTIFICACIÓN DE RIESGOS'!$A$7:$F$95,2,0)</f>
        <v>Direccionamiento Sectorial e Institucional</v>
      </c>
      <c r="C20" s="109" t="str">
        <f>+VLOOKUP(A20,'IDENTIFICACIÓN DE RIESGOS'!$A$7:$F$95,3,0)</f>
        <v>Deficiencia en la identificación de los aspectos e impactos ambientales.</v>
      </c>
      <c r="D20" s="88" t="s">
        <v>550</v>
      </c>
      <c r="E20" s="88" t="s">
        <v>550</v>
      </c>
      <c r="F20" s="88">
        <f>(SUMIF('VALORACIÓN DE CONTROL DE RIESGO'!$A$10:$A$116,'VALORACIÓN CON CONTROLES'!A20,'VALORACIÓN DE CONTROL DE RIESGO'!$U$10:$U$116))/(COUNTIF('VALORACIÓN DE CONTROL DE RIESGO'!$A$10:$A$116,'VALORACIÓN CON CONTROLES'!A20))</f>
        <v>100</v>
      </c>
      <c r="G20" s="88" t="str">
        <f t="shared" si="0"/>
        <v>Fuerte</v>
      </c>
      <c r="H20" s="88">
        <f>IF(AND(D20="Directamente",G20="Fuerte",'ANALISIS DE RIESGOS'!F20&gt;=3),'ANALISIS DE RIESGOS'!F20-2,IF(AND(D20="Directamente",G20="Fuerte",'ANALISIS DE RIESGOS'!F20=2),'ANALISIS DE RIESGOS'!F20-1,IF(AND(D20="Directamente",G20="Moderado",'ANALISIS DE RIESGOS'!F20&gt;=2),'ANALISIS DE RIESGOS'!F20-1,'ANALISIS DE RIESGOS'!F20)))</f>
        <v>1</v>
      </c>
      <c r="I20" s="88">
        <f>IF(AND(E20="Directamente",G20="Fuerte",'ANALISIS DE RIESGOS'!G20&gt;=3),'ANALISIS DE RIESGOS'!G20-2,IF(AND(E20="Directamente",G20="Fuerte",'ANALISIS DE RIESGOS'!G20=2),'ANALISIS DE RIESGOS'!G20-1,IF(AND(E20="Directamente",G20="Moderado",'ANALISIS DE RIESGOS'!F20&gt;=2),'ANALISIS DE RIESGOS'!F20-1,IF(AND(E20="Indirectamente",G20="Fuerte",'ANALISIS DE RIESGOS'!G20&gt;=2),'ANALISIS DE RIESGOS'!G20-1,'ANALISIS DE RIESGOS'!G20))))</f>
        <v>1</v>
      </c>
      <c r="J20" s="88" t="str">
        <f>IF(AND('TABLAS DE INFORMACIÓN'!N25&lt;&gt;"",'TABLAS DE INFORMACIÓN'!N25&lt;&gt;0),'TABLAS DE INFORMACIÓN'!N25,IF(AND('TABLAS DE INFORMACIÓN'!O25&lt;&gt;"",'TABLAS DE INFORMACIÓN'!O25&lt;&gt;0),'TABLAS DE INFORMACIÓN'!O25,IF(AND('TABLAS DE INFORMACIÓN'!P25&lt;&gt;"",'TABLAS DE INFORMACIÓN'!P25&lt;&gt;0),'TABLAS DE INFORMACIÓN'!P25,IF(AND('TABLAS DE INFORMACIÓN'!Q25&lt;&gt;"",'TABLAS DE INFORMACIÓN'!Q25&lt;&gt;0),'TABLAS DE INFORMACIÓN'!Q25))))</f>
        <v>ZONA RIESGO BAJA</v>
      </c>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row>
    <row r="21" spans="1:36" ht="38.25" x14ac:dyDescent="0.2">
      <c r="A21" s="88">
        <v>12</v>
      </c>
      <c r="B21" s="67" t="str">
        <f>+VLOOKUP(A21,'IDENTIFICACIÓN DE RIESGOS'!$A$7:$F$95,2,0)</f>
        <v>Direccionamiento Sectorial e Institucional</v>
      </c>
      <c r="C21" s="109" t="str">
        <f>+VLOOKUP(A21,'IDENTIFICACIÓN DE RIESGOS'!$A$7:$F$95,3,0)</f>
        <v>Incumplimiento normativo ambiental y proliferación de vectores.</v>
      </c>
      <c r="D21" s="88" t="s">
        <v>550</v>
      </c>
      <c r="E21" s="88" t="s">
        <v>550</v>
      </c>
      <c r="F21" s="88">
        <f>(SUMIF('VALORACIÓN DE CONTROL DE RIESGO'!$A$10:$A$116,'VALORACIÓN CON CONTROLES'!A21,'VALORACIÓN DE CONTROL DE RIESGO'!$U$10:$U$116))/(COUNTIF('VALORACIÓN DE CONTROL DE RIESGO'!$A$10:$A$116,'VALORACIÓN CON CONTROLES'!A21))</f>
        <v>100</v>
      </c>
      <c r="G21" s="88" t="str">
        <f t="shared" si="0"/>
        <v>Fuerte</v>
      </c>
      <c r="H21" s="88">
        <f>IF(AND(D21="Directamente",G21="Fuerte",'ANALISIS DE RIESGOS'!F21&gt;=3),'ANALISIS DE RIESGOS'!F21-2,IF(AND(D21="Directamente",G21="Fuerte",'ANALISIS DE RIESGOS'!F21=2),'ANALISIS DE RIESGOS'!F21-1,IF(AND(D21="Directamente",G21="Moderado",'ANALISIS DE RIESGOS'!F21&gt;=2),'ANALISIS DE RIESGOS'!F21-1,'ANALISIS DE RIESGOS'!F21)))</f>
        <v>1</v>
      </c>
      <c r="I21" s="88">
        <f>IF(AND(E21="Directamente",G21="Fuerte",'ANALISIS DE RIESGOS'!G21&gt;=3),'ANALISIS DE RIESGOS'!G21-2,IF(AND(E21="Directamente",G21="Fuerte",'ANALISIS DE RIESGOS'!G21=2),'ANALISIS DE RIESGOS'!G21-1,IF(AND(E21="Directamente",G21="Moderado",'ANALISIS DE RIESGOS'!F21&gt;=2),'ANALISIS DE RIESGOS'!F21-1,IF(AND(E21="Indirectamente",G21="Fuerte",'ANALISIS DE RIESGOS'!G21&gt;=2),'ANALISIS DE RIESGOS'!G21-1,'ANALISIS DE RIESGOS'!G21))))</f>
        <v>1</v>
      </c>
      <c r="J21" s="88" t="str">
        <f>IF(AND('TABLAS DE INFORMACIÓN'!N26&lt;&gt;"",'TABLAS DE INFORMACIÓN'!N26&lt;&gt;0),'TABLAS DE INFORMACIÓN'!N26,IF(AND('TABLAS DE INFORMACIÓN'!O26&lt;&gt;"",'TABLAS DE INFORMACIÓN'!O26&lt;&gt;0),'TABLAS DE INFORMACIÓN'!O26,IF(AND('TABLAS DE INFORMACIÓN'!P26&lt;&gt;"",'TABLAS DE INFORMACIÓN'!P26&lt;&gt;0),'TABLAS DE INFORMACIÓN'!P26,IF(AND('TABLAS DE INFORMACIÓN'!Q26&lt;&gt;"",'TABLAS DE INFORMACIÓN'!Q26&lt;&gt;0),'TABLAS DE INFORMACIÓN'!Q26))))</f>
        <v>ZONA RIESGO BAJA</v>
      </c>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row>
    <row r="22" spans="1:36" ht="127.5" x14ac:dyDescent="0.2">
      <c r="A22" s="88">
        <v>13</v>
      </c>
      <c r="B22" s="67" t="str">
        <f>+VLOOKUP(A22,'IDENTIFICACIÓN DE RIESGOS'!$A$7:$F$95,2,0)</f>
        <v>Direccionamiento Sectorial e Institucional</v>
      </c>
      <c r="C22" s="109" t="str">
        <f>+VLOOKUP(A22,'IDENTIFICACIÓN DE RIESGOS'!$A$7:$F$95,3,0)</f>
        <v>Dar el visto bueno a estudios previos  que no cumplen con la información requerida de:
• Número del estudio previo en SISCO
• Proyecto de inversión
• Objeto
• Valor
• Meta plan de desarrollo y meta proyecto de inversión</v>
      </c>
      <c r="D22" s="88" t="s">
        <v>550</v>
      </c>
      <c r="E22" s="88" t="s">
        <v>550</v>
      </c>
      <c r="F22" s="88">
        <f>(SUMIF('VALORACIÓN DE CONTROL DE RIESGO'!$A$10:$A$116,'VALORACIÓN CON CONTROLES'!A22,'VALORACIÓN DE CONTROL DE RIESGO'!$U$10:$U$116))/(COUNTIF('VALORACIÓN DE CONTROL DE RIESGO'!$A$10:$A$116,'VALORACIÓN CON CONTROLES'!A22))</f>
        <v>100</v>
      </c>
      <c r="G22" s="88" t="str">
        <f t="shared" si="0"/>
        <v>Fuerte</v>
      </c>
      <c r="H22" s="88">
        <f>IF(AND(D22="Directamente",G22="Fuerte",'ANALISIS DE RIESGOS'!F22&gt;=3),'ANALISIS DE RIESGOS'!F22-2,IF(AND(D22="Directamente",G22="Fuerte",'ANALISIS DE RIESGOS'!F22=2),'ANALISIS DE RIESGOS'!F22-1,IF(AND(D22="Directamente",G22="Moderado",'ANALISIS DE RIESGOS'!F22&gt;=2),'ANALISIS DE RIESGOS'!F22-1,'ANALISIS DE RIESGOS'!F22)))</f>
        <v>1</v>
      </c>
      <c r="I22" s="88">
        <f>IF(AND(E22="Directamente",G22="Fuerte",'ANALISIS DE RIESGOS'!G22&gt;=3),'ANALISIS DE RIESGOS'!G22-2,IF(AND(E22="Directamente",G22="Fuerte",'ANALISIS DE RIESGOS'!G22=2),'ANALISIS DE RIESGOS'!G22-1,IF(AND(E22="Directamente",G22="Moderado",'ANALISIS DE RIESGOS'!F22&gt;=2),'ANALISIS DE RIESGOS'!F22-1,IF(AND(E22="Indirectamente",G22="Fuerte",'ANALISIS DE RIESGOS'!G22&gt;=2),'ANALISIS DE RIESGOS'!G22-1,'ANALISIS DE RIESGOS'!G22))))</f>
        <v>2</v>
      </c>
      <c r="J22" s="88" t="str">
        <f>IF(AND('TABLAS DE INFORMACIÓN'!N27&lt;&gt;"",'TABLAS DE INFORMACIÓN'!N27&lt;&gt;0),'TABLAS DE INFORMACIÓN'!N27,IF(AND('TABLAS DE INFORMACIÓN'!O27&lt;&gt;"",'TABLAS DE INFORMACIÓN'!O27&lt;&gt;0),'TABLAS DE INFORMACIÓN'!O27,IF(AND('TABLAS DE INFORMACIÓN'!P27&lt;&gt;"",'TABLAS DE INFORMACIÓN'!P27&lt;&gt;0),'TABLAS DE INFORMACIÓN'!P27,IF(AND('TABLAS DE INFORMACIÓN'!Q27&lt;&gt;"",'TABLAS DE INFORMACIÓN'!Q27&lt;&gt;0),'TABLAS DE INFORMACIÓN'!Q27))))</f>
        <v>ZONA RIESGO BAJA</v>
      </c>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row>
    <row r="23" spans="1:36" ht="102" x14ac:dyDescent="0.2">
      <c r="A23" s="88">
        <v>14</v>
      </c>
      <c r="B23" s="67" t="str">
        <f>+VLOOKUP(A23,'IDENTIFICACIÓN DE RIESGOS'!$A$7:$F$95,2,0)</f>
        <v>Direccionamiento Sectorial e Institucional</v>
      </c>
      <c r="C23" s="109" t="str">
        <f>+VLOOKUP(A23,'IDENTIFICACIÓN DE RIESGOS'!$A$7:$F$95,3,0)</f>
        <v>Inadecuado seguimiento a las herramientas de control, Productos y/o servicios dentro del SIG que permitan la insatisfacción de los usuarios y partes interesadas en los procesos misionales de la entidad</v>
      </c>
      <c r="D23" s="88" t="s">
        <v>550</v>
      </c>
      <c r="E23" s="88" t="s">
        <v>550</v>
      </c>
      <c r="F23" s="88">
        <f>(SUMIF('VALORACIÓN DE CONTROL DE RIESGO'!$A$10:$A$116,'VALORACIÓN CON CONTROLES'!A23,'VALORACIÓN DE CONTROL DE RIESGO'!$U$10:$U$116))/(COUNTIF('VALORACIÓN DE CONTROL DE RIESGO'!$A$10:$A$116,'VALORACIÓN CON CONTROLES'!A23))</f>
        <v>100</v>
      </c>
      <c r="G23" s="88" t="str">
        <f t="shared" si="0"/>
        <v>Fuerte</v>
      </c>
      <c r="H23" s="88">
        <f>IF(AND(D23="Directamente",G23="Fuerte",'ANALISIS DE RIESGOS'!F23&gt;=3),'ANALISIS DE RIESGOS'!F23-2,IF(AND(D23="Directamente",G23="Fuerte",'ANALISIS DE RIESGOS'!F23=2),'ANALISIS DE RIESGOS'!F23-1,IF(AND(D23="Directamente",G23="Moderado",'ANALISIS DE RIESGOS'!F23&gt;=2),'ANALISIS DE RIESGOS'!F23-1,'ANALISIS DE RIESGOS'!F23)))</f>
        <v>1</v>
      </c>
      <c r="I23" s="88">
        <f>IF(AND(E23="Directamente",G23="Fuerte",'ANALISIS DE RIESGOS'!G23&gt;=3),'ANALISIS DE RIESGOS'!G23-2,IF(AND(E23="Directamente",G23="Fuerte",'ANALISIS DE RIESGOS'!G23=2),'ANALISIS DE RIESGOS'!G23-1,IF(AND(E23="Directamente",G23="Moderado",'ANALISIS DE RIESGOS'!F23&gt;=2),'ANALISIS DE RIESGOS'!F23-1,IF(AND(E23="Indirectamente",G23="Fuerte",'ANALISIS DE RIESGOS'!G23&gt;=2),'ANALISIS DE RIESGOS'!G23-1,'ANALISIS DE RIESGOS'!G23))))</f>
        <v>1</v>
      </c>
      <c r="J23" s="88" t="str">
        <f>IF(AND('TABLAS DE INFORMACIÓN'!N28&lt;&gt;"",'TABLAS DE INFORMACIÓN'!N28&lt;&gt;0),'TABLAS DE INFORMACIÓN'!N28,IF(AND('TABLAS DE INFORMACIÓN'!O28&lt;&gt;"",'TABLAS DE INFORMACIÓN'!O28&lt;&gt;0),'TABLAS DE INFORMACIÓN'!O28,IF(AND('TABLAS DE INFORMACIÓN'!P28&lt;&gt;"",'TABLAS DE INFORMACIÓN'!P28&lt;&gt;0),'TABLAS DE INFORMACIÓN'!P28,IF(AND('TABLAS DE INFORMACIÓN'!Q28&lt;&gt;"",'TABLAS DE INFORMACIÓN'!Q28&lt;&gt;0),'TABLAS DE INFORMACIÓN'!Q28))))</f>
        <v>ZONA RIESGO BAJA</v>
      </c>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row>
    <row r="24" spans="1:36" ht="51" x14ac:dyDescent="0.2">
      <c r="A24" s="88">
        <v>15</v>
      </c>
      <c r="B24" s="67" t="str">
        <f>+VLOOKUP(A24,'IDENTIFICACIÓN DE RIESGOS'!$A$7:$F$95,2,0)</f>
        <v>Gestión de Comunicaciones</v>
      </c>
      <c r="C24" s="109" t="str">
        <f>+VLOOKUP(A24,'IDENTIFICACIÓN DE RIESGOS'!$A$7:$F$95,3,0)</f>
        <v>Publicar información no autorizada que genere desinformación en la opinión pública</v>
      </c>
      <c r="D24" s="88" t="s">
        <v>550</v>
      </c>
      <c r="E24" s="88" t="s">
        <v>550</v>
      </c>
      <c r="F24" s="88">
        <f>(SUMIF('VALORACIÓN DE CONTROL DE RIESGO'!$A$10:$A$116,'VALORACIÓN CON CONTROLES'!A24,'VALORACIÓN DE CONTROL DE RIESGO'!$U$10:$U$116))/(COUNTIF('VALORACIÓN DE CONTROL DE RIESGO'!$A$10:$A$116,'VALORACIÓN CON CONTROLES'!A24))</f>
        <v>100</v>
      </c>
      <c r="G24" s="88" t="str">
        <f t="shared" si="0"/>
        <v>Fuerte</v>
      </c>
      <c r="H24" s="88">
        <f>IF(AND(D24="Directamente",G24="Fuerte",'ANALISIS DE RIESGOS'!F24&gt;=3),'ANALISIS DE RIESGOS'!F24-2,IF(AND(D24="Directamente",G24="Fuerte",'ANALISIS DE RIESGOS'!F24=2),'ANALISIS DE RIESGOS'!F24-1,IF(AND(D24="Directamente",G24="Moderado",'ANALISIS DE RIESGOS'!F24&gt;=2),'ANALISIS DE RIESGOS'!F24-1,'ANALISIS DE RIESGOS'!F24)))</f>
        <v>1</v>
      </c>
      <c r="I24" s="88">
        <f>IF(AND(E24="Directamente",G24="Fuerte",'ANALISIS DE RIESGOS'!G24&gt;=3),'ANALISIS DE RIESGOS'!G24-2,IF(AND(E24="Directamente",G24="Fuerte",'ANALISIS DE RIESGOS'!G24=2),'ANALISIS DE RIESGOS'!G24-1,IF(AND(E24="Directamente",G24="Moderado",'ANALISIS DE RIESGOS'!F24&gt;=2),'ANALISIS DE RIESGOS'!F24-1,IF(AND(E24="Indirectamente",G24="Fuerte",'ANALISIS DE RIESGOS'!G24&gt;=2),'ANALISIS DE RIESGOS'!G24-1,'ANALISIS DE RIESGOS'!G24))))</f>
        <v>1</v>
      </c>
      <c r="J24" s="88" t="str">
        <f>IF(AND('TABLAS DE INFORMACIÓN'!N29&lt;&gt;"",'TABLAS DE INFORMACIÓN'!N29&lt;&gt;0),'TABLAS DE INFORMACIÓN'!N29,IF(AND('TABLAS DE INFORMACIÓN'!O29&lt;&gt;"",'TABLAS DE INFORMACIÓN'!O29&lt;&gt;0),'TABLAS DE INFORMACIÓN'!O29,IF(AND('TABLAS DE INFORMACIÓN'!P29&lt;&gt;"",'TABLAS DE INFORMACIÓN'!P29&lt;&gt;0),'TABLAS DE INFORMACIÓN'!P29,IF(AND('TABLAS DE INFORMACIÓN'!Q29&lt;&gt;"",'TABLAS DE INFORMACIÓN'!Q29&lt;&gt;0),'TABLAS DE INFORMACIÓN'!Q29))))</f>
        <v>ZONA RIESGO BAJA</v>
      </c>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row>
    <row r="25" spans="1:36" ht="38.25" x14ac:dyDescent="0.2">
      <c r="A25" s="88">
        <v>16</v>
      </c>
      <c r="B25" s="67" t="str">
        <f>+VLOOKUP(A25,'IDENTIFICACIÓN DE RIESGOS'!$A$7:$F$95,2,0)</f>
        <v>Gestión de Comunicaciones</v>
      </c>
      <c r="C25" s="109" t="str">
        <f>+VLOOKUP(A25,'IDENTIFICACIÓN DE RIESGOS'!$A$7:$F$95,3,0)</f>
        <v>No divulgar o divulgar inoportunamente la información de la SSCJ</v>
      </c>
      <c r="D25" s="88" t="s">
        <v>550</v>
      </c>
      <c r="E25" s="88" t="s">
        <v>550</v>
      </c>
      <c r="F25" s="88">
        <f>(SUMIF('VALORACIÓN DE CONTROL DE RIESGO'!$A$10:$A$116,'VALORACIÓN CON CONTROLES'!A25,'VALORACIÓN DE CONTROL DE RIESGO'!$U$10:$U$116))/(COUNTIF('VALORACIÓN DE CONTROL DE RIESGO'!$A$10:$A$116,'VALORACIÓN CON CONTROLES'!A25))</f>
        <v>100</v>
      </c>
      <c r="G25" s="88" t="str">
        <f t="shared" si="0"/>
        <v>Fuerte</v>
      </c>
      <c r="H25" s="88">
        <f>IF(AND(D25="Directamente",G25="Fuerte",'ANALISIS DE RIESGOS'!F25&gt;=3),'ANALISIS DE RIESGOS'!F25-2,IF(AND(D25="Directamente",G25="Fuerte",'ANALISIS DE RIESGOS'!F25=2),'ANALISIS DE RIESGOS'!F25-1,IF(AND(D25="Directamente",G25="Moderado",'ANALISIS DE RIESGOS'!F25&gt;=2),'ANALISIS DE RIESGOS'!F25-1,'ANALISIS DE RIESGOS'!F25)))</f>
        <v>1</v>
      </c>
      <c r="I25" s="88">
        <f>IF(AND(E25="Directamente",G25="Fuerte",'ANALISIS DE RIESGOS'!G25&gt;=3),'ANALISIS DE RIESGOS'!G25-2,IF(AND(E25="Directamente",G25="Fuerte",'ANALISIS DE RIESGOS'!G25=2),'ANALISIS DE RIESGOS'!G25-1,IF(AND(E25="Directamente",G25="Moderado",'ANALISIS DE RIESGOS'!F25&gt;=2),'ANALISIS DE RIESGOS'!F25-1,IF(AND(E25="Indirectamente",G25="Fuerte",'ANALISIS DE RIESGOS'!G25&gt;=2),'ANALISIS DE RIESGOS'!G25-1,'ANALISIS DE RIESGOS'!G25))))</f>
        <v>1</v>
      </c>
      <c r="J25" s="88" t="str">
        <f>IF(AND('TABLAS DE INFORMACIÓN'!N30&lt;&gt;"",'TABLAS DE INFORMACIÓN'!N30&lt;&gt;0),'TABLAS DE INFORMACIÓN'!N30,IF(AND('TABLAS DE INFORMACIÓN'!O30&lt;&gt;"",'TABLAS DE INFORMACIÓN'!O30&lt;&gt;0),'TABLAS DE INFORMACIÓN'!O30,IF(AND('TABLAS DE INFORMACIÓN'!P30&lt;&gt;"",'TABLAS DE INFORMACIÓN'!P30&lt;&gt;0),'TABLAS DE INFORMACIÓN'!P30,IF(AND('TABLAS DE INFORMACIÓN'!Q30&lt;&gt;"",'TABLAS DE INFORMACIÓN'!Q30&lt;&gt;0),'TABLAS DE INFORMACIÓN'!Q30))))</f>
        <v>ZONA RIESGO BAJA</v>
      </c>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row>
    <row r="26" spans="1:36" ht="63.75" x14ac:dyDescent="0.2">
      <c r="A26" s="88">
        <v>17</v>
      </c>
      <c r="B26" s="67" t="str">
        <f>+VLOOKUP(A26,'IDENTIFICACIÓN DE RIESGOS'!$A$7:$F$95,2,0)</f>
        <v>Gestión de Comunicaciones</v>
      </c>
      <c r="C26" s="109" t="str">
        <f>+VLOOKUP(A26,'IDENTIFICACIÓN DE RIESGOS'!$A$7:$F$95,3,0)</f>
        <v>Publicación indebida de contenidos digitales (RRSS y página web ) de la Secretaría de Seguridad, Convivencia y Justicia</v>
      </c>
      <c r="D26" s="88" t="s">
        <v>550</v>
      </c>
      <c r="E26" s="88" t="s">
        <v>550</v>
      </c>
      <c r="F26" s="88">
        <f>(SUMIF('VALORACIÓN DE CONTROL DE RIESGO'!$A$10:$A$116,'VALORACIÓN CON CONTROLES'!A26,'VALORACIÓN DE CONTROL DE RIESGO'!$U$10:$U$116))/(COUNTIF('VALORACIÓN DE CONTROL DE RIESGO'!$A$10:$A$116,'VALORACIÓN CON CONTROLES'!A26))</f>
        <v>100</v>
      </c>
      <c r="G26" s="88" t="str">
        <f t="shared" si="0"/>
        <v>Fuerte</v>
      </c>
      <c r="H26" s="88">
        <f>IF(AND(D26="Directamente",G26="Fuerte",'ANALISIS DE RIESGOS'!F26&gt;=3),'ANALISIS DE RIESGOS'!F26-2,IF(AND(D26="Directamente",G26="Fuerte",'ANALISIS DE RIESGOS'!F26=2),'ANALISIS DE RIESGOS'!F26-1,IF(AND(D26="Directamente",G26="Moderado",'ANALISIS DE RIESGOS'!F26&gt;=2),'ANALISIS DE RIESGOS'!F26-1,'ANALISIS DE RIESGOS'!F26)))</f>
        <v>2</v>
      </c>
      <c r="I26" s="88">
        <f>IF(AND(E26="Directamente",G26="Fuerte",'ANALISIS DE RIESGOS'!G26&gt;=3),'ANALISIS DE RIESGOS'!G26-2,IF(AND(E26="Directamente",G26="Fuerte",'ANALISIS DE RIESGOS'!G26=2),'ANALISIS DE RIESGOS'!G26-1,IF(AND(E26="Directamente",G26="Moderado",'ANALISIS DE RIESGOS'!F26&gt;=2),'ANALISIS DE RIESGOS'!F26-1,IF(AND(E26="Indirectamente",G26="Fuerte",'ANALISIS DE RIESGOS'!G26&gt;=2),'ANALISIS DE RIESGOS'!G26-1,'ANALISIS DE RIESGOS'!G26))))</f>
        <v>1</v>
      </c>
      <c r="J26" s="88" t="str">
        <f>IF(AND('TABLAS DE INFORMACIÓN'!N31&lt;&gt;"",'TABLAS DE INFORMACIÓN'!N31&lt;&gt;0),'TABLAS DE INFORMACIÓN'!N31,IF(AND('TABLAS DE INFORMACIÓN'!O31&lt;&gt;"",'TABLAS DE INFORMACIÓN'!O31&lt;&gt;0),'TABLAS DE INFORMACIÓN'!O31,IF(AND('TABLAS DE INFORMACIÓN'!P31&lt;&gt;"",'TABLAS DE INFORMACIÓN'!P31&lt;&gt;0),'TABLAS DE INFORMACIÓN'!P31,IF(AND('TABLAS DE INFORMACIÓN'!Q31&lt;&gt;"",'TABLAS DE INFORMACIÓN'!Q31&lt;&gt;0),'TABLAS DE INFORMACIÓN'!Q31))))</f>
        <v>ZONA RIESGO BAJA</v>
      </c>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row>
    <row r="27" spans="1:36" ht="38.25" x14ac:dyDescent="0.2">
      <c r="A27" s="88">
        <v>18</v>
      </c>
      <c r="B27" s="67" t="str">
        <f>+VLOOKUP(A27,'IDENTIFICACIÓN DE RIESGOS'!$A$7:$F$95,2,0)</f>
        <v>Gestión de Emergencias</v>
      </c>
      <c r="C27" s="109" t="str">
        <f>+VLOOKUP(A27,'IDENTIFICACIÓN DE RIESGOS'!$A$7:$F$95,3,0)</f>
        <v>Falla parcial en el servicio de atención de la línea de Seguridad y Emergencias 123.</v>
      </c>
      <c r="D27" s="88" t="s">
        <v>550</v>
      </c>
      <c r="E27" s="88" t="s">
        <v>550</v>
      </c>
      <c r="F27" s="88">
        <f>(SUMIF('VALORACIÓN DE CONTROL DE RIESGO'!$A$10:$A$116,'VALORACIÓN CON CONTROLES'!A27,'VALORACIÓN DE CONTROL DE RIESGO'!$U$10:$U$116))/(COUNTIF('VALORACIÓN DE CONTROL DE RIESGO'!$A$10:$A$116,'VALORACIÓN CON CONTROLES'!A27))</f>
        <v>100</v>
      </c>
      <c r="G27" s="88" t="str">
        <f t="shared" si="0"/>
        <v>Fuerte</v>
      </c>
      <c r="H27" s="88">
        <f>IF(AND(D27="Directamente",G27="Fuerte",'ANALISIS DE RIESGOS'!F27&gt;=3),'ANALISIS DE RIESGOS'!F27-2,IF(AND(D27="Directamente",G27="Fuerte",'ANALISIS DE RIESGOS'!F27=2),'ANALISIS DE RIESGOS'!F27-1,IF(AND(D27="Directamente",G27="Moderado",'ANALISIS DE RIESGOS'!F27&gt;=2),'ANALISIS DE RIESGOS'!F27-1,'ANALISIS DE RIESGOS'!F27)))</f>
        <v>2</v>
      </c>
      <c r="I27" s="88">
        <f>IF(AND(E27="Directamente",G27="Fuerte",'ANALISIS DE RIESGOS'!G27&gt;=3),'ANALISIS DE RIESGOS'!G27-2,IF(AND(E27="Directamente",G27="Fuerte",'ANALISIS DE RIESGOS'!G27=2),'ANALISIS DE RIESGOS'!G27-1,IF(AND(E27="Directamente",G27="Moderado",'ANALISIS DE RIESGOS'!F27&gt;=2),'ANALISIS DE RIESGOS'!F27-1,IF(AND(E27="Indirectamente",G27="Fuerte",'ANALISIS DE RIESGOS'!G27&gt;=2),'ANALISIS DE RIESGOS'!G27-1,'ANALISIS DE RIESGOS'!G27))))</f>
        <v>2</v>
      </c>
      <c r="J27" s="88" t="str">
        <f>IF(AND('TABLAS DE INFORMACIÓN'!N32&lt;&gt;"",'TABLAS DE INFORMACIÓN'!N32&lt;&gt;0),'TABLAS DE INFORMACIÓN'!N32,IF(AND('TABLAS DE INFORMACIÓN'!O32&lt;&gt;"",'TABLAS DE INFORMACIÓN'!O32&lt;&gt;0),'TABLAS DE INFORMACIÓN'!O32,IF(AND('TABLAS DE INFORMACIÓN'!P32&lt;&gt;"",'TABLAS DE INFORMACIÓN'!P32&lt;&gt;0),'TABLAS DE INFORMACIÓN'!P32,IF(AND('TABLAS DE INFORMACIÓN'!Q32&lt;&gt;"",'TABLAS DE INFORMACIÓN'!Q32&lt;&gt;0),'TABLAS DE INFORMACIÓN'!Q32))))</f>
        <v>ZONA RIESGO BAJA</v>
      </c>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row>
    <row r="28" spans="1:36" ht="38.25" x14ac:dyDescent="0.2">
      <c r="A28" s="88">
        <v>19</v>
      </c>
      <c r="B28" s="67" t="str">
        <f>+VLOOKUP(A28,'IDENTIFICACIÓN DE RIESGOS'!$A$7:$F$95,2,0)</f>
        <v>Gestión de Emergencias</v>
      </c>
      <c r="C28" s="109" t="str">
        <f>+VLOOKUP(A28,'IDENTIFICACIÓN DE RIESGOS'!$A$7:$F$95,3,0)</f>
        <v>Uso de información confidencial o de uso interno por personal no autorizado.</v>
      </c>
      <c r="D28" s="88" t="s">
        <v>550</v>
      </c>
      <c r="E28" s="88" t="s">
        <v>550</v>
      </c>
      <c r="F28" s="88">
        <f>(SUMIF('VALORACIÓN DE CONTROL DE RIESGO'!$A$10:$A$116,'VALORACIÓN CON CONTROLES'!A28,'VALORACIÓN DE CONTROL DE RIESGO'!$U$10:$U$116))/(COUNTIF('VALORACIÓN DE CONTROL DE RIESGO'!$A$10:$A$116,'VALORACIÓN CON CONTROLES'!A28))</f>
        <v>100</v>
      </c>
      <c r="G28" s="88" t="str">
        <f t="shared" si="0"/>
        <v>Fuerte</v>
      </c>
      <c r="H28" s="88">
        <f>IF(AND(D28="Directamente",G28="Fuerte",'ANALISIS DE RIESGOS'!F28&gt;=3),'ANALISIS DE RIESGOS'!F28-2,IF(AND(D28="Directamente",G28="Fuerte",'ANALISIS DE RIESGOS'!F28=2),'ANALISIS DE RIESGOS'!F28-1,IF(AND(D28="Directamente",G28="Moderado",'ANALISIS DE RIESGOS'!F28&gt;=2),'ANALISIS DE RIESGOS'!F28-1,'ANALISIS DE RIESGOS'!F28)))</f>
        <v>3</v>
      </c>
      <c r="I28" s="88">
        <f>IF(AND(E28="Directamente",G28="Fuerte",'ANALISIS DE RIESGOS'!G28&gt;=3),'ANALISIS DE RIESGOS'!G28-2,IF(AND(E28="Directamente",G28="Fuerte",'ANALISIS DE RIESGOS'!G28=2),'ANALISIS DE RIESGOS'!G28-1,IF(AND(E28="Directamente",G28="Moderado",'ANALISIS DE RIESGOS'!F28&gt;=2),'ANALISIS DE RIESGOS'!F28-1,IF(AND(E28="Indirectamente",G28="Fuerte",'ANALISIS DE RIESGOS'!G28&gt;=2),'ANALISIS DE RIESGOS'!G28-1,'ANALISIS DE RIESGOS'!G28))))</f>
        <v>1</v>
      </c>
      <c r="J28" s="88" t="str">
        <f>IF(AND('TABLAS DE INFORMACIÓN'!N33&lt;&gt;"",'TABLAS DE INFORMACIÓN'!N33&lt;&gt;0),'TABLAS DE INFORMACIÓN'!N33,IF(AND('TABLAS DE INFORMACIÓN'!O33&lt;&gt;"",'TABLAS DE INFORMACIÓN'!O33&lt;&gt;0),'TABLAS DE INFORMACIÓN'!O33,IF(AND('TABLAS DE INFORMACIÓN'!P33&lt;&gt;"",'TABLAS DE INFORMACIÓN'!P33&lt;&gt;0),'TABLAS DE INFORMACIÓN'!P33,IF(AND('TABLAS DE INFORMACIÓN'!Q33&lt;&gt;"",'TABLAS DE INFORMACIÓN'!Q33&lt;&gt;0),'TABLAS DE INFORMACIÓN'!Q33))))</f>
        <v>ZONA RIESGO BAJA</v>
      </c>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row>
    <row r="29" spans="1:36" ht="51" x14ac:dyDescent="0.2">
      <c r="A29" s="88">
        <v>20</v>
      </c>
      <c r="B29" s="67" t="str">
        <f>+VLOOKUP(A29,'IDENTIFICACIÓN DE RIESGOS'!$A$7:$F$95,2,0)</f>
        <v>Gestión de Emergencias</v>
      </c>
      <c r="C29" s="109" t="str">
        <f>+VLOOKUP(A29,'IDENTIFICACIÓN DE RIESGOS'!$A$7:$F$95,3,0)</f>
        <v>Afectación de personas, bienes o recursos por servicio o atención inadecuada de incidentes desde el NUSE 123</v>
      </c>
      <c r="D29" s="88" t="s">
        <v>550</v>
      </c>
      <c r="E29" s="88" t="s">
        <v>550</v>
      </c>
      <c r="F29" s="88">
        <f>(SUMIF('VALORACIÓN DE CONTROL DE RIESGO'!$A$10:$A$116,'VALORACIÓN CON CONTROLES'!A29,'VALORACIÓN DE CONTROL DE RIESGO'!$U$10:$U$116))/(COUNTIF('VALORACIÓN DE CONTROL DE RIESGO'!$A$10:$A$116,'VALORACIÓN CON CONTROLES'!A29))</f>
        <v>100</v>
      </c>
      <c r="G29" s="88" t="str">
        <f t="shared" si="0"/>
        <v>Fuerte</v>
      </c>
      <c r="H29" s="88">
        <f>IF(AND(D29="Directamente",G29="Fuerte",'ANALISIS DE RIESGOS'!F29&gt;=3),'ANALISIS DE RIESGOS'!F29-2,IF(AND(D29="Directamente",G29="Fuerte",'ANALISIS DE RIESGOS'!F29=2),'ANALISIS DE RIESGOS'!F29-1,IF(AND(D29="Directamente",G29="Moderado",'ANALISIS DE RIESGOS'!F29&gt;=2),'ANALISIS DE RIESGOS'!F29-1,'ANALISIS DE RIESGOS'!F29)))</f>
        <v>3</v>
      </c>
      <c r="I29" s="88">
        <f>IF(AND(E29="Directamente",G29="Fuerte",'ANALISIS DE RIESGOS'!G29&gt;=3),'ANALISIS DE RIESGOS'!G29-2,IF(AND(E29="Directamente",G29="Fuerte",'ANALISIS DE RIESGOS'!G29=2),'ANALISIS DE RIESGOS'!G29-1,IF(AND(E29="Directamente",G29="Moderado",'ANALISIS DE RIESGOS'!F29&gt;=2),'ANALISIS DE RIESGOS'!F29-1,IF(AND(E29="Indirectamente",G29="Fuerte",'ANALISIS DE RIESGOS'!G29&gt;=2),'ANALISIS DE RIESGOS'!G29-1,'ANALISIS DE RIESGOS'!G29))))</f>
        <v>1</v>
      </c>
      <c r="J29" s="88" t="str">
        <f>IF(AND('TABLAS DE INFORMACIÓN'!N34&lt;&gt;"",'TABLAS DE INFORMACIÓN'!N34&lt;&gt;0),'TABLAS DE INFORMACIÓN'!N34,IF(AND('TABLAS DE INFORMACIÓN'!O34&lt;&gt;"",'TABLAS DE INFORMACIÓN'!O34&lt;&gt;0),'TABLAS DE INFORMACIÓN'!O34,IF(AND('TABLAS DE INFORMACIÓN'!P34&lt;&gt;"",'TABLAS DE INFORMACIÓN'!P34&lt;&gt;0),'TABLAS DE INFORMACIÓN'!P34,IF(AND('TABLAS DE INFORMACIÓN'!Q34&lt;&gt;"",'TABLAS DE INFORMACIÓN'!Q34&lt;&gt;0),'TABLAS DE INFORMACIÓN'!Q34))))</f>
        <v>ZONA RIESGO BAJA</v>
      </c>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row>
    <row r="30" spans="1:36" ht="76.5" x14ac:dyDescent="0.2">
      <c r="A30" s="88">
        <v>21</v>
      </c>
      <c r="B30" s="67" t="str">
        <f>+VLOOKUP(A30,'IDENTIFICACIÓN DE RIESGOS'!$A$7:$F$95,2,0)</f>
        <v>Gestión de Recursos Físicos y Documental</v>
      </c>
      <c r="C30" s="109" t="str">
        <f>+VLOOKUP(A30,'IDENTIFICACIÓN DE RIESGOS'!$A$7:$F$95,3,0)</f>
        <v>Perdida o extravió documental por parte de un servidor que, aprovechando su posición frente a un recurso público, privilegia a un tercero con información para su beneficio.</v>
      </c>
      <c r="D30" s="88" t="s">
        <v>550</v>
      </c>
      <c r="E30" s="88" t="s">
        <v>550</v>
      </c>
      <c r="F30" s="88">
        <f>(SUMIF('VALORACIÓN DE CONTROL DE RIESGO'!$A$10:$A$116,'VALORACIÓN CON CONTROLES'!A30,'VALORACIÓN DE CONTROL DE RIESGO'!$U$10:$U$116))/(COUNTIF('VALORACIÓN DE CONTROL DE RIESGO'!$A$10:$A$116,'VALORACIÓN CON CONTROLES'!A30))</f>
        <v>100</v>
      </c>
      <c r="G30" s="88" t="str">
        <f t="shared" si="0"/>
        <v>Fuerte</v>
      </c>
      <c r="H30" s="88">
        <f>IF(AND(D30="Directamente",G30="Fuerte",'ANALISIS DE RIESGOS'!F30&gt;=3),'ANALISIS DE RIESGOS'!F30-2,IF(AND(D30="Directamente",G30="Fuerte",'ANALISIS DE RIESGOS'!F30=2),'ANALISIS DE RIESGOS'!F30-1,IF(AND(D30="Directamente",G30="Moderado",'ANALISIS DE RIESGOS'!F30&gt;=2),'ANALISIS DE RIESGOS'!F30-1,'ANALISIS DE RIESGOS'!F30)))</f>
        <v>1</v>
      </c>
      <c r="I30" s="88">
        <f>IF(AND(E30="Directamente",G30="Fuerte",'ANALISIS DE RIESGOS'!G30&gt;=3),'ANALISIS DE RIESGOS'!G30-2,IF(AND(E30="Directamente",G30="Fuerte",'ANALISIS DE RIESGOS'!G30=2),'ANALISIS DE RIESGOS'!G30-1,IF(AND(E30="Directamente",G30="Moderado",'ANALISIS DE RIESGOS'!F30&gt;=2),'ANALISIS DE RIESGOS'!F30-1,IF(AND(E30="Indirectamente",G30="Fuerte",'ANALISIS DE RIESGOS'!G30&gt;=2),'ANALISIS DE RIESGOS'!G30-1,'ANALISIS DE RIESGOS'!G30))))</f>
        <v>2</v>
      </c>
      <c r="J30" s="88" t="str">
        <f>IF(AND('TABLAS DE INFORMACIÓN'!N35&lt;&gt;"",'TABLAS DE INFORMACIÓN'!N35&lt;&gt;0),'TABLAS DE INFORMACIÓN'!N35,IF(AND('TABLAS DE INFORMACIÓN'!O35&lt;&gt;"",'TABLAS DE INFORMACIÓN'!O35&lt;&gt;0),'TABLAS DE INFORMACIÓN'!O35,IF(AND('TABLAS DE INFORMACIÓN'!P35&lt;&gt;"",'TABLAS DE INFORMACIÓN'!P35&lt;&gt;0),'TABLAS DE INFORMACIÓN'!P35,IF(AND('TABLAS DE INFORMACIÓN'!Q35&lt;&gt;"",'TABLAS DE INFORMACIÓN'!Q35&lt;&gt;0),'TABLAS DE INFORMACIÓN'!Q35))))</f>
        <v>ZONA RIESGO BAJA</v>
      </c>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row>
    <row r="31" spans="1:36" ht="89.25" x14ac:dyDescent="0.2">
      <c r="A31" s="88">
        <v>22</v>
      </c>
      <c r="B31" s="67" t="str">
        <f>+VLOOKUP(A31,'IDENTIFICACIÓN DE RIESGOS'!$A$7:$F$95,2,0)</f>
        <v>Gestión de Recursos Físicos y Documental</v>
      </c>
      <c r="C31" s="109" t="str">
        <f>+VLOOKUP(A31,'IDENTIFICACIÓN DE RIESGOS'!$A$7:$F$95,3,0)</f>
        <v>Perdida y/o desaparición de los bienes al servicio de la Entidad parte de un servidor que, aprovechando su posición frente a un recurso público, sustrae bienes de la Entidad para su beneficio personal o un tercero.</v>
      </c>
      <c r="D31" s="88" t="s">
        <v>550</v>
      </c>
      <c r="E31" s="88" t="s">
        <v>550</v>
      </c>
      <c r="F31" s="88">
        <f>(SUMIF('VALORACIÓN DE CONTROL DE RIESGO'!$A$10:$A$116,'VALORACIÓN CON CONTROLES'!A31,'VALORACIÓN DE CONTROL DE RIESGO'!$U$10:$U$116))/(COUNTIF('VALORACIÓN DE CONTROL DE RIESGO'!$A$10:$A$116,'VALORACIÓN CON CONTROLES'!A31))</f>
        <v>100</v>
      </c>
      <c r="G31" s="88" t="str">
        <f t="shared" si="0"/>
        <v>Fuerte</v>
      </c>
      <c r="H31" s="88">
        <f>IF(AND(D31="Directamente",G31="Fuerte",'ANALISIS DE RIESGOS'!F31&gt;=3),'ANALISIS DE RIESGOS'!F31-2,IF(AND(D31="Directamente",G31="Fuerte",'ANALISIS DE RIESGOS'!F31=2),'ANALISIS DE RIESGOS'!F31-1,IF(AND(D31="Directamente",G31="Moderado",'ANALISIS DE RIESGOS'!F31&gt;=2),'ANALISIS DE RIESGOS'!F31-1,'ANALISIS DE RIESGOS'!F31)))</f>
        <v>1</v>
      </c>
      <c r="I31" s="88">
        <f>IF(AND(E31="Directamente",G31="Fuerte",'ANALISIS DE RIESGOS'!G31&gt;=3),'ANALISIS DE RIESGOS'!G31-2,IF(AND(E31="Directamente",G31="Fuerte",'ANALISIS DE RIESGOS'!G31=2),'ANALISIS DE RIESGOS'!G31-1,IF(AND(E31="Directamente",G31="Moderado",'ANALISIS DE RIESGOS'!F31&gt;=2),'ANALISIS DE RIESGOS'!F31-1,IF(AND(E31="Indirectamente",G31="Fuerte",'ANALISIS DE RIESGOS'!G31&gt;=2),'ANALISIS DE RIESGOS'!G31-1,'ANALISIS DE RIESGOS'!G31))))</f>
        <v>2</v>
      </c>
      <c r="J31" s="88" t="str">
        <f>IF(AND('TABLAS DE INFORMACIÓN'!N36&lt;&gt;"",'TABLAS DE INFORMACIÓN'!N36&lt;&gt;0),'TABLAS DE INFORMACIÓN'!N36,IF(AND('TABLAS DE INFORMACIÓN'!O36&lt;&gt;"",'TABLAS DE INFORMACIÓN'!O36&lt;&gt;0),'TABLAS DE INFORMACIÓN'!O36,IF(AND('TABLAS DE INFORMACIÓN'!P36&lt;&gt;"",'TABLAS DE INFORMACIÓN'!P36&lt;&gt;0),'TABLAS DE INFORMACIÓN'!P36,IF(AND('TABLAS DE INFORMACIÓN'!Q36&lt;&gt;"",'TABLAS DE INFORMACIÓN'!Q36&lt;&gt;0),'TABLAS DE INFORMACIÓN'!Q36))))</f>
        <v>ZONA RIESGO BAJA</v>
      </c>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row>
    <row r="32" spans="1:36" ht="25.5" x14ac:dyDescent="0.2">
      <c r="A32" s="88">
        <v>23</v>
      </c>
      <c r="B32" s="67" t="str">
        <f>+VLOOKUP(A32,'IDENTIFICACIÓN DE RIESGOS'!$A$7:$F$95,2,0)</f>
        <v>Gestión de Tecnología de Información</v>
      </c>
      <c r="C32" s="109" t="str">
        <f>+VLOOKUP(A32,'IDENTIFICACIÓN DE RIESGOS'!$A$7:$F$95,3,0)</f>
        <v>Interrupción de los servicios  TIC</v>
      </c>
      <c r="D32" s="88" t="s">
        <v>550</v>
      </c>
      <c r="E32" s="88" t="s">
        <v>550</v>
      </c>
      <c r="F32" s="88">
        <f>(SUMIF('VALORACIÓN DE CONTROL DE RIESGO'!$A$10:$A$116,'VALORACIÓN CON CONTROLES'!A32,'VALORACIÓN DE CONTROL DE RIESGO'!$U$10:$U$116))/(COUNTIF('VALORACIÓN DE CONTROL DE RIESGO'!$A$10:$A$116,'VALORACIÓN CON CONTROLES'!A32))</f>
        <v>100</v>
      </c>
      <c r="G32" s="88" t="str">
        <f t="shared" si="0"/>
        <v>Fuerte</v>
      </c>
      <c r="H32" s="88">
        <f>IF(AND(D32="Directamente",G32="Fuerte",'ANALISIS DE RIESGOS'!F32&gt;=3),'ANALISIS DE RIESGOS'!F32-2,IF(AND(D32="Directamente",G32="Fuerte",'ANALISIS DE RIESGOS'!F32=2),'ANALISIS DE RIESGOS'!F32-1,IF(AND(D32="Directamente",G32="Moderado",'ANALISIS DE RIESGOS'!F32&gt;=2),'ANALISIS DE RIESGOS'!F32-1,'ANALISIS DE RIESGOS'!F32)))</f>
        <v>2</v>
      </c>
      <c r="I32" s="88">
        <f>IF(AND(E32="Directamente",G32="Fuerte",'ANALISIS DE RIESGOS'!G32&gt;=3),'ANALISIS DE RIESGOS'!G32-2,IF(AND(E32="Directamente",G32="Fuerte",'ANALISIS DE RIESGOS'!G32=2),'ANALISIS DE RIESGOS'!G32-1,IF(AND(E32="Directamente",G32="Moderado",'ANALISIS DE RIESGOS'!F32&gt;=2),'ANALISIS DE RIESGOS'!F32-1,IF(AND(E32="Indirectamente",G32="Fuerte",'ANALISIS DE RIESGOS'!G32&gt;=2),'ANALISIS DE RIESGOS'!G32-1,'ANALISIS DE RIESGOS'!G32))))</f>
        <v>2</v>
      </c>
      <c r="J32" s="88" t="str">
        <f>IF(AND('TABLAS DE INFORMACIÓN'!N37&lt;&gt;"",'TABLAS DE INFORMACIÓN'!N37&lt;&gt;0),'TABLAS DE INFORMACIÓN'!N37,IF(AND('TABLAS DE INFORMACIÓN'!O37&lt;&gt;"",'TABLAS DE INFORMACIÓN'!O37&lt;&gt;0),'TABLAS DE INFORMACIÓN'!O37,IF(AND('TABLAS DE INFORMACIÓN'!P37&lt;&gt;"",'TABLAS DE INFORMACIÓN'!P37&lt;&gt;0),'TABLAS DE INFORMACIÓN'!P37,IF(AND('TABLAS DE INFORMACIÓN'!Q37&lt;&gt;"",'TABLAS DE INFORMACIÓN'!Q37&lt;&gt;0),'TABLAS DE INFORMACIÓN'!Q37))))</f>
        <v>ZONA RIESGO BAJA</v>
      </c>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row>
    <row r="33" spans="1:36" ht="51" x14ac:dyDescent="0.2">
      <c r="A33" s="88">
        <v>24</v>
      </c>
      <c r="B33" s="67" t="str">
        <f>+VLOOKUP(A33,'IDENTIFICACIÓN DE RIESGOS'!$A$7:$F$95,2,0)</f>
        <v>Gestión de Tecnología de Información</v>
      </c>
      <c r="C33" s="109" t="str">
        <f>+VLOOKUP(A33,'IDENTIFICACIÓN DE RIESGOS'!$A$7:$F$95,3,0)</f>
        <v>Incumplimiento de las funcionalidades para los cuales fueron diseñados los sistemas de información.</v>
      </c>
      <c r="D33" s="88" t="s">
        <v>550</v>
      </c>
      <c r="E33" s="88" t="s">
        <v>550</v>
      </c>
      <c r="F33" s="88">
        <f>(SUMIF('VALORACIÓN DE CONTROL DE RIESGO'!$A$10:$A$116,'VALORACIÓN CON CONTROLES'!A33,'VALORACIÓN DE CONTROL DE RIESGO'!$U$10:$U$116))/(COUNTIF('VALORACIÓN DE CONTROL DE RIESGO'!$A$10:$A$116,'VALORACIÓN CON CONTROLES'!A33))</f>
        <v>100</v>
      </c>
      <c r="G33" s="88" t="str">
        <f t="shared" si="0"/>
        <v>Fuerte</v>
      </c>
      <c r="H33" s="88">
        <f>IF(AND(D33="Directamente",G33="Fuerte",'ANALISIS DE RIESGOS'!F33&gt;=3),'ANALISIS DE RIESGOS'!F33-2,IF(AND(D33="Directamente",G33="Fuerte",'ANALISIS DE RIESGOS'!F33=2),'ANALISIS DE RIESGOS'!F33-1,IF(AND(D33="Directamente",G33="Moderado",'ANALISIS DE RIESGOS'!F33&gt;=2),'ANALISIS DE RIESGOS'!F33-1,'ANALISIS DE RIESGOS'!F33)))</f>
        <v>2</v>
      </c>
      <c r="I33" s="88">
        <f>IF(AND(E33="Directamente",G33="Fuerte",'ANALISIS DE RIESGOS'!G33&gt;=3),'ANALISIS DE RIESGOS'!G33-2,IF(AND(E33="Directamente",G33="Fuerte",'ANALISIS DE RIESGOS'!G33=2),'ANALISIS DE RIESGOS'!G33-1,IF(AND(E33="Directamente",G33="Moderado",'ANALISIS DE RIESGOS'!F33&gt;=2),'ANALISIS DE RIESGOS'!F33-1,IF(AND(E33="Indirectamente",G33="Fuerte",'ANALISIS DE RIESGOS'!G33&gt;=2),'ANALISIS DE RIESGOS'!G33-1,'ANALISIS DE RIESGOS'!G33))))</f>
        <v>1</v>
      </c>
      <c r="J33" s="88" t="str">
        <f>IF(AND('TABLAS DE INFORMACIÓN'!N38&lt;&gt;"",'TABLAS DE INFORMACIÓN'!N38&lt;&gt;0),'TABLAS DE INFORMACIÓN'!N38,IF(AND('TABLAS DE INFORMACIÓN'!O38&lt;&gt;"",'TABLAS DE INFORMACIÓN'!O38&lt;&gt;0),'TABLAS DE INFORMACIÓN'!O38,IF(AND('TABLAS DE INFORMACIÓN'!P38&lt;&gt;"",'TABLAS DE INFORMACIÓN'!P38&lt;&gt;0),'TABLAS DE INFORMACIÓN'!P38,IF(AND('TABLAS DE INFORMACIÓN'!Q38&lt;&gt;"",'TABLAS DE INFORMACIÓN'!Q38&lt;&gt;0),'TABLAS DE INFORMACIÓN'!Q38))))</f>
        <v>ZONA RIESGO BAJA</v>
      </c>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row>
    <row r="34" spans="1:36" x14ac:dyDescent="0.2">
      <c r="A34" s="88">
        <v>25</v>
      </c>
      <c r="B34" s="67" t="str">
        <f>+VLOOKUP(A34,'IDENTIFICACIÓN DE RIESGOS'!$A$7:$F$95,2,0)</f>
        <v>Gestión Financiera</v>
      </c>
      <c r="C34" s="109" t="str">
        <f>+VLOOKUP(A34,'IDENTIFICACIÓN DE RIESGOS'!$A$7:$F$95,3,0)</f>
        <v>Deficiente ejecución del PAC</v>
      </c>
      <c r="D34" s="88" t="s">
        <v>550</v>
      </c>
      <c r="E34" s="88" t="s">
        <v>550</v>
      </c>
      <c r="F34" s="88">
        <f>(SUMIF('VALORACIÓN DE CONTROL DE RIESGO'!$A$10:$A$116,'VALORACIÓN CON CONTROLES'!A34,'VALORACIÓN DE CONTROL DE RIESGO'!$U$10:$U$116))/(COUNTIF('VALORACIÓN DE CONTROL DE RIESGO'!$A$10:$A$116,'VALORACIÓN CON CONTROLES'!A34))</f>
        <v>100</v>
      </c>
      <c r="G34" s="88" t="str">
        <f t="shared" si="0"/>
        <v>Fuerte</v>
      </c>
      <c r="H34" s="88">
        <f>IF(AND(D34="Directamente",G34="Fuerte",'ANALISIS DE RIESGOS'!F34&gt;=3),'ANALISIS DE RIESGOS'!F34-2,IF(AND(D34="Directamente",G34="Fuerte",'ANALISIS DE RIESGOS'!F34=2),'ANALISIS DE RIESGOS'!F34-1,IF(AND(D34="Directamente",G34="Moderado",'ANALISIS DE RIESGOS'!F34&gt;=2),'ANALISIS DE RIESGOS'!F34-1,'ANALISIS DE RIESGOS'!F34)))</f>
        <v>1</v>
      </c>
      <c r="I34" s="88">
        <f>IF(AND(E34="Directamente",G34="Fuerte",'ANALISIS DE RIESGOS'!G34&gt;=3),'ANALISIS DE RIESGOS'!G34-2,IF(AND(E34="Directamente",G34="Fuerte",'ANALISIS DE RIESGOS'!G34=2),'ANALISIS DE RIESGOS'!G34-1,IF(AND(E34="Directamente",G34="Moderado",'ANALISIS DE RIESGOS'!F34&gt;=2),'ANALISIS DE RIESGOS'!F34-1,IF(AND(E34="Indirectamente",G34="Fuerte",'ANALISIS DE RIESGOS'!G34&gt;=2),'ANALISIS DE RIESGOS'!G34-1,'ANALISIS DE RIESGOS'!G34))))</f>
        <v>1</v>
      </c>
      <c r="J34" s="88" t="str">
        <f>IF(AND('TABLAS DE INFORMACIÓN'!N39&lt;&gt;"",'TABLAS DE INFORMACIÓN'!N39&lt;&gt;0),'TABLAS DE INFORMACIÓN'!N39,IF(AND('TABLAS DE INFORMACIÓN'!O39&lt;&gt;"",'TABLAS DE INFORMACIÓN'!O39&lt;&gt;0),'TABLAS DE INFORMACIÓN'!O39,IF(AND('TABLAS DE INFORMACIÓN'!P39&lt;&gt;"",'TABLAS DE INFORMACIÓN'!P39&lt;&gt;0),'TABLAS DE INFORMACIÓN'!P39,IF(AND('TABLAS DE INFORMACIÓN'!Q39&lt;&gt;"",'TABLAS DE INFORMACIÓN'!Q39&lt;&gt;0),'TABLAS DE INFORMACIÓN'!Q39))))</f>
        <v>ZONA RIESGO BAJA</v>
      </c>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row>
    <row r="35" spans="1:36" ht="51" x14ac:dyDescent="0.2">
      <c r="A35" s="88">
        <v>26</v>
      </c>
      <c r="B35" s="67" t="str">
        <f>+VLOOKUP(A35,'IDENTIFICACIÓN DE RIESGOS'!$A$7:$F$95,2,0)</f>
        <v>Gestión Financiera</v>
      </c>
      <c r="C35" s="109" t="str">
        <f>+VLOOKUP(A35,'IDENTIFICACIÓN DE RIESGOS'!$A$7:$F$95,3,0)</f>
        <v>Se identifica, clasifica y se registra información contable en rubros y cuantías que no correspondan</v>
      </c>
      <c r="D35" s="88" t="s">
        <v>550</v>
      </c>
      <c r="E35" s="88" t="s">
        <v>550</v>
      </c>
      <c r="F35" s="88">
        <f>(SUMIF('VALORACIÓN DE CONTROL DE RIESGO'!$A$10:$A$116,'VALORACIÓN CON CONTROLES'!A35,'VALORACIÓN DE CONTROL DE RIESGO'!$U$10:$U$116))/(COUNTIF('VALORACIÓN DE CONTROL DE RIESGO'!$A$10:$A$116,'VALORACIÓN CON CONTROLES'!A35))</f>
        <v>100</v>
      </c>
      <c r="G35" s="88" t="str">
        <f t="shared" si="0"/>
        <v>Fuerte</v>
      </c>
      <c r="H35" s="88">
        <f>IF(AND(D35="Directamente",G35="Fuerte",'ANALISIS DE RIESGOS'!F35&gt;=3),'ANALISIS DE RIESGOS'!F35-2,IF(AND(D35="Directamente",G35="Fuerte",'ANALISIS DE RIESGOS'!F35=2),'ANALISIS DE RIESGOS'!F35-1,IF(AND(D35="Directamente",G35="Moderado",'ANALISIS DE RIESGOS'!F35&gt;=2),'ANALISIS DE RIESGOS'!F35-1,'ANALISIS DE RIESGOS'!F35)))</f>
        <v>1</v>
      </c>
      <c r="I35" s="88">
        <f>IF(AND(E35="Directamente",G35="Fuerte",'ANALISIS DE RIESGOS'!G35&gt;=3),'ANALISIS DE RIESGOS'!G35-2,IF(AND(E35="Directamente",G35="Fuerte",'ANALISIS DE RIESGOS'!G35=2),'ANALISIS DE RIESGOS'!G35-1,IF(AND(E35="Directamente",G35="Moderado",'ANALISIS DE RIESGOS'!F35&gt;=2),'ANALISIS DE RIESGOS'!F35-1,IF(AND(E35="Indirectamente",G35="Fuerte",'ANALISIS DE RIESGOS'!G35&gt;=2),'ANALISIS DE RIESGOS'!G35-1,'ANALISIS DE RIESGOS'!G35))))</f>
        <v>1</v>
      </c>
      <c r="J35" s="88" t="str">
        <f>IF(AND('TABLAS DE INFORMACIÓN'!N40&lt;&gt;"",'TABLAS DE INFORMACIÓN'!N40&lt;&gt;0),'TABLAS DE INFORMACIÓN'!N40,IF(AND('TABLAS DE INFORMACIÓN'!O40&lt;&gt;"",'TABLAS DE INFORMACIÓN'!O40&lt;&gt;0),'TABLAS DE INFORMACIÓN'!O40,IF(AND('TABLAS DE INFORMACIÓN'!P40&lt;&gt;"",'TABLAS DE INFORMACIÓN'!P40&lt;&gt;0),'TABLAS DE INFORMACIÓN'!P40,IF(AND('TABLAS DE INFORMACIÓN'!Q40&lt;&gt;"",'TABLAS DE INFORMACIÓN'!Q40&lt;&gt;0),'TABLAS DE INFORMACIÓN'!Q40))))</f>
        <v>ZONA RIESGO BAJA</v>
      </c>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row>
    <row r="36" spans="1:36" ht="25.5" x14ac:dyDescent="0.2">
      <c r="A36" s="88">
        <v>27</v>
      </c>
      <c r="B36" s="67" t="str">
        <f>+VLOOKUP(A36,'IDENTIFICACIÓN DE RIESGOS'!$A$7:$F$95,2,0)</f>
        <v>Gestión Jurídica y Contractual</v>
      </c>
      <c r="C36" s="109" t="str">
        <f>+VLOOKUP(A36,'IDENTIFICACIÓN DE RIESGOS'!$A$7:$F$95,3,0)</f>
        <v>Documentos incompletos para la elaboración de un contrato</v>
      </c>
      <c r="D36" s="88" t="s">
        <v>550</v>
      </c>
      <c r="E36" s="88" t="s">
        <v>550</v>
      </c>
      <c r="F36" s="88">
        <f>(SUMIF('VALORACIÓN DE CONTROL DE RIESGO'!$A$10:$A$116,'VALORACIÓN CON CONTROLES'!A36,'VALORACIÓN DE CONTROL DE RIESGO'!$U$10:$U$116))/(COUNTIF('VALORACIÓN DE CONTROL DE RIESGO'!$A$10:$A$116,'VALORACIÓN CON CONTROLES'!A36))</f>
        <v>100</v>
      </c>
      <c r="G36" s="88" t="str">
        <f t="shared" si="0"/>
        <v>Fuerte</v>
      </c>
      <c r="H36" s="88">
        <f>IF(AND(D36="Directamente",G36="Fuerte",'ANALISIS DE RIESGOS'!F36&gt;=3),'ANALISIS DE RIESGOS'!F36-2,IF(AND(D36="Directamente",G36="Fuerte",'ANALISIS DE RIESGOS'!F36=2),'ANALISIS DE RIESGOS'!F36-1,IF(AND(D36="Directamente",G36="Moderado",'ANALISIS DE RIESGOS'!F36&gt;=2),'ANALISIS DE RIESGOS'!F36-1,'ANALISIS DE RIESGOS'!F36)))</f>
        <v>1</v>
      </c>
      <c r="I36" s="88">
        <f>IF(AND(E36="Directamente",G36="Fuerte",'ANALISIS DE RIESGOS'!G36&gt;=3),'ANALISIS DE RIESGOS'!G36-2,IF(AND(E36="Directamente",G36="Fuerte",'ANALISIS DE RIESGOS'!G36=2),'ANALISIS DE RIESGOS'!G36-1,IF(AND(E36="Directamente",G36="Moderado",'ANALISIS DE RIESGOS'!F36&gt;=2),'ANALISIS DE RIESGOS'!F36-1,IF(AND(E36="Indirectamente",G36="Fuerte",'ANALISIS DE RIESGOS'!G36&gt;=2),'ANALISIS DE RIESGOS'!G36-1,'ANALISIS DE RIESGOS'!G36))))</f>
        <v>3</v>
      </c>
      <c r="J36" s="88" t="str">
        <f>IF(AND('TABLAS DE INFORMACIÓN'!N41&lt;&gt;"",'TABLAS DE INFORMACIÓN'!N41&lt;&gt;0),'TABLAS DE INFORMACIÓN'!N41,IF(AND('TABLAS DE INFORMACIÓN'!O41&lt;&gt;"",'TABLAS DE INFORMACIÓN'!O41&lt;&gt;0),'TABLAS DE INFORMACIÓN'!O41,IF(AND('TABLAS DE INFORMACIÓN'!P41&lt;&gt;"",'TABLAS DE INFORMACIÓN'!P41&lt;&gt;0),'TABLAS DE INFORMACIÓN'!P41,IF(AND('TABLAS DE INFORMACIÓN'!Q41&lt;&gt;"",'TABLAS DE INFORMACIÓN'!Q41&lt;&gt;0),'TABLAS DE INFORMACIÓN'!Q41))))</f>
        <v>ZONA RIESGO MODERADO</v>
      </c>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row>
    <row r="37" spans="1:36" ht="25.5" x14ac:dyDescent="0.2">
      <c r="A37" s="88">
        <v>28</v>
      </c>
      <c r="B37" s="67" t="str">
        <f>+VLOOKUP(A37,'IDENTIFICACIÓN DE RIESGOS'!$A$7:$F$95,2,0)</f>
        <v>Gestión Jurídica y Contractual</v>
      </c>
      <c r="C37" s="109" t="str">
        <f>+VLOOKUP(A37,'IDENTIFICACIÓN DE RIESGOS'!$A$7:$F$95,3,0)</f>
        <v>Documentos incompletos para la legalización de un contrato</v>
      </c>
      <c r="D37" s="88" t="s">
        <v>550</v>
      </c>
      <c r="E37" s="88" t="s">
        <v>550</v>
      </c>
      <c r="F37" s="88">
        <f>(SUMIF('VALORACIÓN DE CONTROL DE RIESGO'!$A$10:$A$116,'VALORACIÓN CON CONTROLES'!A37,'VALORACIÓN DE CONTROL DE RIESGO'!$U$10:$U$116))/(COUNTIF('VALORACIÓN DE CONTROL DE RIESGO'!$A$10:$A$116,'VALORACIÓN CON CONTROLES'!A37))</f>
        <v>100</v>
      </c>
      <c r="G37" s="88" t="str">
        <f t="shared" si="0"/>
        <v>Fuerte</v>
      </c>
      <c r="H37" s="88">
        <f>IF(AND(D37="Directamente",G37="Fuerte",'ANALISIS DE RIESGOS'!F37&gt;=3),'ANALISIS DE RIESGOS'!F37-2,IF(AND(D37="Directamente",G37="Fuerte",'ANALISIS DE RIESGOS'!F37=2),'ANALISIS DE RIESGOS'!F37-1,IF(AND(D37="Directamente",G37="Moderado",'ANALISIS DE RIESGOS'!F37&gt;=2),'ANALISIS DE RIESGOS'!F37-1,'ANALISIS DE RIESGOS'!F37)))</f>
        <v>1</v>
      </c>
      <c r="I37" s="88">
        <f>IF(AND(E37="Directamente",G37="Fuerte",'ANALISIS DE RIESGOS'!G37&gt;=3),'ANALISIS DE RIESGOS'!G37-2,IF(AND(E37="Directamente",G37="Fuerte",'ANALISIS DE RIESGOS'!G37=2),'ANALISIS DE RIESGOS'!G37-1,IF(AND(E37="Directamente",G37="Moderado",'ANALISIS DE RIESGOS'!F37&gt;=2),'ANALISIS DE RIESGOS'!F37-1,IF(AND(E37="Indirectamente",G37="Fuerte",'ANALISIS DE RIESGOS'!G37&gt;=2),'ANALISIS DE RIESGOS'!G37-1,'ANALISIS DE RIESGOS'!G37))))</f>
        <v>3</v>
      </c>
      <c r="J37" s="88" t="str">
        <f>IF(AND('TABLAS DE INFORMACIÓN'!N42&lt;&gt;"",'TABLAS DE INFORMACIÓN'!N42&lt;&gt;0),'TABLAS DE INFORMACIÓN'!N42,IF(AND('TABLAS DE INFORMACIÓN'!O42&lt;&gt;"",'TABLAS DE INFORMACIÓN'!O42&lt;&gt;0),'TABLAS DE INFORMACIÓN'!O42,IF(AND('TABLAS DE INFORMACIÓN'!P42&lt;&gt;"",'TABLAS DE INFORMACIÓN'!P42&lt;&gt;0),'TABLAS DE INFORMACIÓN'!P42,IF(AND('TABLAS DE INFORMACIÓN'!Q42&lt;&gt;"",'TABLAS DE INFORMACIÓN'!Q42&lt;&gt;0),'TABLAS DE INFORMACIÓN'!Q42))))</f>
        <v>ZONA RIESGO MODERADO</v>
      </c>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row>
    <row r="38" spans="1:36" ht="51" x14ac:dyDescent="0.2">
      <c r="A38" s="88">
        <v>29</v>
      </c>
      <c r="B38" s="67" t="str">
        <f>+VLOOKUP(A38,'IDENTIFICACIÓN DE RIESGOS'!$A$7:$F$95,2,0)</f>
        <v>Gestión Jurídica y Contractual</v>
      </c>
      <c r="C38" s="109" t="str">
        <f>+VLOOKUP(A38,'IDENTIFICACIÓN DE RIESGOS'!$A$7:$F$95,3,0)</f>
        <v>Liquidación extemporánea de los contratos fuera de los plazos acordados en el contrato o los establecidos por la ley</v>
      </c>
      <c r="D38" s="88" t="s">
        <v>550</v>
      </c>
      <c r="E38" s="88" t="s">
        <v>550</v>
      </c>
      <c r="F38" s="88">
        <f>(SUMIF('VALORACIÓN DE CONTROL DE RIESGO'!$A$10:$A$116,'VALORACIÓN CON CONTROLES'!A38,'VALORACIÓN DE CONTROL DE RIESGO'!$U$10:$U$116))/(COUNTIF('VALORACIÓN DE CONTROL DE RIESGO'!$A$10:$A$116,'VALORACIÓN CON CONTROLES'!A38))</f>
        <v>100</v>
      </c>
      <c r="G38" s="88" t="str">
        <f t="shared" si="0"/>
        <v>Fuerte</v>
      </c>
      <c r="H38" s="88">
        <f>IF(AND(D38="Directamente",G38="Fuerte",'ANALISIS DE RIESGOS'!F38&gt;=3),'ANALISIS DE RIESGOS'!F38-2,IF(AND(D38="Directamente",G38="Fuerte",'ANALISIS DE RIESGOS'!F38=2),'ANALISIS DE RIESGOS'!F38-1,IF(AND(D38="Directamente",G38="Moderado",'ANALISIS DE RIESGOS'!F38&gt;=2),'ANALISIS DE RIESGOS'!F38-1,'ANALISIS DE RIESGOS'!F38)))</f>
        <v>1</v>
      </c>
      <c r="I38" s="88">
        <f>IF(AND(E38="Directamente",G38="Fuerte",'ANALISIS DE RIESGOS'!G38&gt;=3),'ANALISIS DE RIESGOS'!G38-2,IF(AND(E38="Directamente",G38="Fuerte",'ANALISIS DE RIESGOS'!G38=2),'ANALISIS DE RIESGOS'!G38-1,IF(AND(E38="Directamente",G38="Moderado",'ANALISIS DE RIESGOS'!F38&gt;=2),'ANALISIS DE RIESGOS'!F38-1,IF(AND(E38="Indirectamente",G38="Fuerte",'ANALISIS DE RIESGOS'!G38&gt;=2),'ANALISIS DE RIESGOS'!G38-1,'ANALISIS DE RIESGOS'!G38))))</f>
        <v>3</v>
      </c>
      <c r="J38" s="88" t="str">
        <f>IF(AND('TABLAS DE INFORMACIÓN'!N43&lt;&gt;"",'TABLAS DE INFORMACIÓN'!N43&lt;&gt;0),'TABLAS DE INFORMACIÓN'!N43,IF(AND('TABLAS DE INFORMACIÓN'!O43&lt;&gt;"",'TABLAS DE INFORMACIÓN'!O43&lt;&gt;0),'TABLAS DE INFORMACIÓN'!O43,IF(AND('TABLAS DE INFORMACIÓN'!P43&lt;&gt;"",'TABLAS DE INFORMACIÓN'!P43&lt;&gt;0),'TABLAS DE INFORMACIÓN'!P43,IF(AND('TABLAS DE INFORMACIÓN'!Q43&lt;&gt;"",'TABLAS DE INFORMACIÓN'!Q43&lt;&gt;0),'TABLAS DE INFORMACIÓN'!Q43))))</f>
        <v>ZONA RIESGO MODERADO</v>
      </c>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row>
    <row r="39" spans="1:36" ht="114.75" x14ac:dyDescent="0.2">
      <c r="A39" s="88">
        <v>30</v>
      </c>
      <c r="B39" s="67" t="str">
        <f>+VLOOKUP(A39,'IDENTIFICACIÓN DE RIESGOS'!$A$7:$F$95,2,0)</f>
        <v>Gestión y Análisis de Información de S, C y AJ</v>
      </c>
      <c r="C39" s="109" t="str">
        <f>+VLOOKUP(A39,'IDENTIFICACIÓN DE RIESGOS'!$A$7:$F$95,3,0)</f>
        <v>Los boletines, estudios estratégicos, recomendaciones, respuestas a solicitudes de información y demás documentos requeridos no se generan en los términos de oportunidad y pertinencia de acuerdo con la caracterización del proceso.</v>
      </c>
      <c r="D39" s="88" t="s">
        <v>550</v>
      </c>
      <c r="E39" s="88" t="s">
        <v>550</v>
      </c>
      <c r="F39" s="88">
        <f>(SUMIF('VALORACIÓN DE CONTROL DE RIESGO'!$A$10:$A$116,'VALORACIÓN CON CONTROLES'!A39,'VALORACIÓN DE CONTROL DE RIESGO'!$U$10:$U$116))/(COUNTIF('VALORACIÓN DE CONTROL DE RIESGO'!$A$10:$A$116,'VALORACIÓN CON CONTROLES'!A39))</f>
        <v>100</v>
      </c>
      <c r="G39" s="88" t="str">
        <f t="shared" si="0"/>
        <v>Fuerte</v>
      </c>
      <c r="H39" s="88">
        <f>IF(AND(D39="Directamente",G39="Fuerte",'ANALISIS DE RIESGOS'!F39&gt;=3),'ANALISIS DE RIESGOS'!F39-2,IF(AND(D39="Directamente",G39="Fuerte",'ANALISIS DE RIESGOS'!F39=2),'ANALISIS DE RIESGOS'!F39-1,IF(AND(D39="Directamente",G39="Moderado",'ANALISIS DE RIESGOS'!F39&gt;=2),'ANALISIS DE RIESGOS'!F39-1,'ANALISIS DE RIESGOS'!F39)))</f>
        <v>1</v>
      </c>
      <c r="I39" s="88">
        <f>IF(AND(E39="Directamente",G39="Fuerte",'ANALISIS DE RIESGOS'!G39&gt;=3),'ANALISIS DE RIESGOS'!G39-2,IF(AND(E39="Directamente",G39="Fuerte",'ANALISIS DE RIESGOS'!G39=2),'ANALISIS DE RIESGOS'!G39-1,IF(AND(E39="Directamente",G39="Moderado",'ANALISIS DE RIESGOS'!F39&gt;=2),'ANALISIS DE RIESGOS'!F39-1,IF(AND(E39="Indirectamente",G39="Fuerte",'ANALISIS DE RIESGOS'!G39&gt;=2),'ANALISIS DE RIESGOS'!G39-1,'ANALISIS DE RIESGOS'!G39))))</f>
        <v>1</v>
      </c>
      <c r="J39" s="88" t="str">
        <f>IF(AND('TABLAS DE INFORMACIÓN'!N44&lt;&gt;"",'TABLAS DE INFORMACIÓN'!N44&lt;&gt;0),'TABLAS DE INFORMACIÓN'!N44,IF(AND('TABLAS DE INFORMACIÓN'!O44&lt;&gt;"",'TABLAS DE INFORMACIÓN'!O44&lt;&gt;0),'TABLAS DE INFORMACIÓN'!O44,IF(AND('TABLAS DE INFORMACIÓN'!P44&lt;&gt;"",'TABLAS DE INFORMACIÓN'!P44&lt;&gt;0),'TABLAS DE INFORMACIÓN'!P44,IF(AND('TABLAS DE INFORMACIÓN'!Q44&lt;&gt;"",'TABLAS DE INFORMACIÓN'!Q44&lt;&gt;0),'TABLAS DE INFORMACIÓN'!Q44))))</f>
        <v>ZONA RIESGO BAJA</v>
      </c>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row>
    <row r="40" spans="1:36" ht="38.25" x14ac:dyDescent="0.2">
      <c r="A40" s="88">
        <v>31</v>
      </c>
      <c r="B40" s="67" t="str">
        <f>+VLOOKUP(A40,'IDENTIFICACIÓN DE RIESGOS'!$A$7:$F$95,2,0)</f>
        <v>Seguimiento y Monitoreo al Sistema de Control Interno</v>
      </c>
      <c r="C40" s="109" t="str">
        <f>+VLOOKUP(A40,'IDENTIFICACIÓN DE RIESGOS'!$A$7:$F$95,3,0)</f>
        <v>Inoportunidad en la presentación de informes de ley</v>
      </c>
      <c r="D40" s="88" t="s">
        <v>550</v>
      </c>
      <c r="E40" s="88" t="s">
        <v>550</v>
      </c>
      <c r="F40" s="88">
        <f>(SUMIF('VALORACIÓN DE CONTROL DE RIESGO'!$A$10:$A$116,'VALORACIÓN CON CONTROLES'!A40,'VALORACIÓN DE CONTROL DE RIESGO'!$U$10:$U$116))/(COUNTIF('VALORACIÓN DE CONTROL DE RIESGO'!$A$10:$A$116,'VALORACIÓN CON CONTROLES'!A40))</f>
        <v>100</v>
      </c>
      <c r="G40" s="88" t="str">
        <f t="shared" si="0"/>
        <v>Fuerte</v>
      </c>
      <c r="H40" s="88">
        <f>IF(AND(D40="Directamente",G40="Fuerte",'ANALISIS DE RIESGOS'!F40&gt;=3),'ANALISIS DE RIESGOS'!F40-2,IF(AND(D40="Directamente",G40="Fuerte",'ANALISIS DE RIESGOS'!F40=2),'ANALISIS DE RIESGOS'!F40-1,IF(AND(D40="Directamente",G40="Moderado",'ANALISIS DE RIESGOS'!F40&gt;=2),'ANALISIS DE RIESGOS'!F40-1,'ANALISIS DE RIESGOS'!F40)))</f>
        <v>1</v>
      </c>
      <c r="I40" s="88">
        <f>IF(AND(E40="Directamente",G40="Fuerte",'ANALISIS DE RIESGOS'!G40&gt;=3),'ANALISIS DE RIESGOS'!G40-2,IF(AND(E40="Directamente",G40="Fuerte",'ANALISIS DE RIESGOS'!G40=2),'ANALISIS DE RIESGOS'!G40-1,IF(AND(E40="Directamente",G40="Moderado",'ANALISIS DE RIESGOS'!F40&gt;=2),'ANALISIS DE RIESGOS'!F40-1,IF(AND(E40="Indirectamente",G40="Fuerte",'ANALISIS DE RIESGOS'!G40&gt;=2),'ANALISIS DE RIESGOS'!G40-1,'ANALISIS DE RIESGOS'!G40))))</f>
        <v>2</v>
      </c>
      <c r="J40" s="88" t="str">
        <f>IF(AND('TABLAS DE INFORMACIÓN'!N45&lt;&gt;"",'TABLAS DE INFORMACIÓN'!N45&lt;&gt;0),'TABLAS DE INFORMACIÓN'!N45,IF(AND('TABLAS DE INFORMACIÓN'!O45&lt;&gt;"",'TABLAS DE INFORMACIÓN'!O45&lt;&gt;0),'TABLAS DE INFORMACIÓN'!O45,IF(AND('TABLAS DE INFORMACIÓN'!P45&lt;&gt;"",'TABLAS DE INFORMACIÓN'!P45&lt;&gt;0),'TABLAS DE INFORMACIÓN'!P45,IF(AND('TABLAS DE INFORMACIÓN'!Q45&lt;&gt;"",'TABLAS DE INFORMACIÓN'!Q45&lt;&gt;0),'TABLAS DE INFORMACIÓN'!Q45))))</f>
        <v>ZONA RIESGO BAJA</v>
      </c>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row>
    <row r="41" spans="1:36" ht="51" x14ac:dyDescent="0.2">
      <c r="A41" s="88">
        <v>32</v>
      </c>
      <c r="B41" s="67" t="str">
        <f>+VLOOKUP(A41,'IDENTIFICACIÓN DE RIESGOS'!$A$7:$F$95,2,0)</f>
        <v>Seguimiento y Monitoreo al Sistema de Control Interno</v>
      </c>
      <c r="C41" s="109" t="str">
        <f>+VLOOKUP(A41,'IDENTIFICACIÓN DE RIESGOS'!$A$7:$F$95,3,0)</f>
        <v>Presentar informes de Auditoria o seguimiento con resultados  sesgados,  erróneos, poco fiable o inconcluyentes.</v>
      </c>
      <c r="D41" s="88" t="s">
        <v>550</v>
      </c>
      <c r="E41" s="88" t="s">
        <v>550</v>
      </c>
      <c r="F41" s="88">
        <f>(SUMIF('VALORACIÓN DE CONTROL DE RIESGO'!$A$10:$A$116,'VALORACIÓN CON CONTROLES'!A41,'VALORACIÓN DE CONTROL DE RIESGO'!$U$10:$U$116))/(COUNTIF('VALORACIÓN DE CONTROL DE RIESGO'!$A$10:$A$116,'VALORACIÓN CON CONTROLES'!A41))</f>
        <v>100</v>
      </c>
      <c r="G41" s="88" t="str">
        <f t="shared" si="0"/>
        <v>Fuerte</v>
      </c>
      <c r="H41" s="88">
        <f>IF(AND(D41="Directamente",G41="Fuerte",'ANALISIS DE RIESGOS'!F41&gt;=3),'ANALISIS DE RIESGOS'!F41-2,IF(AND(D41="Directamente",G41="Fuerte",'ANALISIS DE RIESGOS'!F41=2),'ANALISIS DE RIESGOS'!F41-1,IF(AND(D41="Directamente",G41="Moderado",'ANALISIS DE RIESGOS'!F41&gt;=2),'ANALISIS DE RIESGOS'!F41-1,'ANALISIS DE RIESGOS'!F41)))</f>
        <v>1</v>
      </c>
      <c r="I41" s="88">
        <f>IF(AND(E41="Directamente",G41="Fuerte",'ANALISIS DE RIESGOS'!G41&gt;=3),'ANALISIS DE RIESGOS'!G41-2,IF(AND(E41="Directamente",G41="Fuerte",'ANALISIS DE RIESGOS'!G41=2),'ANALISIS DE RIESGOS'!G41-1,IF(AND(E41="Directamente",G41="Moderado",'ANALISIS DE RIESGOS'!F41&gt;=2),'ANALISIS DE RIESGOS'!F41-1,IF(AND(E41="Indirectamente",G41="Fuerte",'ANALISIS DE RIESGOS'!G41&gt;=2),'ANALISIS DE RIESGOS'!G41-1,'ANALISIS DE RIESGOS'!G41))))</f>
        <v>2</v>
      </c>
      <c r="J41" s="88" t="str">
        <f>IF(AND('TABLAS DE INFORMACIÓN'!N46&lt;&gt;"",'TABLAS DE INFORMACIÓN'!N46&lt;&gt;0),'TABLAS DE INFORMACIÓN'!N46,IF(AND('TABLAS DE INFORMACIÓN'!O46&lt;&gt;"",'TABLAS DE INFORMACIÓN'!O46&lt;&gt;0),'TABLAS DE INFORMACIÓN'!O46,IF(AND('TABLAS DE INFORMACIÓN'!P46&lt;&gt;"",'TABLAS DE INFORMACIÓN'!P46&lt;&gt;0),'TABLAS DE INFORMACIÓN'!P46,IF(AND('TABLAS DE INFORMACIÓN'!Q46&lt;&gt;"",'TABLAS DE INFORMACIÓN'!Q46&lt;&gt;0),'TABLAS DE INFORMACIÓN'!Q46))))</f>
        <v>ZONA RIESGO BAJA</v>
      </c>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row>
    <row r="42" spans="1:36" ht="51" x14ac:dyDescent="0.2">
      <c r="A42" s="88">
        <v>33</v>
      </c>
      <c r="B42" s="67" t="str">
        <f>+VLOOKUP(A42,'IDENTIFICACIÓN DE RIESGOS'!$A$7:$F$95,2,0)</f>
        <v>Gestión Humana</v>
      </c>
      <c r="C42" s="109" t="str">
        <f>+VLOOKUP(A42,'IDENTIFICACIÓN DE RIESGOS'!$A$7:$F$95,3,0)</f>
        <v>Probabilidad de exposición a riesgos por  desconocimiento de la normatividad vigente para el proceso de gestión humana</v>
      </c>
      <c r="D42" s="88" t="s">
        <v>550</v>
      </c>
      <c r="E42" s="88" t="s">
        <v>550</v>
      </c>
      <c r="F42" s="88">
        <f>(SUMIF('VALORACIÓN DE CONTROL DE RIESGO'!$A$10:$A$116,'VALORACIÓN CON CONTROLES'!A42,'VALORACIÓN DE CONTROL DE RIESGO'!$U$10:$U$116))/(COUNTIF('VALORACIÓN DE CONTROL DE RIESGO'!$A$10:$A$116,'VALORACIÓN CON CONTROLES'!A42))</f>
        <v>100</v>
      </c>
      <c r="G42" s="88" t="str">
        <f t="shared" si="0"/>
        <v>Fuerte</v>
      </c>
      <c r="H42" s="88">
        <f>IF(AND(D42="Directamente",G42="Fuerte",'ANALISIS DE RIESGOS'!F42&gt;=3),'ANALISIS DE RIESGOS'!F42-2,IF(AND(D42="Directamente",G42="Fuerte",'ANALISIS DE RIESGOS'!F42=2),'ANALISIS DE RIESGOS'!F42-1,IF(AND(D42="Directamente",G42="Moderado",'ANALISIS DE RIESGOS'!F42&gt;=2),'ANALISIS DE RIESGOS'!F42-1,'ANALISIS DE RIESGOS'!F42)))</f>
        <v>1</v>
      </c>
      <c r="I42" s="88">
        <f>IF(AND(E42="Directamente",G42="Fuerte",'ANALISIS DE RIESGOS'!G42&gt;=3),'ANALISIS DE RIESGOS'!G42-2,IF(AND(E42="Directamente",G42="Fuerte",'ANALISIS DE RIESGOS'!G42=2),'ANALISIS DE RIESGOS'!G42-1,IF(AND(E42="Directamente",G42="Moderado",'ANALISIS DE RIESGOS'!F42&gt;=2),'ANALISIS DE RIESGOS'!F42-1,IF(AND(E42="Indirectamente",G42="Fuerte",'ANALISIS DE RIESGOS'!G42&gt;=2),'ANALISIS DE RIESGOS'!G42-1,'ANALISIS DE RIESGOS'!G42))))</f>
        <v>1</v>
      </c>
      <c r="J42" s="88" t="str">
        <f>IF(AND('TABLAS DE INFORMACIÓN'!N47&lt;&gt;"",'TABLAS DE INFORMACIÓN'!N47&lt;&gt;0),'TABLAS DE INFORMACIÓN'!N47,IF(AND('TABLAS DE INFORMACIÓN'!O47&lt;&gt;"",'TABLAS DE INFORMACIÓN'!O47&lt;&gt;0),'TABLAS DE INFORMACIÓN'!O47,IF(AND('TABLAS DE INFORMACIÓN'!P47&lt;&gt;"",'TABLAS DE INFORMACIÓN'!P47&lt;&gt;0),'TABLAS DE INFORMACIÓN'!P47,IF(AND('TABLAS DE INFORMACIÓN'!Q47&lt;&gt;"",'TABLAS DE INFORMACIÓN'!Q47&lt;&gt;0),'TABLAS DE INFORMACIÓN'!Q47))))</f>
        <v>ZONA RIESGO BAJA</v>
      </c>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row>
    <row r="43" spans="1:36" ht="51" x14ac:dyDescent="0.2">
      <c r="A43" s="88">
        <v>34</v>
      </c>
      <c r="B43" s="67" t="str">
        <f>+VLOOKUP(A43,'IDENTIFICACIÓN DE RIESGOS'!$A$7:$F$95,2,0)</f>
        <v>Gestión Humana</v>
      </c>
      <c r="C43" s="109" t="str">
        <f>+VLOOKUP(A43,'IDENTIFICACIÓN DE RIESGOS'!$A$7:$F$95,3,0)</f>
        <v xml:space="preserve">Liquidación de la nómina sin el oportuno reporte de las novedades que se generan mensualmente. </v>
      </c>
      <c r="D43" s="88" t="s">
        <v>550</v>
      </c>
      <c r="E43" s="88" t="s">
        <v>550</v>
      </c>
      <c r="F43" s="88">
        <f>(SUMIF('VALORACIÓN DE CONTROL DE RIESGO'!$A$10:$A$116,'VALORACIÓN CON CONTROLES'!A43,'VALORACIÓN DE CONTROL DE RIESGO'!$U$10:$U$116))/(COUNTIF('VALORACIÓN DE CONTROL DE RIESGO'!$A$10:$A$116,'VALORACIÓN CON CONTROLES'!A43))</f>
        <v>100</v>
      </c>
      <c r="G43" s="88" t="str">
        <f t="shared" si="0"/>
        <v>Fuerte</v>
      </c>
      <c r="H43" s="88">
        <f>IF(AND(D43="Directamente",G43="Fuerte",'ANALISIS DE RIESGOS'!F43&gt;=3),'ANALISIS DE RIESGOS'!F43-2,IF(AND(D43="Directamente",G43="Fuerte",'ANALISIS DE RIESGOS'!F43=2),'ANALISIS DE RIESGOS'!F43-1,IF(AND(D43="Directamente",G43="Moderado",'ANALISIS DE RIESGOS'!F43&gt;=2),'ANALISIS DE RIESGOS'!F43-1,'ANALISIS DE RIESGOS'!F43)))</f>
        <v>1</v>
      </c>
      <c r="I43" s="88">
        <f>IF(AND(E43="Directamente",G43="Fuerte",'ANALISIS DE RIESGOS'!G43&gt;=3),'ANALISIS DE RIESGOS'!G43-2,IF(AND(E43="Directamente",G43="Fuerte",'ANALISIS DE RIESGOS'!G43=2),'ANALISIS DE RIESGOS'!G43-1,IF(AND(E43="Directamente",G43="Moderado",'ANALISIS DE RIESGOS'!F43&gt;=2),'ANALISIS DE RIESGOS'!F43-1,IF(AND(E43="Indirectamente",G43="Fuerte",'ANALISIS DE RIESGOS'!G43&gt;=2),'ANALISIS DE RIESGOS'!G43-1,'ANALISIS DE RIESGOS'!G43))))</f>
        <v>1</v>
      </c>
      <c r="J43" s="88" t="str">
        <f>IF(AND('TABLAS DE INFORMACIÓN'!N48&lt;&gt;"",'TABLAS DE INFORMACIÓN'!N48&lt;&gt;0),'TABLAS DE INFORMACIÓN'!N48,IF(AND('TABLAS DE INFORMACIÓN'!O48&lt;&gt;"",'TABLAS DE INFORMACIÓN'!O48&lt;&gt;0),'TABLAS DE INFORMACIÓN'!O48,IF(AND('TABLAS DE INFORMACIÓN'!P48&lt;&gt;"",'TABLAS DE INFORMACIÓN'!P48&lt;&gt;0),'TABLAS DE INFORMACIÓN'!P48,IF(AND('TABLAS DE INFORMACIÓN'!Q48&lt;&gt;"",'TABLAS DE INFORMACIÓN'!Q48&lt;&gt;0),'TABLAS DE INFORMACIÓN'!Q48))))</f>
        <v>ZONA RIESGO BAJA</v>
      </c>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row>
    <row r="44" spans="1:36" ht="51" x14ac:dyDescent="0.2">
      <c r="A44" s="88">
        <v>35</v>
      </c>
      <c r="B44" s="67" t="str">
        <f>+VLOOKUP(A44,'IDENTIFICACIÓN DE RIESGOS'!$A$7:$F$95,2,0)</f>
        <v>Gestión Humana</v>
      </c>
      <c r="C44" s="109" t="str">
        <f>+VLOOKUP(A44,'IDENTIFICACIÓN DE RIESGOS'!$A$7:$F$95,3,0)</f>
        <v>Nombrar, encargar o posesionar a un servidor que no cumpla con los requisitos establecidos en el Manual de Funciones de la SCJ</v>
      </c>
      <c r="D44" s="88" t="s">
        <v>550</v>
      </c>
      <c r="E44" s="88" t="s">
        <v>550</v>
      </c>
      <c r="F44" s="88">
        <f>(SUMIF('VALORACIÓN DE CONTROL DE RIESGO'!$A$10:$A$116,'VALORACIÓN CON CONTROLES'!A44,'VALORACIÓN DE CONTROL DE RIESGO'!$U$10:$U$116))/(COUNTIF('VALORACIÓN DE CONTROL DE RIESGO'!$A$10:$A$116,'VALORACIÓN CON CONTROLES'!A44))</f>
        <v>100</v>
      </c>
      <c r="G44" s="88" t="str">
        <f t="shared" si="0"/>
        <v>Fuerte</v>
      </c>
      <c r="H44" s="88">
        <f>IF(AND(D44="Directamente",G44="Fuerte",'ANALISIS DE RIESGOS'!F44&gt;=3),'ANALISIS DE RIESGOS'!F44-2,IF(AND(D44="Directamente",G44="Fuerte",'ANALISIS DE RIESGOS'!F44=2),'ANALISIS DE RIESGOS'!F44-1,IF(AND(D44="Directamente",G44="Moderado",'ANALISIS DE RIESGOS'!F44&gt;=2),'ANALISIS DE RIESGOS'!F44-1,'ANALISIS DE RIESGOS'!F44)))</f>
        <v>1</v>
      </c>
      <c r="I44" s="88">
        <f>IF(AND(E44="Directamente",G44="Fuerte",'ANALISIS DE RIESGOS'!G44&gt;=3),'ANALISIS DE RIESGOS'!G44-2,IF(AND(E44="Directamente",G44="Fuerte",'ANALISIS DE RIESGOS'!G44=2),'ANALISIS DE RIESGOS'!G44-1,IF(AND(E44="Directamente",G44="Moderado",'ANALISIS DE RIESGOS'!F44&gt;=2),'ANALISIS DE RIESGOS'!F44-1,IF(AND(E44="Indirectamente",G44="Fuerte",'ANALISIS DE RIESGOS'!G44&gt;=2),'ANALISIS DE RIESGOS'!G44-1,'ANALISIS DE RIESGOS'!G44))))</f>
        <v>1</v>
      </c>
      <c r="J44" s="88" t="str">
        <f>IF(AND('TABLAS DE INFORMACIÓN'!N49&lt;&gt;"",'TABLAS DE INFORMACIÓN'!N49&lt;&gt;0),'TABLAS DE INFORMACIÓN'!N49,IF(AND('TABLAS DE INFORMACIÓN'!O49&lt;&gt;"",'TABLAS DE INFORMACIÓN'!O49&lt;&gt;0),'TABLAS DE INFORMACIÓN'!O49,IF(AND('TABLAS DE INFORMACIÓN'!P49&lt;&gt;"",'TABLAS DE INFORMACIÓN'!P49&lt;&gt;0),'TABLAS DE INFORMACIÓN'!P49,IF(AND('TABLAS DE INFORMACIÓN'!Q49&lt;&gt;"",'TABLAS DE INFORMACIÓN'!Q49&lt;&gt;0),'TABLAS DE INFORMACIÓN'!Q49))))</f>
        <v>ZONA RIESGO BAJA</v>
      </c>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row>
    <row r="45" spans="1:36" ht="25.5" x14ac:dyDescent="0.2">
      <c r="A45" s="88">
        <v>36</v>
      </c>
      <c r="B45" s="67" t="str">
        <f>+VLOOKUP(A45,'IDENTIFICACIÓN DE RIESGOS'!$A$7:$F$95,2,0)</f>
        <v>Gestión Humana</v>
      </c>
      <c r="C45" s="109" t="str">
        <f>+VLOOKUP(A45,'IDENTIFICACIÓN DE RIESGOS'!$A$7:$F$95,3,0)</f>
        <v>Sustracción de información de las historias laborales</v>
      </c>
      <c r="D45" s="88" t="s">
        <v>550</v>
      </c>
      <c r="E45" s="88" t="s">
        <v>550</v>
      </c>
      <c r="F45" s="88">
        <f>(SUMIF('VALORACIÓN DE CONTROL DE RIESGO'!$A$10:$A$116,'VALORACIÓN CON CONTROLES'!A45,'VALORACIÓN DE CONTROL DE RIESGO'!$U$10:$U$116))/(COUNTIF('VALORACIÓN DE CONTROL DE RIESGO'!$A$10:$A$116,'VALORACIÓN CON CONTROLES'!A45))</f>
        <v>100</v>
      </c>
      <c r="G45" s="88" t="str">
        <f t="shared" si="0"/>
        <v>Fuerte</v>
      </c>
      <c r="H45" s="88">
        <f>IF(AND(D45="Directamente",G45="Fuerte",'ANALISIS DE RIESGOS'!F45&gt;=3),'ANALISIS DE RIESGOS'!F45-2,IF(AND(D45="Directamente",G45="Fuerte",'ANALISIS DE RIESGOS'!F45=2),'ANALISIS DE RIESGOS'!F45-1,IF(AND(D45="Directamente",G45="Moderado",'ANALISIS DE RIESGOS'!F45&gt;=2),'ANALISIS DE RIESGOS'!F45-1,'ANALISIS DE RIESGOS'!F45)))</f>
        <v>1</v>
      </c>
      <c r="I45" s="88">
        <f>IF(AND(E45="Directamente",G45="Fuerte",'ANALISIS DE RIESGOS'!G45&gt;=3),'ANALISIS DE RIESGOS'!G45-2,IF(AND(E45="Directamente",G45="Fuerte",'ANALISIS DE RIESGOS'!G45=2),'ANALISIS DE RIESGOS'!G45-1,IF(AND(E45="Directamente",G45="Moderado",'ANALISIS DE RIESGOS'!F45&gt;=2),'ANALISIS DE RIESGOS'!F45-1,IF(AND(E45="Indirectamente",G45="Fuerte",'ANALISIS DE RIESGOS'!G45&gt;=2),'ANALISIS DE RIESGOS'!G45-1,'ANALISIS DE RIESGOS'!G45))))</f>
        <v>1</v>
      </c>
      <c r="J45" s="88" t="str">
        <f>IF(AND('TABLAS DE INFORMACIÓN'!N50&lt;&gt;"",'TABLAS DE INFORMACIÓN'!N50&lt;&gt;0),'TABLAS DE INFORMACIÓN'!N50,IF(AND('TABLAS DE INFORMACIÓN'!O50&lt;&gt;"",'TABLAS DE INFORMACIÓN'!O50&lt;&gt;0),'TABLAS DE INFORMACIÓN'!O50,IF(AND('TABLAS DE INFORMACIÓN'!P50&lt;&gt;"",'TABLAS DE INFORMACIÓN'!P50&lt;&gt;0),'TABLAS DE INFORMACIÓN'!P50,IF(AND('TABLAS DE INFORMACIÓN'!Q50&lt;&gt;"",'TABLAS DE INFORMACIÓN'!Q50&lt;&gt;0),'TABLAS DE INFORMACIÓN'!Q50))))</f>
        <v>ZONA RIESGO BAJA</v>
      </c>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row>
    <row r="46" spans="1:36" ht="51" x14ac:dyDescent="0.2">
      <c r="A46" s="88">
        <v>37</v>
      </c>
      <c r="B46" s="67" t="str">
        <f>+VLOOKUP(A46,'IDENTIFICACIÓN DE RIESGOS'!$A$7:$F$95,2,0)</f>
        <v>Gestión Humana</v>
      </c>
      <c r="C46" s="109" t="str">
        <f>+VLOOKUP(A46,'IDENTIFICACIÓN DE RIESGOS'!$A$7:$F$95,3,0)</f>
        <v>Emitir pronunciamientos y respuestas relacionados con el proceso de gestión humana, no ajustados a la ley.</v>
      </c>
      <c r="D46" s="88" t="s">
        <v>550</v>
      </c>
      <c r="E46" s="88" t="s">
        <v>550</v>
      </c>
      <c r="F46" s="88">
        <f>(SUMIF('VALORACIÓN DE CONTROL DE RIESGO'!$A$10:$A$116,'VALORACIÓN CON CONTROLES'!A46,'VALORACIÓN DE CONTROL DE RIESGO'!$U$10:$U$116))/(COUNTIF('VALORACIÓN DE CONTROL DE RIESGO'!$A$10:$A$116,'VALORACIÓN CON CONTROLES'!A46))</f>
        <v>100</v>
      </c>
      <c r="G46" s="88" t="str">
        <f t="shared" si="0"/>
        <v>Fuerte</v>
      </c>
      <c r="H46" s="88">
        <f>IF(AND(D46="Directamente",G46="Fuerte",'ANALISIS DE RIESGOS'!F46&gt;=3),'ANALISIS DE RIESGOS'!F46-2,IF(AND(D46="Directamente",G46="Fuerte",'ANALISIS DE RIESGOS'!F46=2),'ANALISIS DE RIESGOS'!F46-1,IF(AND(D46="Directamente",G46="Moderado",'ANALISIS DE RIESGOS'!F46&gt;=2),'ANALISIS DE RIESGOS'!F46-1,'ANALISIS DE RIESGOS'!F46)))</f>
        <v>1</v>
      </c>
      <c r="I46" s="88">
        <f>IF(AND(E46="Directamente",G46="Fuerte",'ANALISIS DE RIESGOS'!G46&gt;=3),'ANALISIS DE RIESGOS'!G46-2,IF(AND(E46="Directamente",G46="Fuerte",'ANALISIS DE RIESGOS'!G46=2),'ANALISIS DE RIESGOS'!G46-1,IF(AND(E46="Directamente",G46="Moderado",'ANALISIS DE RIESGOS'!F46&gt;=2),'ANALISIS DE RIESGOS'!F46-1,IF(AND(E46="Indirectamente",G46="Fuerte",'ANALISIS DE RIESGOS'!G46&gt;=2),'ANALISIS DE RIESGOS'!G46-1,'ANALISIS DE RIESGOS'!G46))))</f>
        <v>1</v>
      </c>
      <c r="J46" s="88" t="str">
        <f>IF(AND('TABLAS DE INFORMACIÓN'!N51&lt;&gt;"",'TABLAS DE INFORMACIÓN'!N51&lt;&gt;0),'TABLAS DE INFORMACIÓN'!N51,IF(AND('TABLAS DE INFORMACIÓN'!O51&lt;&gt;"",'TABLAS DE INFORMACIÓN'!O51&lt;&gt;0),'TABLAS DE INFORMACIÓN'!O51,IF(AND('TABLAS DE INFORMACIÓN'!P51&lt;&gt;"",'TABLAS DE INFORMACIÓN'!P51&lt;&gt;0),'TABLAS DE INFORMACIÓN'!P51,IF(AND('TABLAS DE INFORMACIÓN'!Q51&lt;&gt;"",'TABLAS DE INFORMACIÓN'!Q51&lt;&gt;0),'TABLAS DE INFORMACIÓN'!Q51))))</f>
        <v>ZONA RIESGO BAJA</v>
      </c>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row>
    <row r="47" spans="1:36" ht="76.5" x14ac:dyDescent="0.2">
      <c r="A47" s="88">
        <v>38</v>
      </c>
      <c r="B47" s="67" t="str">
        <f>+VLOOKUP(A47,'IDENTIFICACIÓN DE RIESGOS'!$A$7:$F$95,2,0)</f>
        <v>Gestión Humana</v>
      </c>
      <c r="C47" s="109" t="str">
        <f>+VLOOKUP(A47,'IDENTIFICACIÓN DE RIESGOS'!$A$7:$F$95,3,0)</f>
        <v>Error en la revisión técnica de las ofertas presentadas por los proponentes, incumpliendo los requisitos establecidos en la etapa precontractual (estudios previos)</v>
      </c>
      <c r="D47" s="88" t="s">
        <v>550</v>
      </c>
      <c r="E47" s="88" t="s">
        <v>550</v>
      </c>
      <c r="F47" s="88">
        <f>(SUMIF('VALORACIÓN DE CONTROL DE RIESGO'!$A$10:$A$116,'VALORACIÓN CON CONTROLES'!A47,'VALORACIÓN DE CONTROL DE RIESGO'!$U$10:$U$116))/(COUNTIF('VALORACIÓN DE CONTROL DE RIESGO'!$A$10:$A$116,'VALORACIÓN CON CONTROLES'!A47))</f>
        <v>100</v>
      </c>
      <c r="G47" s="88" t="str">
        <f t="shared" si="0"/>
        <v>Fuerte</v>
      </c>
      <c r="H47" s="88">
        <f>IF(AND(D47="Directamente",G47="Fuerte",'ANALISIS DE RIESGOS'!F47&gt;=3),'ANALISIS DE RIESGOS'!F47-2,IF(AND(D47="Directamente",G47="Fuerte",'ANALISIS DE RIESGOS'!F47=2),'ANALISIS DE RIESGOS'!F47-1,IF(AND(D47="Directamente",G47="Moderado",'ANALISIS DE RIESGOS'!F47&gt;=2),'ANALISIS DE RIESGOS'!F47-1,'ANALISIS DE RIESGOS'!F47)))</f>
        <v>1</v>
      </c>
      <c r="I47" s="88">
        <f>IF(AND(E47="Directamente",G47="Fuerte",'ANALISIS DE RIESGOS'!G47&gt;=3),'ANALISIS DE RIESGOS'!G47-2,IF(AND(E47="Directamente",G47="Fuerte",'ANALISIS DE RIESGOS'!G47=2),'ANALISIS DE RIESGOS'!G47-1,IF(AND(E47="Directamente",G47="Moderado",'ANALISIS DE RIESGOS'!F47&gt;=2),'ANALISIS DE RIESGOS'!F47-1,IF(AND(E47="Indirectamente",G47="Fuerte",'ANALISIS DE RIESGOS'!G47&gt;=2),'ANALISIS DE RIESGOS'!G47-1,'ANALISIS DE RIESGOS'!G47))))</f>
        <v>1</v>
      </c>
      <c r="J47" s="88" t="str">
        <f>IF(AND('TABLAS DE INFORMACIÓN'!N52&lt;&gt;"",'TABLAS DE INFORMACIÓN'!N52&lt;&gt;0),'TABLAS DE INFORMACIÓN'!N52,IF(AND('TABLAS DE INFORMACIÓN'!O52&lt;&gt;"",'TABLAS DE INFORMACIÓN'!O52&lt;&gt;0),'TABLAS DE INFORMACIÓN'!O52,IF(AND('TABLAS DE INFORMACIÓN'!P52&lt;&gt;"",'TABLAS DE INFORMACIÓN'!P52&lt;&gt;0),'TABLAS DE INFORMACIÓN'!P52,IF(AND('TABLAS DE INFORMACIÓN'!Q52&lt;&gt;"",'TABLAS DE INFORMACIÓN'!Q52&lt;&gt;0),'TABLAS DE INFORMACIÓN'!Q52))))</f>
        <v>ZONA RIESGO BAJA</v>
      </c>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row>
    <row r="48" spans="1:36" ht="38.25" x14ac:dyDescent="0.2">
      <c r="A48" s="88">
        <v>39</v>
      </c>
      <c r="B48" s="67" t="str">
        <f>+VLOOKUP(A48,'IDENTIFICACIÓN DE RIESGOS'!$A$7:$F$95,2,0)</f>
        <v>Gestión Humana</v>
      </c>
      <c r="C48" s="109" t="str">
        <f>+VLOOKUP(A48,'IDENTIFICACIÓN DE RIESGOS'!$A$7:$F$95,3,0)</f>
        <v>Probabilidad de Incremento en la ocurrencia de accidentes y enfermedades laborales</v>
      </c>
      <c r="D48" s="88" t="s">
        <v>550</v>
      </c>
      <c r="E48" s="88" t="s">
        <v>550</v>
      </c>
      <c r="F48" s="88">
        <f>(SUMIF('VALORACIÓN DE CONTROL DE RIESGO'!$A$10:$A$116,'VALORACIÓN CON CONTROLES'!A48,'VALORACIÓN DE CONTROL DE RIESGO'!$U$10:$U$116))/(COUNTIF('VALORACIÓN DE CONTROL DE RIESGO'!$A$10:$A$116,'VALORACIÓN CON CONTROLES'!A48))</f>
        <v>100</v>
      </c>
      <c r="G48" s="88" t="str">
        <f t="shared" si="0"/>
        <v>Fuerte</v>
      </c>
      <c r="H48" s="88">
        <f>IF(AND(D48="Directamente",G48="Fuerte",'ANALISIS DE RIESGOS'!F48&gt;=3),'ANALISIS DE RIESGOS'!F48-2,IF(AND(D48="Directamente",G48="Fuerte",'ANALISIS DE RIESGOS'!F48=2),'ANALISIS DE RIESGOS'!F48-1,IF(AND(D48="Directamente",G48="Moderado",'ANALISIS DE RIESGOS'!F48&gt;=2),'ANALISIS DE RIESGOS'!F48-1,'ANALISIS DE RIESGOS'!F48)))</f>
        <v>1</v>
      </c>
      <c r="I48" s="88">
        <f>IF(AND(E48="Directamente",G48="Fuerte",'ANALISIS DE RIESGOS'!G48&gt;=3),'ANALISIS DE RIESGOS'!G48-2,IF(AND(E48="Directamente",G48="Fuerte",'ANALISIS DE RIESGOS'!G48=2),'ANALISIS DE RIESGOS'!G48-1,IF(AND(E48="Directamente",G48="Moderado",'ANALISIS DE RIESGOS'!F48&gt;=2),'ANALISIS DE RIESGOS'!F48-1,IF(AND(E48="Indirectamente",G48="Fuerte",'ANALISIS DE RIESGOS'!G48&gt;=2),'ANALISIS DE RIESGOS'!G48-1,'ANALISIS DE RIESGOS'!G48))))</f>
        <v>1</v>
      </c>
      <c r="J48" s="88" t="str">
        <f>IF(AND('TABLAS DE INFORMACIÓN'!N53&lt;&gt;"",'TABLAS DE INFORMACIÓN'!N53&lt;&gt;0),'TABLAS DE INFORMACIÓN'!N53,IF(AND('TABLAS DE INFORMACIÓN'!O53&lt;&gt;"",'TABLAS DE INFORMACIÓN'!O53&lt;&gt;0),'TABLAS DE INFORMACIÓN'!O53,IF(AND('TABLAS DE INFORMACIÓN'!P53&lt;&gt;"",'TABLAS DE INFORMACIÓN'!P53&lt;&gt;0),'TABLAS DE INFORMACIÓN'!P53,IF(AND('TABLAS DE INFORMACIÓN'!Q53&lt;&gt;"",'TABLAS DE INFORMACIÓN'!Q53&lt;&gt;0),'TABLAS DE INFORMACIÓN'!Q53))))</f>
        <v>ZONA RIESGO BAJA</v>
      </c>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row>
    <row r="49" spans="1:36" ht="38.25" x14ac:dyDescent="0.2">
      <c r="A49" s="88">
        <v>40</v>
      </c>
      <c r="B49" s="67" t="str">
        <f>+VLOOKUP(A49,'IDENTIFICACIÓN DE RIESGOS'!$A$7:$F$95,2,0)</f>
        <v>Gestión Humana</v>
      </c>
      <c r="C49" s="109" t="str">
        <f>+VLOOKUP(A49,'IDENTIFICACIÓN DE RIESGOS'!$A$7:$F$95,3,0)</f>
        <v>Probabilidad de Incremento de reporte de casos asociados a riesgo psicosocial en la SCJ</v>
      </c>
      <c r="D49" s="88" t="s">
        <v>550</v>
      </c>
      <c r="E49" s="88" t="s">
        <v>550</v>
      </c>
      <c r="F49" s="88">
        <f>(SUMIF('VALORACIÓN DE CONTROL DE RIESGO'!$A$10:$A$116,'VALORACIÓN CON CONTROLES'!A49,'VALORACIÓN DE CONTROL DE RIESGO'!$U$10:$U$116))/(COUNTIF('VALORACIÓN DE CONTROL DE RIESGO'!$A$10:$A$116,'VALORACIÓN CON CONTROLES'!A49))</f>
        <v>100</v>
      </c>
      <c r="G49" s="88" t="str">
        <f t="shared" si="0"/>
        <v>Fuerte</v>
      </c>
      <c r="H49" s="88">
        <f>IF(AND(D49="Directamente",G49="Fuerte",'ANALISIS DE RIESGOS'!F49&gt;=3),'ANALISIS DE RIESGOS'!F49-2,IF(AND(D49="Directamente",G49="Fuerte",'ANALISIS DE RIESGOS'!F49=2),'ANALISIS DE RIESGOS'!F49-1,IF(AND(D49="Directamente",G49="Moderado",'ANALISIS DE RIESGOS'!F49&gt;=2),'ANALISIS DE RIESGOS'!F49-1,'ANALISIS DE RIESGOS'!F49)))</f>
        <v>1</v>
      </c>
      <c r="I49" s="88">
        <f>IF(AND(E49="Directamente",G49="Fuerte",'ANALISIS DE RIESGOS'!G49&gt;=3),'ANALISIS DE RIESGOS'!G49-2,IF(AND(E49="Directamente",G49="Fuerte",'ANALISIS DE RIESGOS'!G49=2),'ANALISIS DE RIESGOS'!G49-1,IF(AND(E49="Directamente",G49="Moderado",'ANALISIS DE RIESGOS'!F49&gt;=2),'ANALISIS DE RIESGOS'!F49-1,IF(AND(E49="Indirectamente",G49="Fuerte",'ANALISIS DE RIESGOS'!G49&gt;=2),'ANALISIS DE RIESGOS'!G49-1,'ANALISIS DE RIESGOS'!G49))))</f>
        <v>1</v>
      </c>
      <c r="J49" s="88" t="str">
        <f>IF(AND('TABLAS DE INFORMACIÓN'!N54&lt;&gt;"",'TABLAS DE INFORMACIÓN'!N54&lt;&gt;0),'TABLAS DE INFORMACIÓN'!N54,IF(AND('TABLAS DE INFORMACIÓN'!O54&lt;&gt;"",'TABLAS DE INFORMACIÓN'!O54&lt;&gt;0),'TABLAS DE INFORMACIÓN'!O54,IF(AND('TABLAS DE INFORMACIÓN'!P54&lt;&gt;"",'TABLAS DE INFORMACIÓN'!P54&lt;&gt;0),'TABLAS DE INFORMACIÓN'!P54,IF(AND('TABLAS DE INFORMACIÓN'!Q54&lt;&gt;"",'TABLAS DE INFORMACIÓN'!Q54&lt;&gt;0),'TABLAS DE INFORMACIÓN'!Q54))))</f>
        <v>ZONA RIESGO BAJA</v>
      </c>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row>
    <row r="50" spans="1:36" ht="25.5" x14ac:dyDescent="0.2">
      <c r="A50" s="88">
        <v>41</v>
      </c>
      <c r="B50" s="67" t="str">
        <f>+VLOOKUP(A50,'IDENTIFICACIÓN DE RIESGOS'!$A$7:$F$95,2,0)</f>
        <v>Gestión Humana</v>
      </c>
      <c r="C50" s="109" t="str">
        <f>+VLOOKUP(A50,'IDENTIFICACIÓN DE RIESGOS'!$A$7:$F$95,3,0)</f>
        <v>Indebida ejecución del programa de bienestar de la entidad</v>
      </c>
      <c r="D50" s="88" t="s">
        <v>550</v>
      </c>
      <c r="E50" s="88" t="s">
        <v>550</v>
      </c>
      <c r="F50" s="88">
        <f>(SUMIF('VALORACIÓN DE CONTROL DE RIESGO'!$A$10:$A$116,'VALORACIÓN CON CONTROLES'!A50,'VALORACIÓN DE CONTROL DE RIESGO'!$U$10:$U$116))/(COUNTIF('VALORACIÓN DE CONTROL DE RIESGO'!$A$10:$A$116,'VALORACIÓN CON CONTROLES'!A50))</f>
        <v>100</v>
      </c>
      <c r="G50" s="88" t="str">
        <f t="shared" si="0"/>
        <v>Fuerte</v>
      </c>
      <c r="H50" s="88">
        <f>IF(AND(D50="Directamente",G50="Fuerte",'ANALISIS DE RIESGOS'!F50&gt;=3),'ANALISIS DE RIESGOS'!F50-2,IF(AND(D50="Directamente",G50="Fuerte",'ANALISIS DE RIESGOS'!F50=2),'ANALISIS DE RIESGOS'!F50-1,IF(AND(D50="Directamente",G50="Moderado",'ANALISIS DE RIESGOS'!F50&gt;=2),'ANALISIS DE RIESGOS'!F50-1,'ANALISIS DE RIESGOS'!F50)))</f>
        <v>1</v>
      </c>
      <c r="I50" s="88">
        <f>IF(AND(E50="Directamente",G50="Fuerte",'ANALISIS DE RIESGOS'!G50&gt;=3),'ANALISIS DE RIESGOS'!G50-2,IF(AND(E50="Directamente",G50="Fuerte",'ANALISIS DE RIESGOS'!G50=2),'ANALISIS DE RIESGOS'!G50-1,IF(AND(E50="Directamente",G50="Moderado",'ANALISIS DE RIESGOS'!F50&gt;=2),'ANALISIS DE RIESGOS'!F50-1,IF(AND(E50="Indirectamente",G50="Fuerte",'ANALISIS DE RIESGOS'!G50&gt;=2),'ANALISIS DE RIESGOS'!G50-1,'ANALISIS DE RIESGOS'!G50))))</f>
        <v>1</v>
      </c>
      <c r="J50" s="88" t="str">
        <f>IF(AND('TABLAS DE INFORMACIÓN'!N55&lt;&gt;"",'TABLAS DE INFORMACIÓN'!N55&lt;&gt;0),'TABLAS DE INFORMACIÓN'!N55,IF(AND('TABLAS DE INFORMACIÓN'!O55&lt;&gt;"",'TABLAS DE INFORMACIÓN'!O55&lt;&gt;0),'TABLAS DE INFORMACIÓN'!O55,IF(AND('TABLAS DE INFORMACIÓN'!P55&lt;&gt;"",'TABLAS DE INFORMACIÓN'!P55&lt;&gt;0),'TABLAS DE INFORMACIÓN'!P55,IF(AND('TABLAS DE INFORMACIÓN'!Q55&lt;&gt;"",'TABLAS DE INFORMACIÓN'!Q55&lt;&gt;0),'TABLAS DE INFORMACIÓN'!Q55))))</f>
        <v>ZONA RIESGO BAJA</v>
      </c>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row>
    <row r="51" spans="1:36" ht="38.25" x14ac:dyDescent="0.2">
      <c r="A51" s="88">
        <v>42</v>
      </c>
      <c r="B51" s="67" t="str">
        <f>+VLOOKUP(A51,'IDENTIFICACIÓN DE RIESGOS'!$A$7:$F$95,2,0)</f>
        <v>Gestión Humana</v>
      </c>
      <c r="C51" s="109" t="str">
        <f>+VLOOKUP(A51,'IDENTIFICACIÓN DE RIESGOS'!$A$7:$F$95,3,0)</f>
        <v>Diagnóstico de capacitación no ajustado a las necesidades reales de la SCJ.</v>
      </c>
      <c r="D51" s="88" t="s">
        <v>550</v>
      </c>
      <c r="E51" s="88" t="s">
        <v>550</v>
      </c>
      <c r="F51" s="88">
        <f>(SUMIF('VALORACIÓN DE CONTROL DE RIESGO'!$A$10:$A$116,'VALORACIÓN CON CONTROLES'!A51,'VALORACIÓN DE CONTROL DE RIESGO'!$U$10:$U$116))/(COUNTIF('VALORACIÓN DE CONTROL DE RIESGO'!$A$10:$A$116,'VALORACIÓN CON CONTROLES'!A51))</f>
        <v>100</v>
      </c>
      <c r="G51" s="88" t="str">
        <f t="shared" si="0"/>
        <v>Fuerte</v>
      </c>
      <c r="H51" s="88">
        <f>IF(AND(D51="Directamente",G51="Fuerte",'ANALISIS DE RIESGOS'!F51&gt;=3),'ANALISIS DE RIESGOS'!F51-2,IF(AND(D51="Directamente",G51="Fuerte",'ANALISIS DE RIESGOS'!F51=2),'ANALISIS DE RIESGOS'!F51-1,IF(AND(D51="Directamente",G51="Moderado",'ANALISIS DE RIESGOS'!F51&gt;=2),'ANALISIS DE RIESGOS'!F51-1,'ANALISIS DE RIESGOS'!F51)))</f>
        <v>1</v>
      </c>
      <c r="I51" s="88">
        <f>IF(AND(E51="Directamente",G51="Fuerte",'ANALISIS DE RIESGOS'!G51&gt;=3),'ANALISIS DE RIESGOS'!G51-2,IF(AND(E51="Directamente",G51="Fuerte",'ANALISIS DE RIESGOS'!G51=2),'ANALISIS DE RIESGOS'!G51-1,IF(AND(E51="Directamente",G51="Moderado",'ANALISIS DE RIESGOS'!F51&gt;=2),'ANALISIS DE RIESGOS'!F51-1,IF(AND(E51="Indirectamente",G51="Fuerte",'ANALISIS DE RIESGOS'!G51&gt;=2),'ANALISIS DE RIESGOS'!G51-1,'ANALISIS DE RIESGOS'!G51))))</f>
        <v>1</v>
      </c>
      <c r="J51" s="88" t="str">
        <f>IF(AND('TABLAS DE INFORMACIÓN'!N56&lt;&gt;"",'TABLAS DE INFORMACIÓN'!N56&lt;&gt;0),'TABLAS DE INFORMACIÓN'!N56,IF(AND('TABLAS DE INFORMACIÓN'!O56&lt;&gt;"",'TABLAS DE INFORMACIÓN'!O56&lt;&gt;0),'TABLAS DE INFORMACIÓN'!O56,IF(AND('TABLAS DE INFORMACIÓN'!P56&lt;&gt;"",'TABLAS DE INFORMACIÓN'!P56&lt;&gt;0),'TABLAS DE INFORMACIÓN'!P56,IF(AND('TABLAS DE INFORMACIÓN'!Q56&lt;&gt;"",'TABLAS DE INFORMACIÓN'!Q56&lt;&gt;0),'TABLAS DE INFORMACIÓN'!Q56))))</f>
        <v>ZONA RIESGO BAJA</v>
      </c>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row>
    <row r="52" spans="1:36" ht="51" x14ac:dyDescent="0.2">
      <c r="A52" s="88">
        <v>43</v>
      </c>
      <c r="B52" s="67" t="str">
        <f>+VLOOKUP(A52,'IDENTIFICACIÓN DE RIESGOS'!$A$7:$F$95,2,0)</f>
        <v>Gestión de Seguridad y Convivencia</v>
      </c>
      <c r="C52" s="109" t="str">
        <f>+VLOOKUP(A52,'IDENTIFICACIÓN DE RIESGOS'!$A$7:$F$95,3,0)</f>
        <v>Desviación o incumplimiento de las metas programadas de los indicadores relacionados con el proceso</v>
      </c>
      <c r="D52" s="88" t="s">
        <v>550</v>
      </c>
      <c r="E52" s="88" t="s">
        <v>550</v>
      </c>
      <c r="F52" s="88">
        <f>(SUMIF('VALORACIÓN DE CONTROL DE RIESGO'!$A$10:$A$116,'VALORACIÓN CON CONTROLES'!A52,'VALORACIÓN DE CONTROL DE RIESGO'!$U$10:$U$116))/(COUNTIF('VALORACIÓN DE CONTROL DE RIESGO'!$A$10:$A$116,'VALORACIÓN CON CONTROLES'!A52))</f>
        <v>100</v>
      </c>
      <c r="G52" s="88" t="str">
        <f t="shared" si="0"/>
        <v>Fuerte</v>
      </c>
      <c r="H52" s="88">
        <f>IF(AND(D52="Directamente",G52="Fuerte",'ANALISIS DE RIESGOS'!F52&gt;=3),'ANALISIS DE RIESGOS'!F52-2,IF(AND(D52="Directamente",G52="Fuerte",'ANALISIS DE RIESGOS'!F52=2),'ANALISIS DE RIESGOS'!F52-1,IF(AND(D52="Directamente",G52="Moderado",'ANALISIS DE RIESGOS'!F52&gt;=2),'ANALISIS DE RIESGOS'!F52-1,'ANALISIS DE RIESGOS'!F52)))</f>
        <v>1</v>
      </c>
      <c r="I52" s="88">
        <f>IF(AND(E52="Directamente",G52="Fuerte",'ANALISIS DE RIESGOS'!G52&gt;=3),'ANALISIS DE RIESGOS'!G52-2,IF(AND(E52="Directamente",G52="Fuerte",'ANALISIS DE RIESGOS'!G52=2),'ANALISIS DE RIESGOS'!G52-1,IF(AND(E52="Directamente",G52="Moderado",'ANALISIS DE RIESGOS'!F52&gt;=2),'ANALISIS DE RIESGOS'!F52-1,IF(AND(E52="Indirectamente",G52="Fuerte",'ANALISIS DE RIESGOS'!G52&gt;=2),'ANALISIS DE RIESGOS'!G52-1,'ANALISIS DE RIESGOS'!G52))))</f>
        <v>1</v>
      </c>
      <c r="J52" s="88" t="str">
        <f>IF(AND('TABLAS DE INFORMACIÓN'!N57&lt;&gt;"",'TABLAS DE INFORMACIÓN'!N57&lt;&gt;0),'TABLAS DE INFORMACIÓN'!N57,IF(AND('TABLAS DE INFORMACIÓN'!O57&lt;&gt;"",'TABLAS DE INFORMACIÓN'!O57&lt;&gt;0),'TABLAS DE INFORMACIÓN'!O57,IF(AND('TABLAS DE INFORMACIÓN'!P57&lt;&gt;"",'TABLAS DE INFORMACIÓN'!P57&lt;&gt;0),'TABLAS DE INFORMACIÓN'!P57,IF(AND('TABLAS DE INFORMACIÓN'!Q57&lt;&gt;"",'TABLAS DE INFORMACIÓN'!Q57&lt;&gt;0),'TABLAS DE INFORMACIÓN'!Q57))))</f>
        <v>ZONA RIESGO BAJA</v>
      </c>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row>
    <row r="53" spans="1:36" ht="38.25" x14ac:dyDescent="0.2">
      <c r="A53" s="88">
        <v>44</v>
      </c>
      <c r="B53" s="67" t="str">
        <f>+VLOOKUP(A53,'IDENTIFICACIÓN DE RIESGOS'!$A$7:$F$95,2,0)</f>
        <v>Gestión de Seguridad y Convivencia</v>
      </c>
      <c r="C53" s="109" t="str">
        <f>+VLOOKUP(A53,'IDENTIFICACIÓN DE RIESGOS'!$A$7:$F$95,3,0)</f>
        <v xml:space="preserve">Perdida o distorsión de información critica para el proceso </v>
      </c>
      <c r="D53" s="88" t="s">
        <v>550</v>
      </c>
      <c r="E53" s="88" t="s">
        <v>550</v>
      </c>
      <c r="F53" s="88">
        <f>(SUMIF('VALORACIÓN DE CONTROL DE RIESGO'!$A$10:$A$116,'VALORACIÓN CON CONTROLES'!A53,'VALORACIÓN DE CONTROL DE RIESGO'!$U$10:$U$116))/(COUNTIF('VALORACIÓN DE CONTROL DE RIESGO'!$A$10:$A$116,'VALORACIÓN CON CONTROLES'!A53))</f>
        <v>100</v>
      </c>
      <c r="G53" s="88" t="str">
        <f t="shared" ref="G53:G55" si="1">IF(F53=100,"Fuerte",IF(AND(F53&lt;99,F53&gt;=50),"Moderado",IF(AND(F53&lt;49,F53&gt;0),"Debil")))</f>
        <v>Fuerte</v>
      </c>
      <c r="H53" s="88">
        <f>IF(AND(D53="Directamente",G53="Fuerte",'ANALISIS DE RIESGOS'!F53&gt;=3),'ANALISIS DE RIESGOS'!F53-2,IF(AND(D53="Directamente",G53="Fuerte",'ANALISIS DE RIESGOS'!F53=2),'ANALISIS DE RIESGOS'!F53-1,IF(AND(D53="Directamente",G53="Moderado",'ANALISIS DE RIESGOS'!F53&gt;=2),'ANALISIS DE RIESGOS'!F53-1,'ANALISIS DE RIESGOS'!F53)))</f>
        <v>1</v>
      </c>
      <c r="I53" s="88">
        <f>IF(AND(E53="Directamente",G53="Fuerte",'ANALISIS DE RIESGOS'!G53&gt;=3),'ANALISIS DE RIESGOS'!G53-2,IF(AND(E53="Directamente",G53="Fuerte",'ANALISIS DE RIESGOS'!G53=2),'ANALISIS DE RIESGOS'!G53-1,IF(AND(E53="Directamente",G53="Moderado",'ANALISIS DE RIESGOS'!F53&gt;=2),'ANALISIS DE RIESGOS'!F53-1,IF(AND(E53="Indirectamente",G53="Fuerte",'ANALISIS DE RIESGOS'!G53&gt;=2),'ANALISIS DE RIESGOS'!G53-1,'ANALISIS DE RIESGOS'!G53))))</f>
        <v>1</v>
      </c>
      <c r="J53" s="88" t="str">
        <f>IF(AND('TABLAS DE INFORMACIÓN'!N58&lt;&gt;"",'TABLAS DE INFORMACIÓN'!N58&lt;&gt;0),'TABLAS DE INFORMACIÓN'!N58,IF(AND('TABLAS DE INFORMACIÓN'!O58&lt;&gt;"",'TABLAS DE INFORMACIÓN'!O58&lt;&gt;0),'TABLAS DE INFORMACIÓN'!O58,IF(AND('TABLAS DE INFORMACIÓN'!P58&lt;&gt;"",'TABLAS DE INFORMACIÓN'!P58&lt;&gt;0),'TABLAS DE INFORMACIÓN'!P58,IF(AND('TABLAS DE INFORMACIÓN'!Q58&lt;&gt;"",'TABLAS DE INFORMACIÓN'!Q58&lt;&gt;0),'TABLAS DE INFORMACIÓN'!Q58))))</f>
        <v>ZONA RIESGO BAJA</v>
      </c>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row>
    <row r="54" spans="1:36" ht="38.25" x14ac:dyDescent="0.2">
      <c r="A54" s="88">
        <v>45</v>
      </c>
      <c r="B54" s="67" t="str">
        <f>+VLOOKUP(A54,'IDENTIFICACIÓN DE RIESGOS'!$A$7:$F$95,2,0)</f>
        <v>Gestión de Seguridad y Convivencia</v>
      </c>
      <c r="C54" s="109" t="str">
        <f>+VLOOKUP(A54,'IDENTIFICACIÓN DE RIESGOS'!$A$7:$F$95,3,0)</f>
        <v>Ejecución ineficaz o ineficiente de las actividades programadas en los diferentes procedimientos</v>
      </c>
      <c r="D54" s="88" t="s">
        <v>550</v>
      </c>
      <c r="E54" s="88" t="s">
        <v>550</v>
      </c>
      <c r="F54" s="88">
        <f>(SUMIF('VALORACIÓN DE CONTROL DE RIESGO'!$A$10:$A$116,'VALORACIÓN CON CONTROLES'!A54,'VALORACIÓN DE CONTROL DE RIESGO'!$U$10:$U$116))/(COUNTIF('VALORACIÓN DE CONTROL DE RIESGO'!$A$10:$A$116,'VALORACIÓN CON CONTROLES'!A54))</f>
        <v>100</v>
      </c>
      <c r="G54" s="88" t="str">
        <f t="shared" si="1"/>
        <v>Fuerte</v>
      </c>
      <c r="H54" s="88">
        <f>IF(AND(D54="Directamente",G54="Fuerte",'ANALISIS DE RIESGOS'!F54&gt;=3),'ANALISIS DE RIESGOS'!F54-2,IF(AND(D54="Directamente",G54="Fuerte",'ANALISIS DE RIESGOS'!F54=2),'ANALISIS DE RIESGOS'!F54-1,IF(AND(D54="Directamente",G54="Moderado",'ANALISIS DE RIESGOS'!F54&gt;=2),'ANALISIS DE RIESGOS'!F54-1,'ANALISIS DE RIESGOS'!F54)))</f>
        <v>1</v>
      </c>
      <c r="I54" s="88">
        <f>IF(AND(E54="Directamente",G54="Fuerte",'ANALISIS DE RIESGOS'!G54&gt;=3),'ANALISIS DE RIESGOS'!G54-2,IF(AND(E54="Directamente",G54="Fuerte",'ANALISIS DE RIESGOS'!G54=2),'ANALISIS DE RIESGOS'!G54-1,IF(AND(E54="Directamente",G54="Moderado",'ANALISIS DE RIESGOS'!F54&gt;=2),'ANALISIS DE RIESGOS'!F54-1,IF(AND(E54="Indirectamente",G54="Fuerte",'ANALISIS DE RIESGOS'!G54&gt;=2),'ANALISIS DE RIESGOS'!G54-1,'ANALISIS DE RIESGOS'!G54))))</f>
        <v>1</v>
      </c>
      <c r="J54" s="88" t="str">
        <f>IF(AND('TABLAS DE INFORMACIÓN'!N59&lt;&gt;"",'TABLAS DE INFORMACIÓN'!N59&lt;&gt;0),'TABLAS DE INFORMACIÓN'!N59,IF(AND('TABLAS DE INFORMACIÓN'!O59&lt;&gt;"",'TABLAS DE INFORMACIÓN'!O59&lt;&gt;0),'TABLAS DE INFORMACIÓN'!O59,IF(AND('TABLAS DE INFORMACIÓN'!P59&lt;&gt;"",'TABLAS DE INFORMACIÓN'!P59&lt;&gt;0),'TABLAS DE INFORMACIÓN'!P59,IF(AND('TABLAS DE INFORMACIÓN'!Q59&lt;&gt;"",'TABLAS DE INFORMACIÓN'!Q59&lt;&gt;0),'TABLAS DE INFORMACIÓN'!Q59))))</f>
        <v>ZONA RIESGO BAJA</v>
      </c>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row>
    <row r="55" spans="1:36" ht="38.25" x14ac:dyDescent="0.2">
      <c r="A55" s="88">
        <v>46</v>
      </c>
      <c r="B55" s="67" t="str">
        <f>+VLOOKUP(A55,'IDENTIFICACIÓN DE RIESGOS'!$A$7:$F$95,2,0)</f>
        <v>Gestión de Seguridad y Convivencia</v>
      </c>
      <c r="C55" s="109" t="str">
        <f>+VLOOKUP(A55,'IDENTIFICACIÓN DE RIESGOS'!$A$7:$F$95,3,0)</f>
        <v>Atención deficiente de los usuarios de los diferentes procedimientos</v>
      </c>
      <c r="D55" s="88" t="s">
        <v>550</v>
      </c>
      <c r="E55" s="88" t="s">
        <v>550</v>
      </c>
      <c r="F55" s="88">
        <f>(SUMIF('VALORACIÓN DE CONTROL DE RIESGO'!$A$10:$A$116,'VALORACIÓN CON CONTROLES'!A55,'VALORACIÓN DE CONTROL DE RIESGO'!$U$10:$U$116))/(COUNTIF('VALORACIÓN DE CONTROL DE RIESGO'!$A$10:$A$116,'VALORACIÓN CON CONTROLES'!A55))</f>
        <v>100</v>
      </c>
      <c r="G55" s="88" t="str">
        <f t="shared" si="1"/>
        <v>Fuerte</v>
      </c>
      <c r="H55" s="88">
        <f>IF(AND(D55="Directamente",G55="Fuerte",'ANALISIS DE RIESGOS'!F55&gt;=3),'ANALISIS DE RIESGOS'!F55-2,IF(AND(D55="Directamente",G55="Fuerte",'ANALISIS DE RIESGOS'!F55=2),'ANALISIS DE RIESGOS'!F55-1,IF(AND(D55="Directamente",G55="Moderado",'ANALISIS DE RIESGOS'!F55&gt;=2),'ANALISIS DE RIESGOS'!F55-1,'ANALISIS DE RIESGOS'!F55)))</f>
        <v>1</v>
      </c>
      <c r="I55" s="88">
        <f>IF(AND(E55="Directamente",G55="Fuerte",'ANALISIS DE RIESGOS'!G55&gt;=3),'ANALISIS DE RIESGOS'!G55-2,IF(AND(E55="Directamente",G55="Fuerte",'ANALISIS DE RIESGOS'!G55=2),'ANALISIS DE RIESGOS'!G55-1,IF(AND(E55="Directamente",G55="Moderado",'ANALISIS DE RIESGOS'!F55&gt;=2),'ANALISIS DE RIESGOS'!F55-1,IF(AND(E55="Indirectamente",G55="Fuerte",'ANALISIS DE RIESGOS'!G55&gt;=2),'ANALISIS DE RIESGOS'!G55-1,'ANALISIS DE RIESGOS'!G55))))</f>
        <v>1</v>
      </c>
      <c r="J55" s="88" t="str">
        <f>IF(AND('TABLAS DE INFORMACIÓN'!N60&lt;&gt;"",'TABLAS DE INFORMACIÓN'!N60&lt;&gt;0),'TABLAS DE INFORMACIÓN'!N60,IF(AND('TABLAS DE INFORMACIÓN'!O60&lt;&gt;"",'TABLAS DE INFORMACIÓN'!O60&lt;&gt;0),'TABLAS DE INFORMACIÓN'!O60,IF(AND('TABLAS DE INFORMACIÓN'!P60&lt;&gt;"",'TABLAS DE INFORMACIÓN'!P60&lt;&gt;0),'TABLAS DE INFORMACIÓN'!P60,IF(AND('TABLAS DE INFORMACIÓN'!Q60&lt;&gt;"",'TABLAS DE INFORMACIÓN'!Q60&lt;&gt;0),'TABLAS DE INFORMACIÓN'!Q60))))</f>
        <v>ZONA RIESGO BAJA</v>
      </c>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row>
    <row r="56" spans="1:36" ht="51" x14ac:dyDescent="0.2">
      <c r="A56" s="88">
        <v>47</v>
      </c>
      <c r="B56" s="67" t="str">
        <f>+VLOOKUP(A56,'IDENTIFICACIÓN DE RIESGOS'!$A$7:$F$95,2,0)</f>
        <v>Gestión de Seguridad y Convivencia</v>
      </c>
      <c r="C56" s="109" t="str">
        <f>+VLOOKUP(A56,'IDENTIFICACIÓN DE RIESGOS'!$A$7:$F$95,3,0)</f>
        <v>Acompañamiento inadecuado o con resultados adversos de manifestaciones, movilizaciones, eventos o aglomeraciones</v>
      </c>
      <c r="D56" s="88" t="s">
        <v>550</v>
      </c>
      <c r="E56" s="88" t="s">
        <v>550</v>
      </c>
      <c r="F56" s="88">
        <f>(SUMIF('VALORACIÓN DE CONTROL DE RIESGO'!$A$10:$A$116,'VALORACIÓN CON CONTROLES'!A56,'VALORACIÓN DE CONTROL DE RIESGO'!$U$10:$U$116))/(COUNTIF('VALORACIÓN DE CONTROL DE RIESGO'!$A$10:$A$116,'VALORACIÓN CON CONTROLES'!A56))</f>
        <v>100</v>
      </c>
      <c r="G56" s="88" t="str">
        <f t="shared" ref="G56:G60" si="2">IF(F56=100,"Fuerte",IF(AND(F56&lt;99,F56&gt;=50),"Moderado",IF(AND(F56&lt;49,F56&gt;0),"Debil")))</f>
        <v>Fuerte</v>
      </c>
      <c r="H56" s="88">
        <f>IF(AND(D56="Directamente",G56="Fuerte",'ANALISIS DE RIESGOS'!F56&gt;=3),'ANALISIS DE RIESGOS'!F56-2,IF(AND(D56="Directamente",G56="Fuerte",'ANALISIS DE RIESGOS'!F56=2),'ANALISIS DE RIESGOS'!F56-1,IF(AND(D56="Directamente",G56="Moderado",'ANALISIS DE RIESGOS'!F56&gt;=2),'ANALISIS DE RIESGOS'!F56-1,'ANALISIS DE RIESGOS'!F56)))</f>
        <v>1</v>
      </c>
      <c r="I56" s="88">
        <f>IF(AND(E56="Directamente",G56="Fuerte",'ANALISIS DE RIESGOS'!G56&gt;=3),'ANALISIS DE RIESGOS'!G56-2,IF(AND(E56="Directamente",G56="Fuerte",'ANALISIS DE RIESGOS'!G56=2),'ANALISIS DE RIESGOS'!G56-1,IF(AND(E56="Directamente",G56="Moderado",'ANALISIS DE RIESGOS'!F56&gt;=2),'ANALISIS DE RIESGOS'!F56-1,IF(AND(E56="Indirectamente",G56="Fuerte",'ANALISIS DE RIESGOS'!G56&gt;=2),'ANALISIS DE RIESGOS'!G56-1,'ANALISIS DE RIESGOS'!G56))))</f>
        <v>1</v>
      </c>
      <c r="J56" s="88" t="str">
        <f>IF(AND('TABLAS DE INFORMACIÓN'!N61&lt;&gt;"",'TABLAS DE INFORMACIÓN'!N61&lt;&gt;0),'TABLAS DE INFORMACIÓN'!N61,IF(AND('TABLAS DE INFORMACIÓN'!O61&lt;&gt;"",'TABLAS DE INFORMACIÓN'!O61&lt;&gt;0),'TABLAS DE INFORMACIÓN'!O61,IF(AND('TABLAS DE INFORMACIÓN'!P61&lt;&gt;"",'TABLAS DE INFORMACIÓN'!P61&lt;&gt;0),'TABLAS DE INFORMACIÓN'!P61,IF(AND('TABLAS DE INFORMACIÓN'!Q61&lt;&gt;"",'TABLAS DE INFORMACIÓN'!Q61&lt;&gt;0),'TABLAS DE INFORMACIÓN'!Q61))))</f>
        <v>ZONA RIESGO BAJA</v>
      </c>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row>
    <row r="57" spans="1:36" ht="51" x14ac:dyDescent="0.2">
      <c r="A57" s="88">
        <v>48</v>
      </c>
      <c r="B57" s="67" t="str">
        <f>+VLOOKUP(A57,'IDENTIFICACIÓN DE RIESGOS'!$A$7:$F$95,2,0)</f>
        <v>Fortalecimiento de Capacidades Operativas para la S, C y AJ</v>
      </c>
      <c r="C57" s="109" t="str">
        <f>+VLOOKUP(A57,'IDENTIFICACIÓN DE RIESGOS'!$A$7:$F$95,3,0)</f>
        <v>Uso de los bienes en comodato con un fin diferente a lo pactado en los contratos interadministrativos de comodato</v>
      </c>
      <c r="D57" s="88" t="s">
        <v>550</v>
      </c>
      <c r="E57" s="88" t="s">
        <v>550</v>
      </c>
      <c r="F57" s="88">
        <f>(SUMIF('VALORACIÓN DE CONTROL DE RIESGO'!$A$10:$A$116,'VALORACIÓN CON CONTROLES'!A57,'VALORACIÓN DE CONTROL DE RIESGO'!$U$10:$U$116))/(COUNTIF('VALORACIÓN DE CONTROL DE RIESGO'!$A$10:$A$116,'VALORACIÓN CON CONTROLES'!A57))</f>
        <v>100</v>
      </c>
      <c r="G57" s="88" t="str">
        <f t="shared" si="2"/>
        <v>Fuerte</v>
      </c>
      <c r="H57" s="88">
        <f>IF(AND(D57="Directamente",G57="Fuerte",'ANALISIS DE RIESGOS'!F57&gt;=3),'ANALISIS DE RIESGOS'!F57-2,IF(AND(D57="Directamente",G57="Fuerte",'ANALISIS DE RIESGOS'!F57=2),'ANALISIS DE RIESGOS'!F57-1,IF(AND(D57="Directamente",G57="Moderado",'ANALISIS DE RIESGOS'!F57&gt;=2),'ANALISIS DE RIESGOS'!F57-1,'ANALISIS DE RIESGOS'!F57)))</f>
        <v>1</v>
      </c>
      <c r="I57" s="88">
        <f>IF(AND(E57="Directamente",G57="Fuerte",'ANALISIS DE RIESGOS'!G57&gt;=3),'ANALISIS DE RIESGOS'!G57-2,IF(AND(E57="Directamente",G57="Fuerte",'ANALISIS DE RIESGOS'!G57=2),'ANALISIS DE RIESGOS'!G57-1,IF(AND(E57="Directamente",G57="Moderado",'ANALISIS DE RIESGOS'!F57&gt;=2),'ANALISIS DE RIESGOS'!F57-1,IF(AND(E57="Indirectamente",G57="Fuerte",'ANALISIS DE RIESGOS'!G57&gt;=2),'ANALISIS DE RIESGOS'!G57-1,'ANALISIS DE RIESGOS'!G57))))</f>
        <v>2</v>
      </c>
      <c r="J57" s="88" t="str">
        <f>IF(AND('TABLAS DE INFORMACIÓN'!N62&lt;&gt;"",'TABLAS DE INFORMACIÓN'!N62&lt;&gt;0),'TABLAS DE INFORMACIÓN'!N62,IF(AND('TABLAS DE INFORMACIÓN'!O62&lt;&gt;"",'TABLAS DE INFORMACIÓN'!O62&lt;&gt;0),'TABLAS DE INFORMACIÓN'!O62,IF(AND('TABLAS DE INFORMACIÓN'!P62&lt;&gt;"",'TABLAS DE INFORMACIÓN'!P62&lt;&gt;0),'TABLAS DE INFORMACIÓN'!P62,IF(AND('TABLAS DE INFORMACIÓN'!Q62&lt;&gt;"",'TABLAS DE INFORMACIÓN'!Q62&lt;&gt;0),'TABLAS DE INFORMACIÓN'!Q62))))</f>
        <v>ZONA RIESGO BAJA</v>
      </c>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row>
    <row r="58" spans="1:36" ht="63.75" x14ac:dyDescent="0.2">
      <c r="A58" s="88">
        <v>49</v>
      </c>
      <c r="B58" s="67" t="str">
        <f>+VLOOKUP(A58,'IDENTIFICACIÓN DE RIESGOS'!$A$7:$F$95,2,0)</f>
        <v>Fortalecimiento de Capacidades Operativas para la S, C y AJ</v>
      </c>
      <c r="C58" s="109" t="str">
        <f>+VLOOKUP(A58,'IDENTIFICACIÓN DE RIESGOS'!$A$7:$F$95,3,0)</f>
        <v>Detrimento patrimonial por la no reclamación de siniestros durante el tiempo legalmente establecido para que no opere la prescripción</v>
      </c>
      <c r="D58" s="88" t="s">
        <v>550</v>
      </c>
      <c r="E58" s="88" t="s">
        <v>550</v>
      </c>
      <c r="F58" s="88">
        <f>(SUMIF('VALORACIÓN DE CONTROL DE RIESGO'!$A$10:$A$116,'VALORACIÓN CON CONTROLES'!A58,'VALORACIÓN DE CONTROL DE RIESGO'!$U$10:$U$116))/(COUNTIF('VALORACIÓN DE CONTROL DE RIESGO'!$A$10:$A$116,'VALORACIÓN CON CONTROLES'!A58))</f>
        <v>100</v>
      </c>
      <c r="G58" s="88" t="str">
        <f t="shared" si="2"/>
        <v>Fuerte</v>
      </c>
      <c r="H58" s="88">
        <f>IF(AND(D58="Directamente",G58="Fuerte",'ANALISIS DE RIESGOS'!F58&gt;=3),'ANALISIS DE RIESGOS'!F58-2,IF(AND(D58="Directamente",G58="Fuerte",'ANALISIS DE RIESGOS'!F58=2),'ANALISIS DE RIESGOS'!F58-1,IF(AND(D58="Directamente",G58="Moderado",'ANALISIS DE RIESGOS'!F58&gt;=2),'ANALISIS DE RIESGOS'!F58-1,'ANALISIS DE RIESGOS'!F58)))</f>
        <v>1</v>
      </c>
      <c r="I58" s="88">
        <f>IF(AND(E58="Directamente",G58="Fuerte",'ANALISIS DE RIESGOS'!G58&gt;=3),'ANALISIS DE RIESGOS'!G58-2,IF(AND(E58="Directamente",G58="Fuerte",'ANALISIS DE RIESGOS'!G58=2),'ANALISIS DE RIESGOS'!G58-1,IF(AND(E58="Directamente",G58="Moderado",'ANALISIS DE RIESGOS'!F58&gt;=2),'ANALISIS DE RIESGOS'!F58-1,IF(AND(E58="Indirectamente",G58="Fuerte",'ANALISIS DE RIESGOS'!G58&gt;=2),'ANALISIS DE RIESGOS'!G58-1,'ANALISIS DE RIESGOS'!G58))))</f>
        <v>1</v>
      </c>
      <c r="J58" s="88" t="str">
        <f>IF(AND('TABLAS DE INFORMACIÓN'!N63&lt;&gt;"",'TABLAS DE INFORMACIÓN'!N63&lt;&gt;0),'TABLAS DE INFORMACIÓN'!N63,IF(AND('TABLAS DE INFORMACIÓN'!O63&lt;&gt;"",'TABLAS DE INFORMACIÓN'!O63&lt;&gt;0),'TABLAS DE INFORMACIÓN'!O63,IF(AND('TABLAS DE INFORMACIÓN'!P63&lt;&gt;"",'TABLAS DE INFORMACIÓN'!P63&lt;&gt;0),'TABLAS DE INFORMACIÓN'!P63,IF(AND('TABLAS DE INFORMACIÓN'!Q63&lt;&gt;"",'TABLAS DE INFORMACIÓN'!Q63&lt;&gt;0),'TABLAS DE INFORMACIÓN'!Q63))))</f>
        <v>ZONA RIESGO BAJA</v>
      </c>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row>
    <row r="59" spans="1:36" ht="51" x14ac:dyDescent="0.2">
      <c r="A59" s="88">
        <v>50</v>
      </c>
      <c r="B59" s="67" t="str">
        <f>+VLOOKUP(A59,'IDENTIFICACIÓN DE RIESGOS'!$A$7:$F$95,2,0)</f>
        <v>Fortalecimiento de Capacidades Operativas para la S, C y AJ</v>
      </c>
      <c r="C59" s="109" t="str">
        <f>+VLOOKUP(A59,'IDENTIFICACIÓN DE RIESGOS'!$A$7:$F$95,3,0)</f>
        <v>Fallas técnicas en los puntos instalados  del sistema de Video vigilancia de la ciudad</v>
      </c>
      <c r="D59" s="88" t="s">
        <v>550</v>
      </c>
      <c r="E59" s="88" t="s">
        <v>550</v>
      </c>
      <c r="F59" s="88">
        <f>(SUMIF('VALORACIÓN DE CONTROL DE RIESGO'!$A$10:$A$116,'VALORACIÓN CON CONTROLES'!A59,'VALORACIÓN DE CONTROL DE RIESGO'!$U$10:$U$116))/(COUNTIF('VALORACIÓN DE CONTROL DE RIESGO'!$A$10:$A$116,'VALORACIÓN CON CONTROLES'!A59))</f>
        <v>100</v>
      </c>
      <c r="G59" s="88" t="str">
        <f t="shared" si="2"/>
        <v>Fuerte</v>
      </c>
      <c r="H59" s="88">
        <f>IF(AND(D59="Directamente",G59="Fuerte",'ANALISIS DE RIESGOS'!F59&gt;=3),'ANALISIS DE RIESGOS'!F59-2,IF(AND(D59="Directamente",G59="Fuerte",'ANALISIS DE RIESGOS'!F59=2),'ANALISIS DE RIESGOS'!F59-1,IF(AND(D59="Directamente",G59="Moderado",'ANALISIS DE RIESGOS'!F59&gt;=2),'ANALISIS DE RIESGOS'!F59-1,'ANALISIS DE RIESGOS'!F59)))</f>
        <v>1</v>
      </c>
      <c r="I59" s="88">
        <f>IF(AND(E59="Directamente",G59="Fuerte",'ANALISIS DE RIESGOS'!G59&gt;=3),'ANALISIS DE RIESGOS'!G59-2,IF(AND(E59="Directamente",G59="Fuerte",'ANALISIS DE RIESGOS'!G59=2),'ANALISIS DE RIESGOS'!G59-1,IF(AND(E59="Directamente",G59="Moderado",'ANALISIS DE RIESGOS'!F59&gt;=2),'ANALISIS DE RIESGOS'!F59-1,IF(AND(E59="Indirectamente",G59="Fuerte",'ANALISIS DE RIESGOS'!G59&gt;=2),'ANALISIS DE RIESGOS'!G59-1,'ANALISIS DE RIESGOS'!G59))))</f>
        <v>1</v>
      </c>
      <c r="J59" s="88" t="str">
        <f>IF(AND('TABLAS DE INFORMACIÓN'!N64&lt;&gt;"",'TABLAS DE INFORMACIÓN'!N64&lt;&gt;0),'TABLAS DE INFORMACIÓN'!N64,IF(AND('TABLAS DE INFORMACIÓN'!O64&lt;&gt;"",'TABLAS DE INFORMACIÓN'!O64&lt;&gt;0),'TABLAS DE INFORMACIÓN'!O64,IF(AND('TABLAS DE INFORMACIÓN'!P64&lt;&gt;"",'TABLAS DE INFORMACIÓN'!P64&lt;&gt;0),'TABLAS DE INFORMACIÓN'!P64,IF(AND('TABLAS DE INFORMACIÓN'!Q64&lt;&gt;"",'TABLAS DE INFORMACIÓN'!Q64&lt;&gt;0),'TABLAS DE INFORMACIÓN'!Q64))))</f>
        <v>ZONA RIESGO BAJA</v>
      </c>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row>
    <row r="60" spans="1:36" ht="51" x14ac:dyDescent="0.2">
      <c r="A60" s="88">
        <v>51</v>
      </c>
      <c r="B60" s="67" t="str">
        <f>+VLOOKUP(A60,'IDENTIFICACIÓN DE RIESGOS'!$A$7:$F$95,2,0)</f>
        <v>Fortalecimiento de Capacidades Operativas para la S, C y AJ</v>
      </c>
      <c r="C60" s="109" t="str">
        <f>+VLOOKUP(A60,'IDENTIFICACIÓN DE RIESGOS'!$A$7:$F$95,3,0)</f>
        <v>No suministrar los bienes y servicios de manera oportuna</v>
      </c>
      <c r="D60" s="88" t="s">
        <v>550</v>
      </c>
      <c r="E60" s="88" t="s">
        <v>550</v>
      </c>
      <c r="F60" s="88">
        <f>(SUMIF('VALORACIÓN DE CONTROL DE RIESGO'!$A$10:$A$116,'VALORACIÓN CON CONTROLES'!A60,'VALORACIÓN DE CONTROL DE RIESGO'!$U$10:$U$116))/(COUNTIF('VALORACIÓN DE CONTROL DE RIESGO'!$A$10:$A$116,'VALORACIÓN CON CONTROLES'!A60))</f>
        <v>100</v>
      </c>
      <c r="G60" s="88" t="str">
        <f t="shared" si="2"/>
        <v>Fuerte</v>
      </c>
      <c r="H60" s="88">
        <f>IF(AND(D60="Directamente",G60="Fuerte",'ANALISIS DE RIESGOS'!F60&gt;=3),'ANALISIS DE RIESGOS'!F60-2,IF(AND(D60="Directamente",G60="Fuerte",'ANALISIS DE RIESGOS'!F60=2),'ANALISIS DE RIESGOS'!F60-1,IF(AND(D60="Directamente",G60="Moderado",'ANALISIS DE RIESGOS'!F60&gt;=2),'ANALISIS DE RIESGOS'!F60-1,'ANALISIS DE RIESGOS'!F60)))</f>
        <v>1</v>
      </c>
      <c r="I60" s="88">
        <f>IF(AND(E60="Directamente",G60="Fuerte",'ANALISIS DE RIESGOS'!G60&gt;=3),'ANALISIS DE RIESGOS'!G60-2,IF(AND(E60="Directamente",G60="Fuerte",'ANALISIS DE RIESGOS'!G60=2),'ANALISIS DE RIESGOS'!G60-1,IF(AND(E60="Directamente",G60="Moderado",'ANALISIS DE RIESGOS'!F60&gt;=2),'ANALISIS DE RIESGOS'!F60-1,IF(AND(E60="Indirectamente",G60="Fuerte",'ANALISIS DE RIESGOS'!G60&gt;=2),'ANALISIS DE RIESGOS'!G60-1,'ANALISIS DE RIESGOS'!G60))))</f>
        <v>1</v>
      </c>
      <c r="J60" s="88" t="str">
        <f>IF(AND('TABLAS DE INFORMACIÓN'!N65&lt;&gt;"",'TABLAS DE INFORMACIÓN'!N65&lt;&gt;0),'TABLAS DE INFORMACIÓN'!N65,IF(AND('TABLAS DE INFORMACIÓN'!O65&lt;&gt;"",'TABLAS DE INFORMACIÓN'!O65&lt;&gt;0),'TABLAS DE INFORMACIÓN'!O65,IF(AND('TABLAS DE INFORMACIÓN'!P65&lt;&gt;"",'TABLAS DE INFORMACIÓN'!P65&lt;&gt;0),'TABLAS DE INFORMACIÓN'!P65,IF(AND('TABLAS DE INFORMACIÓN'!Q65&lt;&gt;"",'TABLAS DE INFORMACIÓN'!Q65&lt;&gt;0),'TABLAS DE INFORMACIÓN'!Q65))))</f>
        <v>ZONA RIESGO BAJA</v>
      </c>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row>
    <row r="61" spans="1:36" ht="102" x14ac:dyDescent="0.2">
      <c r="A61" s="88">
        <v>52</v>
      </c>
      <c r="B61" s="67" t="str">
        <f>+VLOOKUP(A61,'IDENTIFICACIÓN DE RIESGOS'!$A$7:$F$95,2,0)</f>
        <v>Fortalecimiento de Capacidades Operativas para la S, C y AJ</v>
      </c>
      <c r="C61" s="109" t="str">
        <f>+VLOOKUP(A61,'IDENTIFICACIÓN DE RIESGOS'!$A$7:$F$95,3,0)</f>
        <v>Proyectos no ejecutados de acuerdo a lo proyectado en la vigencia anterior, Proyectos inconclusos en su ejecución (Obras de infraestructura sin terminar), Obras sin el cumplimiento de requisitos para su adecuado funcionamiento</v>
      </c>
      <c r="D61" s="88" t="s">
        <v>550</v>
      </c>
      <c r="E61" s="88" t="s">
        <v>550</v>
      </c>
      <c r="F61" s="88">
        <f>(SUMIF('VALORACIÓN DE CONTROL DE RIESGO'!$A$10:$A$116,'VALORACIÓN CON CONTROLES'!A61,'VALORACIÓN DE CONTROL DE RIESGO'!$U$10:$U$116))/(COUNTIF('VALORACIÓN DE CONTROL DE RIESGO'!$A$10:$A$116,'VALORACIÓN CON CONTROLES'!A61))</f>
        <v>100</v>
      </c>
      <c r="G61" s="88" t="str">
        <f t="shared" ref="G61:G65" si="3">IF(F61=100,"Fuerte",IF(AND(F61&lt;99,F61&gt;=50),"Moderado",IF(AND(F61&lt;49,F61&gt;0),"Debil")))</f>
        <v>Fuerte</v>
      </c>
      <c r="H61" s="88">
        <f>IF(AND(D61="Directamente",G61="Fuerte",'ANALISIS DE RIESGOS'!F61&gt;=3),'ANALISIS DE RIESGOS'!F61-2,IF(AND(D61="Directamente",G61="Fuerte",'ANALISIS DE RIESGOS'!F61=2),'ANALISIS DE RIESGOS'!F61-1,IF(AND(D61="Directamente",G61="Moderado",'ANALISIS DE RIESGOS'!F61&gt;=2),'ANALISIS DE RIESGOS'!F61-1,'ANALISIS DE RIESGOS'!F61)))</f>
        <v>1</v>
      </c>
      <c r="I61" s="88">
        <f>IF(AND(E61="Directamente",G61="Fuerte",'ANALISIS DE RIESGOS'!G61&gt;=3),'ANALISIS DE RIESGOS'!G61-2,IF(AND(E61="Directamente",G61="Fuerte",'ANALISIS DE RIESGOS'!G61=2),'ANALISIS DE RIESGOS'!G61-1,IF(AND(E61="Directamente",G61="Moderado",'ANALISIS DE RIESGOS'!F61&gt;=2),'ANALISIS DE RIESGOS'!F61-1,IF(AND(E61="Indirectamente",G61="Fuerte",'ANALISIS DE RIESGOS'!G61&gt;=2),'ANALISIS DE RIESGOS'!G61-1,'ANALISIS DE RIESGOS'!G61))))</f>
        <v>1</v>
      </c>
      <c r="J61" s="88" t="str">
        <f>IF(AND('TABLAS DE INFORMACIÓN'!N66&lt;&gt;"",'TABLAS DE INFORMACIÓN'!N66&lt;&gt;0),'TABLAS DE INFORMACIÓN'!N66,IF(AND('TABLAS DE INFORMACIÓN'!O66&lt;&gt;"",'TABLAS DE INFORMACIÓN'!O66&lt;&gt;0),'TABLAS DE INFORMACIÓN'!O66,IF(AND('TABLAS DE INFORMACIÓN'!P66&lt;&gt;"",'TABLAS DE INFORMACIÓN'!P66&lt;&gt;0),'TABLAS DE INFORMACIÓN'!P66,IF(AND('TABLAS DE INFORMACIÓN'!Q66&lt;&gt;"",'TABLAS DE INFORMACIÓN'!Q66&lt;&gt;0),'TABLAS DE INFORMACIÓN'!Q66))))</f>
        <v>ZONA RIESGO BAJA</v>
      </c>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row>
    <row r="62" spans="1:36" ht="25.5" x14ac:dyDescent="0.2">
      <c r="A62" s="88">
        <v>53</v>
      </c>
      <c r="B62" s="67" t="str">
        <f>+VLOOKUP(A62,'IDENTIFICACIÓN DE RIESGOS'!$A$7:$F$95,2,0)</f>
        <v>CD-Atención Integral para PPL</v>
      </c>
      <c r="C62" s="109" t="str">
        <f>+VLOOKUP(A62,'IDENTIFICACIÓN DE RIESGOS'!$A$7:$F$95,3,0)</f>
        <v>Incumplimiento en la prestación del servicio</v>
      </c>
      <c r="D62" s="88" t="s">
        <v>550</v>
      </c>
      <c r="E62" s="88" t="s">
        <v>550</v>
      </c>
      <c r="F62" s="88">
        <f>(SUMIF('VALORACIÓN DE CONTROL DE RIESGO'!$A$10:$A$116,'VALORACIÓN CON CONTROLES'!A62,'VALORACIÓN DE CONTROL DE RIESGO'!$U$10:$U$116))/(COUNTIF('VALORACIÓN DE CONTROL DE RIESGO'!$A$10:$A$116,'VALORACIÓN CON CONTROLES'!A62))</f>
        <v>100</v>
      </c>
      <c r="G62" s="88" t="str">
        <f t="shared" si="3"/>
        <v>Fuerte</v>
      </c>
      <c r="H62" s="88">
        <f>IF(AND(D62="Directamente",G62="Fuerte",'ANALISIS DE RIESGOS'!F62&gt;=3),'ANALISIS DE RIESGOS'!F62-2,IF(AND(D62="Directamente",G62="Fuerte",'ANALISIS DE RIESGOS'!F62=2),'ANALISIS DE RIESGOS'!F62-1,IF(AND(D62="Directamente",G62="Moderado",'ANALISIS DE RIESGOS'!F62&gt;=2),'ANALISIS DE RIESGOS'!F62-1,'ANALISIS DE RIESGOS'!F62)))</f>
        <v>1</v>
      </c>
      <c r="I62" s="88">
        <f>IF(AND(E62="Directamente",G62="Fuerte",'ANALISIS DE RIESGOS'!G62&gt;=3),'ANALISIS DE RIESGOS'!G62-2,IF(AND(E62="Directamente",G62="Fuerte",'ANALISIS DE RIESGOS'!G62=2),'ANALISIS DE RIESGOS'!G62-1,IF(AND(E62="Directamente",G62="Moderado",'ANALISIS DE RIESGOS'!F62&gt;=2),'ANALISIS DE RIESGOS'!F62-1,IF(AND(E62="Indirectamente",G62="Fuerte",'ANALISIS DE RIESGOS'!G62&gt;=2),'ANALISIS DE RIESGOS'!G62-1,'ANALISIS DE RIESGOS'!G62))))</f>
        <v>1</v>
      </c>
      <c r="J62" s="88" t="str">
        <f>IF(AND('TABLAS DE INFORMACIÓN'!N67&lt;&gt;"",'TABLAS DE INFORMACIÓN'!N67&lt;&gt;0),'TABLAS DE INFORMACIÓN'!N67,IF(AND('TABLAS DE INFORMACIÓN'!O67&lt;&gt;"",'TABLAS DE INFORMACIÓN'!O67&lt;&gt;0),'TABLAS DE INFORMACIÓN'!O67,IF(AND('TABLAS DE INFORMACIÓN'!P67&lt;&gt;"",'TABLAS DE INFORMACIÓN'!P67&lt;&gt;0),'TABLAS DE INFORMACIÓN'!P67,IF(AND('TABLAS DE INFORMACIÓN'!Q67&lt;&gt;"",'TABLAS DE INFORMACIÓN'!Q67&lt;&gt;0),'TABLAS DE INFORMACIÓN'!Q67))))</f>
        <v>ZONA RIESGO BAJA</v>
      </c>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row>
    <row r="63" spans="1:36" ht="51" x14ac:dyDescent="0.2">
      <c r="A63" s="88">
        <v>54</v>
      </c>
      <c r="B63" s="67" t="str">
        <f>+VLOOKUP(A63,'IDENTIFICACIÓN DE RIESGOS'!$A$7:$F$95,2,0)</f>
        <v>CD-Atención Integral para PPL</v>
      </c>
      <c r="C63" s="109" t="str">
        <f>+VLOOKUP(A63,'IDENTIFICACIÓN DE RIESGOS'!$A$7:$F$95,3,0)</f>
        <v>Disminución de las actividades válidas para la redención de pena, vulneración de derechos a PPL</v>
      </c>
      <c r="D63" s="88" t="s">
        <v>550</v>
      </c>
      <c r="E63" s="88" t="s">
        <v>550</v>
      </c>
      <c r="F63" s="88">
        <f>(SUMIF('VALORACIÓN DE CONTROL DE RIESGO'!$A$10:$A$116,'VALORACIÓN CON CONTROLES'!A63,'VALORACIÓN DE CONTROL DE RIESGO'!$U$10:$U$116))/(COUNTIF('VALORACIÓN DE CONTROL DE RIESGO'!$A$10:$A$116,'VALORACIÓN CON CONTROLES'!A63))</f>
        <v>100</v>
      </c>
      <c r="G63" s="88" t="str">
        <f t="shared" si="3"/>
        <v>Fuerte</v>
      </c>
      <c r="H63" s="88">
        <f>IF(AND(D63="Directamente",G63="Fuerte",'ANALISIS DE RIESGOS'!F63&gt;=3),'ANALISIS DE RIESGOS'!F63-2,IF(AND(D63="Directamente",G63="Fuerte",'ANALISIS DE RIESGOS'!F63=2),'ANALISIS DE RIESGOS'!F63-1,IF(AND(D63="Directamente",G63="Moderado",'ANALISIS DE RIESGOS'!F63&gt;=2),'ANALISIS DE RIESGOS'!F63-1,'ANALISIS DE RIESGOS'!F63)))</f>
        <v>2</v>
      </c>
      <c r="I63" s="88">
        <f>IF(AND(E63="Directamente",G63="Fuerte",'ANALISIS DE RIESGOS'!G63&gt;=3),'ANALISIS DE RIESGOS'!G63-2,IF(AND(E63="Directamente",G63="Fuerte",'ANALISIS DE RIESGOS'!G63=2),'ANALISIS DE RIESGOS'!G63-1,IF(AND(E63="Directamente",G63="Moderado",'ANALISIS DE RIESGOS'!F63&gt;=2),'ANALISIS DE RIESGOS'!F63-1,IF(AND(E63="Indirectamente",G63="Fuerte",'ANALISIS DE RIESGOS'!G63&gt;=2),'ANALISIS DE RIESGOS'!G63-1,'ANALISIS DE RIESGOS'!G63))))</f>
        <v>1</v>
      </c>
      <c r="J63" s="88" t="str">
        <f>IF(AND('TABLAS DE INFORMACIÓN'!N68&lt;&gt;"",'TABLAS DE INFORMACIÓN'!N68&lt;&gt;0),'TABLAS DE INFORMACIÓN'!N68,IF(AND('TABLAS DE INFORMACIÓN'!O68&lt;&gt;"",'TABLAS DE INFORMACIÓN'!O68&lt;&gt;0),'TABLAS DE INFORMACIÓN'!O68,IF(AND('TABLAS DE INFORMACIÓN'!P68&lt;&gt;"",'TABLAS DE INFORMACIÓN'!P68&lt;&gt;0),'TABLAS DE INFORMACIÓN'!P68,IF(AND('TABLAS DE INFORMACIÓN'!Q68&lt;&gt;"",'TABLAS DE INFORMACIÓN'!Q68&lt;&gt;0),'TABLAS DE INFORMACIÓN'!Q68))))</f>
        <v>ZONA RIESGO BAJA</v>
      </c>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row>
    <row r="64" spans="1:36" ht="25.5" x14ac:dyDescent="0.2">
      <c r="A64" s="88">
        <v>55</v>
      </c>
      <c r="B64" s="67" t="str">
        <f>+VLOOKUP(A64,'IDENTIFICACIÓN DE RIESGOS'!$A$7:$F$95,2,0)</f>
        <v>CD-Atención Integral para PPL</v>
      </c>
      <c r="C64" s="109" t="str">
        <f>+VLOOKUP(A64,'IDENTIFICACIÓN DE RIESGOS'!$A$7:$F$95,3,0)</f>
        <v>Pérdida de la confidencialidad de la información</v>
      </c>
      <c r="D64" s="88" t="s">
        <v>550</v>
      </c>
      <c r="E64" s="88" t="s">
        <v>550</v>
      </c>
      <c r="F64" s="88">
        <f>(SUMIF('VALORACIÓN DE CONTROL DE RIESGO'!$A$10:$A$116,'VALORACIÓN CON CONTROLES'!A64,'VALORACIÓN DE CONTROL DE RIESGO'!$U$10:$U$116))/(COUNTIF('VALORACIÓN DE CONTROL DE RIESGO'!$A$10:$A$116,'VALORACIÓN CON CONTROLES'!A64))</f>
        <v>100</v>
      </c>
      <c r="G64" s="88" t="str">
        <f t="shared" si="3"/>
        <v>Fuerte</v>
      </c>
      <c r="H64" s="88">
        <f>IF(AND(D64="Directamente",G64="Fuerte",'ANALISIS DE RIESGOS'!F64&gt;=3),'ANALISIS DE RIESGOS'!F64-2,IF(AND(D64="Directamente",G64="Fuerte",'ANALISIS DE RIESGOS'!F64=2),'ANALISIS DE RIESGOS'!F64-1,IF(AND(D64="Directamente",G64="Moderado",'ANALISIS DE RIESGOS'!F64&gt;=2),'ANALISIS DE RIESGOS'!F64-1,'ANALISIS DE RIESGOS'!F64)))</f>
        <v>1</v>
      </c>
      <c r="I64" s="88">
        <f>IF(AND(E64="Directamente",G64="Fuerte",'ANALISIS DE RIESGOS'!G64&gt;=3),'ANALISIS DE RIESGOS'!G64-2,IF(AND(E64="Directamente",G64="Fuerte",'ANALISIS DE RIESGOS'!G64=2),'ANALISIS DE RIESGOS'!G64-1,IF(AND(E64="Directamente",G64="Moderado",'ANALISIS DE RIESGOS'!F64&gt;=2),'ANALISIS DE RIESGOS'!F64-1,IF(AND(E64="Indirectamente",G64="Fuerte",'ANALISIS DE RIESGOS'!G64&gt;=2),'ANALISIS DE RIESGOS'!G64-1,'ANALISIS DE RIESGOS'!G64))))</f>
        <v>1</v>
      </c>
      <c r="J64" s="88" t="str">
        <f>IF(AND('TABLAS DE INFORMACIÓN'!N69&lt;&gt;"",'TABLAS DE INFORMACIÓN'!N69&lt;&gt;0),'TABLAS DE INFORMACIÓN'!N69,IF(AND('TABLAS DE INFORMACIÓN'!O69&lt;&gt;"",'TABLAS DE INFORMACIÓN'!O69&lt;&gt;0),'TABLAS DE INFORMACIÓN'!O69,IF(AND('TABLAS DE INFORMACIÓN'!P69&lt;&gt;"",'TABLAS DE INFORMACIÓN'!P69&lt;&gt;0),'TABLAS DE INFORMACIÓN'!P69,IF(AND('TABLAS DE INFORMACIÓN'!Q69&lt;&gt;"",'TABLAS DE INFORMACIÓN'!Q69&lt;&gt;0),'TABLAS DE INFORMACIÓN'!Q69))))</f>
        <v>ZONA RIESGO BAJA</v>
      </c>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row>
    <row r="65" spans="1:36" ht="25.5" x14ac:dyDescent="0.2">
      <c r="A65" s="88">
        <v>56</v>
      </c>
      <c r="B65" s="67" t="str">
        <f>+VLOOKUP(A65,'IDENTIFICACIÓN DE RIESGOS'!$A$7:$F$95,2,0)</f>
        <v>CD-Atención Integral para PPL</v>
      </c>
      <c r="C65" s="109" t="str">
        <f>+VLOOKUP(A65,'IDENTIFICACIÓN DE RIESGOS'!$A$7:$F$95,3,0)</f>
        <v>Fuga o Rescate de PPL</v>
      </c>
      <c r="D65" s="88" t="s">
        <v>550</v>
      </c>
      <c r="E65" s="88" t="s">
        <v>550</v>
      </c>
      <c r="F65" s="88">
        <f>(SUMIF('VALORACIÓN DE CONTROL DE RIESGO'!$A$10:$A$116,'VALORACIÓN CON CONTROLES'!A65,'VALORACIÓN DE CONTROL DE RIESGO'!$U$10:$U$116))/(COUNTIF('VALORACIÓN DE CONTROL DE RIESGO'!$A$10:$A$116,'VALORACIÓN CON CONTROLES'!A65))</f>
        <v>100</v>
      </c>
      <c r="G65" s="88" t="str">
        <f t="shared" si="3"/>
        <v>Fuerte</v>
      </c>
      <c r="H65" s="88">
        <f>IF(AND(D65="Directamente",G65="Fuerte",'ANALISIS DE RIESGOS'!F65&gt;=3),'ANALISIS DE RIESGOS'!F65-2,IF(AND(D65="Directamente",G65="Fuerte",'ANALISIS DE RIESGOS'!F65=2),'ANALISIS DE RIESGOS'!F65-1,IF(AND(D65="Directamente",G65="Moderado",'ANALISIS DE RIESGOS'!F65&gt;=2),'ANALISIS DE RIESGOS'!F65-1,'ANALISIS DE RIESGOS'!F65)))</f>
        <v>1</v>
      </c>
      <c r="I65" s="88">
        <f>IF(AND(E65="Directamente",G65="Fuerte",'ANALISIS DE RIESGOS'!G65&gt;=3),'ANALISIS DE RIESGOS'!G65-2,IF(AND(E65="Directamente",G65="Fuerte",'ANALISIS DE RIESGOS'!G65=2),'ANALISIS DE RIESGOS'!G65-1,IF(AND(E65="Directamente",G65="Moderado",'ANALISIS DE RIESGOS'!F65&gt;=2),'ANALISIS DE RIESGOS'!F65-1,IF(AND(E65="Indirectamente",G65="Fuerte",'ANALISIS DE RIESGOS'!G65&gt;=2),'ANALISIS DE RIESGOS'!G65-1,'ANALISIS DE RIESGOS'!G65))))</f>
        <v>2</v>
      </c>
      <c r="J65" s="88" t="str">
        <f>IF(AND('TABLAS DE INFORMACIÓN'!N70&lt;&gt;"",'TABLAS DE INFORMACIÓN'!N70&lt;&gt;0),'TABLAS DE INFORMACIÓN'!N70,IF(AND('TABLAS DE INFORMACIÓN'!O70&lt;&gt;"",'TABLAS DE INFORMACIÓN'!O70&lt;&gt;0),'TABLAS DE INFORMACIÓN'!O70,IF(AND('TABLAS DE INFORMACIÓN'!P70&lt;&gt;"",'TABLAS DE INFORMACIÓN'!P70&lt;&gt;0),'TABLAS DE INFORMACIÓN'!P70,IF(AND('TABLAS DE INFORMACIÓN'!Q70&lt;&gt;"",'TABLAS DE INFORMACIÓN'!Q70&lt;&gt;0),'TABLAS DE INFORMACIÓN'!Q70))))</f>
        <v>ZONA RIESGO BAJA</v>
      </c>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row>
    <row r="66" spans="1:36" ht="38.25" x14ac:dyDescent="0.2">
      <c r="A66" s="88">
        <v>57</v>
      </c>
      <c r="B66" s="67" t="str">
        <f>+VLOOKUP(A66,'IDENTIFICACIÓN DE RIESGOS'!$A$7:$F$95,2,0)</f>
        <v>CD-Atención Integral para PPL</v>
      </c>
      <c r="C66" s="109" t="str">
        <f>+VLOOKUP(A66,'IDENTIFICACIÓN DE RIESGOS'!$A$7:$F$95,3,0)</f>
        <v>Cuarentena, ETA (enfermedad transmitida por alimento) y cierre del servicio de alimentos</v>
      </c>
      <c r="D66" s="88" t="s">
        <v>550</v>
      </c>
      <c r="E66" s="88" t="s">
        <v>550</v>
      </c>
      <c r="F66" s="88">
        <f>(SUMIF('VALORACIÓN DE CONTROL DE RIESGO'!$A$10:$A$116,'VALORACIÓN CON CONTROLES'!A66,'VALORACIÓN DE CONTROL DE RIESGO'!$U$10:$U$116))/(COUNTIF('VALORACIÓN DE CONTROL DE RIESGO'!$A$10:$A$116,'VALORACIÓN CON CONTROLES'!A66))</f>
        <v>100</v>
      </c>
      <c r="G66" s="88" t="str">
        <f t="shared" ref="G66:G68" si="4">IF(F66=100,"Fuerte",IF(AND(F66&lt;99,F66&gt;=50),"Moderado",IF(AND(F66&lt;49,F66&gt;0),"Debil")))</f>
        <v>Fuerte</v>
      </c>
      <c r="H66" s="88">
        <f>IF(AND(D66="Directamente",G66="Fuerte",'ANALISIS DE RIESGOS'!F66&gt;=3),'ANALISIS DE RIESGOS'!F66-2,IF(AND(D66="Directamente",G66="Fuerte",'ANALISIS DE RIESGOS'!F66=2),'ANALISIS DE RIESGOS'!F66-1,IF(AND(D66="Directamente",G66="Moderado",'ANALISIS DE RIESGOS'!F66&gt;=2),'ANALISIS DE RIESGOS'!F66-1,'ANALISIS DE RIESGOS'!F66)))</f>
        <v>1</v>
      </c>
      <c r="I66" s="88">
        <f>IF(AND(E66="Directamente",G66="Fuerte",'ANALISIS DE RIESGOS'!G66&gt;=3),'ANALISIS DE RIESGOS'!G66-2,IF(AND(E66="Directamente",G66="Fuerte",'ANALISIS DE RIESGOS'!G66=2),'ANALISIS DE RIESGOS'!G66-1,IF(AND(E66="Directamente",G66="Moderado",'ANALISIS DE RIESGOS'!F66&gt;=2),'ANALISIS DE RIESGOS'!F66-1,IF(AND(E66="Indirectamente",G66="Fuerte",'ANALISIS DE RIESGOS'!G66&gt;=2),'ANALISIS DE RIESGOS'!G66-1,'ANALISIS DE RIESGOS'!G66))))</f>
        <v>1</v>
      </c>
      <c r="J66" s="88" t="str">
        <f>IF(AND('TABLAS DE INFORMACIÓN'!N71&lt;&gt;"",'TABLAS DE INFORMACIÓN'!N71&lt;&gt;0),'TABLAS DE INFORMACIÓN'!N71,IF(AND('TABLAS DE INFORMACIÓN'!O71&lt;&gt;"",'TABLAS DE INFORMACIÓN'!O71&lt;&gt;0),'TABLAS DE INFORMACIÓN'!O71,IF(AND('TABLAS DE INFORMACIÓN'!P71&lt;&gt;"",'TABLAS DE INFORMACIÓN'!P71&lt;&gt;0),'TABLAS DE INFORMACIÓN'!P71,IF(AND('TABLAS DE INFORMACIÓN'!Q71&lt;&gt;"",'TABLAS DE INFORMACIÓN'!Q71&lt;&gt;0),'TABLAS DE INFORMACIÓN'!Q71))))</f>
        <v>ZONA RIESGO BAJA</v>
      </c>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row>
    <row r="67" spans="1:36" ht="38.25" x14ac:dyDescent="0.2">
      <c r="A67" s="88">
        <v>58</v>
      </c>
      <c r="B67" s="67" t="str">
        <f>+VLOOKUP(A67,'IDENTIFICACIÓN DE RIESGOS'!$A$7:$F$95,2,0)</f>
        <v>CD-Custodia y vigilancia para la seguridad</v>
      </c>
      <c r="C67" s="109" t="str">
        <f>+VLOOKUP(A67,'IDENTIFICACIÓN DE RIESGOS'!$A$7:$F$95,3,0)</f>
        <v>Incumplimiento en la cobertura de los puestos de servicio y las actividades programadas</v>
      </c>
      <c r="D67" s="88" t="s">
        <v>550</v>
      </c>
      <c r="E67" s="88" t="s">
        <v>550</v>
      </c>
      <c r="F67" s="88">
        <f>(SUMIF('VALORACIÓN DE CONTROL DE RIESGO'!$A$10:$A$116,'VALORACIÓN CON CONTROLES'!A67,'VALORACIÓN DE CONTROL DE RIESGO'!$U$10:$U$116))/(COUNTIF('VALORACIÓN DE CONTROL DE RIESGO'!$A$10:$A$116,'VALORACIÓN CON CONTROLES'!A67))</f>
        <v>100</v>
      </c>
      <c r="G67" s="88" t="str">
        <f t="shared" si="4"/>
        <v>Fuerte</v>
      </c>
      <c r="H67" s="88">
        <f>IF(AND(D67="Directamente",G67="Fuerte",'ANALISIS DE RIESGOS'!F67&gt;=3),'ANALISIS DE RIESGOS'!F67-2,IF(AND(D67="Directamente",G67="Fuerte",'ANALISIS DE RIESGOS'!F67=2),'ANALISIS DE RIESGOS'!F67-1,IF(AND(D67="Directamente",G67="Moderado",'ANALISIS DE RIESGOS'!F67&gt;=2),'ANALISIS DE RIESGOS'!F67-1,'ANALISIS DE RIESGOS'!F67)))</f>
        <v>2</v>
      </c>
      <c r="I67" s="88">
        <f>IF(AND(E67="Directamente",G67="Fuerte",'ANALISIS DE RIESGOS'!G67&gt;=3),'ANALISIS DE RIESGOS'!G67-2,IF(AND(E67="Directamente",G67="Fuerte",'ANALISIS DE RIESGOS'!G67=2),'ANALISIS DE RIESGOS'!G67-1,IF(AND(E67="Directamente",G67="Moderado",'ANALISIS DE RIESGOS'!F67&gt;=2),'ANALISIS DE RIESGOS'!F67-1,IF(AND(E67="Indirectamente",G67="Fuerte",'ANALISIS DE RIESGOS'!G67&gt;=2),'ANALISIS DE RIESGOS'!G67-1,'ANALISIS DE RIESGOS'!G67))))</f>
        <v>2</v>
      </c>
      <c r="J67" s="88" t="str">
        <f>IF(AND('TABLAS DE INFORMACIÓN'!N72&lt;&gt;"",'TABLAS DE INFORMACIÓN'!N72&lt;&gt;0),'TABLAS DE INFORMACIÓN'!N72,IF(AND('TABLAS DE INFORMACIÓN'!O72&lt;&gt;"",'TABLAS DE INFORMACIÓN'!O72&lt;&gt;0),'TABLAS DE INFORMACIÓN'!O72,IF(AND('TABLAS DE INFORMACIÓN'!P72&lt;&gt;"",'TABLAS DE INFORMACIÓN'!P72&lt;&gt;0),'TABLAS DE INFORMACIÓN'!P72,IF(AND('TABLAS DE INFORMACIÓN'!Q72&lt;&gt;"",'TABLAS DE INFORMACIÓN'!Q72&lt;&gt;0),'TABLAS DE INFORMACIÓN'!Q72))))</f>
        <v>ZONA RIESGO BAJA</v>
      </c>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row>
    <row r="68" spans="1:36" ht="51" x14ac:dyDescent="0.2">
      <c r="A68" s="88">
        <v>59</v>
      </c>
      <c r="B68" s="67" t="str">
        <f>+VLOOKUP(A68,'IDENTIFICACIÓN DE RIESGOS'!$A$7:$F$95,2,0)</f>
        <v>CD-Custodia y vigilancia para la seguridad</v>
      </c>
      <c r="C68" s="109" t="str">
        <f>+VLOOKUP(A68,'IDENTIFICACIÓN DE RIESGOS'!$A$7:$F$95,3,0)</f>
        <v>Inseguridad y tiempos de reacción a los eventos que atenten contra la seguridad de las PPL/Funcionarios/Guardia.</v>
      </c>
      <c r="D68" s="88" t="s">
        <v>550</v>
      </c>
      <c r="E68" s="88" t="s">
        <v>550</v>
      </c>
      <c r="F68" s="88">
        <f>(SUMIF('VALORACIÓN DE CONTROL DE RIESGO'!$A$10:$A$116,'VALORACIÓN CON CONTROLES'!A68,'VALORACIÓN DE CONTROL DE RIESGO'!$U$10:$U$116))/(COUNTIF('VALORACIÓN DE CONTROL DE RIESGO'!$A$10:$A$116,'VALORACIÓN CON CONTROLES'!A68))</f>
        <v>100</v>
      </c>
      <c r="G68" s="88" t="str">
        <f t="shared" si="4"/>
        <v>Fuerte</v>
      </c>
      <c r="H68" s="88">
        <f>IF(AND(D68="Directamente",G68="Fuerte",'ANALISIS DE RIESGOS'!F68&gt;=3),'ANALISIS DE RIESGOS'!F68-2,IF(AND(D68="Directamente",G68="Fuerte",'ANALISIS DE RIESGOS'!F68=2),'ANALISIS DE RIESGOS'!F68-1,IF(AND(D68="Directamente",G68="Moderado",'ANALISIS DE RIESGOS'!F68&gt;=2),'ANALISIS DE RIESGOS'!F68-1,'ANALISIS DE RIESGOS'!F68)))</f>
        <v>2</v>
      </c>
      <c r="I68" s="88">
        <f>IF(AND(E68="Directamente",G68="Fuerte",'ANALISIS DE RIESGOS'!G68&gt;=3),'ANALISIS DE RIESGOS'!G68-2,IF(AND(E68="Directamente",G68="Fuerte",'ANALISIS DE RIESGOS'!G68=2),'ANALISIS DE RIESGOS'!G68-1,IF(AND(E68="Directamente",G68="Moderado",'ANALISIS DE RIESGOS'!F68&gt;=2),'ANALISIS DE RIESGOS'!F68-1,IF(AND(E68="Indirectamente",G68="Fuerte",'ANALISIS DE RIESGOS'!G68&gt;=2),'ANALISIS DE RIESGOS'!G68-1,'ANALISIS DE RIESGOS'!G68))))</f>
        <v>2</v>
      </c>
      <c r="J68" s="88" t="str">
        <f>IF(AND('TABLAS DE INFORMACIÓN'!N73&lt;&gt;"",'TABLAS DE INFORMACIÓN'!N73&lt;&gt;0),'TABLAS DE INFORMACIÓN'!N73,IF(AND('TABLAS DE INFORMACIÓN'!O73&lt;&gt;"",'TABLAS DE INFORMACIÓN'!O73&lt;&gt;0),'TABLAS DE INFORMACIÓN'!O73,IF(AND('TABLAS DE INFORMACIÓN'!P73&lt;&gt;"",'TABLAS DE INFORMACIÓN'!P73&lt;&gt;0),'TABLAS DE INFORMACIÓN'!P73,IF(AND('TABLAS DE INFORMACIÓN'!Q73&lt;&gt;"",'TABLAS DE INFORMACIÓN'!Q73&lt;&gt;0),'TABLAS DE INFORMACIÓN'!Q73))))</f>
        <v>ZONA RIESGO BAJA</v>
      </c>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row>
    <row r="69" spans="1:36" ht="38.25" x14ac:dyDescent="0.2">
      <c r="A69" s="88">
        <v>60</v>
      </c>
      <c r="B69" s="67" t="str">
        <f>+VLOOKUP(A69,'IDENTIFICACIÓN DE RIESGOS'!$A$7:$F$95,2,0)</f>
        <v>CD-Custodia y vigilancia para la seguridad</v>
      </c>
      <c r="C69" s="109" t="str">
        <f>+VLOOKUP(A69,'IDENTIFICACIÓN DE RIESGOS'!$A$7:$F$95,3,0)</f>
        <v>Fuga/rescates o inseguridad dentro del sistema penitenciario</v>
      </c>
      <c r="D69" s="88" t="s">
        <v>550</v>
      </c>
      <c r="E69" s="88" t="s">
        <v>550</v>
      </c>
      <c r="F69" s="88">
        <f>(SUMIF('VALORACIÓN DE CONTROL DE RIESGO'!$A$10:$A$116,'VALORACIÓN CON CONTROLES'!A69,'VALORACIÓN DE CONTROL DE RIESGO'!$U$10:$U$116))/(COUNTIF('VALORACIÓN DE CONTROL DE RIESGO'!$A$10:$A$116,'VALORACIÓN CON CONTROLES'!A69))</f>
        <v>100</v>
      </c>
      <c r="G69" s="88" t="str">
        <f t="shared" ref="G69:G74" si="5">IF(F69=100,"Fuerte",IF(AND(F69&lt;99,F69&gt;=50),"Moderado",IF(AND(F69&lt;49,F69&gt;0),"Debil")))</f>
        <v>Fuerte</v>
      </c>
      <c r="H69" s="88">
        <f>IF(AND(D69="Directamente",G69="Fuerte",'ANALISIS DE RIESGOS'!F69&gt;=3),'ANALISIS DE RIESGOS'!F69-2,IF(AND(D69="Directamente",G69="Fuerte",'ANALISIS DE RIESGOS'!F69=2),'ANALISIS DE RIESGOS'!F69-1,IF(AND(D69="Directamente",G69="Moderado",'ANALISIS DE RIESGOS'!F69&gt;=2),'ANALISIS DE RIESGOS'!F69-1,'ANALISIS DE RIESGOS'!F69)))</f>
        <v>1</v>
      </c>
      <c r="I69" s="88">
        <f>IF(AND(E69="Directamente",G69="Fuerte",'ANALISIS DE RIESGOS'!G69&gt;=3),'ANALISIS DE RIESGOS'!G69-2,IF(AND(E69="Directamente",G69="Fuerte",'ANALISIS DE RIESGOS'!G69=2),'ANALISIS DE RIESGOS'!G69-1,IF(AND(E69="Directamente",G69="Moderado",'ANALISIS DE RIESGOS'!F69&gt;=2),'ANALISIS DE RIESGOS'!F69-1,IF(AND(E69="Indirectamente",G69="Fuerte",'ANALISIS DE RIESGOS'!G69&gt;=2),'ANALISIS DE RIESGOS'!G69-1,'ANALISIS DE RIESGOS'!G69))))</f>
        <v>2</v>
      </c>
      <c r="J69" s="88" t="str">
        <f>IF(AND('TABLAS DE INFORMACIÓN'!N74&lt;&gt;"",'TABLAS DE INFORMACIÓN'!N74&lt;&gt;0),'TABLAS DE INFORMACIÓN'!N74,IF(AND('TABLAS DE INFORMACIÓN'!O74&lt;&gt;"",'TABLAS DE INFORMACIÓN'!O74&lt;&gt;0),'TABLAS DE INFORMACIÓN'!O74,IF(AND('TABLAS DE INFORMACIÓN'!P74&lt;&gt;"",'TABLAS DE INFORMACIÓN'!P74&lt;&gt;0),'TABLAS DE INFORMACIÓN'!P74,IF(AND('TABLAS DE INFORMACIÓN'!Q74&lt;&gt;"",'TABLAS DE INFORMACIÓN'!Q74&lt;&gt;0),'TABLAS DE INFORMACIÓN'!Q74))))</f>
        <v>ZONA RIESGO BAJA</v>
      </c>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row>
    <row r="70" spans="1:36" ht="25.5" x14ac:dyDescent="0.2">
      <c r="A70" s="88">
        <v>61</v>
      </c>
      <c r="B70" s="67" t="str">
        <f>+VLOOKUP(A70,'IDENTIFICACIÓN DE RIESGOS'!$A$7:$F$95,2,0)</f>
        <v>CD-Tramite Jurídico para PPL</v>
      </c>
      <c r="C70" s="109" t="str">
        <f>+VLOOKUP(A70,'IDENTIFICACIÓN DE RIESGOS'!$A$7:$F$95,3,0)</f>
        <v xml:space="preserve">Vencimiento de trámites Jurídicos. </v>
      </c>
      <c r="D70" s="88" t="s">
        <v>550</v>
      </c>
      <c r="E70" s="88" t="s">
        <v>550</v>
      </c>
      <c r="F70" s="88">
        <f>(SUMIF('VALORACIÓN DE CONTROL DE RIESGO'!$A$10:$A$116,'VALORACIÓN CON CONTROLES'!A70,'VALORACIÓN DE CONTROL DE RIESGO'!$U$10:$U$116))/(COUNTIF('VALORACIÓN DE CONTROL DE RIESGO'!$A$10:$A$116,'VALORACIÓN CON CONTROLES'!A70))</f>
        <v>100</v>
      </c>
      <c r="G70" s="88" t="str">
        <f t="shared" si="5"/>
        <v>Fuerte</v>
      </c>
      <c r="H70" s="88">
        <f>IF(AND(D70="Directamente",G70="Fuerte",'ANALISIS DE RIESGOS'!F70&gt;=3),'ANALISIS DE RIESGOS'!F70-2,IF(AND(D70="Directamente",G70="Fuerte",'ANALISIS DE RIESGOS'!F70=2),'ANALISIS DE RIESGOS'!F70-1,IF(AND(D70="Directamente",G70="Moderado",'ANALISIS DE RIESGOS'!F70&gt;=2),'ANALISIS DE RIESGOS'!F70-1,'ANALISIS DE RIESGOS'!F70)))</f>
        <v>3</v>
      </c>
      <c r="I70" s="88">
        <f>IF(AND(E70="Directamente",G70="Fuerte",'ANALISIS DE RIESGOS'!G70&gt;=3),'ANALISIS DE RIESGOS'!G70-2,IF(AND(E70="Directamente",G70="Fuerte",'ANALISIS DE RIESGOS'!G70=2),'ANALISIS DE RIESGOS'!G70-1,IF(AND(E70="Directamente",G70="Moderado",'ANALISIS DE RIESGOS'!F70&gt;=2),'ANALISIS DE RIESGOS'!F70-1,IF(AND(E70="Indirectamente",G70="Fuerte",'ANALISIS DE RIESGOS'!G70&gt;=2),'ANALISIS DE RIESGOS'!G70-1,'ANALISIS DE RIESGOS'!G70))))</f>
        <v>1</v>
      </c>
      <c r="J70" s="88" t="str">
        <f>IF(AND('TABLAS DE INFORMACIÓN'!N75&lt;&gt;"",'TABLAS DE INFORMACIÓN'!N75&lt;&gt;0),'TABLAS DE INFORMACIÓN'!N75,IF(AND('TABLAS DE INFORMACIÓN'!O75&lt;&gt;"",'TABLAS DE INFORMACIÓN'!O75&lt;&gt;0),'TABLAS DE INFORMACIÓN'!O75,IF(AND('TABLAS DE INFORMACIÓN'!P75&lt;&gt;"",'TABLAS DE INFORMACIÓN'!P75&lt;&gt;0),'TABLAS DE INFORMACIÓN'!P75,IF(AND('TABLAS DE INFORMACIÓN'!Q75&lt;&gt;"",'TABLAS DE INFORMACIÓN'!Q75&lt;&gt;0),'TABLAS DE INFORMACIÓN'!Q75))))</f>
        <v>ZONA RIESGO BAJA</v>
      </c>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row>
    <row r="71" spans="1:36" ht="25.5" x14ac:dyDescent="0.2">
      <c r="A71" s="88">
        <v>62</v>
      </c>
      <c r="B71" s="67" t="str">
        <f>+VLOOKUP(A71,'IDENTIFICACIÓN DE RIESGOS'!$A$7:$F$95,2,0)</f>
        <v>CD-Tramite Jurídico para PPL</v>
      </c>
      <c r="C71" s="109" t="str">
        <f>+VLOOKUP(A71,'IDENTIFICACIÓN DE RIESGOS'!$A$7:$F$95,3,0)</f>
        <v xml:space="preserve">Prescripción de trámites Jurídicos. </v>
      </c>
      <c r="D71" s="88" t="s">
        <v>550</v>
      </c>
      <c r="E71" s="88" t="s">
        <v>550</v>
      </c>
      <c r="F71" s="88">
        <f>(SUMIF('VALORACIÓN DE CONTROL DE RIESGO'!$A$10:$A$116,'VALORACIÓN CON CONTROLES'!A71,'VALORACIÓN DE CONTROL DE RIESGO'!$U$10:$U$116))/(COUNTIF('VALORACIÓN DE CONTROL DE RIESGO'!$A$10:$A$116,'VALORACIÓN CON CONTROLES'!A71))</f>
        <v>100</v>
      </c>
      <c r="G71" s="88" t="str">
        <f t="shared" si="5"/>
        <v>Fuerte</v>
      </c>
      <c r="H71" s="88">
        <f>IF(AND(D71="Directamente",G71="Fuerte",'ANALISIS DE RIESGOS'!F71&gt;=3),'ANALISIS DE RIESGOS'!F71-2,IF(AND(D71="Directamente",G71="Fuerte",'ANALISIS DE RIESGOS'!F71=2),'ANALISIS DE RIESGOS'!F71-1,IF(AND(D71="Directamente",G71="Moderado",'ANALISIS DE RIESGOS'!F71&gt;=2),'ANALISIS DE RIESGOS'!F71-1,'ANALISIS DE RIESGOS'!F71)))</f>
        <v>3</v>
      </c>
      <c r="I71" s="88">
        <f>IF(AND(E71="Directamente",G71="Fuerte",'ANALISIS DE RIESGOS'!G71&gt;=3),'ANALISIS DE RIESGOS'!G71-2,IF(AND(E71="Directamente",G71="Fuerte",'ANALISIS DE RIESGOS'!G71=2),'ANALISIS DE RIESGOS'!G71-1,IF(AND(E71="Directamente",G71="Moderado",'ANALISIS DE RIESGOS'!F71&gt;=2),'ANALISIS DE RIESGOS'!F71-1,IF(AND(E71="Indirectamente",G71="Fuerte",'ANALISIS DE RIESGOS'!G71&gt;=2),'ANALISIS DE RIESGOS'!G71-1,'ANALISIS DE RIESGOS'!G71))))</f>
        <v>1</v>
      </c>
      <c r="J71" s="88" t="str">
        <f>IF(AND('TABLAS DE INFORMACIÓN'!N76&lt;&gt;"",'TABLAS DE INFORMACIÓN'!N76&lt;&gt;0),'TABLAS DE INFORMACIÓN'!N76,IF(AND('TABLAS DE INFORMACIÓN'!O76&lt;&gt;"",'TABLAS DE INFORMACIÓN'!O76&lt;&gt;0),'TABLAS DE INFORMACIÓN'!O76,IF(AND('TABLAS DE INFORMACIÓN'!P76&lt;&gt;"",'TABLAS DE INFORMACIÓN'!P76&lt;&gt;0),'TABLAS DE INFORMACIÓN'!P76,IF(AND('TABLAS DE INFORMACIÓN'!Q76&lt;&gt;"",'TABLAS DE INFORMACIÓN'!Q76&lt;&gt;0),'TABLAS DE INFORMACIÓN'!Q76))))</f>
        <v>ZONA RIESGO BAJA</v>
      </c>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row>
    <row r="72" spans="1:36" ht="25.5" x14ac:dyDescent="0.2">
      <c r="A72" s="88">
        <v>63</v>
      </c>
      <c r="B72" s="67" t="str">
        <f>+VLOOKUP(A72,'IDENTIFICACIÓN DE RIESGOS'!$A$7:$F$95,2,0)</f>
        <v>CD-Tramite Jurídico para PPL</v>
      </c>
      <c r="C72" s="109" t="str">
        <f>+VLOOKUP(A72,'IDENTIFICACIÓN DE RIESGOS'!$A$7:$F$95,3,0)</f>
        <v>Prolongación Ilícita de la libertad</v>
      </c>
      <c r="D72" s="88" t="s">
        <v>550</v>
      </c>
      <c r="E72" s="88" t="s">
        <v>550</v>
      </c>
      <c r="F72" s="88">
        <f>(SUMIF('VALORACIÓN DE CONTROL DE RIESGO'!$A$10:$A$116,'VALORACIÓN CON CONTROLES'!A72,'VALORACIÓN DE CONTROL DE RIESGO'!$U$10:$U$116))/(COUNTIF('VALORACIÓN DE CONTROL DE RIESGO'!$A$10:$A$116,'VALORACIÓN CON CONTROLES'!A72))</f>
        <v>100</v>
      </c>
      <c r="G72" s="88" t="str">
        <f t="shared" si="5"/>
        <v>Fuerte</v>
      </c>
      <c r="H72" s="88">
        <f>IF(AND(D72="Directamente",G72="Fuerte",'ANALISIS DE RIESGOS'!F72&gt;=3),'ANALISIS DE RIESGOS'!F72-2,IF(AND(D72="Directamente",G72="Fuerte",'ANALISIS DE RIESGOS'!F72=2),'ANALISIS DE RIESGOS'!F72-1,IF(AND(D72="Directamente",G72="Moderado",'ANALISIS DE RIESGOS'!F72&gt;=2),'ANALISIS DE RIESGOS'!F72-1,'ANALISIS DE RIESGOS'!F72)))</f>
        <v>1</v>
      </c>
      <c r="I72" s="88">
        <f>IF(AND(E72="Directamente",G72="Fuerte",'ANALISIS DE RIESGOS'!G72&gt;=3),'ANALISIS DE RIESGOS'!G72-2,IF(AND(E72="Directamente",G72="Fuerte",'ANALISIS DE RIESGOS'!G72=2),'ANALISIS DE RIESGOS'!G72-1,IF(AND(E72="Directamente",G72="Moderado",'ANALISIS DE RIESGOS'!F72&gt;=2),'ANALISIS DE RIESGOS'!F72-1,IF(AND(E72="Indirectamente",G72="Fuerte",'ANALISIS DE RIESGOS'!G72&gt;=2),'ANALISIS DE RIESGOS'!G72-1,'ANALISIS DE RIESGOS'!G72))))</f>
        <v>1</v>
      </c>
      <c r="J72" s="88" t="str">
        <f>IF(AND('TABLAS DE INFORMACIÓN'!N77&lt;&gt;"",'TABLAS DE INFORMACIÓN'!N77&lt;&gt;0),'TABLAS DE INFORMACIÓN'!N77,IF(AND('TABLAS DE INFORMACIÓN'!O77&lt;&gt;"",'TABLAS DE INFORMACIÓN'!O77&lt;&gt;0),'TABLAS DE INFORMACIÓN'!O77,IF(AND('TABLAS DE INFORMACIÓN'!P77&lt;&gt;"",'TABLAS DE INFORMACIÓN'!P77&lt;&gt;0),'TABLAS DE INFORMACIÓN'!P77,IF(AND('TABLAS DE INFORMACIÓN'!Q77&lt;&gt;"",'TABLAS DE INFORMACIÓN'!Q77&lt;&gt;0),'TABLAS DE INFORMACIÓN'!Q77))))</f>
        <v>ZONA RIESGO BAJA</v>
      </c>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row>
    <row r="73" spans="1:36" ht="51" x14ac:dyDescent="0.2">
      <c r="A73" s="88">
        <v>64</v>
      </c>
      <c r="B73" s="67" t="str">
        <f>+VLOOKUP(A73,'IDENTIFICACIÓN DE RIESGOS'!$A$7:$F$95,2,0)</f>
        <v>CD-Tramite Jurídico para PPL</v>
      </c>
      <c r="C73" s="109" t="str">
        <f>+VLOOKUP(A73,'IDENTIFICACIÓN DE RIESGOS'!$A$7:$F$95,3,0)</f>
        <v>Hoja de vida incompleta, desactualizada o imprecisa (Física o en el aplicativo SISIPEC WEB)</v>
      </c>
      <c r="D73" s="88" t="s">
        <v>550</v>
      </c>
      <c r="E73" s="88" t="s">
        <v>550</v>
      </c>
      <c r="F73" s="88">
        <f>(SUMIF('VALORACIÓN DE CONTROL DE RIESGO'!$A$10:$A$116,'VALORACIÓN CON CONTROLES'!A73,'VALORACIÓN DE CONTROL DE RIESGO'!$U$10:$U$116))/(COUNTIF('VALORACIÓN DE CONTROL DE RIESGO'!$A$10:$A$116,'VALORACIÓN CON CONTROLES'!A73))</f>
        <v>100</v>
      </c>
      <c r="G73" s="88" t="str">
        <f t="shared" si="5"/>
        <v>Fuerte</v>
      </c>
      <c r="H73" s="88">
        <f>IF(AND(D73="Directamente",G73="Fuerte",'ANALISIS DE RIESGOS'!F73&gt;=3),'ANALISIS DE RIESGOS'!F73-2,IF(AND(D73="Directamente",G73="Fuerte",'ANALISIS DE RIESGOS'!F73=2),'ANALISIS DE RIESGOS'!F73-1,IF(AND(D73="Directamente",G73="Moderado",'ANALISIS DE RIESGOS'!F73&gt;=2),'ANALISIS DE RIESGOS'!F73-1,'ANALISIS DE RIESGOS'!F73)))</f>
        <v>3</v>
      </c>
      <c r="I73" s="88">
        <f>IF(AND(E73="Directamente",G73="Fuerte",'ANALISIS DE RIESGOS'!G73&gt;=3),'ANALISIS DE RIESGOS'!G73-2,IF(AND(E73="Directamente",G73="Fuerte",'ANALISIS DE RIESGOS'!G73=2),'ANALISIS DE RIESGOS'!G73-1,IF(AND(E73="Directamente",G73="Moderado",'ANALISIS DE RIESGOS'!F73&gt;=2),'ANALISIS DE RIESGOS'!F73-1,IF(AND(E73="Indirectamente",G73="Fuerte",'ANALISIS DE RIESGOS'!G73&gt;=2),'ANALISIS DE RIESGOS'!G73-1,'ANALISIS DE RIESGOS'!G73))))</f>
        <v>1</v>
      </c>
      <c r="J73" s="88" t="str">
        <f>IF(AND('TABLAS DE INFORMACIÓN'!N78&lt;&gt;"",'TABLAS DE INFORMACIÓN'!N78&lt;&gt;0),'TABLAS DE INFORMACIÓN'!N78,IF(AND('TABLAS DE INFORMACIÓN'!O78&lt;&gt;"",'TABLAS DE INFORMACIÓN'!O78&lt;&gt;0),'TABLAS DE INFORMACIÓN'!O78,IF(AND('TABLAS DE INFORMACIÓN'!P78&lt;&gt;"",'TABLAS DE INFORMACIÓN'!P78&lt;&gt;0),'TABLAS DE INFORMACIÓN'!P78,IF(AND('TABLAS DE INFORMACIÓN'!Q78&lt;&gt;"",'TABLAS DE INFORMACIÓN'!Q78&lt;&gt;0),'TABLAS DE INFORMACIÓN'!Q78))))</f>
        <v>ZONA RIESGO BAJA</v>
      </c>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row>
    <row r="74" spans="1:36" ht="51" x14ac:dyDescent="0.2">
      <c r="A74" s="88">
        <v>65</v>
      </c>
      <c r="B74" s="67" t="str">
        <f>+VLOOKUP(A74,'IDENTIFICACIÓN DE RIESGOS'!$A$7:$F$95,2,0)</f>
        <v>CD-Tramite Jurídico para PPL</v>
      </c>
      <c r="C74" s="109" t="str">
        <f>+VLOOKUP(A74,'IDENTIFICACIÓN DE RIESGOS'!$A$7:$F$95,3,0)</f>
        <v>Conceder u otorgar libertad o trasladar a una PPL sin el debido cumplimiento de los requisitos legales.</v>
      </c>
      <c r="D74" s="88" t="s">
        <v>550</v>
      </c>
      <c r="E74" s="88" t="s">
        <v>550</v>
      </c>
      <c r="F74" s="88">
        <f>(SUMIF('VALORACIÓN DE CONTROL DE RIESGO'!$A$10:$A$116,'VALORACIÓN CON CONTROLES'!A74,'VALORACIÓN DE CONTROL DE RIESGO'!$U$10:$U$116))/(COUNTIF('VALORACIÓN DE CONTROL DE RIESGO'!$A$10:$A$116,'VALORACIÓN CON CONTROLES'!A74))</f>
        <v>100</v>
      </c>
      <c r="G74" s="88" t="str">
        <f t="shared" si="5"/>
        <v>Fuerte</v>
      </c>
      <c r="H74" s="88">
        <f>IF(AND(D74="Directamente",G74="Fuerte",'ANALISIS DE RIESGOS'!F74&gt;=3),'ANALISIS DE RIESGOS'!F74-2,IF(AND(D74="Directamente",G74="Fuerte",'ANALISIS DE RIESGOS'!F74=2),'ANALISIS DE RIESGOS'!F74-1,IF(AND(D74="Directamente",G74="Moderado",'ANALISIS DE RIESGOS'!F74&gt;=2),'ANALISIS DE RIESGOS'!F74-1,'ANALISIS DE RIESGOS'!F74)))</f>
        <v>1</v>
      </c>
      <c r="I74" s="88">
        <f>IF(AND(E74="Directamente",G74="Fuerte",'ANALISIS DE RIESGOS'!G74&gt;=3),'ANALISIS DE RIESGOS'!G74-2,IF(AND(E74="Directamente",G74="Fuerte",'ANALISIS DE RIESGOS'!G74=2),'ANALISIS DE RIESGOS'!G74-1,IF(AND(E74="Directamente",G74="Moderado",'ANALISIS DE RIESGOS'!F74&gt;=2),'ANALISIS DE RIESGOS'!F74-1,IF(AND(E74="Indirectamente",G74="Fuerte",'ANALISIS DE RIESGOS'!G74&gt;=2),'ANALISIS DE RIESGOS'!G74-1,'ANALISIS DE RIESGOS'!G74))))</f>
        <v>1</v>
      </c>
      <c r="J74" s="88" t="str">
        <f>IF(AND('TABLAS DE INFORMACIÓN'!N79&lt;&gt;"",'TABLAS DE INFORMACIÓN'!N79&lt;&gt;0),'TABLAS DE INFORMACIÓN'!N79,IF(AND('TABLAS DE INFORMACIÓN'!O79&lt;&gt;"",'TABLAS DE INFORMACIÓN'!O79&lt;&gt;0),'TABLAS DE INFORMACIÓN'!O79,IF(AND('TABLAS DE INFORMACIÓN'!P79&lt;&gt;"",'TABLAS DE INFORMACIÓN'!P79&lt;&gt;0),'TABLAS DE INFORMACIÓN'!P79,IF(AND('TABLAS DE INFORMACIÓN'!Q79&lt;&gt;"",'TABLAS DE INFORMACIÓN'!Q79&lt;&gt;0),'TABLAS DE INFORMACIÓN'!Q79))))</f>
        <v>ZONA RIESGO BAJA</v>
      </c>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row>
    <row r="75" spans="1:36" ht="25.5" x14ac:dyDescent="0.2">
      <c r="A75" s="88">
        <v>66</v>
      </c>
      <c r="B75" s="67" t="str">
        <f>+VLOOKUP(A75,'IDENTIFICACIÓN DE RIESGOS'!$A$7:$F$95,2,0)</f>
        <v>CD-Tramite Jurídico para PPL</v>
      </c>
      <c r="C75" s="109" t="str">
        <f>+VLOOKUP(A75,'IDENTIFICACIÓN DE RIESGOS'!$A$7:$F$95,3,0)</f>
        <v xml:space="preserve">Privación ilegal de la libertad </v>
      </c>
      <c r="D75" s="88" t="s">
        <v>550</v>
      </c>
      <c r="E75" s="88" t="s">
        <v>550</v>
      </c>
      <c r="F75" s="88">
        <f>(SUMIF('VALORACIÓN DE CONTROL DE RIESGO'!$A$10:$A$116,'VALORACIÓN CON CONTROLES'!A75,'VALORACIÓN DE CONTROL DE RIESGO'!$U$10:$U$116))/(COUNTIF('VALORACIÓN DE CONTROL DE RIESGO'!$A$10:$A$116,'VALORACIÓN CON CONTROLES'!A75))</f>
        <v>100</v>
      </c>
      <c r="G75" s="88" t="str">
        <f t="shared" ref="G75" si="6">IF(F75=100,"Fuerte",IF(AND(F75&lt;99,F75&gt;=50),"Moderado",IF(AND(F75&lt;49,F75&gt;0),"Debil")))</f>
        <v>Fuerte</v>
      </c>
      <c r="H75" s="88">
        <f>IF(AND(D75="Directamente",G75="Fuerte",'ANALISIS DE RIESGOS'!F75&gt;=3),'ANALISIS DE RIESGOS'!F75-2,IF(AND(D75="Directamente",G75="Fuerte",'ANALISIS DE RIESGOS'!F75=2),'ANALISIS DE RIESGOS'!F75-1,IF(AND(D75="Directamente",G75="Moderado",'ANALISIS DE RIESGOS'!F75&gt;=2),'ANALISIS DE RIESGOS'!F75-1,'ANALISIS DE RIESGOS'!F75)))</f>
        <v>1</v>
      </c>
      <c r="I75" s="88">
        <f>IF(AND(E75="Directamente",G75="Fuerte",'ANALISIS DE RIESGOS'!G75&gt;=3),'ANALISIS DE RIESGOS'!G75-2,IF(AND(E75="Directamente",G75="Fuerte",'ANALISIS DE RIESGOS'!G75=2),'ANALISIS DE RIESGOS'!G75-1,IF(AND(E75="Directamente",G75="Moderado",'ANALISIS DE RIESGOS'!F75&gt;=2),'ANALISIS DE RIESGOS'!F75-1,IF(AND(E75="Indirectamente",G75="Fuerte",'ANALISIS DE RIESGOS'!G75&gt;=2),'ANALISIS DE RIESGOS'!G75-1,'ANALISIS DE RIESGOS'!G75))))</f>
        <v>1</v>
      </c>
      <c r="J75" s="88" t="str">
        <f>IF(AND('TABLAS DE INFORMACIÓN'!N80&lt;&gt;"",'TABLAS DE INFORMACIÓN'!N80&lt;&gt;0),'TABLAS DE INFORMACIÓN'!N80,IF(AND('TABLAS DE INFORMACIÓN'!O80&lt;&gt;"",'TABLAS DE INFORMACIÓN'!O80&lt;&gt;0),'TABLAS DE INFORMACIÓN'!O80,IF(AND('TABLAS DE INFORMACIÓN'!P80&lt;&gt;"",'TABLAS DE INFORMACIÓN'!P80&lt;&gt;0),'TABLAS DE INFORMACIÓN'!P80,IF(AND('TABLAS DE INFORMACIÓN'!Q80&lt;&gt;"",'TABLAS DE INFORMACIÓN'!Q80&lt;&gt;0),'TABLAS DE INFORMACIÓN'!Q80))))</f>
        <v>ZONA RIESGO BAJA</v>
      </c>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row>
    <row r="76" spans="1:36" x14ac:dyDescent="0.2">
      <c r="A76" s="79"/>
      <c r="B76" s="76"/>
      <c r="C76" s="79"/>
      <c r="D76" s="79"/>
      <c r="E76" s="79"/>
      <c r="F76" s="79"/>
      <c r="G76" s="79"/>
      <c r="H76" s="79"/>
      <c r="I76" s="79"/>
      <c r="J76" s="79"/>
      <c r="K76" s="79"/>
      <c r="L76" s="79"/>
      <c r="M76" s="79"/>
      <c r="N76" s="79"/>
      <c r="O76" s="79"/>
      <c r="P76" s="79"/>
      <c r="Q76" s="79"/>
      <c r="R76" s="79"/>
      <c r="S76" s="79"/>
      <c r="T76" s="79"/>
      <c r="U76" s="79"/>
      <c r="V76" s="79"/>
      <c r="W76" s="79"/>
      <c r="X76" s="79"/>
      <c r="Y76" s="79"/>
    </row>
    <row r="77" spans="1:36" x14ac:dyDescent="0.2">
      <c r="A77" s="79"/>
      <c r="B77" s="76"/>
      <c r="C77" s="79"/>
      <c r="D77" s="79"/>
      <c r="E77" s="79"/>
      <c r="F77" s="79"/>
      <c r="G77" s="79"/>
      <c r="H77" s="79"/>
      <c r="I77" s="79"/>
      <c r="J77" s="79"/>
      <c r="K77" s="79"/>
      <c r="L77" s="79"/>
      <c r="M77" s="79"/>
      <c r="N77" s="79"/>
      <c r="O77" s="79"/>
      <c r="P77" s="79"/>
      <c r="Q77" s="79"/>
      <c r="R77" s="79"/>
      <c r="S77" s="79"/>
      <c r="T77" s="79"/>
      <c r="U77" s="79"/>
      <c r="V77" s="79"/>
      <c r="W77" s="79"/>
      <c r="X77" s="79"/>
      <c r="Y77" s="79"/>
    </row>
    <row r="78" spans="1:36" x14ac:dyDescent="0.2">
      <c r="A78" s="79"/>
      <c r="B78" s="76"/>
      <c r="C78" s="79"/>
      <c r="D78" s="79"/>
      <c r="E78" s="79"/>
      <c r="F78" s="79"/>
      <c r="G78" s="79"/>
      <c r="H78" s="79"/>
      <c r="I78" s="79"/>
      <c r="J78" s="79"/>
      <c r="K78" s="79"/>
      <c r="L78" s="79"/>
      <c r="M78" s="79"/>
      <c r="N78" s="79"/>
      <c r="O78" s="79"/>
      <c r="P78" s="79"/>
      <c r="Q78" s="79"/>
      <c r="R78" s="79"/>
      <c r="S78" s="79"/>
      <c r="T78" s="79"/>
      <c r="U78" s="79"/>
      <c r="V78" s="79"/>
      <c r="W78" s="79"/>
      <c r="X78" s="79"/>
      <c r="Y78" s="79"/>
    </row>
    <row r="79" spans="1:36" x14ac:dyDescent="0.2">
      <c r="A79" s="79"/>
      <c r="B79" s="76"/>
      <c r="C79" s="79"/>
      <c r="D79" s="79"/>
      <c r="E79" s="79"/>
      <c r="F79" s="79"/>
      <c r="G79" s="79"/>
      <c r="H79" s="79"/>
      <c r="I79" s="79"/>
      <c r="J79" s="79"/>
      <c r="K79" s="79"/>
      <c r="L79" s="79"/>
      <c r="M79" s="79"/>
      <c r="N79" s="79"/>
      <c r="O79" s="79"/>
      <c r="P79" s="79"/>
      <c r="Q79" s="79"/>
      <c r="R79" s="79"/>
      <c r="S79" s="79"/>
      <c r="T79" s="79"/>
      <c r="U79" s="79"/>
      <c r="V79" s="79"/>
      <c r="W79" s="79"/>
      <c r="X79" s="79"/>
      <c r="Y79" s="79"/>
    </row>
    <row r="80" spans="1:36" x14ac:dyDescent="0.2">
      <c r="A80" s="79"/>
      <c r="B80" s="76"/>
      <c r="C80" s="79"/>
      <c r="D80" s="79"/>
      <c r="E80" s="79"/>
      <c r="F80" s="79"/>
      <c r="G80" s="79"/>
      <c r="H80" s="79"/>
      <c r="I80" s="79"/>
      <c r="J80" s="79"/>
      <c r="K80" s="79"/>
      <c r="L80" s="79"/>
      <c r="M80" s="79"/>
      <c r="N80" s="79"/>
      <c r="O80" s="79"/>
      <c r="P80" s="79"/>
      <c r="Q80" s="79"/>
      <c r="R80" s="79"/>
      <c r="S80" s="79"/>
      <c r="T80" s="79"/>
      <c r="U80" s="79"/>
      <c r="V80" s="79"/>
      <c r="W80" s="79"/>
      <c r="X80" s="79"/>
      <c r="Y80" s="79"/>
    </row>
    <row r="81" spans="1:25" x14ac:dyDescent="0.2">
      <c r="A81" s="79"/>
      <c r="B81" s="76"/>
      <c r="C81" s="79"/>
      <c r="D81" s="79"/>
      <c r="E81" s="79"/>
      <c r="F81" s="79"/>
      <c r="G81" s="79"/>
      <c r="H81" s="79"/>
      <c r="I81" s="79"/>
      <c r="J81" s="79"/>
      <c r="K81" s="79"/>
      <c r="L81" s="79"/>
      <c r="M81" s="79"/>
      <c r="N81" s="79"/>
      <c r="O81" s="79"/>
      <c r="P81" s="79"/>
      <c r="Q81" s="79"/>
      <c r="R81" s="79"/>
      <c r="S81" s="79"/>
      <c r="T81" s="79"/>
      <c r="U81" s="79"/>
      <c r="V81" s="79"/>
      <c r="W81" s="79"/>
      <c r="X81" s="79"/>
      <c r="Y81" s="79"/>
    </row>
    <row r="82" spans="1:25" x14ac:dyDescent="0.2">
      <c r="A82" s="79"/>
      <c r="B82" s="76"/>
      <c r="C82" s="79"/>
      <c r="D82" s="79"/>
      <c r="E82" s="79"/>
      <c r="F82" s="79"/>
      <c r="G82" s="79"/>
      <c r="H82" s="79"/>
      <c r="I82" s="79"/>
      <c r="J82" s="79"/>
      <c r="K82" s="79"/>
      <c r="L82" s="79"/>
      <c r="M82" s="79"/>
      <c r="N82" s="79"/>
      <c r="O82" s="79"/>
      <c r="P82" s="79"/>
      <c r="Q82" s="79"/>
      <c r="R82" s="79"/>
      <c r="S82" s="79"/>
      <c r="T82" s="79"/>
      <c r="U82" s="79"/>
      <c r="V82" s="79"/>
      <c r="W82" s="79"/>
      <c r="X82" s="79"/>
      <c r="Y82" s="79"/>
    </row>
    <row r="83" spans="1:25" x14ac:dyDescent="0.2">
      <c r="A83" s="79"/>
      <c r="B83" s="76"/>
      <c r="C83" s="79"/>
      <c r="D83" s="79"/>
      <c r="E83" s="79"/>
      <c r="F83" s="79"/>
      <c r="G83" s="79"/>
      <c r="H83" s="79"/>
      <c r="I83" s="79"/>
      <c r="J83" s="79"/>
      <c r="K83" s="79"/>
      <c r="L83" s="79"/>
      <c r="M83" s="79"/>
      <c r="N83" s="79"/>
      <c r="O83" s="79"/>
      <c r="P83" s="79"/>
      <c r="Q83" s="79"/>
      <c r="R83" s="79"/>
      <c r="S83" s="79"/>
      <c r="T83" s="79"/>
      <c r="U83" s="79"/>
      <c r="V83" s="79"/>
      <c r="W83" s="79"/>
      <c r="X83" s="79"/>
      <c r="Y83" s="79"/>
    </row>
    <row r="84" spans="1:25" x14ac:dyDescent="0.2">
      <c r="A84" s="79"/>
      <c r="B84" s="76"/>
      <c r="C84" s="79"/>
      <c r="D84" s="79"/>
      <c r="E84" s="79"/>
      <c r="F84" s="79"/>
      <c r="G84" s="79"/>
      <c r="H84" s="79"/>
      <c r="I84" s="79"/>
      <c r="J84" s="79"/>
      <c r="K84" s="79"/>
      <c r="L84" s="79"/>
      <c r="M84" s="79"/>
      <c r="N84" s="79"/>
      <c r="O84" s="79"/>
      <c r="P84" s="79"/>
      <c r="Q84" s="79"/>
      <c r="R84" s="79"/>
      <c r="S84" s="79"/>
      <c r="T84" s="79"/>
      <c r="U84" s="79"/>
      <c r="V84" s="79"/>
      <c r="W84" s="79"/>
      <c r="X84" s="79"/>
      <c r="Y84" s="79"/>
    </row>
    <row r="85" spans="1:25" x14ac:dyDescent="0.2">
      <c r="A85" s="79"/>
      <c r="B85" s="76"/>
      <c r="C85" s="79"/>
      <c r="D85" s="79"/>
      <c r="E85" s="79"/>
      <c r="F85" s="79"/>
      <c r="G85" s="79"/>
      <c r="H85" s="79"/>
      <c r="I85" s="79"/>
      <c r="J85" s="79"/>
      <c r="K85" s="79"/>
      <c r="L85" s="79"/>
      <c r="M85" s="79"/>
      <c r="N85" s="79"/>
      <c r="O85" s="79"/>
      <c r="P85" s="79"/>
      <c r="Q85" s="79"/>
      <c r="R85" s="79"/>
      <c r="S85" s="79"/>
      <c r="T85" s="79"/>
      <c r="U85" s="79"/>
      <c r="V85" s="79"/>
      <c r="W85" s="79"/>
      <c r="X85" s="79"/>
      <c r="Y85" s="79"/>
    </row>
    <row r="86" spans="1:25" x14ac:dyDescent="0.2">
      <c r="A86" s="79"/>
      <c r="B86" s="76"/>
      <c r="C86" s="79"/>
      <c r="D86" s="79"/>
      <c r="E86" s="79"/>
      <c r="F86" s="79"/>
      <c r="G86" s="79"/>
      <c r="H86" s="79"/>
      <c r="I86" s="79"/>
      <c r="J86" s="79"/>
      <c r="K86" s="79"/>
      <c r="L86" s="79"/>
      <c r="M86" s="79"/>
      <c r="N86" s="79"/>
      <c r="O86" s="79"/>
      <c r="P86" s="79"/>
      <c r="Q86" s="79"/>
      <c r="R86" s="79"/>
      <c r="S86" s="79"/>
      <c r="T86" s="79"/>
      <c r="U86" s="79"/>
      <c r="V86" s="79"/>
      <c r="W86" s="79"/>
      <c r="X86" s="79"/>
      <c r="Y86" s="79"/>
    </row>
    <row r="87" spans="1:25" x14ac:dyDescent="0.2">
      <c r="A87" s="79"/>
      <c r="B87" s="76"/>
      <c r="C87" s="79"/>
      <c r="D87" s="79"/>
      <c r="E87" s="79"/>
      <c r="F87" s="79"/>
      <c r="G87" s="79"/>
      <c r="H87" s="79"/>
      <c r="I87" s="79"/>
      <c r="J87" s="79"/>
      <c r="K87" s="79"/>
      <c r="L87" s="79"/>
      <c r="M87" s="79"/>
      <c r="N87" s="79"/>
      <c r="O87" s="79"/>
      <c r="P87" s="79"/>
      <c r="Q87" s="79"/>
      <c r="R87" s="79"/>
      <c r="S87" s="79"/>
      <c r="T87" s="79"/>
      <c r="U87" s="79"/>
      <c r="V87" s="79"/>
      <c r="W87" s="79"/>
      <c r="X87" s="79"/>
      <c r="Y87" s="79"/>
    </row>
    <row r="88" spans="1:25" x14ac:dyDescent="0.2">
      <c r="A88" s="79"/>
      <c r="B88" s="76"/>
      <c r="C88" s="79"/>
      <c r="D88" s="79"/>
      <c r="E88" s="79"/>
      <c r="F88" s="79"/>
      <c r="G88" s="79"/>
      <c r="H88" s="79"/>
      <c r="I88" s="79"/>
      <c r="J88" s="79"/>
      <c r="K88" s="79"/>
      <c r="L88" s="79"/>
      <c r="M88" s="79"/>
      <c r="N88" s="79"/>
      <c r="O88" s="79"/>
      <c r="P88" s="79"/>
      <c r="Q88" s="79"/>
      <c r="R88" s="79"/>
      <c r="S88" s="79"/>
      <c r="T88" s="79"/>
      <c r="U88" s="79"/>
      <c r="V88" s="79"/>
      <c r="W88" s="79"/>
      <c r="X88" s="79"/>
      <c r="Y88" s="79"/>
    </row>
    <row r="89" spans="1:25" x14ac:dyDescent="0.2">
      <c r="A89" s="79"/>
      <c r="B89" s="76"/>
      <c r="C89" s="79"/>
      <c r="D89" s="79"/>
      <c r="E89" s="79"/>
      <c r="F89" s="79"/>
      <c r="G89" s="79"/>
      <c r="H89" s="79"/>
      <c r="I89" s="79"/>
      <c r="J89" s="79"/>
      <c r="K89" s="79"/>
      <c r="L89" s="79"/>
      <c r="M89" s="79"/>
      <c r="N89" s="79"/>
      <c r="O89" s="79"/>
      <c r="P89" s="79"/>
      <c r="Q89" s="79"/>
      <c r="R89" s="79"/>
      <c r="S89" s="79"/>
      <c r="T89" s="79"/>
      <c r="U89" s="79"/>
      <c r="V89" s="79"/>
      <c r="W89" s="79"/>
      <c r="X89" s="79"/>
      <c r="Y89" s="79"/>
    </row>
    <row r="90" spans="1:25" x14ac:dyDescent="0.2">
      <c r="A90" s="79"/>
      <c r="B90" s="76"/>
      <c r="C90" s="79"/>
      <c r="D90" s="79"/>
      <c r="E90" s="79"/>
      <c r="F90" s="79"/>
      <c r="G90" s="79"/>
      <c r="H90" s="79"/>
      <c r="I90" s="79"/>
      <c r="J90" s="79"/>
      <c r="K90" s="79"/>
      <c r="L90" s="79"/>
      <c r="M90" s="79"/>
      <c r="N90" s="79"/>
      <c r="O90" s="79"/>
      <c r="P90" s="79"/>
      <c r="Q90" s="79"/>
      <c r="R90" s="79"/>
      <c r="S90" s="79"/>
      <c r="T90" s="79"/>
      <c r="U90" s="79"/>
      <c r="V90" s="79"/>
      <c r="W90" s="79"/>
      <c r="X90" s="79"/>
      <c r="Y90" s="79"/>
    </row>
    <row r="91" spans="1:25" x14ac:dyDescent="0.2">
      <c r="A91" s="79"/>
      <c r="B91" s="76"/>
      <c r="C91" s="79"/>
      <c r="D91" s="79"/>
      <c r="E91" s="79"/>
      <c r="F91" s="79"/>
      <c r="G91" s="79"/>
      <c r="H91" s="79"/>
      <c r="I91" s="79"/>
      <c r="J91" s="79"/>
      <c r="K91" s="79"/>
      <c r="L91" s="79"/>
      <c r="M91" s="79"/>
      <c r="N91" s="79"/>
      <c r="O91" s="79"/>
      <c r="P91" s="79"/>
      <c r="Q91" s="79"/>
      <c r="R91" s="79"/>
      <c r="S91" s="79"/>
      <c r="T91" s="79"/>
      <c r="U91" s="79"/>
      <c r="V91" s="79"/>
      <c r="W91" s="79"/>
      <c r="X91" s="79"/>
      <c r="Y91" s="79"/>
    </row>
    <row r="92" spans="1:25" x14ac:dyDescent="0.2">
      <c r="A92" s="79"/>
      <c r="B92" s="76"/>
      <c r="C92" s="79"/>
      <c r="D92" s="79"/>
      <c r="E92" s="79"/>
      <c r="F92" s="79"/>
      <c r="G92" s="79"/>
      <c r="H92" s="79"/>
      <c r="I92" s="79"/>
      <c r="J92" s="79"/>
      <c r="K92" s="79"/>
      <c r="L92" s="79"/>
      <c r="M92" s="79"/>
      <c r="N92" s="79"/>
      <c r="O92" s="79"/>
      <c r="P92" s="79"/>
      <c r="Q92" s="79"/>
      <c r="R92" s="79"/>
      <c r="S92" s="79"/>
      <c r="T92" s="79"/>
      <c r="U92" s="79"/>
      <c r="V92" s="79"/>
      <c r="W92" s="79"/>
      <c r="X92" s="79"/>
      <c r="Y92" s="79"/>
    </row>
    <row r="93" spans="1:25" x14ac:dyDescent="0.2">
      <c r="A93" s="79"/>
      <c r="B93" s="76"/>
      <c r="C93" s="79"/>
      <c r="D93" s="79"/>
      <c r="E93" s="79"/>
      <c r="F93" s="79"/>
      <c r="G93" s="79"/>
      <c r="H93" s="79"/>
      <c r="I93" s="79"/>
      <c r="J93" s="79"/>
      <c r="K93" s="79"/>
      <c r="L93" s="79"/>
      <c r="M93" s="79"/>
      <c r="N93" s="79"/>
      <c r="O93" s="79"/>
      <c r="P93" s="79"/>
      <c r="Q93" s="79"/>
      <c r="R93" s="79"/>
      <c r="S93" s="79"/>
      <c r="T93" s="79"/>
      <c r="U93" s="79"/>
      <c r="V93" s="79"/>
      <c r="W93" s="79"/>
      <c r="X93" s="79"/>
      <c r="Y93" s="79"/>
    </row>
    <row r="94" spans="1:25" x14ac:dyDescent="0.2">
      <c r="A94" s="79"/>
      <c r="B94" s="76"/>
      <c r="C94" s="79"/>
      <c r="D94" s="79"/>
      <c r="E94" s="79"/>
      <c r="F94" s="79"/>
      <c r="G94" s="79"/>
      <c r="H94" s="79"/>
      <c r="I94" s="79"/>
      <c r="J94" s="79"/>
      <c r="K94" s="79"/>
      <c r="L94" s="79"/>
      <c r="M94" s="79"/>
      <c r="N94" s="79"/>
      <c r="O94" s="79"/>
      <c r="P94" s="79"/>
      <c r="Q94" s="79"/>
      <c r="R94" s="79"/>
      <c r="S94" s="79"/>
      <c r="T94" s="79"/>
      <c r="U94" s="79"/>
      <c r="V94" s="79"/>
      <c r="W94" s="79"/>
      <c r="X94" s="79"/>
      <c r="Y94" s="79"/>
    </row>
    <row r="95" spans="1:25" x14ac:dyDescent="0.2">
      <c r="A95" s="79"/>
      <c r="B95" s="76"/>
      <c r="C95" s="79"/>
      <c r="D95" s="79"/>
      <c r="E95" s="79"/>
      <c r="F95" s="79"/>
      <c r="G95" s="79"/>
      <c r="H95" s="79"/>
      <c r="I95" s="79"/>
      <c r="J95" s="79"/>
      <c r="K95" s="79"/>
      <c r="L95" s="79"/>
      <c r="M95" s="79"/>
      <c r="N95" s="79"/>
      <c r="O95" s="79"/>
      <c r="P95" s="79"/>
      <c r="Q95" s="79"/>
      <c r="R95" s="79"/>
      <c r="S95" s="79"/>
      <c r="T95" s="79"/>
      <c r="U95" s="79"/>
      <c r="V95" s="79"/>
      <c r="W95" s="79"/>
      <c r="X95" s="79"/>
      <c r="Y95" s="79"/>
    </row>
    <row r="96" spans="1:25" x14ac:dyDescent="0.2">
      <c r="A96" s="79"/>
      <c r="B96" s="76"/>
      <c r="C96" s="79"/>
      <c r="D96" s="79"/>
      <c r="E96" s="79"/>
      <c r="F96" s="79"/>
      <c r="G96" s="79"/>
      <c r="H96" s="79"/>
      <c r="I96" s="79"/>
      <c r="J96" s="79"/>
      <c r="K96" s="79"/>
      <c r="L96" s="79"/>
      <c r="M96" s="79"/>
      <c r="N96" s="79"/>
      <c r="O96" s="79"/>
      <c r="P96" s="79"/>
      <c r="Q96" s="79"/>
      <c r="R96" s="79"/>
      <c r="S96" s="79"/>
      <c r="T96" s="79"/>
      <c r="U96" s="79"/>
      <c r="V96" s="79"/>
      <c r="W96" s="79"/>
      <c r="X96" s="79"/>
      <c r="Y96" s="79"/>
    </row>
    <row r="97" spans="1:25" x14ac:dyDescent="0.2">
      <c r="A97" s="79"/>
      <c r="B97" s="76"/>
      <c r="C97" s="79"/>
      <c r="D97" s="79"/>
      <c r="E97" s="79"/>
      <c r="F97" s="79"/>
      <c r="G97" s="79"/>
      <c r="H97" s="79"/>
      <c r="I97" s="79"/>
      <c r="J97" s="79"/>
      <c r="K97" s="79"/>
      <c r="L97" s="79"/>
      <c r="M97" s="79"/>
      <c r="N97" s="79"/>
      <c r="O97" s="79"/>
      <c r="P97" s="79"/>
      <c r="Q97" s="79"/>
      <c r="R97" s="79"/>
      <c r="S97" s="79"/>
      <c r="T97" s="79"/>
      <c r="U97" s="79"/>
      <c r="V97" s="79"/>
      <c r="W97" s="79"/>
      <c r="X97" s="79"/>
      <c r="Y97" s="79"/>
    </row>
    <row r="98" spans="1:25" x14ac:dyDescent="0.2">
      <c r="A98" s="79"/>
      <c r="B98" s="76"/>
      <c r="C98" s="79"/>
      <c r="D98" s="79"/>
      <c r="E98" s="79"/>
      <c r="F98" s="79"/>
      <c r="G98" s="79"/>
      <c r="H98" s="79"/>
      <c r="I98" s="79"/>
      <c r="J98" s="79"/>
      <c r="K98" s="79"/>
      <c r="L98" s="79"/>
      <c r="M98" s="79"/>
      <c r="N98" s="79"/>
      <c r="O98" s="79"/>
      <c r="P98" s="79"/>
      <c r="Q98" s="79"/>
      <c r="R98" s="79"/>
      <c r="S98" s="79"/>
      <c r="T98" s="79"/>
      <c r="U98" s="79"/>
      <c r="V98" s="79"/>
      <c r="W98" s="79"/>
      <c r="X98" s="79"/>
      <c r="Y98" s="79"/>
    </row>
    <row r="99" spans="1:25" x14ac:dyDescent="0.2">
      <c r="A99" s="79"/>
      <c r="B99" s="76"/>
      <c r="C99" s="79"/>
      <c r="D99" s="79"/>
      <c r="E99" s="79"/>
      <c r="F99" s="79"/>
      <c r="G99" s="79"/>
      <c r="H99" s="79"/>
      <c r="I99" s="79"/>
      <c r="J99" s="79"/>
      <c r="K99" s="79"/>
      <c r="L99" s="79"/>
      <c r="M99" s="79"/>
      <c r="N99" s="79"/>
      <c r="O99" s="79"/>
      <c r="P99" s="79"/>
      <c r="Q99" s="79"/>
      <c r="R99" s="79"/>
      <c r="S99" s="79"/>
      <c r="T99" s="79"/>
      <c r="U99" s="79"/>
      <c r="V99" s="79"/>
      <c r="W99" s="79"/>
      <c r="X99" s="79"/>
      <c r="Y99" s="79"/>
    </row>
    <row r="100" spans="1:25" x14ac:dyDescent="0.2">
      <c r="A100" s="79"/>
      <c r="B100" s="76"/>
      <c r="C100" s="79"/>
      <c r="D100" s="79"/>
      <c r="E100" s="79"/>
      <c r="F100" s="79"/>
      <c r="G100" s="79"/>
      <c r="H100" s="79"/>
      <c r="I100" s="79"/>
      <c r="J100" s="79"/>
      <c r="K100" s="79"/>
      <c r="L100" s="79"/>
      <c r="M100" s="79"/>
      <c r="N100" s="79"/>
      <c r="O100" s="79"/>
      <c r="P100" s="79"/>
      <c r="Q100" s="79"/>
      <c r="R100" s="79"/>
      <c r="S100" s="79"/>
      <c r="T100" s="79"/>
      <c r="U100" s="79"/>
      <c r="V100" s="79"/>
      <c r="W100" s="79"/>
      <c r="X100" s="79"/>
      <c r="Y100" s="79"/>
    </row>
    <row r="101" spans="1:25" x14ac:dyDescent="0.2">
      <c r="A101" s="79"/>
      <c r="B101" s="76"/>
      <c r="C101" s="79"/>
      <c r="D101" s="79"/>
      <c r="E101" s="79"/>
      <c r="F101" s="79"/>
      <c r="G101" s="79"/>
      <c r="H101" s="79"/>
      <c r="I101" s="79"/>
      <c r="J101" s="79"/>
      <c r="K101" s="79"/>
      <c r="L101" s="79"/>
      <c r="M101" s="79"/>
      <c r="N101" s="79"/>
      <c r="O101" s="79"/>
      <c r="P101" s="79"/>
      <c r="Q101" s="79"/>
      <c r="R101" s="79"/>
      <c r="S101" s="79"/>
      <c r="T101" s="79"/>
      <c r="U101" s="79"/>
      <c r="V101" s="79"/>
      <c r="W101" s="79"/>
      <c r="X101" s="79"/>
      <c r="Y101" s="79"/>
    </row>
    <row r="102" spans="1:25" x14ac:dyDescent="0.2">
      <c r="A102" s="79"/>
      <c r="B102" s="76"/>
      <c r="C102" s="79"/>
      <c r="D102" s="79"/>
      <c r="E102" s="79"/>
      <c r="F102" s="79"/>
      <c r="G102" s="79"/>
      <c r="H102" s="79"/>
      <c r="I102" s="79"/>
      <c r="J102" s="79"/>
      <c r="K102" s="79"/>
      <c r="L102" s="79"/>
      <c r="M102" s="79"/>
      <c r="N102" s="79"/>
      <c r="O102" s="79"/>
      <c r="P102" s="79"/>
      <c r="Q102" s="79"/>
      <c r="R102" s="79"/>
      <c r="S102" s="79"/>
      <c r="T102" s="79"/>
      <c r="U102" s="79"/>
      <c r="V102" s="79"/>
      <c r="W102" s="79"/>
      <c r="X102" s="79"/>
      <c r="Y102" s="79"/>
    </row>
    <row r="103" spans="1:25" x14ac:dyDescent="0.2">
      <c r="A103" s="79"/>
      <c r="B103" s="76"/>
      <c r="C103" s="79"/>
      <c r="D103" s="79"/>
      <c r="E103" s="79"/>
      <c r="F103" s="79"/>
      <c r="G103" s="79"/>
      <c r="H103" s="79"/>
      <c r="I103" s="79"/>
      <c r="J103" s="79"/>
      <c r="K103" s="79"/>
      <c r="L103" s="79"/>
      <c r="M103" s="79"/>
      <c r="N103" s="79"/>
      <c r="O103" s="79"/>
      <c r="P103" s="79"/>
      <c r="Q103" s="79"/>
      <c r="R103" s="79"/>
      <c r="S103" s="79"/>
      <c r="T103" s="79"/>
      <c r="U103" s="79"/>
      <c r="V103" s="79"/>
      <c r="W103" s="79"/>
      <c r="X103" s="79"/>
      <c r="Y103" s="79"/>
    </row>
    <row r="104" spans="1:25" x14ac:dyDescent="0.2">
      <c r="A104" s="79"/>
      <c r="B104" s="76"/>
      <c r="C104" s="79"/>
      <c r="D104" s="79"/>
      <c r="E104" s="79"/>
      <c r="F104" s="79"/>
      <c r="G104" s="79"/>
      <c r="H104" s="79"/>
      <c r="I104" s="79"/>
      <c r="J104" s="79"/>
      <c r="K104" s="79"/>
      <c r="L104" s="79"/>
      <c r="M104" s="79"/>
      <c r="N104" s="79"/>
      <c r="O104" s="79"/>
      <c r="P104" s="79"/>
      <c r="Q104" s="79"/>
      <c r="R104" s="79"/>
      <c r="S104" s="79"/>
      <c r="T104" s="79"/>
      <c r="U104" s="79"/>
      <c r="V104" s="79"/>
      <c r="W104" s="79"/>
      <c r="X104" s="79"/>
      <c r="Y104" s="79"/>
    </row>
    <row r="105" spans="1:25" x14ac:dyDescent="0.2">
      <c r="A105" s="79"/>
      <c r="B105" s="76"/>
      <c r="C105" s="79"/>
      <c r="D105" s="79"/>
      <c r="E105" s="79"/>
      <c r="F105" s="79"/>
      <c r="G105" s="79"/>
      <c r="H105" s="79"/>
      <c r="I105" s="79"/>
      <c r="J105" s="79"/>
      <c r="K105" s="79"/>
      <c r="L105" s="79"/>
      <c r="M105" s="79"/>
      <c r="N105" s="79"/>
      <c r="O105" s="79"/>
      <c r="P105" s="79"/>
      <c r="Q105" s="79"/>
      <c r="R105" s="79"/>
      <c r="S105" s="79"/>
      <c r="T105" s="79"/>
      <c r="U105" s="79"/>
      <c r="V105" s="79"/>
      <c r="W105" s="79"/>
      <c r="X105" s="79"/>
      <c r="Y105" s="79"/>
    </row>
    <row r="106" spans="1:25" x14ac:dyDescent="0.2">
      <c r="A106" s="79"/>
      <c r="B106" s="76"/>
      <c r="C106" s="79"/>
      <c r="D106" s="79"/>
      <c r="E106" s="79"/>
      <c r="F106" s="79"/>
      <c r="G106" s="79"/>
      <c r="H106" s="79"/>
      <c r="I106" s="79"/>
      <c r="J106" s="79"/>
      <c r="K106" s="79"/>
      <c r="L106" s="79"/>
      <c r="M106" s="79"/>
      <c r="N106" s="79"/>
      <c r="O106" s="79"/>
      <c r="P106" s="79"/>
      <c r="Q106" s="79"/>
      <c r="R106" s="79"/>
      <c r="S106" s="79"/>
      <c r="T106" s="79"/>
      <c r="U106" s="79"/>
      <c r="V106" s="79"/>
      <c r="W106" s="79"/>
      <c r="X106" s="79"/>
      <c r="Y106" s="79"/>
    </row>
    <row r="107" spans="1:25" x14ac:dyDescent="0.2">
      <c r="A107" s="79"/>
      <c r="B107" s="76"/>
      <c r="C107" s="79"/>
      <c r="D107" s="79"/>
      <c r="E107" s="79"/>
      <c r="F107" s="79"/>
      <c r="G107" s="79"/>
      <c r="H107" s="79"/>
      <c r="I107" s="79"/>
      <c r="J107" s="79"/>
      <c r="K107" s="79"/>
      <c r="L107" s="79"/>
      <c r="M107" s="79"/>
      <c r="N107" s="79"/>
      <c r="O107" s="79"/>
      <c r="P107" s="79"/>
      <c r="Q107" s="79"/>
      <c r="R107" s="79"/>
      <c r="S107" s="79"/>
      <c r="T107" s="79"/>
      <c r="U107" s="79"/>
      <c r="V107" s="79"/>
      <c r="W107" s="79"/>
      <c r="X107" s="79"/>
      <c r="Y107" s="79"/>
    </row>
    <row r="108" spans="1:25" x14ac:dyDescent="0.2">
      <c r="A108" s="79"/>
      <c r="B108" s="76"/>
      <c r="C108" s="79"/>
      <c r="D108" s="79"/>
      <c r="E108" s="79"/>
      <c r="F108" s="79"/>
      <c r="G108" s="79"/>
      <c r="H108" s="79"/>
      <c r="I108" s="79"/>
      <c r="J108" s="79"/>
      <c r="K108" s="79"/>
      <c r="L108" s="79"/>
      <c r="M108" s="79"/>
      <c r="N108" s="79"/>
      <c r="O108" s="79"/>
      <c r="P108" s="79"/>
      <c r="Q108" s="79"/>
      <c r="R108" s="79"/>
      <c r="S108" s="79"/>
      <c r="T108" s="79"/>
      <c r="U108" s="79"/>
      <c r="V108" s="79"/>
      <c r="W108" s="79"/>
      <c r="X108" s="79"/>
      <c r="Y108" s="79"/>
    </row>
    <row r="109" spans="1:25" x14ac:dyDescent="0.2">
      <c r="A109" s="79"/>
      <c r="B109" s="76"/>
      <c r="C109" s="79"/>
      <c r="D109" s="79"/>
      <c r="E109" s="79"/>
      <c r="F109" s="79"/>
      <c r="G109" s="79"/>
      <c r="H109" s="79"/>
      <c r="I109" s="79"/>
      <c r="J109" s="79"/>
      <c r="K109" s="79"/>
      <c r="L109" s="79"/>
      <c r="M109" s="79"/>
      <c r="N109" s="79"/>
      <c r="O109" s="79"/>
      <c r="P109" s="79"/>
      <c r="Q109" s="79"/>
      <c r="R109" s="79"/>
      <c r="S109" s="79"/>
      <c r="T109" s="79"/>
      <c r="U109" s="79"/>
      <c r="V109" s="79"/>
      <c r="W109" s="79"/>
      <c r="X109" s="79"/>
      <c r="Y109" s="79"/>
    </row>
  </sheetData>
  <autoFilter ref="A8:J9" xr:uid="{C0BFA7AE-0CF3-450C-AF01-7D799D26BB2E}">
    <filterColumn colId="3" showButton="0"/>
  </autoFilter>
  <dataConsolidate/>
  <mergeCells count="16">
    <mergeCell ref="J4:J5"/>
    <mergeCell ref="B6:J7"/>
    <mergeCell ref="B1:F3"/>
    <mergeCell ref="G1:H3"/>
    <mergeCell ref="B4:F5"/>
    <mergeCell ref="G4:H5"/>
    <mergeCell ref="I4:I5"/>
    <mergeCell ref="I8:I9"/>
    <mergeCell ref="J8:J9"/>
    <mergeCell ref="A8:A9"/>
    <mergeCell ref="D8:E8"/>
    <mergeCell ref="F8:F9"/>
    <mergeCell ref="G8:G9"/>
    <mergeCell ref="H8:H9"/>
    <mergeCell ref="C8:C9"/>
    <mergeCell ref="B8:B9"/>
  </mergeCells>
  <conditionalFormatting sqref="J10:J75">
    <cfRule type="containsText" dxfId="3" priority="57" operator="containsText" text="EXTREMO">
      <formula>NOT(ISERROR(SEARCH("EXTREMO",J10)))</formula>
    </cfRule>
    <cfRule type="containsText" dxfId="2" priority="58" operator="containsText" text="ALTO">
      <formula>NOT(ISERROR(SEARCH("ALTO",J10)))</formula>
    </cfRule>
    <cfRule type="containsText" dxfId="1" priority="59" operator="containsText" text="MODERADO">
      <formula>NOT(ISERROR(SEARCH("MODERADO",J10)))</formula>
    </cfRule>
    <cfRule type="containsText" dxfId="0" priority="60" operator="containsText" text="BAJA">
      <formula>NOT(ISERROR(SEARCH("BAJA",J10)))</formula>
    </cfRule>
  </conditionalFormatting>
  <pageMargins left="0.23622047244094491" right="0.23622047244094491" top="0.74803149606299213" bottom="0.74803149606299213" header="0.31496062992125984" footer="0.31496062992125984"/>
  <pageSetup scale="43" orientation="portrait"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'TABLAS DE INFORMACIÓN'!$AI$4:$AI$5</xm:f>
          </x14:formula1>
          <xm:sqref>D10:D75</xm:sqref>
        </x14:dataValidation>
        <x14:dataValidation type="list" allowBlank="1" showInputMessage="1" showErrorMessage="1" xr:uid="{00000000-0002-0000-0500-000001000000}">
          <x14:formula1>
            <xm:f>'TABLAS DE INFORMACIÓN'!$AK$4:$AK$6</xm:f>
          </x14:formula1>
          <xm:sqref>E10:E75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EDE14"/>
  </sheetPr>
  <dimension ref="A1:AA276"/>
  <sheetViews>
    <sheetView view="pageBreakPreview" zoomScale="70" zoomScaleNormal="90" zoomScaleSheetLayoutView="7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12.75" x14ac:dyDescent="0.2"/>
  <cols>
    <col min="1" max="3" width="20.42578125" style="80" customWidth="1"/>
    <col min="4" max="5" width="36.140625" style="80" customWidth="1"/>
    <col min="6" max="6" width="22.140625" style="80" customWidth="1"/>
    <col min="7" max="7" width="27.85546875" style="80" customWidth="1"/>
    <col min="8" max="8" width="25.5703125" style="80" bestFit="1" customWidth="1"/>
    <col min="9" max="9" width="28" style="80" customWidth="1"/>
    <col min="10" max="16384" width="11.42578125" style="80"/>
  </cols>
  <sheetData>
    <row r="1" spans="1:27" s="77" customFormat="1" ht="19.5" customHeight="1" thickBot="1" x14ac:dyDescent="0.25">
      <c r="A1" s="76"/>
      <c r="B1" s="169" t="s">
        <v>0</v>
      </c>
      <c r="C1" s="220"/>
      <c r="D1" s="220"/>
      <c r="E1" s="170"/>
      <c r="F1" s="205" t="s">
        <v>1</v>
      </c>
      <c r="G1" s="206"/>
      <c r="H1" s="124" t="s">
        <v>2</v>
      </c>
      <c r="I1" s="71" t="s">
        <v>3</v>
      </c>
    </row>
    <row r="2" spans="1:27" s="77" customFormat="1" ht="19.5" customHeight="1" thickBot="1" x14ac:dyDescent="0.25">
      <c r="A2" s="76"/>
      <c r="B2" s="197"/>
      <c r="C2" s="198"/>
      <c r="D2" s="198"/>
      <c r="E2" s="199"/>
      <c r="F2" s="207"/>
      <c r="G2" s="208"/>
      <c r="H2" s="124" t="s">
        <v>4</v>
      </c>
      <c r="I2" s="73">
        <v>20</v>
      </c>
    </row>
    <row r="3" spans="1:27" s="77" customFormat="1" ht="19.5" customHeight="1" thickBot="1" x14ac:dyDescent="0.25">
      <c r="A3" s="76"/>
      <c r="B3" s="171"/>
      <c r="C3" s="200"/>
      <c r="D3" s="200"/>
      <c r="E3" s="172"/>
      <c r="F3" s="209"/>
      <c r="G3" s="210"/>
      <c r="H3" s="125" t="s">
        <v>5</v>
      </c>
      <c r="I3" s="74">
        <v>42745</v>
      </c>
    </row>
    <row r="4" spans="1:27" s="77" customFormat="1" ht="19.5" customHeight="1" x14ac:dyDescent="0.2">
      <c r="A4" s="76"/>
      <c r="B4" s="169" t="s">
        <v>6</v>
      </c>
      <c r="C4" s="220"/>
      <c r="D4" s="220"/>
      <c r="E4" s="170"/>
      <c r="F4" s="181" t="s">
        <v>7</v>
      </c>
      <c r="G4" s="182"/>
      <c r="H4" s="141" t="s">
        <v>893</v>
      </c>
      <c r="I4" s="139" t="s">
        <v>551</v>
      </c>
    </row>
    <row r="5" spans="1:27" s="77" customFormat="1" ht="19.5" customHeight="1" thickBot="1" x14ac:dyDescent="0.25">
      <c r="A5" s="76"/>
      <c r="B5" s="171"/>
      <c r="C5" s="200"/>
      <c r="D5" s="200"/>
      <c r="E5" s="172"/>
      <c r="F5" s="185"/>
      <c r="G5" s="186"/>
      <c r="H5" s="142"/>
      <c r="I5" s="143"/>
      <c r="J5" s="81"/>
    </row>
    <row r="6" spans="1:27" ht="15.75" customHeight="1" x14ac:dyDescent="0.2">
      <c r="A6" s="75"/>
      <c r="B6" s="175" t="s">
        <v>896</v>
      </c>
      <c r="C6" s="176"/>
      <c r="D6" s="176"/>
      <c r="E6" s="176"/>
      <c r="F6" s="176"/>
      <c r="G6" s="176"/>
      <c r="H6" s="176"/>
      <c r="I6" s="177"/>
      <c r="J6" s="82"/>
      <c r="K6" s="76"/>
      <c r="L6" s="76"/>
      <c r="M6" s="76"/>
      <c r="N6" s="76"/>
      <c r="O6" s="76"/>
      <c r="P6" s="76"/>
      <c r="Q6" s="76"/>
      <c r="R6" s="76"/>
      <c r="S6" s="76"/>
      <c r="T6" s="76"/>
      <c r="U6" s="76"/>
      <c r="V6" s="76"/>
      <c r="W6" s="76"/>
      <c r="X6" s="76"/>
      <c r="Y6" s="76"/>
      <c r="Z6" s="76"/>
      <c r="AA6" s="76"/>
    </row>
    <row r="7" spans="1:27" ht="15.75" customHeight="1" thickBot="1" x14ac:dyDescent="0.25">
      <c r="A7" s="75"/>
      <c r="B7" s="178"/>
      <c r="C7" s="246"/>
      <c r="D7" s="246"/>
      <c r="E7" s="246"/>
      <c r="F7" s="246"/>
      <c r="G7" s="246"/>
      <c r="H7" s="247"/>
      <c r="I7" s="248"/>
      <c r="J7" s="76"/>
      <c r="K7" s="76"/>
      <c r="L7" s="76"/>
      <c r="M7" s="76"/>
      <c r="N7" s="76"/>
      <c r="O7" s="76"/>
      <c r="P7" s="76"/>
      <c r="Q7" s="76"/>
      <c r="R7" s="76"/>
      <c r="S7" s="76"/>
      <c r="T7" s="76"/>
      <c r="U7" s="76"/>
      <c r="V7" s="76"/>
      <c r="W7" s="76"/>
      <c r="X7" s="76"/>
      <c r="Y7" s="76"/>
      <c r="Z7" s="76"/>
      <c r="AA7" s="76"/>
    </row>
    <row r="8" spans="1:27" ht="15.75" customHeight="1" thickBot="1" x14ac:dyDescent="0.25">
      <c r="A8" s="141" t="s">
        <v>167</v>
      </c>
      <c r="B8" s="141" t="s">
        <v>0</v>
      </c>
      <c r="C8" s="141" t="s">
        <v>168</v>
      </c>
      <c r="D8" s="141" t="s">
        <v>429</v>
      </c>
      <c r="E8" s="141" t="s">
        <v>553</v>
      </c>
      <c r="F8" s="141" t="s">
        <v>443</v>
      </c>
      <c r="G8" s="141" t="s">
        <v>554</v>
      </c>
      <c r="H8" s="171" t="s">
        <v>552</v>
      </c>
      <c r="I8" s="172"/>
      <c r="J8" s="76"/>
      <c r="K8" s="76"/>
      <c r="L8" s="76"/>
      <c r="M8" s="76"/>
      <c r="N8" s="76"/>
      <c r="O8" s="76"/>
      <c r="P8" s="76"/>
      <c r="Q8" s="76"/>
      <c r="R8" s="76"/>
      <c r="S8" s="76"/>
      <c r="T8" s="76"/>
      <c r="U8" s="76"/>
      <c r="V8" s="76"/>
      <c r="W8" s="76"/>
      <c r="X8" s="76"/>
      <c r="Y8" s="76"/>
      <c r="Z8" s="76"/>
      <c r="AA8" s="76"/>
    </row>
    <row r="9" spans="1:27" s="63" customFormat="1" ht="26.25" thickBot="1" x14ac:dyDescent="0.3">
      <c r="A9" s="142"/>
      <c r="B9" s="142"/>
      <c r="C9" s="142"/>
      <c r="D9" s="142"/>
      <c r="E9" s="142"/>
      <c r="F9" s="142"/>
      <c r="G9" s="142"/>
      <c r="H9" s="136" t="s">
        <v>555</v>
      </c>
      <c r="I9" s="136" t="s">
        <v>556</v>
      </c>
      <c r="J9" s="75"/>
      <c r="K9" s="75"/>
      <c r="L9" s="75"/>
      <c r="M9" s="75"/>
      <c r="N9" s="75"/>
      <c r="O9" s="75"/>
      <c r="P9" s="75"/>
      <c r="Q9" s="75"/>
      <c r="R9" s="75"/>
      <c r="S9" s="75"/>
      <c r="T9" s="75"/>
      <c r="U9" s="75"/>
      <c r="V9" s="75"/>
      <c r="W9" s="75"/>
      <c r="X9" s="75"/>
      <c r="Y9" s="75"/>
      <c r="Z9" s="75"/>
      <c r="AA9" s="75"/>
    </row>
    <row r="10" spans="1:27" s="63" customFormat="1" ht="51" x14ac:dyDescent="0.25">
      <c r="A10" s="83">
        <v>1</v>
      </c>
      <c r="B10" s="67" t="str">
        <f>+VLOOKUP(A10,'IDENTIFICACIÓN DE RIESGOS'!$A$7:$F$95,2,0)</f>
        <v xml:space="preserve">Acceso y Fortalecimiento a la Justicia </v>
      </c>
      <c r="C10" s="109" t="str">
        <f>+VLOOKUP(A10,'IDENTIFICACIÓN DE RIESGOS'!$A$7:$F$95,3,0)</f>
        <v>Inadecuada orientación a los usuarios en casas de justicia</v>
      </c>
      <c r="D10" s="91" t="s">
        <v>557</v>
      </c>
      <c r="E10" s="83" t="s">
        <v>558</v>
      </c>
      <c r="F10" s="62" t="s">
        <v>455</v>
      </c>
      <c r="G10" s="83" t="s">
        <v>559</v>
      </c>
      <c r="H10" s="67" t="s">
        <v>560</v>
      </c>
      <c r="I10" s="67" t="s">
        <v>560</v>
      </c>
      <c r="J10" s="75"/>
      <c r="K10" s="75"/>
      <c r="L10" s="75"/>
      <c r="M10" s="75"/>
      <c r="N10" s="75"/>
      <c r="O10" s="75"/>
      <c r="P10" s="75"/>
      <c r="Q10" s="75"/>
      <c r="R10" s="75"/>
      <c r="S10" s="75"/>
      <c r="T10" s="75"/>
      <c r="U10" s="75"/>
      <c r="V10" s="75"/>
      <c r="W10" s="75"/>
      <c r="X10" s="75"/>
      <c r="Y10" s="75"/>
      <c r="Z10" s="75"/>
      <c r="AA10" s="75"/>
    </row>
    <row r="11" spans="1:27" s="63" customFormat="1" ht="63.75" x14ac:dyDescent="0.25">
      <c r="A11" s="67">
        <v>2</v>
      </c>
      <c r="B11" s="67" t="str">
        <f>+VLOOKUP(A11,'IDENTIFICACIÓN DE RIESGOS'!$A$7:$F$95,2,0)</f>
        <v xml:space="preserve">Acceso y Fortalecimiento a la Justicia </v>
      </c>
      <c r="C11" s="109" t="str">
        <f>+VLOOKUP(A11,'IDENTIFICACIÓN DE RIESGOS'!$A$7:$F$95,3,0)</f>
        <v>Desvinculación de entidades operadoras al programa de casas de justicia</v>
      </c>
      <c r="D11" s="89" t="s">
        <v>557</v>
      </c>
      <c r="E11" s="83" t="s">
        <v>561</v>
      </c>
      <c r="F11" s="62" t="s">
        <v>455</v>
      </c>
      <c r="G11" s="67" t="s">
        <v>559</v>
      </c>
      <c r="H11" s="67" t="s">
        <v>560</v>
      </c>
      <c r="I11" s="67" t="s">
        <v>560</v>
      </c>
      <c r="J11" s="75"/>
      <c r="K11" s="75"/>
      <c r="L11" s="75"/>
      <c r="M11" s="75"/>
      <c r="N11" s="75"/>
      <c r="O11" s="75"/>
      <c r="P11" s="75"/>
      <c r="Q11" s="75"/>
      <c r="R11" s="75"/>
      <c r="S11" s="75"/>
      <c r="T11" s="75"/>
      <c r="U11" s="75"/>
      <c r="V11" s="75"/>
      <c r="W11" s="75"/>
      <c r="X11" s="75"/>
      <c r="Y11" s="75"/>
      <c r="Z11" s="75"/>
      <c r="AA11" s="75"/>
    </row>
    <row r="12" spans="1:27" s="63" customFormat="1" ht="127.5" x14ac:dyDescent="0.25">
      <c r="A12" s="67">
        <v>3</v>
      </c>
      <c r="B12" s="67" t="str">
        <f>+VLOOKUP(A12,'IDENTIFICACIÓN DE RIESGOS'!$A$7:$F$95,2,0)</f>
        <v xml:space="preserve">Acceso y Fortalecimiento a la Justicia </v>
      </c>
      <c r="C12" s="109" t="str">
        <f>+VLOOKUP(A12,'IDENTIFICACIÓN DE RIESGOS'!$A$7:$F$95,3,0)</f>
        <v>Interrupción o retraso en la prestación de los servicios de recepción, información y orientación de los ciudadanos en las casas de justicia de Bogotá</v>
      </c>
      <c r="D12" s="89" t="s">
        <v>557</v>
      </c>
      <c r="E12" s="83" t="s">
        <v>562</v>
      </c>
      <c r="F12" s="62" t="s">
        <v>455</v>
      </c>
      <c r="G12" s="67" t="s">
        <v>559</v>
      </c>
      <c r="H12" s="67" t="s">
        <v>560</v>
      </c>
      <c r="I12" s="67" t="s">
        <v>560</v>
      </c>
      <c r="J12" s="75"/>
      <c r="K12" s="75"/>
      <c r="L12" s="75"/>
      <c r="M12" s="75"/>
      <c r="N12" s="75"/>
      <c r="O12" s="75"/>
      <c r="P12" s="75"/>
      <c r="Q12" s="75"/>
      <c r="R12" s="75"/>
      <c r="S12" s="75"/>
      <c r="T12" s="75"/>
      <c r="U12" s="75"/>
      <c r="V12" s="75"/>
      <c r="W12" s="75"/>
      <c r="X12" s="75"/>
      <c r="Y12" s="75"/>
      <c r="Z12" s="75"/>
      <c r="AA12" s="75"/>
    </row>
    <row r="13" spans="1:27" s="63" customFormat="1" ht="102" x14ac:dyDescent="0.25">
      <c r="A13" s="83">
        <v>4</v>
      </c>
      <c r="B13" s="67" t="str">
        <f>+VLOOKUP(A13,'IDENTIFICACIÓN DE RIESGOS'!$A$7:$F$95,2,0)</f>
        <v xml:space="preserve">Acceso y Fortalecimiento a la Justicia </v>
      </c>
      <c r="C13" s="109" t="str">
        <f>+VLOOKUP(A13,'IDENTIFICACIÓN DE RIESGOS'!$A$7:$F$95,3,0)</f>
        <v>Interrupción o retraso en la prestación de los servicios por parte de las entidades operadoras de las casas de justicia de Bogotá</v>
      </c>
      <c r="D13" s="89" t="s">
        <v>557</v>
      </c>
      <c r="E13" s="83" t="s">
        <v>563</v>
      </c>
      <c r="F13" s="62" t="s">
        <v>455</v>
      </c>
      <c r="G13" s="67" t="s">
        <v>559</v>
      </c>
      <c r="H13" s="67" t="s">
        <v>560</v>
      </c>
      <c r="I13" s="67" t="s">
        <v>560</v>
      </c>
      <c r="J13" s="75"/>
      <c r="K13" s="75"/>
      <c r="L13" s="75"/>
      <c r="M13" s="75"/>
      <c r="N13" s="75"/>
      <c r="O13" s="75"/>
      <c r="P13" s="75"/>
      <c r="Q13" s="75"/>
      <c r="R13" s="75"/>
      <c r="S13" s="75"/>
      <c r="T13" s="75"/>
      <c r="U13" s="75"/>
      <c r="V13" s="75"/>
      <c r="W13" s="75"/>
      <c r="X13" s="75"/>
      <c r="Y13" s="75"/>
      <c r="Z13" s="75"/>
      <c r="AA13" s="75"/>
    </row>
    <row r="14" spans="1:27" s="63" customFormat="1" ht="51" x14ac:dyDescent="0.25">
      <c r="A14" s="67">
        <v>5</v>
      </c>
      <c r="B14" s="67" t="str">
        <f>+VLOOKUP(A14,'IDENTIFICACIÓN DE RIESGOS'!$A$7:$F$95,2,0)</f>
        <v xml:space="preserve">Acceso y Fortalecimiento a la Justicia </v>
      </c>
      <c r="C14" s="109" t="str">
        <f>+VLOOKUP(A14,'IDENTIFICACIÓN DE RIESGOS'!$A$7:$F$95,3,0)</f>
        <v>Afectación psicosocial de los funcionarios y contratistas del CTP</v>
      </c>
      <c r="D14" s="89" t="s">
        <v>557</v>
      </c>
      <c r="E14" s="83" t="s">
        <v>564</v>
      </c>
      <c r="F14" s="62" t="s">
        <v>455</v>
      </c>
      <c r="G14" s="67" t="s">
        <v>559</v>
      </c>
      <c r="H14" s="67" t="s">
        <v>560</v>
      </c>
      <c r="I14" s="67" t="s">
        <v>560</v>
      </c>
      <c r="J14" s="75"/>
      <c r="K14" s="75"/>
      <c r="L14" s="75"/>
      <c r="M14" s="75"/>
      <c r="N14" s="75"/>
      <c r="O14" s="75"/>
      <c r="P14" s="75"/>
      <c r="Q14" s="75"/>
      <c r="R14" s="75"/>
      <c r="S14" s="75"/>
      <c r="T14" s="75"/>
      <c r="U14" s="75"/>
      <c r="V14" s="75"/>
      <c r="W14" s="75"/>
      <c r="X14" s="75"/>
      <c r="Y14" s="75"/>
      <c r="Z14" s="75"/>
      <c r="AA14" s="75"/>
    </row>
    <row r="15" spans="1:27" s="63" customFormat="1" ht="51" x14ac:dyDescent="0.25">
      <c r="A15" s="67">
        <v>6</v>
      </c>
      <c r="B15" s="67" t="str">
        <f>+VLOOKUP(A15,'IDENTIFICACIÓN DE RIESGOS'!$A$7:$F$95,2,0)</f>
        <v xml:space="preserve">Acceso y Fortalecimiento a la Justicia </v>
      </c>
      <c r="C15" s="109" t="str">
        <f>+VLOOKUP(A15,'IDENTIFICACIÓN DE RIESGOS'!$A$7:$F$95,3,0)</f>
        <v>Inadecuada implementación del medio "Traslado por protección"</v>
      </c>
      <c r="D15" s="89" t="s">
        <v>557</v>
      </c>
      <c r="E15" s="83" t="s">
        <v>565</v>
      </c>
      <c r="F15" s="62" t="s">
        <v>455</v>
      </c>
      <c r="G15" s="67" t="s">
        <v>559</v>
      </c>
      <c r="H15" s="67" t="s">
        <v>560</v>
      </c>
      <c r="I15" s="67" t="s">
        <v>560</v>
      </c>
      <c r="J15" s="75"/>
      <c r="K15" s="75"/>
      <c r="L15" s="75"/>
      <c r="M15" s="75"/>
      <c r="N15" s="75"/>
      <c r="O15" s="75"/>
      <c r="P15" s="75"/>
      <c r="Q15" s="75"/>
      <c r="R15" s="75"/>
      <c r="S15" s="75"/>
      <c r="T15" s="75"/>
      <c r="U15" s="75"/>
      <c r="V15" s="75"/>
      <c r="W15" s="75"/>
      <c r="X15" s="75"/>
      <c r="Y15" s="75"/>
      <c r="Z15" s="75"/>
      <c r="AA15" s="75"/>
    </row>
    <row r="16" spans="1:27" s="63" customFormat="1" ht="127.5" x14ac:dyDescent="0.25">
      <c r="A16" s="83">
        <v>7</v>
      </c>
      <c r="B16" s="67" t="str">
        <f>+VLOOKUP(A16,'IDENTIFICACIÓN DE RIESGOS'!$A$7:$F$95,2,0)</f>
        <v>Atención y Servicio al Ciudadano</v>
      </c>
      <c r="C16" s="109" t="str">
        <f>+VLOOKUP(A16,'IDENTIFICACIÓN DE RIESGOS'!$A$7:$F$95,3,0)</f>
        <v>Responder extemporáneamente las Peticiones, Quejas, Reclamos o Sugerencias que ingresen a la Secretaría Distrital de Seguridad, Convivencia y Justicia.</v>
      </c>
      <c r="D16" s="67" t="s">
        <v>450</v>
      </c>
      <c r="E16" s="83" t="s">
        <v>566</v>
      </c>
      <c r="F16" s="67" t="s">
        <v>567</v>
      </c>
      <c r="G16" s="67" t="s">
        <v>568</v>
      </c>
      <c r="H16" s="87">
        <v>43831</v>
      </c>
      <c r="I16" s="87">
        <v>44196</v>
      </c>
      <c r="J16" s="75"/>
      <c r="K16" s="75"/>
      <c r="L16" s="75"/>
      <c r="M16" s="75"/>
      <c r="N16" s="75"/>
      <c r="O16" s="75"/>
      <c r="P16" s="75"/>
      <c r="Q16" s="75"/>
      <c r="R16" s="75"/>
      <c r="S16" s="75"/>
      <c r="T16" s="75"/>
      <c r="U16" s="75"/>
      <c r="V16" s="75"/>
      <c r="W16" s="75"/>
      <c r="X16" s="75"/>
      <c r="Y16" s="75"/>
      <c r="Z16" s="75"/>
      <c r="AA16" s="75"/>
    </row>
    <row r="17" spans="1:27" s="63" customFormat="1" ht="63.75" x14ac:dyDescent="0.25">
      <c r="A17" s="67">
        <v>8</v>
      </c>
      <c r="B17" s="67" t="str">
        <f>+VLOOKUP(A17,'IDENTIFICACIÓN DE RIESGOS'!$A$7:$F$95,2,0)</f>
        <v>Atención y Servicio al Ciudadano</v>
      </c>
      <c r="C17" s="109" t="str">
        <f>+VLOOKUP(A17,'IDENTIFICACIÓN DE RIESGOS'!$A$7:$F$95,3,0)</f>
        <v>Publicar extemporáneamente los Informes de PQRS en la página web de la entidad.</v>
      </c>
      <c r="D17" s="67" t="s">
        <v>557</v>
      </c>
      <c r="E17" s="83" t="s">
        <v>569</v>
      </c>
      <c r="F17" s="67" t="s">
        <v>469</v>
      </c>
      <c r="G17" s="67" t="s">
        <v>570</v>
      </c>
      <c r="H17" s="67" t="s">
        <v>560</v>
      </c>
      <c r="I17" s="67" t="s">
        <v>560</v>
      </c>
      <c r="J17" s="75"/>
      <c r="K17" s="75"/>
      <c r="L17" s="75"/>
      <c r="M17" s="75"/>
      <c r="N17" s="75"/>
      <c r="O17" s="75"/>
      <c r="P17" s="75"/>
      <c r="Q17" s="75"/>
      <c r="R17" s="75"/>
      <c r="S17" s="75"/>
      <c r="T17" s="75"/>
      <c r="U17" s="75"/>
      <c r="V17" s="75"/>
      <c r="W17" s="75"/>
      <c r="X17" s="75"/>
      <c r="Y17" s="75"/>
      <c r="Z17" s="75"/>
      <c r="AA17" s="75"/>
    </row>
    <row r="18" spans="1:27" s="63" customFormat="1" ht="76.5" x14ac:dyDescent="0.25">
      <c r="A18" s="67">
        <v>9</v>
      </c>
      <c r="B18" s="67" t="str">
        <f>+VLOOKUP(A18,'IDENTIFICACIÓN DE RIESGOS'!$A$7:$F$95,2,0)</f>
        <v>Control Interno Disciplinario</v>
      </c>
      <c r="C18" s="109" t="str">
        <f>+VLOOKUP(A18,'IDENTIFICACIÓN DE RIESGOS'!$A$7:$F$95,3,0)</f>
        <v>Procesos disciplinarios desarrollados  y fallados sin cumplir con los parámetros de ley.</v>
      </c>
      <c r="D18" s="67" t="s">
        <v>557</v>
      </c>
      <c r="E18" s="83" t="s">
        <v>569</v>
      </c>
      <c r="F18" s="67" t="s">
        <v>471</v>
      </c>
      <c r="G18" s="67" t="s">
        <v>571</v>
      </c>
      <c r="H18" s="67" t="s">
        <v>560</v>
      </c>
      <c r="I18" s="67" t="s">
        <v>560</v>
      </c>
      <c r="J18" s="75"/>
      <c r="K18" s="75"/>
      <c r="L18" s="75"/>
      <c r="M18" s="75"/>
      <c r="N18" s="75"/>
      <c r="O18" s="75"/>
      <c r="P18" s="75"/>
      <c r="Q18" s="75"/>
      <c r="R18" s="75"/>
      <c r="S18" s="75"/>
      <c r="T18" s="75"/>
      <c r="U18" s="75"/>
      <c r="V18" s="75"/>
      <c r="W18" s="75"/>
      <c r="X18" s="75"/>
      <c r="Y18" s="75"/>
      <c r="Z18" s="75"/>
      <c r="AA18" s="75"/>
    </row>
    <row r="19" spans="1:27" s="63" customFormat="1" ht="89.25" x14ac:dyDescent="0.25">
      <c r="A19" s="83">
        <v>10</v>
      </c>
      <c r="B19" s="67" t="str">
        <f>+VLOOKUP(A19,'IDENTIFICACIÓN DE RIESGOS'!$A$7:$F$95,2,0)</f>
        <v>Direccionamiento Sectorial e Institucional</v>
      </c>
      <c r="C19" s="109" t="str">
        <f>+VLOOKUP(A19,'IDENTIFICACIÓN DE RIESGOS'!$A$7:$F$95,3,0)</f>
        <v xml:space="preserve">Incumplimiento normativo ambiental por parte de la Secretaria Distrital de Seguridad, Convivencia y Justicia </v>
      </c>
      <c r="D19" s="67" t="s">
        <v>557</v>
      </c>
      <c r="E19" s="83" t="s">
        <v>569</v>
      </c>
      <c r="F19" s="67" t="s">
        <v>472</v>
      </c>
      <c r="G19" s="67" t="s">
        <v>572</v>
      </c>
      <c r="H19" s="67" t="s">
        <v>560</v>
      </c>
      <c r="I19" s="67" t="s">
        <v>560</v>
      </c>
      <c r="J19" s="75"/>
      <c r="K19" s="75"/>
      <c r="L19" s="75"/>
      <c r="M19" s="75"/>
      <c r="N19" s="75"/>
      <c r="O19" s="75"/>
      <c r="P19" s="75"/>
      <c r="Q19" s="75"/>
      <c r="R19" s="75"/>
      <c r="S19" s="75"/>
      <c r="T19" s="75"/>
      <c r="U19" s="75"/>
      <c r="V19" s="75"/>
      <c r="W19" s="75"/>
      <c r="X19" s="75"/>
      <c r="Y19" s="75"/>
      <c r="Z19" s="75"/>
      <c r="AA19" s="75"/>
    </row>
    <row r="20" spans="1:27" s="63" customFormat="1" ht="51" x14ac:dyDescent="0.25">
      <c r="A20" s="67">
        <v>11</v>
      </c>
      <c r="B20" s="67" t="str">
        <f>+VLOOKUP(A20,'IDENTIFICACIÓN DE RIESGOS'!$A$7:$F$95,2,0)</f>
        <v>Direccionamiento Sectorial e Institucional</v>
      </c>
      <c r="C20" s="109" t="str">
        <f>+VLOOKUP(A20,'IDENTIFICACIÓN DE RIESGOS'!$A$7:$F$95,3,0)</f>
        <v>Deficiencia en la identificación de los aspectos e impactos ambientales.</v>
      </c>
      <c r="D20" s="67" t="s">
        <v>557</v>
      </c>
      <c r="E20" s="83" t="s">
        <v>569</v>
      </c>
      <c r="F20" s="67" t="s">
        <v>472</v>
      </c>
      <c r="G20" s="67" t="s">
        <v>572</v>
      </c>
      <c r="H20" s="67" t="s">
        <v>560</v>
      </c>
      <c r="I20" s="67" t="s">
        <v>560</v>
      </c>
      <c r="J20" s="75"/>
      <c r="K20" s="75"/>
      <c r="L20" s="75"/>
      <c r="M20" s="75"/>
      <c r="N20" s="75"/>
      <c r="O20" s="75"/>
      <c r="P20" s="75"/>
      <c r="Q20" s="75"/>
      <c r="R20" s="75"/>
      <c r="S20" s="75"/>
      <c r="T20" s="75"/>
      <c r="U20" s="75"/>
      <c r="V20" s="75"/>
      <c r="W20" s="75"/>
      <c r="X20" s="75"/>
      <c r="Y20" s="75"/>
      <c r="Z20" s="75"/>
      <c r="AA20" s="75"/>
    </row>
    <row r="21" spans="1:27" s="63" customFormat="1" ht="51" x14ac:dyDescent="0.25">
      <c r="A21" s="67">
        <v>12</v>
      </c>
      <c r="B21" s="67" t="str">
        <f>+VLOOKUP(A21,'IDENTIFICACIÓN DE RIESGOS'!$A$7:$F$95,2,0)</f>
        <v>Direccionamiento Sectorial e Institucional</v>
      </c>
      <c r="C21" s="109" t="str">
        <f>+VLOOKUP(A21,'IDENTIFICACIÓN DE RIESGOS'!$A$7:$F$95,3,0)</f>
        <v>Incumplimiento normativo ambiental y proliferación de vectores.</v>
      </c>
      <c r="D21" s="67" t="s">
        <v>557</v>
      </c>
      <c r="E21" s="83" t="s">
        <v>569</v>
      </c>
      <c r="F21" s="67" t="s">
        <v>472</v>
      </c>
      <c r="G21" s="67" t="s">
        <v>572</v>
      </c>
      <c r="H21" s="67" t="s">
        <v>560</v>
      </c>
      <c r="I21" s="67" t="s">
        <v>560</v>
      </c>
      <c r="J21" s="75"/>
      <c r="K21" s="75"/>
      <c r="L21" s="75"/>
      <c r="M21" s="75"/>
      <c r="N21" s="75"/>
      <c r="O21" s="75"/>
      <c r="P21" s="75"/>
      <c r="Q21" s="75"/>
      <c r="R21" s="75"/>
      <c r="S21" s="75"/>
      <c r="T21" s="75"/>
      <c r="U21" s="75"/>
      <c r="V21" s="75"/>
      <c r="W21" s="75"/>
      <c r="X21" s="75"/>
      <c r="Y21" s="75"/>
      <c r="Z21" s="75"/>
      <c r="AA21" s="75"/>
    </row>
    <row r="22" spans="1:27" s="63" customFormat="1" ht="191.25" x14ac:dyDescent="0.25">
      <c r="A22" s="83">
        <v>13</v>
      </c>
      <c r="B22" s="67" t="str">
        <f>+VLOOKUP(A22,'IDENTIFICACIÓN DE RIESGOS'!$A$7:$F$95,2,0)</f>
        <v>Direccionamiento Sectorial e Institucional</v>
      </c>
      <c r="C22" s="109" t="str">
        <f>+VLOOKUP(A22,'IDENTIFICACIÓN DE RIESGOS'!$A$7:$F$95,3,0)</f>
        <v>Dar el visto bueno a estudios previos  que no cumplen con la información requerida de:
• Número del estudio previo en SISCO
• Proyecto de inversión
• Objeto
• Valor
• Meta plan de desarrollo y meta proyecto de inversión</v>
      </c>
      <c r="D22" s="67" t="s">
        <v>557</v>
      </c>
      <c r="E22" s="83" t="s">
        <v>569</v>
      </c>
      <c r="F22" s="67" t="s">
        <v>473</v>
      </c>
      <c r="G22" s="67" t="s">
        <v>573</v>
      </c>
      <c r="H22" s="67" t="s">
        <v>560</v>
      </c>
      <c r="I22" s="67" t="s">
        <v>560</v>
      </c>
      <c r="J22" s="75"/>
      <c r="K22" s="75"/>
      <c r="L22" s="75"/>
      <c r="M22" s="75"/>
      <c r="N22" s="75"/>
      <c r="O22" s="75"/>
      <c r="P22" s="75"/>
      <c r="Q22" s="75"/>
      <c r="R22" s="75"/>
      <c r="S22" s="75"/>
      <c r="T22" s="75"/>
      <c r="U22" s="75"/>
      <c r="V22" s="75"/>
      <c r="W22" s="75"/>
      <c r="X22" s="75"/>
      <c r="Y22" s="75"/>
      <c r="Z22" s="75"/>
      <c r="AA22" s="75"/>
    </row>
    <row r="23" spans="1:27" s="63" customFormat="1" ht="153" x14ac:dyDescent="0.25">
      <c r="A23" s="67">
        <v>14</v>
      </c>
      <c r="B23" s="67" t="str">
        <f>+VLOOKUP(A23,'IDENTIFICACIÓN DE RIESGOS'!$A$7:$F$95,2,0)</f>
        <v>Direccionamiento Sectorial e Institucional</v>
      </c>
      <c r="C23" s="109" t="str">
        <f>+VLOOKUP(A23,'IDENTIFICACIÓN DE RIESGOS'!$A$7:$F$95,3,0)</f>
        <v>Inadecuado seguimiento a las herramientas de control, Productos y/o servicios dentro del SIG que permitan la insatisfacción de los usuarios y partes interesadas en los procesos misionales de la entidad</v>
      </c>
      <c r="D23" s="67" t="s">
        <v>557</v>
      </c>
      <c r="E23" s="83" t="s">
        <v>569</v>
      </c>
      <c r="F23" s="67" t="s">
        <v>455</v>
      </c>
      <c r="G23" s="67" t="s">
        <v>574</v>
      </c>
      <c r="H23" s="67" t="s">
        <v>560</v>
      </c>
      <c r="I23" s="67" t="s">
        <v>560</v>
      </c>
      <c r="J23" s="75"/>
      <c r="K23" s="75"/>
      <c r="L23" s="75"/>
      <c r="M23" s="75"/>
      <c r="N23" s="75"/>
      <c r="O23" s="75"/>
      <c r="P23" s="75"/>
      <c r="Q23" s="75"/>
      <c r="R23" s="75"/>
      <c r="S23" s="75"/>
      <c r="T23" s="75"/>
      <c r="U23" s="75"/>
      <c r="V23" s="75"/>
      <c r="W23" s="75"/>
      <c r="X23" s="75"/>
      <c r="Y23" s="75"/>
      <c r="Z23" s="75"/>
      <c r="AA23" s="75"/>
    </row>
    <row r="24" spans="1:27" s="63" customFormat="1" ht="89.25" x14ac:dyDescent="0.25">
      <c r="A24" s="67">
        <v>15</v>
      </c>
      <c r="B24" s="67" t="str">
        <f>+VLOOKUP(A24,'IDENTIFICACIÓN DE RIESGOS'!$A$7:$F$95,2,0)</f>
        <v>Gestión de Comunicaciones</v>
      </c>
      <c r="C24" s="109" t="str">
        <f>+VLOOKUP(A24,'IDENTIFICACIÓN DE RIESGOS'!$A$7:$F$95,3,0)</f>
        <v>Publicar información no autorizada que genere desinformación en la opinión pública</v>
      </c>
      <c r="D24" s="67" t="s">
        <v>557</v>
      </c>
      <c r="E24" s="83" t="s">
        <v>569</v>
      </c>
      <c r="F24" s="67" t="s">
        <v>575</v>
      </c>
      <c r="G24" s="67" t="s">
        <v>576</v>
      </c>
      <c r="H24" s="67" t="s">
        <v>560</v>
      </c>
      <c r="I24" s="67" t="s">
        <v>560</v>
      </c>
      <c r="J24" s="75"/>
      <c r="K24" s="75"/>
      <c r="L24" s="75"/>
      <c r="M24" s="75"/>
      <c r="N24" s="75"/>
      <c r="O24" s="75"/>
      <c r="P24" s="75"/>
      <c r="Q24" s="75"/>
      <c r="R24" s="75"/>
      <c r="S24" s="75"/>
      <c r="T24" s="75"/>
      <c r="U24" s="75"/>
      <c r="V24" s="75"/>
      <c r="W24" s="75"/>
      <c r="X24" s="75"/>
      <c r="Y24" s="75"/>
      <c r="Z24" s="75"/>
      <c r="AA24" s="75"/>
    </row>
    <row r="25" spans="1:27" s="63" customFormat="1" ht="75" customHeight="1" x14ac:dyDescent="0.25">
      <c r="A25" s="83">
        <v>16</v>
      </c>
      <c r="B25" s="67" t="str">
        <f>+VLOOKUP(A25,'IDENTIFICACIÓN DE RIESGOS'!$A$7:$F$95,2,0)</f>
        <v>Gestión de Comunicaciones</v>
      </c>
      <c r="C25" s="109" t="str">
        <f>+VLOOKUP(A25,'IDENTIFICACIÓN DE RIESGOS'!$A$7:$F$95,3,0)</f>
        <v>No divulgar o divulgar inoportunamente la información de la SSCJ</v>
      </c>
      <c r="D25" s="67" t="s">
        <v>557</v>
      </c>
      <c r="E25" s="83" t="s">
        <v>569</v>
      </c>
      <c r="F25" s="67" t="s">
        <v>577</v>
      </c>
      <c r="G25" s="67" t="s">
        <v>576</v>
      </c>
      <c r="H25" s="67" t="s">
        <v>560</v>
      </c>
      <c r="I25" s="67" t="s">
        <v>560</v>
      </c>
      <c r="J25" s="75"/>
      <c r="K25" s="75"/>
      <c r="L25" s="75"/>
      <c r="M25" s="75"/>
      <c r="N25" s="75"/>
      <c r="O25" s="75"/>
      <c r="P25" s="75"/>
      <c r="Q25" s="75"/>
      <c r="R25" s="75"/>
      <c r="S25" s="75"/>
      <c r="T25" s="75"/>
      <c r="U25" s="75"/>
      <c r="V25" s="75"/>
      <c r="W25" s="75"/>
      <c r="X25" s="75"/>
      <c r="Y25" s="75"/>
      <c r="Z25" s="75"/>
      <c r="AA25" s="75"/>
    </row>
    <row r="26" spans="1:27" s="63" customFormat="1" ht="102" x14ac:dyDescent="0.25">
      <c r="A26" s="67">
        <v>17</v>
      </c>
      <c r="B26" s="67" t="str">
        <f>+VLOOKUP(A26,'IDENTIFICACIÓN DE RIESGOS'!$A$7:$F$95,2,0)</f>
        <v>Gestión de Comunicaciones</v>
      </c>
      <c r="C26" s="109" t="str">
        <f>+VLOOKUP(A26,'IDENTIFICACIÓN DE RIESGOS'!$A$7:$F$95,3,0)</f>
        <v>Publicación indebida de contenidos digitales (RRSS y página web ) de la Secretaría de Seguridad, Convivencia y Justicia</v>
      </c>
      <c r="D26" s="67" t="s">
        <v>557</v>
      </c>
      <c r="E26" s="83" t="s">
        <v>569</v>
      </c>
      <c r="F26" s="67" t="s">
        <v>575</v>
      </c>
      <c r="G26" s="67" t="s">
        <v>576</v>
      </c>
      <c r="H26" s="67" t="s">
        <v>560</v>
      </c>
      <c r="I26" s="67" t="s">
        <v>560</v>
      </c>
      <c r="J26" s="75"/>
      <c r="K26" s="75"/>
      <c r="L26" s="75"/>
      <c r="M26" s="75"/>
      <c r="N26" s="75"/>
      <c r="O26" s="75"/>
      <c r="P26" s="75"/>
      <c r="Q26" s="75"/>
      <c r="R26" s="75"/>
      <c r="S26" s="75"/>
      <c r="T26" s="75"/>
      <c r="U26" s="75"/>
      <c r="V26" s="75"/>
      <c r="W26" s="75"/>
      <c r="X26" s="75"/>
      <c r="Y26" s="75"/>
      <c r="Z26" s="75"/>
      <c r="AA26" s="75"/>
    </row>
    <row r="27" spans="1:27" s="63" customFormat="1" ht="63.75" x14ac:dyDescent="0.25">
      <c r="A27" s="67">
        <v>18</v>
      </c>
      <c r="B27" s="67" t="str">
        <f>+VLOOKUP(A27,'IDENTIFICACIÓN DE RIESGOS'!$A$7:$F$95,2,0)</f>
        <v>Gestión de Emergencias</v>
      </c>
      <c r="C27" s="109" t="str">
        <f>+VLOOKUP(A27,'IDENTIFICACIÓN DE RIESGOS'!$A$7:$F$95,3,0)</f>
        <v>Falla parcial en el servicio de atención de la línea de Seguridad y Emergencias 123.</v>
      </c>
      <c r="D27" s="67" t="s">
        <v>557</v>
      </c>
      <c r="E27" s="83" t="s">
        <v>569</v>
      </c>
      <c r="F27" s="67" t="s">
        <v>455</v>
      </c>
      <c r="G27" s="67" t="s">
        <v>578</v>
      </c>
      <c r="H27" s="67" t="s">
        <v>560</v>
      </c>
      <c r="I27" s="67" t="s">
        <v>560</v>
      </c>
      <c r="J27" s="75"/>
      <c r="K27" s="75"/>
      <c r="L27" s="75"/>
      <c r="M27" s="75"/>
      <c r="N27" s="75"/>
      <c r="O27" s="75"/>
      <c r="P27" s="75"/>
      <c r="Q27" s="75"/>
      <c r="R27" s="75"/>
      <c r="S27" s="75"/>
      <c r="T27" s="75"/>
      <c r="U27" s="75"/>
      <c r="V27" s="75"/>
      <c r="W27" s="75"/>
      <c r="X27" s="75"/>
      <c r="Y27" s="75"/>
      <c r="Z27" s="75"/>
      <c r="AA27" s="75"/>
    </row>
    <row r="28" spans="1:27" s="63" customFormat="1" ht="75" customHeight="1" x14ac:dyDescent="0.25">
      <c r="A28" s="83">
        <v>19</v>
      </c>
      <c r="B28" s="67" t="str">
        <f>+VLOOKUP(A28,'IDENTIFICACIÓN DE RIESGOS'!$A$7:$F$95,2,0)</f>
        <v>Gestión de Emergencias</v>
      </c>
      <c r="C28" s="109" t="str">
        <f>+VLOOKUP(A28,'IDENTIFICACIÓN DE RIESGOS'!$A$7:$F$95,3,0)</f>
        <v>Uso de información confidencial o de uso interno por personal no autorizado.</v>
      </c>
      <c r="D28" s="67" t="s">
        <v>557</v>
      </c>
      <c r="E28" s="83" t="s">
        <v>569</v>
      </c>
      <c r="F28" s="67" t="s">
        <v>455</v>
      </c>
      <c r="G28" s="67" t="s">
        <v>578</v>
      </c>
      <c r="H28" s="67" t="s">
        <v>560</v>
      </c>
      <c r="I28" s="67" t="s">
        <v>560</v>
      </c>
      <c r="J28" s="75"/>
      <c r="K28" s="75"/>
      <c r="L28" s="75"/>
      <c r="M28" s="75"/>
      <c r="N28" s="75"/>
      <c r="O28" s="75"/>
      <c r="P28" s="75"/>
      <c r="Q28" s="75"/>
      <c r="R28" s="75"/>
      <c r="S28" s="75"/>
      <c r="T28" s="75"/>
      <c r="U28" s="75"/>
      <c r="V28" s="75"/>
      <c r="W28" s="75"/>
      <c r="X28" s="75"/>
      <c r="Y28" s="75"/>
      <c r="Z28" s="75"/>
      <c r="AA28" s="75"/>
    </row>
    <row r="29" spans="1:27" s="63" customFormat="1" ht="89.25" x14ac:dyDescent="0.25">
      <c r="A29" s="67">
        <v>20</v>
      </c>
      <c r="B29" s="67" t="str">
        <f>+VLOOKUP(A29,'IDENTIFICACIÓN DE RIESGOS'!$A$7:$F$95,2,0)</f>
        <v>Gestión de Emergencias</v>
      </c>
      <c r="C29" s="109" t="str">
        <f>+VLOOKUP(A29,'IDENTIFICACIÓN DE RIESGOS'!$A$7:$F$95,3,0)</f>
        <v>Afectación de personas, bienes o recursos por servicio o atención inadecuada de incidentes desde el NUSE 123</v>
      </c>
      <c r="D29" s="67" t="s">
        <v>557</v>
      </c>
      <c r="E29" s="83" t="s">
        <v>569</v>
      </c>
      <c r="F29" s="67" t="s">
        <v>455</v>
      </c>
      <c r="G29" s="67" t="s">
        <v>578</v>
      </c>
      <c r="H29" s="67" t="s">
        <v>560</v>
      </c>
      <c r="I29" s="67" t="s">
        <v>560</v>
      </c>
      <c r="J29" s="75"/>
      <c r="K29" s="75"/>
      <c r="L29" s="75"/>
      <c r="M29" s="75"/>
      <c r="N29" s="75"/>
      <c r="O29" s="75"/>
      <c r="P29" s="75"/>
      <c r="Q29" s="75"/>
      <c r="R29" s="75"/>
      <c r="S29" s="75"/>
      <c r="T29" s="75"/>
      <c r="U29" s="75"/>
      <c r="V29" s="75"/>
      <c r="W29" s="75"/>
      <c r="X29" s="75"/>
      <c r="Y29" s="75"/>
      <c r="Z29" s="75"/>
      <c r="AA29" s="75"/>
    </row>
    <row r="30" spans="1:27" s="63" customFormat="1" ht="127.5" x14ac:dyDescent="0.25">
      <c r="A30" s="67">
        <v>21</v>
      </c>
      <c r="B30" s="67" t="str">
        <f>+VLOOKUP(A30,'IDENTIFICACIÓN DE RIESGOS'!$A$7:$F$95,2,0)</f>
        <v>Gestión de Recursos Físicos y Documental</v>
      </c>
      <c r="C30" s="109" t="str">
        <f>+VLOOKUP(A30,'IDENTIFICACIÓN DE RIESGOS'!$A$7:$F$95,3,0)</f>
        <v>Perdida o extravió documental por parte de un servidor que, aprovechando su posición frente a un recurso público, privilegia a un tercero con información para su beneficio.</v>
      </c>
      <c r="D30" s="67" t="s">
        <v>557</v>
      </c>
      <c r="E30" s="83" t="s">
        <v>569</v>
      </c>
      <c r="F30" s="67" t="s">
        <v>455</v>
      </c>
      <c r="G30" s="67" t="s">
        <v>579</v>
      </c>
      <c r="H30" s="67" t="s">
        <v>560</v>
      </c>
      <c r="I30" s="67" t="s">
        <v>560</v>
      </c>
      <c r="J30" s="75"/>
      <c r="K30" s="75"/>
      <c r="L30" s="75"/>
      <c r="M30" s="75"/>
      <c r="N30" s="75"/>
      <c r="O30" s="75"/>
      <c r="P30" s="75"/>
      <c r="Q30" s="75"/>
      <c r="R30" s="75"/>
      <c r="S30" s="75"/>
      <c r="T30" s="75"/>
      <c r="U30" s="75"/>
      <c r="V30" s="75"/>
      <c r="W30" s="75"/>
      <c r="X30" s="75"/>
      <c r="Y30" s="75"/>
      <c r="Z30" s="75"/>
      <c r="AA30" s="75"/>
    </row>
    <row r="31" spans="1:27" s="63" customFormat="1" ht="153" x14ac:dyDescent="0.25">
      <c r="A31" s="83">
        <v>22</v>
      </c>
      <c r="B31" s="67" t="str">
        <f>+VLOOKUP(A31,'IDENTIFICACIÓN DE RIESGOS'!$A$7:$F$95,2,0)</f>
        <v>Gestión de Recursos Físicos y Documental</v>
      </c>
      <c r="C31" s="109" t="str">
        <f>+VLOOKUP(A31,'IDENTIFICACIÓN DE RIESGOS'!$A$7:$F$95,3,0)</f>
        <v>Perdida y/o desaparición de los bienes al servicio de la Entidad parte de un servidor que, aprovechando su posición frente a un recurso público, sustrae bienes de la Entidad para su beneficio personal o un tercero.</v>
      </c>
      <c r="D31" s="67" t="s">
        <v>557</v>
      </c>
      <c r="E31" s="83" t="s">
        <v>569</v>
      </c>
      <c r="F31" s="67" t="s">
        <v>455</v>
      </c>
      <c r="G31" s="67" t="s">
        <v>580</v>
      </c>
      <c r="H31" s="67" t="s">
        <v>560</v>
      </c>
      <c r="I31" s="67" t="s">
        <v>560</v>
      </c>
      <c r="J31" s="75"/>
      <c r="K31" s="75"/>
      <c r="L31" s="75"/>
      <c r="M31" s="75"/>
      <c r="N31" s="75"/>
      <c r="O31" s="75"/>
      <c r="P31" s="75"/>
      <c r="Q31" s="75"/>
      <c r="R31" s="75"/>
      <c r="S31" s="75"/>
      <c r="T31" s="75"/>
      <c r="U31" s="75"/>
      <c r="V31" s="75"/>
      <c r="W31" s="75"/>
      <c r="X31" s="75"/>
      <c r="Y31" s="75"/>
      <c r="Z31" s="75"/>
      <c r="AA31" s="75"/>
    </row>
    <row r="32" spans="1:27" s="63" customFormat="1" ht="51" x14ac:dyDescent="0.25">
      <c r="A32" s="67">
        <v>23</v>
      </c>
      <c r="B32" s="67" t="str">
        <f>+VLOOKUP(A32,'IDENTIFICACIÓN DE RIESGOS'!$A$7:$F$95,2,0)</f>
        <v>Gestión de Tecnología de Información</v>
      </c>
      <c r="C32" s="109" t="str">
        <f>+VLOOKUP(A32,'IDENTIFICACIÓN DE RIESGOS'!$A$7:$F$95,3,0)</f>
        <v>Interrupción de los servicios  TIC</v>
      </c>
      <c r="D32" s="67" t="s">
        <v>557</v>
      </c>
      <c r="E32" s="83" t="s">
        <v>569</v>
      </c>
      <c r="F32" s="67" t="s">
        <v>581</v>
      </c>
      <c r="G32" s="67" t="s">
        <v>582</v>
      </c>
      <c r="H32" s="67" t="s">
        <v>560</v>
      </c>
      <c r="I32" s="67" t="s">
        <v>560</v>
      </c>
      <c r="J32" s="75"/>
      <c r="K32" s="75"/>
      <c r="L32" s="75"/>
      <c r="M32" s="75"/>
      <c r="N32" s="75"/>
      <c r="O32" s="75"/>
      <c r="P32" s="75"/>
      <c r="Q32" s="75"/>
      <c r="R32" s="75"/>
      <c r="S32" s="75"/>
      <c r="T32" s="75"/>
      <c r="U32" s="75"/>
      <c r="V32" s="75"/>
      <c r="W32" s="75"/>
      <c r="X32" s="75"/>
      <c r="Y32" s="75"/>
      <c r="Z32" s="75"/>
      <c r="AA32" s="75"/>
    </row>
    <row r="33" spans="1:27" s="63" customFormat="1" ht="76.5" x14ac:dyDescent="0.25">
      <c r="A33" s="67">
        <v>24</v>
      </c>
      <c r="B33" s="67" t="str">
        <f>+VLOOKUP(A33,'IDENTIFICACIÓN DE RIESGOS'!$A$7:$F$95,2,0)</f>
        <v>Gestión de Tecnología de Información</v>
      </c>
      <c r="C33" s="109" t="str">
        <f>+VLOOKUP(A33,'IDENTIFICACIÓN DE RIESGOS'!$A$7:$F$95,3,0)</f>
        <v>Incumplimiento de las funcionalidades para los cuales fueron diseñados los sistemas de información.</v>
      </c>
      <c r="D33" s="67" t="s">
        <v>557</v>
      </c>
      <c r="E33" s="83" t="s">
        <v>569</v>
      </c>
      <c r="F33" s="67" t="s">
        <v>581</v>
      </c>
      <c r="G33" s="67" t="s">
        <v>583</v>
      </c>
      <c r="H33" s="67" t="s">
        <v>560</v>
      </c>
      <c r="I33" s="67" t="s">
        <v>560</v>
      </c>
      <c r="J33" s="75"/>
      <c r="K33" s="75"/>
      <c r="L33" s="75"/>
      <c r="M33" s="75"/>
      <c r="N33" s="75"/>
      <c r="O33" s="75"/>
      <c r="P33" s="75"/>
      <c r="Q33" s="75"/>
      <c r="R33" s="75"/>
      <c r="S33" s="75"/>
      <c r="T33" s="75"/>
      <c r="U33" s="75"/>
      <c r="V33" s="75"/>
      <c r="W33" s="75"/>
      <c r="X33" s="75"/>
      <c r="Y33" s="75"/>
      <c r="Z33" s="75"/>
      <c r="AA33" s="75"/>
    </row>
    <row r="34" spans="1:27" s="63" customFormat="1" ht="38.25" x14ac:dyDescent="0.25">
      <c r="A34" s="83">
        <v>25</v>
      </c>
      <c r="B34" s="67" t="str">
        <f>+VLOOKUP(A34,'IDENTIFICACIÓN DE RIESGOS'!$A$7:$F$95,2,0)</f>
        <v>Gestión Financiera</v>
      </c>
      <c r="C34" s="109" t="str">
        <f>+VLOOKUP(A34,'IDENTIFICACIÓN DE RIESGOS'!$A$7:$F$95,3,0)</f>
        <v>Deficiente ejecución del PAC</v>
      </c>
      <c r="D34" s="67" t="s">
        <v>557</v>
      </c>
      <c r="E34" s="83" t="s">
        <v>569</v>
      </c>
      <c r="F34" s="67" t="s">
        <v>501</v>
      </c>
      <c r="G34" s="67" t="s">
        <v>584</v>
      </c>
      <c r="H34" s="67" t="s">
        <v>560</v>
      </c>
      <c r="I34" s="67" t="s">
        <v>560</v>
      </c>
      <c r="J34" s="75"/>
      <c r="K34" s="75"/>
      <c r="L34" s="75"/>
      <c r="M34" s="75"/>
      <c r="N34" s="75"/>
      <c r="O34" s="75"/>
      <c r="P34" s="75"/>
      <c r="Q34" s="75"/>
      <c r="R34" s="75"/>
      <c r="S34" s="75"/>
      <c r="T34" s="75"/>
      <c r="U34" s="75"/>
      <c r="V34" s="75"/>
      <c r="W34" s="75"/>
      <c r="X34" s="75"/>
      <c r="Y34" s="75"/>
      <c r="Z34" s="75"/>
      <c r="AA34" s="75"/>
    </row>
    <row r="35" spans="1:27" s="63" customFormat="1" ht="63.75" x14ac:dyDescent="0.25">
      <c r="A35" s="67">
        <v>26</v>
      </c>
      <c r="B35" s="67" t="str">
        <f>+VLOOKUP(A35,'IDENTIFICACIÓN DE RIESGOS'!$A$7:$F$95,2,0)</f>
        <v>Gestión Financiera</v>
      </c>
      <c r="C35" s="109" t="str">
        <f>+VLOOKUP(A35,'IDENTIFICACIÓN DE RIESGOS'!$A$7:$F$95,3,0)</f>
        <v>Se identifica, clasifica y se registra información contable en rubros y cuantías que no correspondan</v>
      </c>
      <c r="D35" s="67" t="s">
        <v>557</v>
      </c>
      <c r="E35" s="83" t="s">
        <v>569</v>
      </c>
      <c r="F35" s="67" t="s">
        <v>585</v>
      </c>
      <c r="G35" s="67" t="s">
        <v>584</v>
      </c>
      <c r="H35" s="67" t="s">
        <v>560</v>
      </c>
      <c r="I35" s="67" t="s">
        <v>560</v>
      </c>
      <c r="J35" s="75"/>
      <c r="K35" s="75"/>
      <c r="L35" s="75"/>
      <c r="M35" s="75"/>
      <c r="N35" s="75"/>
      <c r="O35" s="75"/>
      <c r="P35" s="75"/>
      <c r="Q35" s="75"/>
      <c r="R35" s="75"/>
      <c r="S35" s="75"/>
      <c r="T35" s="75"/>
      <c r="U35" s="75"/>
      <c r="V35" s="75"/>
      <c r="W35" s="75"/>
      <c r="X35" s="75"/>
      <c r="Y35" s="75"/>
      <c r="Z35" s="75"/>
      <c r="AA35" s="75"/>
    </row>
    <row r="36" spans="1:27" s="63" customFormat="1" ht="51" x14ac:dyDescent="0.25">
      <c r="A36" s="67">
        <v>27</v>
      </c>
      <c r="B36" s="67" t="str">
        <f>+VLOOKUP(A36,'IDENTIFICACIÓN DE RIESGOS'!$A$7:$F$95,2,0)</f>
        <v>Gestión Jurídica y Contractual</v>
      </c>
      <c r="C36" s="109" t="str">
        <f>+VLOOKUP(A36,'IDENTIFICACIÓN DE RIESGOS'!$A$7:$F$95,3,0)</f>
        <v>Documentos incompletos para la elaboración de un contrato</v>
      </c>
      <c r="D36" s="67" t="s">
        <v>450</v>
      </c>
      <c r="E36" s="67" t="s">
        <v>586</v>
      </c>
      <c r="F36" s="67" t="s">
        <v>503</v>
      </c>
      <c r="G36" s="67" t="s">
        <v>587</v>
      </c>
      <c r="H36" s="87">
        <v>43831</v>
      </c>
      <c r="I36" s="87">
        <v>44196</v>
      </c>
      <c r="J36" s="75"/>
      <c r="K36" s="75"/>
      <c r="L36" s="75"/>
      <c r="M36" s="75"/>
      <c r="N36" s="75"/>
      <c r="O36" s="75"/>
      <c r="P36" s="75"/>
      <c r="Q36" s="75"/>
      <c r="R36" s="75"/>
      <c r="S36" s="75"/>
      <c r="T36" s="75"/>
      <c r="U36" s="75"/>
      <c r="V36" s="75"/>
      <c r="W36" s="75"/>
      <c r="X36" s="75"/>
      <c r="Y36" s="75"/>
      <c r="Z36" s="75"/>
      <c r="AA36" s="75"/>
    </row>
    <row r="37" spans="1:27" s="63" customFormat="1" ht="51" x14ac:dyDescent="0.25">
      <c r="A37" s="83">
        <v>28</v>
      </c>
      <c r="B37" s="67" t="str">
        <f>+VLOOKUP(A37,'IDENTIFICACIÓN DE RIESGOS'!$A$7:$F$95,2,0)</f>
        <v>Gestión Jurídica y Contractual</v>
      </c>
      <c r="C37" s="109" t="str">
        <f>+VLOOKUP(A37,'IDENTIFICACIÓN DE RIESGOS'!$A$7:$F$95,3,0)</f>
        <v>Documentos incompletos para la legalización de un contrato</v>
      </c>
      <c r="D37" s="67" t="s">
        <v>450</v>
      </c>
      <c r="E37" s="83" t="s">
        <v>586</v>
      </c>
      <c r="F37" s="67" t="s">
        <v>505</v>
      </c>
      <c r="G37" s="67" t="s">
        <v>587</v>
      </c>
      <c r="H37" s="87">
        <v>43831</v>
      </c>
      <c r="I37" s="87">
        <v>44196</v>
      </c>
      <c r="J37" s="75"/>
      <c r="K37" s="75"/>
      <c r="L37" s="75"/>
      <c r="M37" s="75"/>
      <c r="N37" s="75"/>
      <c r="O37" s="75"/>
      <c r="P37" s="75"/>
      <c r="Q37" s="75"/>
      <c r="R37" s="75"/>
      <c r="S37" s="75"/>
      <c r="T37" s="75"/>
      <c r="U37" s="75"/>
      <c r="V37" s="75"/>
      <c r="W37" s="75"/>
      <c r="X37" s="75"/>
      <c r="Y37" s="75"/>
      <c r="Z37" s="75"/>
      <c r="AA37" s="75"/>
    </row>
    <row r="38" spans="1:27" s="63" customFormat="1" ht="60" customHeight="1" x14ac:dyDescent="0.25">
      <c r="A38" s="67">
        <v>29</v>
      </c>
      <c r="B38" s="67" t="str">
        <f>+VLOOKUP(A38,'IDENTIFICACIÓN DE RIESGOS'!$A$7:$F$95,2,0)</f>
        <v>Gestión Jurídica y Contractual</v>
      </c>
      <c r="C38" s="109" t="str">
        <f>+VLOOKUP(A38,'IDENTIFICACIÓN DE RIESGOS'!$A$7:$F$95,3,0)</f>
        <v>Liquidación extemporánea de los contratos fuera de los plazos acordados en el contrato o los establecidos por la ley</v>
      </c>
      <c r="D38" s="67" t="s">
        <v>450</v>
      </c>
      <c r="E38" s="83" t="s">
        <v>586</v>
      </c>
      <c r="F38" s="67" t="s">
        <v>507</v>
      </c>
      <c r="G38" s="67" t="s">
        <v>587</v>
      </c>
      <c r="H38" s="87">
        <v>43831</v>
      </c>
      <c r="I38" s="87">
        <v>44196</v>
      </c>
      <c r="J38" s="75"/>
      <c r="K38" s="75"/>
      <c r="L38" s="75"/>
      <c r="M38" s="75"/>
      <c r="N38" s="75"/>
      <c r="O38" s="75"/>
      <c r="P38" s="75"/>
      <c r="Q38" s="75"/>
      <c r="R38" s="75"/>
      <c r="S38" s="75"/>
      <c r="T38" s="75"/>
      <c r="U38" s="75"/>
      <c r="V38" s="75"/>
      <c r="W38" s="75"/>
      <c r="X38" s="75"/>
      <c r="Y38" s="75"/>
      <c r="Z38" s="75"/>
      <c r="AA38" s="75"/>
    </row>
    <row r="39" spans="1:27" s="63" customFormat="1" ht="204" x14ac:dyDescent="0.25">
      <c r="A39" s="67">
        <v>30</v>
      </c>
      <c r="B39" s="67" t="str">
        <f>+VLOOKUP(A39,'IDENTIFICACIÓN DE RIESGOS'!$A$7:$F$95,2,0)</f>
        <v>Gestión y Análisis de Información de S, C y AJ</v>
      </c>
      <c r="C39" s="109" t="str">
        <f>+VLOOKUP(A39,'IDENTIFICACIÓN DE RIESGOS'!$A$7:$F$95,3,0)</f>
        <v>Los boletines, estudios estratégicos, recomendaciones, respuestas a solicitudes de información y demás documentos requeridos no se generan en los términos de oportunidad y pertinencia de acuerdo con la caracterización del proceso.</v>
      </c>
      <c r="D39" s="67" t="s">
        <v>557</v>
      </c>
      <c r="E39" s="83" t="s">
        <v>569</v>
      </c>
      <c r="F39" s="67" t="s">
        <v>508</v>
      </c>
      <c r="G39" s="67" t="s">
        <v>588</v>
      </c>
      <c r="H39" s="67" t="s">
        <v>560</v>
      </c>
      <c r="I39" s="67" t="s">
        <v>560</v>
      </c>
      <c r="J39" s="75"/>
      <c r="K39" s="75"/>
      <c r="L39" s="75"/>
      <c r="M39" s="75"/>
      <c r="N39" s="75"/>
      <c r="O39" s="75"/>
      <c r="P39" s="75"/>
      <c r="Q39" s="75"/>
      <c r="R39" s="75"/>
      <c r="S39" s="75"/>
      <c r="T39" s="75"/>
      <c r="U39" s="75"/>
      <c r="V39" s="75"/>
      <c r="W39" s="75"/>
      <c r="X39" s="75"/>
      <c r="Y39" s="75"/>
      <c r="Z39" s="75"/>
      <c r="AA39" s="75"/>
    </row>
    <row r="40" spans="1:27" s="63" customFormat="1" ht="38.25" x14ac:dyDescent="0.25">
      <c r="A40" s="83">
        <v>31</v>
      </c>
      <c r="B40" s="67" t="str">
        <f>+VLOOKUP(A40,'IDENTIFICACIÓN DE RIESGOS'!$A$7:$F$95,2,0)</f>
        <v>Seguimiento y Monitoreo al Sistema de Control Interno</v>
      </c>
      <c r="C40" s="109" t="str">
        <f>+VLOOKUP(A40,'IDENTIFICACIÓN DE RIESGOS'!$A$7:$F$95,3,0)</f>
        <v>Inoportunidad en la presentación de informes de ley</v>
      </c>
      <c r="D40" s="67" t="s">
        <v>557</v>
      </c>
      <c r="E40" s="83" t="s">
        <v>569</v>
      </c>
      <c r="F40" s="67" t="s">
        <v>510</v>
      </c>
      <c r="G40" s="67" t="s">
        <v>589</v>
      </c>
      <c r="H40" s="67" t="s">
        <v>560</v>
      </c>
      <c r="I40" s="67" t="s">
        <v>560</v>
      </c>
      <c r="J40" s="75"/>
      <c r="K40" s="75"/>
      <c r="L40" s="75"/>
      <c r="M40" s="75"/>
      <c r="N40" s="75"/>
      <c r="O40" s="75"/>
      <c r="P40" s="75"/>
      <c r="Q40" s="75"/>
      <c r="R40" s="75"/>
      <c r="S40" s="75"/>
      <c r="T40" s="75"/>
      <c r="U40" s="75"/>
      <c r="V40" s="75"/>
      <c r="W40" s="75"/>
      <c r="X40" s="75"/>
      <c r="Y40" s="75"/>
      <c r="Z40" s="75"/>
      <c r="AA40" s="75"/>
    </row>
    <row r="41" spans="1:27" s="63" customFormat="1" ht="76.5" x14ac:dyDescent="0.25">
      <c r="A41" s="67">
        <v>32</v>
      </c>
      <c r="B41" s="67" t="str">
        <f>+VLOOKUP(A41,'IDENTIFICACIÓN DE RIESGOS'!$A$7:$F$95,2,0)</f>
        <v>Seguimiento y Monitoreo al Sistema de Control Interno</v>
      </c>
      <c r="C41" s="109" t="str">
        <f>+VLOOKUP(A41,'IDENTIFICACIÓN DE RIESGOS'!$A$7:$F$95,3,0)</f>
        <v>Presentar informes de Auditoria o seguimiento con resultados  sesgados,  erróneos, poco fiable o inconcluyentes.</v>
      </c>
      <c r="D41" s="67" t="s">
        <v>557</v>
      </c>
      <c r="E41" s="83" t="s">
        <v>569</v>
      </c>
      <c r="F41" s="67" t="s">
        <v>512</v>
      </c>
      <c r="G41" s="67" t="s">
        <v>590</v>
      </c>
      <c r="H41" s="67" t="s">
        <v>560</v>
      </c>
      <c r="I41" s="67" t="s">
        <v>560</v>
      </c>
      <c r="J41" s="75"/>
      <c r="K41" s="75"/>
      <c r="L41" s="75"/>
      <c r="M41" s="75"/>
      <c r="N41" s="75"/>
      <c r="O41" s="75"/>
      <c r="P41" s="75"/>
      <c r="Q41" s="75"/>
      <c r="R41" s="75"/>
      <c r="S41" s="75"/>
      <c r="T41" s="75"/>
      <c r="U41" s="75"/>
      <c r="V41" s="75"/>
      <c r="W41" s="75"/>
      <c r="X41" s="75"/>
      <c r="Y41" s="75"/>
      <c r="Z41" s="75"/>
      <c r="AA41" s="75"/>
    </row>
    <row r="42" spans="1:27" s="63" customFormat="1" ht="102" x14ac:dyDescent="0.25">
      <c r="A42" s="67">
        <v>33</v>
      </c>
      <c r="B42" s="67" t="str">
        <f>+VLOOKUP(A42,'IDENTIFICACIÓN DE RIESGOS'!$A$7:$F$95,2,0)</f>
        <v>Gestión Humana</v>
      </c>
      <c r="C42" s="109" t="str">
        <f>+VLOOKUP(A42,'IDENTIFICACIÓN DE RIESGOS'!$A$7:$F$95,3,0)</f>
        <v>Probabilidad de exposición a riesgos por  desconocimiento de la normatividad vigente para el proceso de gestión humana</v>
      </c>
      <c r="D42" s="67" t="s">
        <v>557</v>
      </c>
      <c r="E42" s="83" t="s">
        <v>569</v>
      </c>
      <c r="F42" s="67" t="s">
        <v>455</v>
      </c>
      <c r="G42" s="67" t="s">
        <v>591</v>
      </c>
      <c r="H42" s="67" t="s">
        <v>560</v>
      </c>
      <c r="I42" s="67" t="s">
        <v>560</v>
      </c>
      <c r="J42" s="75"/>
      <c r="K42" s="75"/>
      <c r="L42" s="75"/>
      <c r="M42" s="75"/>
      <c r="N42" s="75"/>
      <c r="O42" s="75"/>
      <c r="P42" s="75"/>
      <c r="Q42" s="75"/>
      <c r="R42" s="75"/>
      <c r="S42" s="75"/>
      <c r="T42" s="75"/>
      <c r="U42" s="75"/>
      <c r="V42" s="75"/>
      <c r="W42" s="75"/>
      <c r="X42" s="75"/>
      <c r="Y42" s="75"/>
      <c r="Z42" s="75"/>
      <c r="AA42" s="75"/>
    </row>
    <row r="43" spans="1:27" s="63" customFormat="1" ht="76.5" x14ac:dyDescent="0.25">
      <c r="A43" s="83">
        <v>34</v>
      </c>
      <c r="B43" s="67" t="str">
        <f>+VLOOKUP(A43,'IDENTIFICACIÓN DE RIESGOS'!$A$7:$F$95,2,0)</f>
        <v>Gestión Humana</v>
      </c>
      <c r="C43" s="109" t="str">
        <f>+VLOOKUP(A43,'IDENTIFICACIÓN DE RIESGOS'!$A$7:$F$95,3,0)</f>
        <v xml:space="preserve">Liquidación de la nómina sin el oportuno reporte de las novedades que se generan mensualmente. </v>
      </c>
      <c r="D43" s="67" t="s">
        <v>557</v>
      </c>
      <c r="E43" s="83" t="s">
        <v>569</v>
      </c>
      <c r="F43" s="67" t="s">
        <v>515</v>
      </c>
      <c r="G43" s="67" t="s">
        <v>592</v>
      </c>
      <c r="H43" s="67" t="s">
        <v>560</v>
      </c>
      <c r="I43" s="67" t="s">
        <v>560</v>
      </c>
      <c r="J43" s="75"/>
      <c r="K43" s="75"/>
      <c r="L43" s="75"/>
      <c r="M43" s="75"/>
      <c r="N43" s="75"/>
      <c r="O43" s="75"/>
      <c r="P43" s="75"/>
      <c r="Q43" s="75"/>
      <c r="R43" s="75"/>
      <c r="S43" s="75"/>
      <c r="T43" s="75"/>
      <c r="U43" s="75"/>
      <c r="V43" s="75"/>
      <c r="W43" s="75"/>
      <c r="X43" s="75"/>
      <c r="Y43" s="75"/>
      <c r="Z43" s="75"/>
      <c r="AA43" s="75"/>
    </row>
    <row r="44" spans="1:27" s="63" customFormat="1" ht="102" x14ac:dyDescent="0.25">
      <c r="A44" s="67">
        <v>35</v>
      </c>
      <c r="B44" s="67" t="str">
        <f>+VLOOKUP(A44,'IDENTIFICACIÓN DE RIESGOS'!$A$7:$F$95,2,0)</f>
        <v>Gestión Humana</v>
      </c>
      <c r="C44" s="109" t="str">
        <f>+VLOOKUP(A44,'IDENTIFICACIÓN DE RIESGOS'!$A$7:$F$95,3,0)</f>
        <v>Nombrar, encargar o posesionar a un servidor que no cumpla con los requisitos establecidos en el Manual de Funciones de la SCJ</v>
      </c>
      <c r="D44" s="67" t="s">
        <v>557</v>
      </c>
      <c r="E44" s="67" t="s">
        <v>569</v>
      </c>
      <c r="F44" s="67" t="s">
        <v>517</v>
      </c>
      <c r="G44" s="67" t="s">
        <v>593</v>
      </c>
      <c r="H44" s="89" t="s">
        <v>560</v>
      </c>
      <c r="I44" s="89" t="s">
        <v>560</v>
      </c>
      <c r="J44" s="75"/>
      <c r="K44" s="75"/>
      <c r="L44" s="75"/>
      <c r="M44" s="75"/>
      <c r="N44" s="75"/>
      <c r="O44" s="75"/>
      <c r="P44" s="75"/>
      <c r="Q44" s="75"/>
      <c r="R44" s="75"/>
      <c r="S44" s="75"/>
      <c r="T44" s="75"/>
      <c r="U44" s="75"/>
      <c r="V44" s="75"/>
      <c r="W44" s="75"/>
      <c r="X44" s="75"/>
      <c r="Y44" s="75"/>
      <c r="Z44" s="75"/>
      <c r="AA44" s="75"/>
    </row>
    <row r="45" spans="1:27" s="63" customFormat="1" ht="38.25" x14ac:dyDescent="0.25">
      <c r="A45" s="67">
        <v>36</v>
      </c>
      <c r="B45" s="67" t="str">
        <f>+VLOOKUP(A45,'IDENTIFICACIÓN DE RIESGOS'!$A$7:$F$95,2,0)</f>
        <v>Gestión Humana</v>
      </c>
      <c r="C45" s="109" t="str">
        <f>+VLOOKUP(A45,'IDENTIFICACIÓN DE RIESGOS'!$A$7:$F$95,3,0)</f>
        <v>Sustracción de información de las historias laborales</v>
      </c>
      <c r="D45" s="67" t="s">
        <v>557</v>
      </c>
      <c r="E45" s="67" t="s">
        <v>569</v>
      </c>
      <c r="F45" s="67" t="s">
        <v>455</v>
      </c>
      <c r="G45" s="67" t="s">
        <v>594</v>
      </c>
      <c r="H45" s="89" t="s">
        <v>560</v>
      </c>
      <c r="I45" s="89" t="s">
        <v>560</v>
      </c>
      <c r="J45" s="75"/>
      <c r="K45" s="75"/>
      <c r="L45" s="75"/>
      <c r="M45" s="75"/>
      <c r="N45" s="75"/>
      <c r="O45" s="75"/>
      <c r="P45" s="75"/>
      <c r="Q45" s="75"/>
      <c r="R45" s="75"/>
      <c r="S45" s="75"/>
      <c r="T45" s="75"/>
      <c r="U45" s="75"/>
      <c r="V45" s="75"/>
      <c r="W45" s="75"/>
      <c r="X45" s="75"/>
      <c r="Y45" s="75"/>
      <c r="Z45" s="75"/>
      <c r="AA45" s="75"/>
    </row>
    <row r="46" spans="1:27" s="63" customFormat="1" ht="105" customHeight="1" x14ac:dyDescent="0.25">
      <c r="A46" s="83">
        <v>37</v>
      </c>
      <c r="B46" s="67" t="str">
        <f>+VLOOKUP(A46,'IDENTIFICACIÓN DE RIESGOS'!$A$7:$F$95,2,0)</f>
        <v>Gestión Humana</v>
      </c>
      <c r="C46" s="109" t="str">
        <f>+VLOOKUP(A46,'IDENTIFICACIÓN DE RIESGOS'!$A$7:$F$95,3,0)</f>
        <v>Emitir pronunciamientos y respuestas relacionados con el proceso de gestión humana, no ajustados a la ley.</v>
      </c>
      <c r="D46" s="67" t="s">
        <v>557</v>
      </c>
      <c r="E46" s="67" t="s">
        <v>569</v>
      </c>
      <c r="F46" s="67" t="s">
        <v>455</v>
      </c>
      <c r="G46" s="67" t="s">
        <v>595</v>
      </c>
      <c r="H46" s="89" t="s">
        <v>560</v>
      </c>
      <c r="I46" s="89" t="s">
        <v>560</v>
      </c>
      <c r="J46" s="75"/>
      <c r="K46" s="75"/>
      <c r="L46" s="75"/>
      <c r="M46" s="75"/>
      <c r="N46" s="75"/>
      <c r="O46" s="75"/>
      <c r="P46" s="75"/>
      <c r="Q46" s="75"/>
      <c r="R46" s="75"/>
      <c r="S46" s="75"/>
      <c r="T46" s="75"/>
      <c r="U46" s="75"/>
      <c r="V46" s="75"/>
      <c r="W46" s="75"/>
      <c r="X46" s="75"/>
      <c r="Y46" s="75"/>
      <c r="Z46" s="75"/>
      <c r="AA46" s="75"/>
    </row>
    <row r="47" spans="1:27" s="63" customFormat="1" ht="114.75" x14ac:dyDescent="0.25">
      <c r="A47" s="67">
        <v>38</v>
      </c>
      <c r="B47" s="67" t="str">
        <f>+VLOOKUP(A47,'IDENTIFICACIÓN DE RIESGOS'!$A$7:$F$95,2,0)</f>
        <v>Gestión Humana</v>
      </c>
      <c r="C47" s="109" t="str">
        <f>+VLOOKUP(A47,'IDENTIFICACIÓN DE RIESGOS'!$A$7:$F$95,3,0)</f>
        <v>Error en la revisión técnica de las ofertas presentadas por los proponentes, incumpliendo los requisitos establecidos en la etapa precontractual (estudios previos)</v>
      </c>
      <c r="D47" s="67" t="s">
        <v>557</v>
      </c>
      <c r="E47" s="83" t="s">
        <v>569</v>
      </c>
      <c r="F47" s="67" t="s">
        <v>455</v>
      </c>
      <c r="G47" s="67" t="s">
        <v>596</v>
      </c>
      <c r="H47" s="67" t="s">
        <v>560</v>
      </c>
      <c r="I47" s="67" t="s">
        <v>560</v>
      </c>
      <c r="J47" s="75"/>
      <c r="K47" s="75"/>
      <c r="L47" s="75"/>
      <c r="M47" s="75"/>
      <c r="N47" s="75"/>
      <c r="O47" s="75"/>
      <c r="P47" s="75"/>
      <c r="Q47" s="75"/>
      <c r="R47" s="75"/>
      <c r="S47" s="75"/>
      <c r="T47" s="75"/>
      <c r="U47" s="75"/>
      <c r="V47" s="75"/>
      <c r="W47" s="75"/>
      <c r="X47" s="75"/>
      <c r="Y47" s="75"/>
      <c r="Z47" s="75"/>
      <c r="AA47" s="75"/>
    </row>
    <row r="48" spans="1:27" s="63" customFormat="1" ht="76.5" x14ac:dyDescent="0.25">
      <c r="A48" s="67">
        <v>39</v>
      </c>
      <c r="B48" s="67" t="str">
        <f>+VLOOKUP(A48,'IDENTIFICACIÓN DE RIESGOS'!$A$7:$F$95,2,0)</f>
        <v>Gestión Humana</v>
      </c>
      <c r="C48" s="109" t="str">
        <f>+VLOOKUP(A48,'IDENTIFICACIÓN DE RIESGOS'!$A$7:$F$95,3,0)</f>
        <v>Probabilidad de Incremento en la ocurrencia de accidentes y enfermedades laborales</v>
      </c>
      <c r="D48" s="67" t="s">
        <v>557</v>
      </c>
      <c r="E48" s="83" t="s">
        <v>569</v>
      </c>
      <c r="F48" s="67" t="s">
        <v>522</v>
      </c>
      <c r="G48" s="67" t="s">
        <v>596</v>
      </c>
      <c r="H48" s="67" t="s">
        <v>560</v>
      </c>
      <c r="I48" s="67" t="s">
        <v>560</v>
      </c>
      <c r="J48" s="75"/>
      <c r="K48" s="75"/>
      <c r="L48" s="75"/>
      <c r="M48" s="75"/>
      <c r="N48" s="75"/>
      <c r="O48" s="75"/>
      <c r="P48" s="75"/>
      <c r="Q48" s="75"/>
      <c r="R48" s="75"/>
      <c r="S48" s="75"/>
      <c r="T48" s="75"/>
      <c r="U48" s="75"/>
      <c r="V48" s="75"/>
      <c r="W48" s="75"/>
      <c r="X48" s="75"/>
      <c r="Y48" s="75"/>
      <c r="Z48" s="75"/>
      <c r="AA48" s="75"/>
    </row>
    <row r="49" spans="1:27" s="63" customFormat="1" ht="63.75" x14ac:dyDescent="0.25">
      <c r="A49" s="83">
        <v>40</v>
      </c>
      <c r="B49" s="67" t="str">
        <f>+VLOOKUP(A49,'IDENTIFICACIÓN DE RIESGOS'!$A$7:$F$95,2,0)</f>
        <v>Gestión Humana</v>
      </c>
      <c r="C49" s="109" t="str">
        <f>+VLOOKUP(A49,'IDENTIFICACIÓN DE RIESGOS'!$A$7:$F$95,3,0)</f>
        <v>Probabilidad de Incremento de reporte de casos asociados a riesgo psicosocial en la SCJ</v>
      </c>
      <c r="D49" s="67" t="s">
        <v>557</v>
      </c>
      <c r="E49" s="83" t="s">
        <v>569</v>
      </c>
      <c r="F49" s="67" t="s">
        <v>524</v>
      </c>
      <c r="G49" s="67" t="s">
        <v>596</v>
      </c>
      <c r="H49" s="67" t="s">
        <v>560</v>
      </c>
      <c r="I49" s="67" t="s">
        <v>560</v>
      </c>
      <c r="J49" s="75"/>
      <c r="K49" s="75"/>
      <c r="L49" s="75"/>
      <c r="M49" s="75"/>
      <c r="N49" s="75"/>
      <c r="O49" s="75"/>
      <c r="P49" s="75"/>
      <c r="Q49" s="75"/>
      <c r="R49" s="75"/>
      <c r="S49" s="75"/>
      <c r="T49" s="75"/>
      <c r="U49" s="75"/>
      <c r="V49" s="75"/>
      <c r="W49" s="75"/>
      <c r="X49" s="75"/>
      <c r="Y49" s="75"/>
      <c r="Z49" s="75"/>
      <c r="AA49" s="75"/>
    </row>
    <row r="50" spans="1:27" s="63" customFormat="1" ht="51" x14ac:dyDescent="0.25">
      <c r="A50" s="67">
        <v>41</v>
      </c>
      <c r="B50" s="67" t="str">
        <f>+VLOOKUP(A50,'IDENTIFICACIÓN DE RIESGOS'!$A$7:$F$95,2,0)</f>
        <v>Gestión Humana</v>
      </c>
      <c r="C50" s="109" t="str">
        <f>+VLOOKUP(A50,'IDENTIFICACIÓN DE RIESGOS'!$A$7:$F$95,3,0)</f>
        <v>Indebida ejecución del programa de bienestar de la entidad</v>
      </c>
      <c r="D50" s="67" t="s">
        <v>557</v>
      </c>
      <c r="E50" s="83" t="s">
        <v>569</v>
      </c>
      <c r="F50" s="67" t="s">
        <v>526</v>
      </c>
      <c r="G50" s="67" t="s">
        <v>596</v>
      </c>
      <c r="H50" s="67" t="s">
        <v>560</v>
      </c>
      <c r="I50" s="67" t="s">
        <v>560</v>
      </c>
      <c r="J50" s="75"/>
      <c r="K50" s="75"/>
      <c r="L50" s="75"/>
      <c r="M50" s="75"/>
      <c r="N50" s="75"/>
      <c r="O50" s="75"/>
      <c r="P50" s="75"/>
      <c r="Q50" s="75"/>
      <c r="R50" s="75"/>
      <c r="S50" s="75"/>
      <c r="T50" s="75"/>
      <c r="U50" s="75"/>
      <c r="V50" s="75"/>
      <c r="W50" s="75"/>
      <c r="X50" s="75"/>
      <c r="Y50" s="75"/>
      <c r="Z50" s="75"/>
      <c r="AA50" s="75"/>
    </row>
    <row r="51" spans="1:27" s="63" customFormat="1" ht="63.75" x14ac:dyDescent="0.25">
      <c r="A51" s="67">
        <v>42</v>
      </c>
      <c r="B51" s="67" t="str">
        <f>+VLOOKUP(A51,'IDENTIFICACIÓN DE RIESGOS'!$A$7:$F$95,2,0)</f>
        <v>Gestión Humana</v>
      </c>
      <c r="C51" s="109" t="str">
        <f>+VLOOKUP(A51,'IDENTIFICACIÓN DE RIESGOS'!$A$7:$F$95,3,0)</f>
        <v>Diagnóstico de capacitación no ajustado a las necesidades reales de la SCJ.</v>
      </c>
      <c r="D51" s="67" t="s">
        <v>557</v>
      </c>
      <c r="E51" s="83" t="s">
        <v>569</v>
      </c>
      <c r="F51" s="67" t="s">
        <v>527</v>
      </c>
      <c r="G51" s="67" t="s">
        <v>596</v>
      </c>
      <c r="H51" s="67" t="s">
        <v>560</v>
      </c>
      <c r="I51" s="67" t="s">
        <v>560</v>
      </c>
      <c r="J51" s="75"/>
      <c r="K51" s="75"/>
      <c r="L51" s="75"/>
      <c r="M51" s="75"/>
      <c r="N51" s="75"/>
      <c r="O51" s="75"/>
      <c r="P51" s="75"/>
      <c r="Q51" s="75"/>
      <c r="R51" s="75"/>
      <c r="S51" s="75"/>
      <c r="T51" s="75"/>
      <c r="U51" s="75"/>
      <c r="V51" s="75"/>
      <c r="W51" s="75"/>
      <c r="X51" s="75"/>
      <c r="Y51" s="75"/>
      <c r="Z51" s="75"/>
      <c r="AA51" s="75"/>
    </row>
    <row r="52" spans="1:27" s="63" customFormat="1" ht="50.25" customHeight="1" x14ac:dyDescent="0.25">
      <c r="A52" s="83">
        <v>43</v>
      </c>
      <c r="B52" s="67" t="str">
        <f>+VLOOKUP(A52,'IDENTIFICACIÓN DE RIESGOS'!$A$7:$F$95,2,0)</f>
        <v>Gestión de Seguridad y Convivencia</v>
      </c>
      <c r="C52" s="109" t="str">
        <f>+VLOOKUP(A52,'IDENTIFICACIÓN DE RIESGOS'!$A$7:$F$95,3,0)</f>
        <v>Desviación o incumplimiento de las metas programadas de los indicadores relacionados con el proceso</v>
      </c>
      <c r="D52" s="67" t="s">
        <v>557</v>
      </c>
      <c r="E52" s="83" t="s">
        <v>569</v>
      </c>
      <c r="F52" s="67" t="s">
        <v>597</v>
      </c>
      <c r="G52" s="67" t="s">
        <v>598</v>
      </c>
      <c r="H52" s="67" t="s">
        <v>560</v>
      </c>
      <c r="I52" s="67" t="s">
        <v>560</v>
      </c>
      <c r="J52" s="75"/>
      <c r="K52" s="75"/>
      <c r="L52" s="75"/>
      <c r="M52" s="75"/>
      <c r="N52" s="75"/>
      <c r="O52" s="75"/>
      <c r="P52" s="75"/>
      <c r="Q52" s="75"/>
      <c r="R52" s="75"/>
      <c r="S52" s="75"/>
      <c r="T52" s="75"/>
      <c r="U52" s="75"/>
      <c r="V52" s="75"/>
      <c r="W52" s="75"/>
      <c r="X52" s="75"/>
      <c r="Y52" s="75"/>
      <c r="Z52" s="75"/>
      <c r="AA52" s="75"/>
    </row>
    <row r="53" spans="1:27" s="63" customFormat="1" ht="51" x14ac:dyDescent="0.25">
      <c r="A53" s="67">
        <v>44</v>
      </c>
      <c r="B53" s="67" t="str">
        <f>+VLOOKUP(A53,'IDENTIFICACIÓN DE RIESGOS'!$A$7:$F$95,2,0)</f>
        <v>Gestión de Seguridad y Convivencia</v>
      </c>
      <c r="C53" s="109" t="str">
        <f>+VLOOKUP(A53,'IDENTIFICACIÓN DE RIESGOS'!$A$7:$F$95,3,0)</f>
        <v xml:space="preserve">Perdida o distorsión de información critica para el proceso </v>
      </c>
      <c r="D53" s="67" t="s">
        <v>557</v>
      </c>
      <c r="E53" s="83" t="s">
        <v>569</v>
      </c>
      <c r="F53" s="67" t="s">
        <v>599</v>
      </c>
      <c r="G53" s="67" t="s">
        <v>598</v>
      </c>
      <c r="H53" s="67" t="s">
        <v>560</v>
      </c>
      <c r="I53" s="67" t="s">
        <v>560</v>
      </c>
      <c r="J53" s="75"/>
      <c r="K53" s="75"/>
      <c r="L53" s="75"/>
      <c r="M53" s="75"/>
      <c r="N53" s="75"/>
      <c r="O53" s="75"/>
      <c r="P53" s="75"/>
      <c r="Q53" s="75"/>
      <c r="R53" s="75"/>
      <c r="S53" s="75"/>
      <c r="T53" s="75"/>
      <c r="U53" s="75"/>
      <c r="V53" s="75"/>
      <c r="W53" s="75"/>
      <c r="X53" s="75"/>
      <c r="Y53" s="75"/>
      <c r="Z53" s="75"/>
      <c r="AA53" s="75"/>
    </row>
    <row r="54" spans="1:27" s="63" customFormat="1" ht="76.5" x14ac:dyDescent="0.25">
      <c r="A54" s="67">
        <v>45</v>
      </c>
      <c r="B54" s="67" t="str">
        <f>+VLOOKUP(A54,'IDENTIFICACIÓN DE RIESGOS'!$A$7:$F$95,2,0)</f>
        <v>Gestión de Seguridad y Convivencia</v>
      </c>
      <c r="C54" s="109" t="str">
        <f>+VLOOKUP(A54,'IDENTIFICACIÓN DE RIESGOS'!$A$7:$F$95,3,0)</f>
        <v>Ejecución ineficaz o ineficiente de las actividades programadas en los diferentes procedimientos</v>
      </c>
      <c r="D54" s="67" t="s">
        <v>557</v>
      </c>
      <c r="E54" s="83" t="s">
        <v>569</v>
      </c>
      <c r="F54" s="67" t="s">
        <v>597</v>
      </c>
      <c r="G54" s="67" t="s">
        <v>598</v>
      </c>
      <c r="H54" s="67" t="s">
        <v>560</v>
      </c>
      <c r="I54" s="67" t="s">
        <v>560</v>
      </c>
      <c r="J54" s="75"/>
      <c r="K54" s="75"/>
      <c r="L54" s="75"/>
      <c r="M54" s="75"/>
      <c r="N54" s="75"/>
      <c r="O54" s="75"/>
      <c r="P54" s="75"/>
      <c r="Q54" s="75"/>
      <c r="R54" s="75"/>
      <c r="S54" s="75"/>
      <c r="T54" s="75"/>
      <c r="U54" s="75"/>
      <c r="V54" s="75"/>
      <c r="W54" s="75"/>
      <c r="X54" s="75"/>
      <c r="Y54" s="75"/>
      <c r="Z54" s="75"/>
      <c r="AA54" s="75"/>
    </row>
    <row r="55" spans="1:27" s="63" customFormat="1" ht="63.75" x14ac:dyDescent="0.25">
      <c r="A55" s="83">
        <v>46</v>
      </c>
      <c r="B55" s="67" t="str">
        <f>+VLOOKUP(A55,'IDENTIFICACIÓN DE RIESGOS'!$A$7:$F$95,2,0)</f>
        <v>Gestión de Seguridad y Convivencia</v>
      </c>
      <c r="C55" s="109" t="str">
        <f>+VLOOKUP(A55,'IDENTIFICACIÓN DE RIESGOS'!$A$7:$F$95,3,0)</f>
        <v>Atención deficiente de los usuarios de los diferentes procedimientos</v>
      </c>
      <c r="D55" s="67" t="s">
        <v>557</v>
      </c>
      <c r="E55" s="83" t="s">
        <v>569</v>
      </c>
      <c r="F55" s="67" t="s">
        <v>600</v>
      </c>
      <c r="G55" s="67" t="s">
        <v>598</v>
      </c>
      <c r="H55" s="67" t="s">
        <v>560</v>
      </c>
      <c r="I55" s="67" t="s">
        <v>560</v>
      </c>
      <c r="J55" s="75"/>
      <c r="K55" s="75"/>
      <c r="L55" s="75"/>
      <c r="M55" s="75"/>
      <c r="N55" s="75"/>
      <c r="O55" s="75"/>
      <c r="P55" s="75"/>
      <c r="Q55" s="75"/>
      <c r="R55" s="75"/>
      <c r="S55" s="75"/>
      <c r="T55" s="75"/>
      <c r="U55" s="75"/>
      <c r="V55" s="75"/>
      <c r="W55" s="75"/>
      <c r="X55" s="75"/>
      <c r="Y55" s="75"/>
      <c r="Z55" s="75"/>
      <c r="AA55" s="75"/>
    </row>
    <row r="56" spans="1:27" s="63" customFormat="1" ht="89.25" x14ac:dyDescent="0.25">
      <c r="A56" s="67">
        <v>47</v>
      </c>
      <c r="B56" s="67" t="str">
        <f>+VLOOKUP(A56,'IDENTIFICACIÓN DE RIESGOS'!$A$7:$F$95,2,0)</f>
        <v>Gestión de Seguridad y Convivencia</v>
      </c>
      <c r="C56" s="109" t="str">
        <f>+VLOOKUP(A56,'IDENTIFICACIÓN DE RIESGOS'!$A$7:$F$95,3,0)</f>
        <v>Acompañamiento inadecuado o con resultados adversos de manifestaciones, movilizaciones, eventos o aglomeraciones</v>
      </c>
      <c r="D56" s="67" t="s">
        <v>557</v>
      </c>
      <c r="E56" s="83" t="s">
        <v>569</v>
      </c>
      <c r="F56" s="67" t="s">
        <v>600</v>
      </c>
      <c r="G56" s="67" t="s">
        <v>598</v>
      </c>
      <c r="H56" s="67" t="s">
        <v>560</v>
      </c>
      <c r="I56" s="67" t="s">
        <v>560</v>
      </c>
      <c r="J56" s="75"/>
      <c r="K56" s="75"/>
      <c r="L56" s="75"/>
      <c r="M56" s="75"/>
      <c r="N56" s="75"/>
      <c r="O56" s="75"/>
      <c r="P56" s="75"/>
      <c r="Q56" s="75"/>
      <c r="R56" s="75"/>
      <c r="S56" s="75"/>
      <c r="T56" s="75"/>
      <c r="U56" s="75"/>
      <c r="V56" s="75"/>
      <c r="W56" s="75"/>
      <c r="X56" s="75"/>
      <c r="Y56" s="75"/>
      <c r="Z56" s="75"/>
      <c r="AA56" s="75"/>
    </row>
    <row r="57" spans="1:27" s="63" customFormat="1" ht="89.25" x14ac:dyDescent="0.25">
      <c r="A57" s="67">
        <v>48</v>
      </c>
      <c r="B57" s="67" t="str">
        <f>+VLOOKUP(A57,'IDENTIFICACIÓN DE RIESGOS'!$A$7:$F$95,2,0)</f>
        <v>Fortalecimiento de Capacidades Operativas para la S, C y AJ</v>
      </c>
      <c r="C57" s="109" t="str">
        <f>+VLOOKUP(A57,'IDENTIFICACIÓN DE RIESGOS'!$A$7:$F$95,3,0)</f>
        <v>Uso de los bienes en comodato con un fin diferente a lo pactado en los contratos interadministrativos de comodato</v>
      </c>
      <c r="D57" s="67" t="s">
        <v>557</v>
      </c>
      <c r="E57" s="83" t="s">
        <v>569</v>
      </c>
      <c r="F57" s="67" t="s">
        <v>532</v>
      </c>
      <c r="G57" s="67" t="s">
        <v>601</v>
      </c>
      <c r="H57" s="67" t="s">
        <v>560</v>
      </c>
      <c r="I57" s="67" t="s">
        <v>560</v>
      </c>
      <c r="J57" s="75"/>
      <c r="K57" s="75"/>
      <c r="L57" s="75"/>
      <c r="M57" s="75"/>
      <c r="N57" s="75"/>
      <c r="O57" s="75"/>
      <c r="P57" s="75"/>
      <c r="Q57" s="75"/>
      <c r="R57" s="75"/>
      <c r="S57" s="75"/>
      <c r="T57" s="75"/>
      <c r="U57" s="75"/>
      <c r="V57" s="75"/>
      <c r="W57" s="75"/>
      <c r="X57" s="75"/>
      <c r="Y57" s="75"/>
      <c r="Z57" s="75"/>
      <c r="AA57" s="75"/>
    </row>
    <row r="58" spans="1:27" s="63" customFormat="1" ht="102" x14ac:dyDescent="0.25">
      <c r="A58" s="83">
        <v>49</v>
      </c>
      <c r="B58" s="67" t="str">
        <f>+VLOOKUP(A58,'IDENTIFICACIÓN DE RIESGOS'!$A$7:$F$95,2,0)</f>
        <v>Fortalecimiento de Capacidades Operativas para la S, C y AJ</v>
      </c>
      <c r="C58" s="109" t="str">
        <f>+VLOOKUP(A58,'IDENTIFICACIÓN DE RIESGOS'!$A$7:$F$95,3,0)</f>
        <v>Detrimento patrimonial por la no reclamación de siniestros durante el tiempo legalmente establecido para que no opere la prescripción</v>
      </c>
      <c r="D58" s="67" t="s">
        <v>557</v>
      </c>
      <c r="E58" s="83" t="s">
        <v>569</v>
      </c>
      <c r="F58" s="67" t="s">
        <v>602</v>
      </c>
      <c r="G58" s="67" t="s">
        <v>603</v>
      </c>
      <c r="H58" s="67" t="s">
        <v>560</v>
      </c>
      <c r="I58" s="67" t="s">
        <v>560</v>
      </c>
      <c r="J58" s="75"/>
      <c r="K58" s="75"/>
      <c r="L58" s="75"/>
      <c r="M58" s="75"/>
      <c r="N58" s="75"/>
      <c r="O58" s="75"/>
      <c r="P58" s="75"/>
      <c r="Q58" s="75"/>
      <c r="R58" s="75"/>
      <c r="S58" s="75"/>
      <c r="T58" s="75"/>
      <c r="U58" s="75"/>
      <c r="V58" s="75"/>
      <c r="W58" s="75"/>
      <c r="X58" s="75"/>
      <c r="Y58" s="75"/>
      <c r="Z58" s="75"/>
      <c r="AA58" s="75"/>
    </row>
    <row r="59" spans="1:27" s="63" customFormat="1" ht="63.75" x14ac:dyDescent="0.25">
      <c r="A59" s="67">
        <v>50</v>
      </c>
      <c r="B59" s="67" t="str">
        <f>+VLOOKUP(A59,'IDENTIFICACIÓN DE RIESGOS'!$A$7:$F$95,2,0)</f>
        <v>Fortalecimiento de Capacidades Operativas para la S, C y AJ</v>
      </c>
      <c r="C59" s="109" t="str">
        <f>+VLOOKUP(A59,'IDENTIFICACIÓN DE RIESGOS'!$A$7:$F$95,3,0)</f>
        <v>Fallas técnicas en los puntos instalados  del sistema de Video vigilancia de la ciudad</v>
      </c>
      <c r="D59" s="67" t="s">
        <v>557</v>
      </c>
      <c r="E59" s="83" t="s">
        <v>569</v>
      </c>
      <c r="F59" s="67" t="s">
        <v>604</v>
      </c>
      <c r="G59" s="67" t="s">
        <v>136</v>
      </c>
      <c r="H59" s="67" t="s">
        <v>560</v>
      </c>
      <c r="I59" s="67" t="s">
        <v>560</v>
      </c>
      <c r="J59" s="75"/>
      <c r="K59" s="75"/>
      <c r="L59" s="75"/>
      <c r="M59" s="75"/>
      <c r="N59" s="75"/>
      <c r="O59" s="75"/>
      <c r="P59" s="75"/>
      <c r="Q59" s="75"/>
      <c r="R59" s="75"/>
      <c r="S59" s="75"/>
      <c r="T59" s="75"/>
      <c r="U59" s="75"/>
      <c r="V59" s="75"/>
      <c r="W59" s="75"/>
      <c r="X59" s="75"/>
      <c r="Y59" s="75"/>
      <c r="Z59" s="75"/>
      <c r="AA59" s="75"/>
    </row>
    <row r="60" spans="1:27" s="63" customFormat="1" ht="63.75" x14ac:dyDescent="0.25">
      <c r="A60" s="67">
        <v>51</v>
      </c>
      <c r="B60" s="67" t="str">
        <f>+VLOOKUP(A60,'IDENTIFICACIÓN DE RIESGOS'!$A$7:$F$95,2,0)</f>
        <v>Fortalecimiento de Capacidades Operativas para la S, C y AJ</v>
      </c>
      <c r="C60" s="109" t="str">
        <f>+VLOOKUP(A60,'IDENTIFICACIÓN DE RIESGOS'!$A$7:$F$95,3,0)</f>
        <v>No suministrar los bienes y servicios de manera oportuna</v>
      </c>
      <c r="D60" s="67" t="s">
        <v>557</v>
      </c>
      <c r="E60" s="83" t="s">
        <v>569</v>
      </c>
      <c r="F60" s="67" t="s">
        <v>605</v>
      </c>
      <c r="G60" s="67" t="s">
        <v>606</v>
      </c>
      <c r="H60" s="67" t="s">
        <v>560</v>
      </c>
      <c r="I60" s="67" t="s">
        <v>560</v>
      </c>
      <c r="J60" s="75"/>
      <c r="K60" s="75"/>
      <c r="L60" s="75"/>
      <c r="M60" s="75"/>
      <c r="N60" s="75"/>
      <c r="O60" s="75"/>
      <c r="P60" s="75"/>
      <c r="Q60" s="75"/>
      <c r="R60" s="75"/>
      <c r="S60" s="75"/>
      <c r="T60" s="75"/>
      <c r="U60" s="75"/>
      <c r="V60" s="75"/>
      <c r="W60" s="75"/>
      <c r="X60" s="75"/>
      <c r="Y60" s="75"/>
      <c r="Z60" s="75"/>
      <c r="AA60" s="75"/>
    </row>
    <row r="61" spans="1:27" s="63" customFormat="1" ht="178.5" x14ac:dyDescent="0.25">
      <c r="A61" s="83">
        <v>52</v>
      </c>
      <c r="B61" s="67" t="str">
        <f>+VLOOKUP(A61,'IDENTIFICACIÓN DE RIESGOS'!$A$7:$F$95,2,0)</f>
        <v>Fortalecimiento de Capacidades Operativas para la S, C y AJ</v>
      </c>
      <c r="C61" s="109" t="str">
        <f>+VLOOKUP(A61,'IDENTIFICACIÓN DE RIESGOS'!$A$7:$F$95,3,0)</f>
        <v>Proyectos no ejecutados de acuerdo a lo proyectado en la vigencia anterior, Proyectos inconclusos en su ejecución (Obras de infraestructura sin terminar), Obras sin el cumplimiento de requisitos para su adecuado funcionamiento</v>
      </c>
      <c r="D61" s="67" t="s">
        <v>557</v>
      </c>
      <c r="E61" s="83" t="s">
        <v>569</v>
      </c>
      <c r="F61" s="67" t="s">
        <v>605</v>
      </c>
      <c r="G61" s="67" t="s">
        <v>606</v>
      </c>
      <c r="H61" s="67" t="s">
        <v>560</v>
      </c>
      <c r="I61" s="67" t="s">
        <v>560</v>
      </c>
      <c r="J61" s="75"/>
      <c r="K61" s="75"/>
      <c r="L61" s="75"/>
      <c r="M61" s="75"/>
      <c r="N61" s="75"/>
      <c r="O61" s="75"/>
      <c r="P61" s="75"/>
      <c r="Q61" s="75"/>
      <c r="R61" s="75"/>
      <c r="S61" s="75"/>
      <c r="T61" s="75"/>
      <c r="U61" s="75"/>
      <c r="V61" s="75"/>
      <c r="W61" s="75"/>
      <c r="X61" s="75"/>
      <c r="Y61" s="75"/>
      <c r="Z61" s="75"/>
      <c r="AA61" s="75"/>
    </row>
    <row r="62" spans="1:27" s="63" customFormat="1" ht="38.25" x14ac:dyDescent="0.25">
      <c r="A62" s="67">
        <v>53</v>
      </c>
      <c r="B62" s="67" t="str">
        <f>+VLOOKUP(A62,'IDENTIFICACIÓN DE RIESGOS'!$A$7:$F$95,2,0)</f>
        <v>CD-Atención Integral para PPL</v>
      </c>
      <c r="C62" s="109" t="str">
        <f>+VLOOKUP(A62,'IDENTIFICACIÓN DE RIESGOS'!$A$7:$F$95,3,0)</f>
        <v>Incumplimiento en la prestación del servicio</v>
      </c>
      <c r="D62" s="67" t="s">
        <v>557</v>
      </c>
      <c r="E62" s="83" t="s">
        <v>569</v>
      </c>
      <c r="F62" s="67" t="s">
        <v>455</v>
      </c>
      <c r="G62" s="67" t="s">
        <v>607</v>
      </c>
      <c r="H62" s="67" t="s">
        <v>560</v>
      </c>
      <c r="I62" s="67" t="s">
        <v>560</v>
      </c>
      <c r="J62" s="75"/>
      <c r="K62" s="75"/>
      <c r="L62" s="75"/>
      <c r="M62" s="75"/>
      <c r="N62" s="75"/>
      <c r="O62" s="75"/>
      <c r="P62" s="75"/>
      <c r="Q62" s="75"/>
      <c r="R62" s="75"/>
      <c r="S62" s="75"/>
      <c r="T62" s="75"/>
      <c r="U62" s="75"/>
      <c r="V62" s="75"/>
      <c r="W62" s="75"/>
      <c r="X62" s="75"/>
      <c r="Y62" s="75"/>
      <c r="Z62" s="75"/>
      <c r="AA62" s="75"/>
    </row>
    <row r="63" spans="1:27" s="63" customFormat="1" ht="63.75" x14ac:dyDescent="0.25">
      <c r="A63" s="67">
        <v>54</v>
      </c>
      <c r="B63" s="67" t="str">
        <f>+VLOOKUP(A63,'IDENTIFICACIÓN DE RIESGOS'!$A$7:$F$95,2,0)</f>
        <v>CD-Atención Integral para PPL</v>
      </c>
      <c r="C63" s="109" t="str">
        <f>+VLOOKUP(A63,'IDENTIFICACIÓN DE RIESGOS'!$A$7:$F$95,3,0)</f>
        <v>Disminución de las actividades válidas para la redención de pena, vulneración de derechos a PPL</v>
      </c>
      <c r="D63" s="67" t="s">
        <v>557</v>
      </c>
      <c r="E63" s="83" t="s">
        <v>569</v>
      </c>
      <c r="F63" s="67" t="s">
        <v>455</v>
      </c>
      <c r="G63" s="67" t="s">
        <v>608</v>
      </c>
      <c r="H63" s="67" t="s">
        <v>560</v>
      </c>
      <c r="I63" s="67" t="s">
        <v>560</v>
      </c>
      <c r="J63" s="75"/>
      <c r="K63" s="75"/>
      <c r="L63" s="75"/>
      <c r="M63" s="75"/>
      <c r="N63" s="75"/>
      <c r="O63" s="75"/>
      <c r="P63" s="75"/>
      <c r="Q63" s="75"/>
      <c r="R63" s="75"/>
      <c r="S63" s="75"/>
      <c r="T63" s="75"/>
      <c r="U63" s="75"/>
      <c r="V63" s="75"/>
      <c r="W63" s="75"/>
      <c r="X63" s="75"/>
      <c r="Y63" s="75"/>
      <c r="Z63" s="75"/>
      <c r="AA63" s="75"/>
    </row>
    <row r="64" spans="1:27" s="63" customFormat="1" ht="38.25" x14ac:dyDescent="0.25">
      <c r="A64" s="83">
        <v>55</v>
      </c>
      <c r="B64" s="67" t="str">
        <f>+VLOOKUP(A64,'IDENTIFICACIÓN DE RIESGOS'!$A$7:$F$95,2,0)</f>
        <v>CD-Atención Integral para PPL</v>
      </c>
      <c r="C64" s="109" t="str">
        <f>+VLOOKUP(A64,'IDENTIFICACIÓN DE RIESGOS'!$A$7:$F$95,3,0)</f>
        <v>Pérdida de la confidencialidad de la información</v>
      </c>
      <c r="D64" s="67" t="s">
        <v>557</v>
      </c>
      <c r="E64" s="83" t="s">
        <v>569</v>
      </c>
      <c r="F64" s="67" t="s">
        <v>455</v>
      </c>
      <c r="G64" s="67" t="s">
        <v>609</v>
      </c>
      <c r="H64" s="67" t="s">
        <v>560</v>
      </c>
      <c r="I64" s="67" t="s">
        <v>560</v>
      </c>
      <c r="J64" s="75"/>
      <c r="K64" s="75"/>
      <c r="L64" s="75"/>
      <c r="M64" s="75"/>
      <c r="N64" s="75"/>
      <c r="O64" s="75"/>
      <c r="P64" s="75"/>
      <c r="Q64" s="75"/>
      <c r="R64" s="75"/>
      <c r="S64" s="75"/>
      <c r="T64" s="75"/>
      <c r="U64" s="75"/>
      <c r="V64" s="75"/>
      <c r="W64" s="75"/>
      <c r="X64" s="75"/>
      <c r="Y64" s="75"/>
      <c r="Z64" s="75"/>
      <c r="AA64" s="75"/>
    </row>
    <row r="65" spans="1:27" s="63" customFormat="1" ht="25.5" x14ac:dyDescent="0.25">
      <c r="A65" s="67">
        <v>56</v>
      </c>
      <c r="B65" s="67" t="str">
        <f>+VLOOKUP(A65,'IDENTIFICACIÓN DE RIESGOS'!$A$7:$F$95,2,0)</f>
        <v>CD-Atención Integral para PPL</v>
      </c>
      <c r="C65" s="109" t="str">
        <f>+VLOOKUP(A65,'IDENTIFICACIÓN DE RIESGOS'!$A$7:$F$95,3,0)</f>
        <v>Fuga o Rescate de PPL</v>
      </c>
      <c r="D65" s="67" t="s">
        <v>557</v>
      </c>
      <c r="E65" s="83" t="s">
        <v>569</v>
      </c>
      <c r="F65" s="67" t="s">
        <v>455</v>
      </c>
      <c r="G65" s="67" t="s">
        <v>610</v>
      </c>
      <c r="H65" s="67" t="s">
        <v>560</v>
      </c>
      <c r="I65" s="67" t="s">
        <v>560</v>
      </c>
      <c r="J65" s="75"/>
      <c r="K65" s="75"/>
      <c r="L65" s="75"/>
      <c r="M65" s="75"/>
      <c r="N65" s="75"/>
      <c r="O65" s="75"/>
      <c r="P65" s="75"/>
      <c r="Q65" s="75"/>
      <c r="R65" s="75"/>
      <c r="S65" s="75"/>
      <c r="T65" s="75"/>
      <c r="U65" s="75"/>
      <c r="V65" s="75"/>
      <c r="W65" s="75"/>
      <c r="X65" s="75"/>
      <c r="Y65" s="75"/>
      <c r="Z65" s="75"/>
      <c r="AA65" s="75"/>
    </row>
    <row r="66" spans="1:27" s="63" customFormat="1" ht="76.5" x14ac:dyDescent="0.25">
      <c r="A66" s="67">
        <v>57</v>
      </c>
      <c r="B66" s="67" t="str">
        <f>+VLOOKUP(A66,'IDENTIFICACIÓN DE RIESGOS'!$A$7:$F$95,2,0)</f>
        <v>CD-Atención Integral para PPL</v>
      </c>
      <c r="C66" s="109" t="str">
        <f>+VLOOKUP(A66,'IDENTIFICACIÓN DE RIESGOS'!$A$7:$F$95,3,0)</f>
        <v>Cuarentena, ETA (enfermedad transmitida por alimento) y cierre del servicio de alimentos</v>
      </c>
      <c r="D66" s="67" t="s">
        <v>557</v>
      </c>
      <c r="E66" s="83" t="s">
        <v>569</v>
      </c>
      <c r="F66" s="67" t="s">
        <v>455</v>
      </c>
      <c r="G66" s="67" t="s">
        <v>148</v>
      </c>
      <c r="H66" s="67" t="s">
        <v>560</v>
      </c>
      <c r="I66" s="67" t="s">
        <v>560</v>
      </c>
      <c r="J66" s="75"/>
      <c r="K66" s="75"/>
      <c r="L66" s="75"/>
      <c r="M66" s="75"/>
      <c r="N66" s="75"/>
      <c r="O66" s="75"/>
      <c r="P66" s="75"/>
      <c r="Q66" s="75"/>
      <c r="R66" s="75"/>
      <c r="S66" s="75"/>
      <c r="T66" s="75"/>
      <c r="U66" s="75"/>
      <c r="V66" s="75"/>
      <c r="W66" s="75"/>
      <c r="X66" s="75"/>
      <c r="Y66" s="75"/>
      <c r="Z66" s="75"/>
      <c r="AA66" s="75"/>
    </row>
    <row r="67" spans="1:27" s="63" customFormat="1" ht="63.75" x14ac:dyDescent="0.25">
      <c r="A67" s="83">
        <v>58</v>
      </c>
      <c r="B67" s="67" t="str">
        <f>+VLOOKUP(A67,'IDENTIFICACIÓN DE RIESGOS'!$A$7:$F$95,2,0)</f>
        <v>CD-Custodia y vigilancia para la seguridad</v>
      </c>
      <c r="C67" s="109" t="str">
        <f>+VLOOKUP(A67,'IDENTIFICACIÓN DE RIESGOS'!$A$7:$F$95,3,0)</f>
        <v>Incumplimiento en la cobertura de los puestos de servicio y las actividades programadas</v>
      </c>
      <c r="D67" s="67" t="s">
        <v>557</v>
      </c>
      <c r="E67" s="83" t="s">
        <v>569</v>
      </c>
      <c r="F67" s="67" t="s">
        <v>455</v>
      </c>
      <c r="G67" s="67" t="s">
        <v>611</v>
      </c>
      <c r="H67" s="67" t="s">
        <v>560</v>
      </c>
      <c r="I67" s="67" t="s">
        <v>560</v>
      </c>
      <c r="J67" s="75"/>
      <c r="K67" s="75"/>
      <c r="L67" s="75"/>
      <c r="M67" s="75"/>
      <c r="N67" s="75"/>
      <c r="O67" s="75"/>
      <c r="P67" s="75"/>
      <c r="Q67" s="75"/>
      <c r="R67" s="75"/>
      <c r="S67" s="75"/>
      <c r="T67" s="75"/>
      <c r="U67" s="75"/>
      <c r="V67" s="75"/>
      <c r="W67" s="75"/>
      <c r="X67" s="75"/>
      <c r="Y67" s="75"/>
      <c r="Z67" s="75"/>
      <c r="AA67" s="75"/>
    </row>
    <row r="68" spans="1:27" s="63" customFormat="1" ht="89.25" x14ac:dyDescent="0.25">
      <c r="A68" s="67">
        <v>59</v>
      </c>
      <c r="B68" s="67" t="str">
        <f>+VLOOKUP(A68,'IDENTIFICACIÓN DE RIESGOS'!$A$7:$F$95,2,0)</f>
        <v>CD-Custodia y vigilancia para la seguridad</v>
      </c>
      <c r="C68" s="109" t="str">
        <f>+VLOOKUP(A68,'IDENTIFICACIÓN DE RIESGOS'!$A$7:$F$95,3,0)</f>
        <v>Inseguridad y tiempos de reacción a los eventos que atenten contra la seguridad de las PPL/Funcionarios/Guardia.</v>
      </c>
      <c r="D68" s="67" t="s">
        <v>557</v>
      </c>
      <c r="E68" s="83" t="s">
        <v>569</v>
      </c>
      <c r="F68" s="67" t="s">
        <v>455</v>
      </c>
      <c r="G68" s="67" t="s">
        <v>612</v>
      </c>
      <c r="H68" s="67" t="s">
        <v>560</v>
      </c>
      <c r="I68" s="67" t="s">
        <v>560</v>
      </c>
      <c r="J68" s="75"/>
      <c r="K68" s="75"/>
      <c r="L68" s="75"/>
      <c r="M68" s="75"/>
      <c r="N68" s="75"/>
      <c r="O68" s="75"/>
      <c r="P68" s="75"/>
      <c r="Q68" s="75"/>
      <c r="R68" s="75"/>
      <c r="S68" s="75"/>
      <c r="T68" s="75"/>
      <c r="U68" s="75"/>
      <c r="V68" s="75"/>
      <c r="W68" s="75"/>
      <c r="X68" s="75"/>
      <c r="Y68" s="75"/>
      <c r="Z68" s="75"/>
      <c r="AA68" s="75"/>
    </row>
    <row r="69" spans="1:27" s="63" customFormat="1" ht="51" x14ac:dyDescent="0.25">
      <c r="A69" s="67">
        <v>60</v>
      </c>
      <c r="B69" s="67" t="str">
        <f>+VLOOKUP(A69,'IDENTIFICACIÓN DE RIESGOS'!$A$7:$F$95,2,0)</f>
        <v>CD-Custodia y vigilancia para la seguridad</v>
      </c>
      <c r="C69" s="109" t="str">
        <f>+VLOOKUP(A69,'IDENTIFICACIÓN DE RIESGOS'!$A$7:$F$95,3,0)</f>
        <v>Fuga/rescates o inseguridad dentro del sistema penitenciario</v>
      </c>
      <c r="D69" s="67" t="s">
        <v>557</v>
      </c>
      <c r="E69" s="83" t="s">
        <v>569</v>
      </c>
      <c r="F69" s="67" t="s">
        <v>455</v>
      </c>
      <c r="G69" s="67" t="s">
        <v>611</v>
      </c>
      <c r="H69" s="67" t="s">
        <v>560</v>
      </c>
      <c r="I69" s="67" t="s">
        <v>560</v>
      </c>
      <c r="J69" s="75"/>
      <c r="K69" s="75"/>
      <c r="L69" s="75"/>
      <c r="M69" s="75"/>
      <c r="N69" s="75"/>
      <c r="O69" s="75"/>
      <c r="P69" s="75"/>
      <c r="Q69" s="75"/>
      <c r="R69" s="75"/>
      <c r="S69" s="75"/>
      <c r="T69" s="75"/>
      <c r="U69" s="75"/>
      <c r="V69" s="75"/>
      <c r="W69" s="75"/>
      <c r="X69" s="75"/>
      <c r="Y69" s="75"/>
      <c r="Z69" s="75"/>
      <c r="AA69" s="75"/>
    </row>
    <row r="70" spans="1:27" s="63" customFormat="1" ht="38.25" x14ac:dyDescent="0.25">
      <c r="A70" s="83">
        <v>61</v>
      </c>
      <c r="B70" s="67" t="str">
        <f>+VLOOKUP(A70,'IDENTIFICACIÓN DE RIESGOS'!$A$7:$F$95,2,0)</f>
        <v>CD-Tramite Jurídico para PPL</v>
      </c>
      <c r="C70" s="109" t="str">
        <f>+VLOOKUP(A70,'IDENTIFICACIÓN DE RIESGOS'!$A$7:$F$95,3,0)</f>
        <v xml:space="preserve">Vencimiento de trámites Jurídicos. </v>
      </c>
      <c r="D70" s="67" t="s">
        <v>557</v>
      </c>
      <c r="E70" s="83" t="s">
        <v>569</v>
      </c>
      <c r="F70" s="67" t="s">
        <v>538</v>
      </c>
      <c r="G70" s="67" t="s">
        <v>613</v>
      </c>
      <c r="H70" s="67" t="s">
        <v>560</v>
      </c>
      <c r="I70" s="67" t="s">
        <v>560</v>
      </c>
      <c r="J70" s="75"/>
      <c r="K70" s="75"/>
      <c r="L70" s="75"/>
      <c r="M70" s="75"/>
      <c r="N70" s="75"/>
      <c r="O70" s="75"/>
      <c r="P70" s="75"/>
      <c r="Q70" s="75"/>
      <c r="R70" s="75"/>
      <c r="S70" s="75"/>
      <c r="T70" s="75"/>
      <c r="U70" s="75"/>
      <c r="V70" s="75"/>
      <c r="W70" s="75"/>
      <c r="X70" s="75"/>
      <c r="Y70" s="75"/>
      <c r="Z70" s="75"/>
      <c r="AA70" s="75"/>
    </row>
    <row r="71" spans="1:27" s="63" customFormat="1" ht="38.25" x14ac:dyDescent="0.25">
      <c r="A71" s="67">
        <v>62</v>
      </c>
      <c r="B71" s="67" t="str">
        <f>+VLOOKUP(A71,'IDENTIFICACIÓN DE RIESGOS'!$A$7:$F$95,2,0)</f>
        <v>CD-Tramite Jurídico para PPL</v>
      </c>
      <c r="C71" s="109" t="str">
        <f>+VLOOKUP(A71,'IDENTIFICACIÓN DE RIESGOS'!$A$7:$F$95,3,0)</f>
        <v xml:space="preserve">Prescripción de trámites Jurídicos. </v>
      </c>
      <c r="D71" s="67" t="s">
        <v>557</v>
      </c>
      <c r="E71" s="83" t="s">
        <v>569</v>
      </c>
      <c r="F71" s="67" t="s">
        <v>538</v>
      </c>
      <c r="G71" s="67" t="s">
        <v>611</v>
      </c>
      <c r="H71" s="67" t="s">
        <v>560</v>
      </c>
      <c r="I71" s="67" t="s">
        <v>560</v>
      </c>
      <c r="J71" s="75"/>
      <c r="K71" s="75"/>
      <c r="L71" s="75"/>
      <c r="M71" s="75"/>
      <c r="N71" s="75"/>
      <c r="O71" s="75"/>
      <c r="P71" s="75"/>
      <c r="Q71" s="75"/>
      <c r="R71" s="75"/>
      <c r="S71" s="75"/>
      <c r="T71" s="75"/>
      <c r="U71" s="75"/>
      <c r="V71" s="75"/>
      <c r="W71" s="75"/>
      <c r="X71" s="75"/>
      <c r="Y71" s="75"/>
      <c r="Z71" s="75"/>
      <c r="AA71" s="75"/>
    </row>
    <row r="72" spans="1:27" s="63" customFormat="1" ht="25.5" x14ac:dyDescent="0.25">
      <c r="A72" s="67">
        <v>63</v>
      </c>
      <c r="B72" s="67" t="str">
        <f>+VLOOKUP(A72,'IDENTIFICACIÓN DE RIESGOS'!$A$7:$F$95,2,0)</f>
        <v>CD-Tramite Jurídico para PPL</v>
      </c>
      <c r="C72" s="109" t="str">
        <f>+VLOOKUP(A72,'IDENTIFICACIÓN DE RIESGOS'!$A$7:$F$95,3,0)</f>
        <v>Prolongación Ilícita de la libertad</v>
      </c>
      <c r="D72" s="67" t="s">
        <v>557</v>
      </c>
      <c r="E72" s="83" t="s">
        <v>569</v>
      </c>
      <c r="F72" s="67" t="s">
        <v>455</v>
      </c>
      <c r="G72" s="67" t="s">
        <v>613</v>
      </c>
      <c r="H72" s="67" t="s">
        <v>560</v>
      </c>
      <c r="I72" s="67" t="s">
        <v>560</v>
      </c>
      <c r="J72" s="75"/>
      <c r="K72" s="75"/>
      <c r="L72" s="75"/>
      <c r="M72" s="75"/>
      <c r="N72" s="75"/>
      <c r="O72" s="75"/>
      <c r="P72" s="75"/>
      <c r="Q72" s="75"/>
      <c r="R72" s="75"/>
      <c r="S72" s="75"/>
      <c r="T72" s="75"/>
      <c r="U72" s="75"/>
      <c r="V72" s="75"/>
      <c r="W72" s="75"/>
      <c r="X72" s="75"/>
      <c r="Y72" s="75"/>
      <c r="Z72" s="75"/>
      <c r="AA72" s="75"/>
    </row>
    <row r="73" spans="1:27" s="63" customFormat="1" ht="76.5" x14ac:dyDescent="0.25">
      <c r="A73" s="83">
        <v>64</v>
      </c>
      <c r="B73" s="67" t="str">
        <f>+VLOOKUP(A73,'IDENTIFICACIÓN DE RIESGOS'!$A$7:$F$95,2,0)</f>
        <v>CD-Tramite Jurídico para PPL</v>
      </c>
      <c r="C73" s="109" t="str">
        <f>+VLOOKUP(A73,'IDENTIFICACIÓN DE RIESGOS'!$A$7:$F$95,3,0)</f>
        <v>Hoja de vida incompleta, desactualizada o imprecisa (Física o en el aplicativo SISIPEC WEB)</v>
      </c>
      <c r="D73" s="67" t="s">
        <v>557</v>
      </c>
      <c r="E73" s="83" t="s">
        <v>569</v>
      </c>
      <c r="F73" s="67" t="s">
        <v>455</v>
      </c>
      <c r="G73" s="67" t="s">
        <v>614</v>
      </c>
      <c r="H73" s="67" t="s">
        <v>560</v>
      </c>
      <c r="I73" s="67" t="s">
        <v>560</v>
      </c>
      <c r="J73" s="75"/>
      <c r="K73" s="75"/>
      <c r="L73" s="75"/>
      <c r="M73" s="75"/>
      <c r="N73" s="75"/>
      <c r="O73" s="75"/>
      <c r="P73" s="75"/>
      <c r="Q73" s="75"/>
      <c r="R73" s="75"/>
      <c r="S73" s="75"/>
      <c r="T73" s="75"/>
      <c r="U73" s="75"/>
      <c r="V73" s="75"/>
      <c r="W73" s="75"/>
      <c r="X73" s="75"/>
      <c r="Y73" s="75"/>
      <c r="Z73" s="75"/>
      <c r="AA73" s="75"/>
    </row>
    <row r="74" spans="1:27" s="63" customFormat="1" ht="76.5" x14ac:dyDescent="0.25">
      <c r="A74" s="67">
        <v>65</v>
      </c>
      <c r="B74" s="67" t="str">
        <f>+VLOOKUP(A74,'IDENTIFICACIÓN DE RIESGOS'!$A$7:$F$95,2,0)</f>
        <v>CD-Tramite Jurídico para PPL</v>
      </c>
      <c r="C74" s="109" t="str">
        <f>+VLOOKUP(A74,'IDENTIFICACIÓN DE RIESGOS'!$A$7:$F$95,3,0)</f>
        <v>Conceder u otorgar libertad o trasladar a una PPL sin el debido cumplimiento de los requisitos legales.</v>
      </c>
      <c r="D74" s="67" t="s">
        <v>557</v>
      </c>
      <c r="E74" s="83" t="s">
        <v>569</v>
      </c>
      <c r="F74" s="67" t="s">
        <v>455</v>
      </c>
      <c r="G74" s="67" t="s">
        <v>611</v>
      </c>
      <c r="H74" s="67" t="s">
        <v>560</v>
      </c>
      <c r="I74" s="67" t="s">
        <v>560</v>
      </c>
      <c r="J74" s="75"/>
      <c r="K74" s="75"/>
      <c r="L74" s="75"/>
      <c r="M74" s="75"/>
      <c r="N74" s="75"/>
      <c r="O74" s="75"/>
      <c r="P74" s="75"/>
      <c r="Q74" s="75"/>
      <c r="R74" s="75"/>
      <c r="S74" s="75"/>
      <c r="T74" s="75"/>
      <c r="U74" s="75"/>
      <c r="V74" s="75"/>
      <c r="W74" s="75"/>
      <c r="X74" s="75"/>
      <c r="Y74" s="75"/>
      <c r="Z74" s="75"/>
      <c r="AA74" s="75"/>
    </row>
    <row r="75" spans="1:27" s="63" customFormat="1" ht="25.5" x14ac:dyDescent="0.25">
      <c r="A75" s="67">
        <v>66</v>
      </c>
      <c r="B75" s="67" t="str">
        <f>+VLOOKUP(A75,'IDENTIFICACIÓN DE RIESGOS'!$A$7:$F$95,2,0)</f>
        <v>CD-Tramite Jurídico para PPL</v>
      </c>
      <c r="C75" s="109" t="str">
        <f>+VLOOKUP(A75,'IDENTIFICACIÓN DE RIESGOS'!$A$7:$F$95,3,0)</f>
        <v xml:space="preserve">Privación ilegal de la libertad </v>
      </c>
      <c r="D75" s="67" t="s">
        <v>557</v>
      </c>
      <c r="E75" s="83" t="s">
        <v>569</v>
      </c>
      <c r="F75" s="67" t="s">
        <v>455</v>
      </c>
      <c r="G75" s="67" t="s">
        <v>615</v>
      </c>
      <c r="H75" s="67" t="s">
        <v>560</v>
      </c>
      <c r="I75" s="67" t="s">
        <v>560</v>
      </c>
      <c r="J75" s="75"/>
      <c r="K75" s="75"/>
      <c r="L75" s="75"/>
      <c r="M75" s="75"/>
      <c r="N75" s="75"/>
      <c r="O75" s="75"/>
      <c r="P75" s="75"/>
      <c r="Q75" s="75"/>
      <c r="R75" s="75"/>
      <c r="S75" s="75"/>
      <c r="T75" s="75"/>
      <c r="U75" s="75"/>
      <c r="V75" s="75"/>
      <c r="W75" s="75"/>
      <c r="X75" s="75"/>
      <c r="Y75" s="75"/>
      <c r="Z75" s="75"/>
      <c r="AA75" s="75"/>
    </row>
    <row r="76" spans="1:27" x14ac:dyDescent="0.2">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row>
    <row r="77" spans="1:27" x14ac:dyDescent="0.2">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row>
    <row r="78" spans="1:27" x14ac:dyDescent="0.2">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row>
    <row r="79" spans="1:27" x14ac:dyDescent="0.2">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row>
    <row r="80" spans="1:27" x14ac:dyDescent="0.2">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row>
    <row r="81" spans="1:27" x14ac:dyDescent="0.2">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row>
    <row r="82" spans="1:27" x14ac:dyDescent="0.2">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row>
    <row r="83" spans="1:27" x14ac:dyDescent="0.2">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row>
    <row r="84" spans="1:27" x14ac:dyDescent="0.2">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row>
    <row r="85" spans="1:27" x14ac:dyDescent="0.2">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row>
    <row r="86" spans="1:27" x14ac:dyDescent="0.2">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row>
    <row r="87" spans="1:27" x14ac:dyDescent="0.2">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row>
    <row r="88" spans="1:27" x14ac:dyDescent="0.2">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row>
    <row r="89" spans="1:27" x14ac:dyDescent="0.2">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row>
    <row r="90" spans="1:27" x14ac:dyDescent="0.2">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row>
    <row r="91" spans="1:27" x14ac:dyDescent="0.2">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row>
    <row r="92" spans="1:27" x14ac:dyDescent="0.2">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row>
    <row r="93" spans="1:27" x14ac:dyDescent="0.2">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row>
    <row r="94" spans="1:27" x14ac:dyDescent="0.2">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row>
    <row r="95" spans="1:27" x14ac:dyDescent="0.2">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row>
    <row r="96" spans="1:27" x14ac:dyDescent="0.2">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row>
    <row r="97" spans="1:27" x14ac:dyDescent="0.2">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row>
    <row r="98" spans="1:27" x14ac:dyDescent="0.2">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row>
    <row r="99" spans="1:27" x14ac:dyDescent="0.2">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row>
    <row r="100" spans="1:27" x14ac:dyDescent="0.2">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row>
    <row r="101" spans="1:27" x14ac:dyDescent="0.2">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row>
    <row r="102" spans="1:27" x14ac:dyDescent="0.2">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row>
    <row r="103" spans="1:27" x14ac:dyDescent="0.2">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row>
    <row r="104" spans="1:27" x14ac:dyDescent="0.2">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row>
    <row r="105" spans="1:27" x14ac:dyDescent="0.2">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row>
    <row r="106" spans="1:27" x14ac:dyDescent="0.2">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row>
    <row r="107" spans="1:27" x14ac:dyDescent="0.2">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row>
    <row r="108" spans="1:27" x14ac:dyDescent="0.2">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row>
    <row r="109" spans="1:27" x14ac:dyDescent="0.2">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row>
    <row r="110" spans="1:27" x14ac:dyDescent="0.2">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row>
    <row r="111" spans="1:27" x14ac:dyDescent="0.2">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row>
    <row r="112" spans="1:27" x14ac:dyDescent="0.2">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row>
    <row r="113" spans="1:27" x14ac:dyDescent="0.2">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row>
    <row r="114" spans="1:27" x14ac:dyDescent="0.2">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row>
    <row r="115" spans="1:27" x14ac:dyDescent="0.2">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row>
    <row r="116" spans="1:27" x14ac:dyDescent="0.2">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row>
    <row r="117" spans="1:27" x14ac:dyDescent="0.2">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row>
    <row r="118" spans="1:27" x14ac:dyDescent="0.2">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row>
    <row r="119" spans="1:27" x14ac:dyDescent="0.2">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row>
    <row r="120" spans="1:27" x14ac:dyDescent="0.2">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row>
    <row r="121" spans="1:27" x14ac:dyDescent="0.2">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row>
    <row r="122" spans="1:27" x14ac:dyDescent="0.2">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row>
    <row r="123" spans="1:27" x14ac:dyDescent="0.2">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row>
    <row r="124" spans="1:27" x14ac:dyDescent="0.2">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row>
    <row r="125" spans="1:27" x14ac:dyDescent="0.2">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row>
    <row r="126" spans="1:27" x14ac:dyDescent="0.2">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row>
    <row r="127" spans="1:27" x14ac:dyDescent="0.2">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row>
    <row r="128" spans="1:27" x14ac:dyDescent="0.2">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row>
    <row r="129" spans="1:27" x14ac:dyDescent="0.2">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row>
    <row r="130" spans="1:27" x14ac:dyDescent="0.2">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row>
    <row r="131" spans="1:27" x14ac:dyDescent="0.2">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row>
    <row r="132" spans="1:27" x14ac:dyDescent="0.2">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row>
    <row r="133" spans="1:27" x14ac:dyDescent="0.2">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row>
    <row r="134" spans="1:27" x14ac:dyDescent="0.2">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row>
    <row r="135" spans="1:27" x14ac:dyDescent="0.2">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row>
    <row r="136" spans="1:27" x14ac:dyDescent="0.2">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row>
    <row r="137" spans="1:27" x14ac:dyDescent="0.2">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row>
    <row r="138" spans="1:27" x14ac:dyDescent="0.2">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row>
    <row r="139" spans="1:27" x14ac:dyDescent="0.2">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row>
    <row r="140" spans="1:27" x14ac:dyDescent="0.2">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row>
    <row r="141" spans="1:27" x14ac:dyDescent="0.2">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row>
    <row r="142" spans="1:27" x14ac:dyDescent="0.2">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row>
    <row r="143" spans="1:27" x14ac:dyDescent="0.2">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row>
    <row r="144" spans="1:27" x14ac:dyDescent="0.2">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row>
    <row r="145" spans="1:27" x14ac:dyDescent="0.2">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row>
    <row r="146" spans="1:27" x14ac:dyDescent="0.2">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row>
    <row r="147" spans="1:27" x14ac:dyDescent="0.2">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row>
    <row r="148" spans="1:27" x14ac:dyDescent="0.2">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row>
    <row r="149" spans="1:27" x14ac:dyDescent="0.2">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row>
    <row r="150" spans="1:27" x14ac:dyDescent="0.2">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row>
    <row r="151" spans="1:27" x14ac:dyDescent="0.2">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row>
    <row r="152" spans="1:27" x14ac:dyDescent="0.2">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row>
    <row r="153" spans="1:27" x14ac:dyDescent="0.2">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row>
    <row r="154" spans="1:27" x14ac:dyDescent="0.2">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row>
    <row r="155" spans="1:27" x14ac:dyDescent="0.2">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row>
    <row r="156" spans="1:27" x14ac:dyDescent="0.2">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row>
    <row r="157" spans="1:27" x14ac:dyDescent="0.2">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row>
    <row r="158" spans="1:27" x14ac:dyDescent="0.2">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row>
    <row r="159" spans="1:27" x14ac:dyDescent="0.2">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row>
    <row r="160" spans="1:27" x14ac:dyDescent="0.2">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row>
    <row r="161" spans="1:27" x14ac:dyDescent="0.2">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row>
    <row r="162" spans="1:27" x14ac:dyDescent="0.2">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row>
    <row r="163" spans="1:27" x14ac:dyDescent="0.2">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row>
    <row r="164" spans="1:27" x14ac:dyDescent="0.2">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row>
    <row r="165" spans="1:27" x14ac:dyDescent="0.2">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row>
    <row r="166" spans="1:27" x14ac:dyDescent="0.2">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row>
    <row r="167" spans="1:27" x14ac:dyDescent="0.2">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row>
    <row r="168" spans="1:27" x14ac:dyDescent="0.2">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row>
    <row r="169" spans="1:27" x14ac:dyDescent="0.2">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row>
    <row r="170" spans="1:27" x14ac:dyDescent="0.2">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row>
    <row r="171" spans="1:27" x14ac:dyDescent="0.2">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row>
    <row r="172" spans="1:27" x14ac:dyDescent="0.2">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row>
    <row r="173" spans="1:27" x14ac:dyDescent="0.2">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row>
    <row r="174" spans="1:27" x14ac:dyDescent="0.2">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row>
    <row r="175" spans="1:27" x14ac:dyDescent="0.2">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row>
    <row r="176" spans="1:27" x14ac:dyDescent="0.2">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row>
    <row r="177" spans="1:27" x14ac:dyDescent="0.2">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row>
    <row r="178" spans="1:27" x14ac:dyDescent="0.2">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row>
    <row r="179" spans="1:27" x14ac:dyDescent="0.2">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row>
    <row r="180" spans="1:27" x14ac:dyDescent="0.2">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row>
    <row r="181" spans="1:27" x14ac:dyDescent="0.2">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row>
    <row r="182" spans="1:27" x14ac:dyDescent="0.2">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row>
    <row r="183" spans="1:27" x14ac:dyDescent="0.2">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row>
    <row r="184" spans="1:27" x14ac:dyDescent="0.2">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row>
    <row r="185" spans="1:27" x14ac:dyDescent="0.2">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row>
    <row r="186" spans="1:27" x14ac:dyDescent="0.2">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row>
    <row r="187" spans="1:27" x14ac:dyDescent="0.2">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row>
    <row r="188" spans="1:27" x14ac:dyDescent="0.2">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row>
    <row r="189" spans="1:27" x14ac:dyDescent="0.2">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row>
    <row r="190" spans="1:27" x14ac:dyDescent="0.2">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row>
    <row r="191" spans="1:27" x14ac:dyDescent="0.2">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row>
    <row r="192" spans="1:27" x14ac:dyDescent="0.2">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row>
    <row r="193" spans="1:27" x14ac:dyDescent="0.2">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row>
    <row r="194" spans="1:27" x14ac:dyDescent="0.2">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row>
    <row r="195" spans="1:27" x14ac:dyDescent="0.2">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row>
    <row r="196" spans="1:27" x14ac:dyDescent="0.2">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row>
    <row r="197" spans="1:27" x14ac:dyDescent="0.2">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row>
    <row r="198" spans="1:27" x14ac:dyDescent="0.2">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row>
    <row r="199" spans="1:27" x14ac:dyDescent="0.2">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row>
    <row r="200" spans="1:27" x14ac:dyDescent="0.2">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row>
    <row r="201" spans="1:27" x14ac:dyDescent="0.2">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row>
    <row r="202" spans="1:27" x14ac:dyDescent="0.2">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row>
    <row r="203" spans="1:27" x14ac:dyDescent="0.2">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row>
    <row r="204" spans="1:27" x14ac:dyDescent="0.2">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row>
    <row r="205" spans="1:27" x14ac:dyDescent="0.2">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row>
    <row r="206" spans="1:27" x14ac:dyDescent="0.2">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row>
    <row r="207" spans="1:27" x14ac:dyDescent="0.2">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row>
    <row r="208" spans="1:27" x14ac:dyDescent="0.2">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row>
    <row r="209" spans="1:27" x14ac:dyDescent="0.2">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row>
    <row r="210" spans="1:27" x14ac:dyDescent="0.2">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row>
    <row r="211" spans="1:27" x14ac:dyDescent="0.2">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row>
    <row r="212" spans="1:27" x14ac:dyDescent="0.2">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row>
    <row r="213" spans="1:27" x14ac:dyDescent="0.2">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row>
    <row r="214" spans="1:27" x14ac:dyDescent="0.2">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row>
    <row r="215" spans="1:27" x14ac:dyDescent="0.2">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row>
    <row r="216" spans="1:27" x14ac:dyDescent="0.2">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row>
    <row r="217" spans="1:27" x14ac:dyDescent="0.2">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row>
    <row r="218" spans="1:27" x14ac:dyDescent="0.2">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row>
    <row r="219" spans="1:27" x14ac:dyDescent="0.2">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row>
    <row r="220" spans="1:27" x14ac:dyDescent="0.2">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row>
    <row r="221" spans="1:27" x14ac:dyDescent="0.2">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row>
    <row r="222" spans="1:27" x14ac:dyDescent="0.2">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row>
    <row r="223" spans="1:27" x14ac:dyDescent="0.2">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76"/>
    </row>
    <row r="224" spans="1:27" x14ac:dyDescent="0.2">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c r="AA224" s="76"/>
    </row>
    <row r="225" spans="1:27" x14ac:dyDescent="0.2">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row>
    <row r="226" spans="1:27" x14ac:dyDescent="0.2">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row>
    <row r="227" spans="1:27" x14ac:dyDescent="0.2">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row>
    <row r="228" spans="1:27" x14ac:dyDescent="0.2">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c r="AA228" s="76"/>
    </row>
    <row r="229" spans="1:27" x14ac:dyDescent="0.2">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c r="AA229" s="76"/>
    </row>
    <row r="230" spans="1:27" x14ac:dyDescent="0.2">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c r="AA230" s="76"/>
    </row>
    <row r="231" spans="1:27" x14ac:dyDescent="0.2">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c r="AA231" s="76"/>
    </row>
    <row r="232" spans="1:27" x14ac:dyDescent="0.2">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c r="AA232" s="76"/>
    </row>
    <row r="233" spans="1:27" x14ac:dyDescent="0.2">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c r="AA233" s="76"/>
    </row>
    <row r="234" spans="1:27" x14ac:dyDescent="0.2">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c r="AA234" s="76"/>
    </row>
    <row r="235" spans="1:27" x14ac:dyDescent="0.2">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row>
    <row r="236" spans="1:27" x14ac:dyDescent="0.2">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c r="AA236" s="76"/>
    </row>
    <row r="237" spans="1:27" x14ac:dyDescent="0.2">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c r="AA237" s="76"/>
    </row>
    <row r="238" spans="1:27" x14ac:dyDescent="0.2">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c r="AA238" s="76"/>
    </row>
    <row r="239" spans="1:27" x14ac:dyDescent="0.2">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row>
    <row r="240" spans="1:27" x14ac:dyDescent="0.2">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row>
    <row r="241" spans="1:27" x14ac:dyDescent="0.2">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row>
    <row r="242" spans="1:27" x14ac:dyDescent="0.2">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row>
    <row r="243" spans="1:27" x14ac:dyDescent="0.2">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row>
    <row r="244" spans="1:27" x14ac:dyDescent="0.2">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76"/>
    </row>
    <row r="245" spans="1:27" x14ac:dyDescent="0.2">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row>
    <row r="246" spans="1:27" x14ac:dyDescent="0.2">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row>
    <row r="247" spans="1:27" x14ac:dyDescent="0.2">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row>
    <row r="248" spans="1:27" x14ac:dyDescent="0.2">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row>
    <row r="249" spans="1:27" x14ac:dyDescent="0.2">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row>
    <row r="250" spans="1:27" x14ac:dyDescent="0.2">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76"/>
    </row>
    <row r="251" spans="1:27" x14ac:dyDescent="0.2">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row>
    <row r="252" spans="1:27" x14ac:dyDescent="0.2">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row>
    <row r="253" spans="1:27" x14ac:dyDescent="0.2">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row>
    <row r="254" spans="1:27" x14ac:dyDescent="0.2">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row>
    <row r="255" spans="1:27" x14ac:dyDescent="0.2">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row>
    <row r="256" spans="1:27" x14ac:dyDescent="0.2">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c r="AA256" s="76"/>
    </row>
    <row r="257" spans="1:27" x14ac:dyDescent="0.2">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row>
    <row r="258" spans="1:27" x14ac:dyDescent="0.2">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c r="AA258" s="76"/>
    </row>
    <row r="259" spans="1:27" x14ac:dyDescent="0.2">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row>
    <row r="260" spans="1:27" x14ac:dyDescent="0.2">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c r="AA260" s="76"/>
    </row>
    <row r="261" spans="1:27" x14ac:dyDescent="0.2">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row>
    <row r="262" spans="1:27" x14ac:dyDescent="0.2">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row>
    <row r="263" spans="1:27" x14ac:dyDescent="0.2">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c r="AA263" s="76"/>
    </row>
    <row r="264" spans="1:27" x14ac:dyDescent="0.2">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row>
    <row r="265" spans="1:27" x14ac:dyDescent="0.2">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row>
    <row r="266" spans="1:27" x14ac:dyDescent="0.2">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c r="AA266" s="76"/>
    </row>
    <row r="267" spans="1:27" x14ac:dyDescent="0.2">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row>
    <row r="268" spans="1:27" x14ac:dyDescent="0.2">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A268" s="76"/>
    </row>
    <row r="269" spans="1:27" x14ac:dyDescent="0.2">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76"/>
    </row>
    <row r="270" spans="1:27" x14ac:dyDescent="0.2">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A270" s="76"/>
    </row>
    <row r="271" spans="1:27" x14ac:dyDescent="0.2">
      <c r="J271" s="76"/>
      <c r="K271" s="76"/>
      <c r="L271" s="76"/>
      <c r="M271" s="76"/>
      <c r="N271" s="76"/>
      <c r="O271" s="76"/>
      <c r="P271" s="76"/>
      <c r="Q271" s="76"/>
      <c r="R271" s="76"/>
      <c r="S271" s="76"/>
      <c r="T271" s="76"/>
      <c r="U271" s="76"/>
      <c r="V271" s="76"/>
      <c r="W271" s="76"/>
      <c r="X271" s="76"/>
      <c r="Y271" s="76"/>
      <c r="Z271" s="76"/>
      <c r="AA271" s="76"/>
    </row>
    <row r="272" spans="1:27" x14ac:dyDescent="0.2">
      <c r="J272" s="76"/>
      <c r="K272" s="76"/>
      <c r="L272" s="76"/>
      <c r="M272" s="76"/>
      <c r="N272" s="76"/>
      <c r="O272" s="76"/>
      <c r="P272" s="76"/>
      <c r="Q272" s="76"/>
      <c r="R272" s="76"/>
      <c r="S272" s="76"/>
      <c r="T272" s="76"/>
      <c r="U272" s="76"/>
      <c r="V272" s="76"/>
      <c r="W272" s="76"/>
      <c r="X272" s="76"/>
      <c r="Y272" s="76"/>
      <c r="Z272" s="76"/>
      <c r="AA272" s="76"/>
    </row>
    <row r="273" spans="10:27" x14ac:dyDescent="0.2">
      <c r="J273" s="76"/>
      <c r="K273" s="76"/>
      <c r="L273" s="76"/>
      <c r="M273" s="76"/>
      <c r="N273" s="76"/>
      <c r="O273" s="76"/>
      <c r="P273" s="76"/>
      <c r="Q273" s="76"/>
      <c r="R273" s="76"/>
      <c r="S273" s="76"/>
      <c r="T273" s="76"/>
      <c r="U273" s="76"/>
      <c r="V273" s="76"/>
      <c r="W273" s="76"/>
      <c r="X273" s="76"/>
      <c r="Y273" s="76"/>
      <c r="Z273" s="76"/>
      <c r="AA273" s="76"/>
    </row>
    <row r="274" spans="10:27" x14ac:dyDescent="0.2">
      <c r="J274" s="76"/>
      <c r="K274" s="76"/>
      <c r="L274" s="76"/>
      <c r="M274" s="76"/>
      <c r="N274" s="76"/>
      <c r="O274" s="76"/>
      <c r="P274" s="76"/>
      <c r="Q274" s="76"/>
      <c r="R274" s="76"/>
      <c r="S274" s="76"/>
      <c r="T274" s="76"/>
      <c r="U274" s="76"/>
      <c r="V274" s="76"/>
      <c r="W274" s="76"/>
      <c r="X274" s="76"/>
      <c r="Y274" s="76"/>
      <c r="Z274" s="76"/>
      <c r="AA274" s="76"/>
    </row>
    <row r="275" spans="10:27" x14ac:dyDescent="0.2">
      <c r="J275" s="76"/>
      <c r="K275" s="76"/>
      <c r="L275" s="76"/>
      <c r="M275" s="76"/>
      <c r="N275" s="76"/>
      <c r="O275" s="76"/>
      <c r="P275" s="76"/>
      <c r="Q275" s="76"/>
      <c r="R275" s="76"/>
      <c r="S275" s="76"/>
      <c r="T275" s="76"/>
      <c r="U275" s="76"/>
      <c r="V275" s="76"/>
      <c r="W275" s="76"/>
      <c r="X275" s="76"/>
      <c r="Y275" s="76"/>
      <c r="Z275" s="76"/>
      <c r="AA275" s="76"/>
    </row>
    <row r="276" spans="10:27" x14ac:dyDescent="0.2">
      <c r="J276" s="76"/>
      <c r="K276" s="76"/>
      <c r="L276" s="76"/>
      <c r="M276" s="76"/>
      <c r="N276" s="76"/>
      <c r="O276" s="76"/>
      <c r="P276" s="76"/>
      <c r="Q276" s="76"/>
      <c r="R276" s="76"/>
      <c r="S276" s="76"/>
      <c r="T276" s="76"/>
      <c r="U276" s="76"/>
      <c r="V276" s="76"/>
      <c r="W276" s="76"/>
      <c r="X276" s="76"/>
      <c r="Y276" s="76"/>
      <c r="Z276" s="76"/>
      <c r="AA276" s="76"/>
    </row>
  </sheetData>
  <autoFilter ref="A9:I75" xr:uid="{BFD2189B-3DF7-4C76-A818-DD169E85DFED}"/>
  <mergeCells count="15">
    <mergeCell ref="B6:I7"/>
    <mergeCell ref="H8:I8"/>
    <mergeCell ref="I4:I5"/>
    <mergeCell ref="B1:E3"/>
    <mergeCell ref="F1:G3"/>
    <mergeCell ref="B4:E5"/>
    <mergeCell ref="F4:G5"/>
    <mergeCell ref="H4:H5"/>
    <mergeCell ref="F8:F9"/>
    <mergeCell ref="G8:G9"/>
    <mergeCell ref="A8:A9"/>
    <mergeCell ref="B8:B9"/>
    <mergeCell ref="C8:C9"/>
    <mergeCell ref="D8:D9"/>
    <mergeCell ref="E8:E9"/>
  </mergeCells>
  <pageMargins left="0.23622047244094491" right="0.23622047244094491" top="0.74803149606299213" bottom="0.74803149606299213" header="0.31496062992125984" footer="0.31496062992125984"/>
  <pageSetup scale="43"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0000000}">
          <x14:formula1>
            <xm:f>'TABLAS DE INFORMACIÓN'!$E$13:$E$16</xm:f>
          </x14:formula1>
          <xm:sqref>D10:D75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EDE14"/>
    <pageSetUpPr fitToPage="1"/>
  </sheetPr>
  <dimension ref="A1:F21"/>
  <sheetViews>
    <sheetView view="pageBreakPreview" zoomScale="90" zoomScaleNormal="100" zoomScaleSheetLayoutView="90" workbookViewId="0"/>
  </sheetViews>
  <sheetFormatPr baseColWidth="10" defaultColWidth="11.42578125" defaultRowHeight="12.75" x14ac:dyDescent="0.2"/>
  <cols>
    <col min="1" max="6" width="25.7109375" style="77" customWidth="1"/>
    <col min="7" max="16384" width="11.42578125" style="77"/>
  </cols>
  <sheetData>
    <row r="1" spans="1:6" ht="13.5" thickBot="1" x14ac:dyDescent="0.25">
      <c r="A1" s="76"/>
      <c r="B1" s="141" t="s">
        <v>0</v>
      </c>
      <c r="C1" s="205" t="s">
        <v>1</v>
      </c>
      <c r="D1" s="206"/>
      <c r="E1" s="124" t="s">
        <v>2</v>
      </c>
      <c r="F1" s="71" t="s">
        <v>3</v>
      </c>
    </row>
    <row r="2" spans="1:6" ht="13.5" thickBot="1" x14ac:dyDescent="0.25">
      <c r="A2" s="76"/>
      <c r="B2" s="144"/>
      <c r="C2" s="207"/>
      <c r="D2" s="208"/>
      <c r="E2" s="124" t="s">
        <v>4</v>
      </c>
      <c r="F2" s="73">
        <v>20</v>
      </c>
    </row>
    <row r="3" spans="1:6" ht="15" customHeight="1" thickBot="1" x14ac:dyDescent="0.25">
      <c r="A3" s="76"/>
      <c r="B3" s="142"/>
      <c r="C3" s="209"/>
      <c r="D3" s="210"/>
      <c r="E3" s="125" t="s">
        <v>5</v>
      </c>
      <c r="F3" s="74">
        <v>42745</v>
      </c>
    </row>
    <row r="4" spans="1:6" ht="15.75" customHeight="1" x14ac:dyDescent="0.2">
      <c r="A4" s="76"/>
      <c r="B4" s="169" t="s">
        <v>6</v>
      </c>
      <c r="C4" s="181" t="s">
        <v>7</v>
      </c>
      <c r="D4" s="182"/>
      <c r="E4" s="141" t="s">
        <v>893</v>
      </c>
      <c r="F4" s="139" t="s">
        <v>616</v>
      </c>
    </row>
    <row r="5" spans="1:6" ht="19.5" customHeight="1" thickBot="1" x14ac:dyDescent="0.25">
      <c r="A5" s="76"/>
      <c r="B5" s="171"/>
      <c r="C5" s="185"/>
      <c r="D5" s="186"/>
      <c r="E5" s="142"/>
      <c r="F5" s="143"/>
    </row>
    <row r="6" spans="1:6" ht="19.5" customHeight="1" thickBot="1" x14ac:dyDescent="0.25">
      <c r="A6" s="252" t="s">
        <v>617</v>
      </c>
      <c r="B6" s="253"/>
      <c r="C6" s="253"/>
      <c r="D6" s="253"/>
      <c r="E6" s="253"/>
      <c r="F6" s="254"/>
    </row>
    <row r="7" spans="1:6" ht="13.5" thickBot="1" x14ac:dyDescent="0.25">
      <c r="A7" s="133" t="s">
        <v>0</v>
      </c>
      <c r="B7" s="249" t="s">
        <v>618</v>
      </c>
      <c r="C7" s="250"/>
      <c r="D7" s="250"/>
      <c r="E7" s="250"/>
      <c r="F7" s="251"/>
    </row>
    <row r="8" spans="1:6" ht="13.5" thickBot="1" x14ac:dyDescent="0.25">
      <c r="A8" s="133" t="s">
        <v>619</v>
      </c>
      <c r="B8" s="249" t="s">
        <v>618</v>
      </c>
      <c r="C8" s="250"/>
      <c r="D8" s="250"/>
      <c r="E8" s="250"/>
      <c r="F8" s="251"/>
    </row>
    <row r="9" spans="1:6" ht="13.5" thickBot="1" x14ac:dyDescent="0.25">
      <c r="A9" s="252" t="s">
        <v>620</v>
      </c>
      <c r="B9" s="254"/>
      <c r="C9" s="252" t="s">
        <v>168</v>
      </c>
      <c r="D9" s="254"/>
      <c r="E9" s="252" t="s">
        <v>20</v>
      </c>
      <c r="F9" s="254"/>
    </row>
    <row r="10" spans="1:6" ht="13.5" thickBot="1" x14ac:dyDescent="0.25">
      <c r="A10" s="256" t="s">
        <v>621</v>
      </c>
      <c r="B10" s="257"/>
      <c r="C10" s="256" t="s">
        <v>622</v>
      </c>
      <c r="D10" s="257"/>
      <c r="E10" s="256" t="s">
        <v>623</v>
      </c>
      <c r="F10" s="257"/>
    </row>
    <row r="11" spans="1:6" ht="81" customHeight="1" x14ac:dyDescent="0.2">
      <c r="A11" s="255" t="s">
        <v>618</v>
      </c>
      <c r="B11" s="255"/>
      <c r="C11" s="255" t="s">
        <v>618</v>
      </c>
      <c r="D11" s="255"/>
      <c r="E11" s="255" t="s">
        <v>618</v>
      </c>
      <c r="F11" s="255"/>
    </row>
    <row r="12" spans="1:6" ht="81" customHeight="1" x14ac:dyDescent="0.2">
      <c r="A12" s="255" t="s">
        <v>618</v>
      </c>
      <c r="B12" s="255"/>
      <c r="C12" s="255" t="s">
        <v>618</v>
      </c>
      <c r="D12" s="255"/>
      <c r="E12" s="255" t="s">
        <v>618</v>
      </c>
      <c r="F12" s="255"/>
    </row>
    <row r="13" spans="1:6" ht="81" customHeight="1" x14ac:dyDescent="0.2">
      <c r="A13" s="255" t="s">
        <v>618</v>
      </c>
      <c r="B13" s="255"/>
      <c r="C13" s="255" t="s">
        <v>618</v>
      </c>
      <c r="D13" s="255"/>
      <c r="E13" s="255" t="s">
        <v>618</v>
      </c>
      <c r="F13" s="255"/>
    </row>
    <row r="14" spans="1:6" ht="81" customHeight="1" x14ac:dyDescent="0.2">
      <c r="A14" s="255" t="s">
        <v>618</v>
      </c>
      <c r="B14" s="255"/>
      <c r="C14" s="255" t="s">
        <v>618</v>
      </c>
      <c r="D14" s="255"/>
      <c r="E14" s="255" t="s">
        <v>618</v>
      </c>
      <c r="F14" s="255"/>
    </row>
    <row r="15" spans="1:6" ht="81" customHeight="1" x14ac:dyDescent="0.2">
      <c r="A15" s="255" t="s">
        <v>618</v>
      </c>
      <c r="B15" s="255"/>
      <c r="C15" s="255" t="s">
        <v>618</v>
      </c>
      <c r="D15" s="255"/>
      <c r="E15" s="255" t="s">
        <v>618</v>
      </c>
      <c r="F15" s="255"/>
    </row>
    <row r="16" spans="1:6" ht="81" customHeight="1" x14ac:dyDescent="0.2">
      <c r="A16" s="255" t="s">
        <v>618</v>
      </c>
      <c r="B16" s="255"/>
      <c r="C16" s="255" t="s">
        <v>618</v>
      </c>
      <c r="D16" s="255"/>
      <c r="E16" s="255" t="s">
        <v>618</v>
      </c>
      <c r="F16" s="255"/>
    </row>
    <row r="17" spans="1:6" ht="81" customHeight="1" x14ac:dyDescent="0.2">
      <c r="A17" s="255" t="s">
        <v>618</v>
      </c>
      <c r="B17" s="255"/>
      <c r="C17" s="255" t="s">
        <v>618</v>
      </c>
      <c r="D17" s="255"/>
      <c r="E17" s="255" t="s">
        <v>618</v>
      </c>
      <c r="F17" s="255"/>
    </row>
    <row r="18" spans="1:6" ht="81" customHeight="1" x14ac:dyDescent="0.2">
      <c r="A18" s="255" t="s">
        <v>618</v>
      </c>
      <c r="B18" s="255"/>
      <c r="C18" s="255" t="s">
        <v>618</v>
      </c>
      <c r="D18" s="255"/>
      <c r="E18" s="255" t="s">
        <v>618</v>
      </c>
      <c r="F18" s="255"/>
    </row>
    <row r="19" spans="1:6" ht="81" customHeight="1" x14ac:dyDescent="0.2">
      <c r="A19" s="255" t="s">
        <v>618</v>
      </c>
      <c r="B19" s="255"/>
      <c r="C19" s="255" t="s">
        <v>618</v>
      </c>
      <c r="D19" s="255"/>
      <c r="E19" s="255" t="s">
        <v>618</v>
      </c>
      <c r="F19" s="255"/>
    </row>
    <row r="20" spans="1:6" ht="81" customHeight="1" x14ac:dyDescent="0.2">
      <c r="A20" s="255" t="s">
        <v>618</v>
      </c>
      <c r="B20" s="255"/>
      <c r="C20" s="255" t="s">
        <v>618</v>
      </c>
      <c r="D20" s="255"/>
      <c r="E20" s="255" t="s">
        <v>618</v>
      </c>
      <c r="F20" s="255"/>
    </row>
    <row r="21" spans="1:6" ht="81" customHeight="1" x14ac:dyDescent="0.2">
      <c r="A21" s="255" t="s">
        <v>618</v>
      </c>
      <c r="B21" s="255"/>
      <c r="C21" s="255" t="s">
        <v>618</v>
      </c>
      <c r="D21" s="255"/>
      <c r="E21" s="255" t="s">
        <v>618</v>
      </c>
      <c r="F21" s="255"/>
    </row>
  </sheetData>
  <mergeCells count="48">
    <mergeCell ref="F4:F5"/>
    <mergeCell ref="B1:B3"/>
    <mergeCell ref="C1:D3"/>
    <mergeCell ref="B4:B5"/>
    <mergeCell ref="C4:D5"/>
    <mergeCell ref="E4:E5"/>
    <mergeCell ref="A15:B15"/>
    <mergeCell ref="A16:B16"/>
    <mergeCell ref="A17:B17"/>
    <mergeCell ref="A20:B20"/>
    <mergeCell ref="A19:B19"/>
    <mergeCell ref="A18:B18"/>
    <mergeCell ref="E18:F18"/>
    <mergeCell ref="E17:F17"/>
    <mergeCell ref="E16:F16"/>
    <mergeCell ref="E15:F15"/>
    <mergeCell ref="C20:D20"/>
    <mergeCell ref="C19:D19"/>
    <mergeCell ref="C18:D18"/>
    <mergeCell ref="C17:D17"/>
    <mergeCell ref="C16:D16"/>
    <mergeCell ref="C15:D15"/>
    <mergeCell ref="A21:B21"/>
    <mergeCell ref="C21:D21"/>
    <mergeCell ref="E21:F21"/>
    <mergeCell ref="E20:F20"/>
    <mergeCell ref="E19:F19"/>
    <mergeCell ref="E13:F13"/>
    <mergeCell ref="C13:D13"/>
    <mergeCell ref="A13:B13"/>
    <mergeCell ref="A14:B14"/>
    <mergeCell ref="C14:D14"/>
    <mergeCell ref="E14:F14"/>
    <mergeCell ref="B8:F8"/>
    <mergeCell ref="A6:F6"/>
    <mergeCell ref="B7:F7"/>
    <mergeCell ref="E11:F11"/>
    <mergeCell ref="A12:B12"/>
    <mergeCell ref="C12:D12"/>
    <mergeCell ref="E12:F12"/>
    <mergeCell ref="A9:B9"/>
    <mergeCell ref="A10:B10"/>
    <mergeCell ref="A11:B11"/>
    <mergeCell ref="C9:D9"/>
    <mergeCell ref="C10:D10"/>
    <mergeCell ref="C11:D11"/>
    <mergeCell ref="E9:F9"/>
    <mergeCell ref="E10:F10"/>
  </mergeCells>
  <pageMargins left="0.70866141732283472" right="0.70866141732283472" top="0.74803149606299213" bottom="0.74803149606299213" header="0.31496062992125984" footer="0.31496062992125984"/>
  <pageSetup paperSize="9" scale="56"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Seleccionar proceso de la lista" promptTitle="Seleccionar proceso de la lista" xr:uid="{00000000-0002-0000-0700-000000000000}">
          <x14:formula1>
            <xm:f>'TABLAS DE INFORMACIÓN'!$H$13:$H$30</xm:f>
          </x14:formula1>
          <xm:sqref>B7:B8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EDE14"/>
    <pageSetUpPr fitToPage="1"/>
  </sheetPr>
  <dimension ref="A1:F14"/>
  <sheetViews>
    <sheetView view="pageBreakPreview" zoomScale="90" zoomScaleNormal="100" zoomScaleSheetLayoutView="90" workbookViewId="0"/>
  </sheetViews>
  <sheetFormatPr baseColWidth="10" defaultColWidth="11.42578125" defaultRowHeight="12.75" x14ac:dyDescent="0.2"/>
  <cols>
    <col min="1" max="1" width="33.5703125" style="77" customWidth="1"/>
    <col min="2" max="2" width="69.7109375" style="77" customWidth="1"/>
    <col min="3" max="4" width="11.42578125" style="77"/>
    <col min="5" max="5" width="20.28515625" style="77" bestFit="1" customWidth="1"/>
    <col min="6" max="6" width="13.140625" style="77" bestFit="1" customWidth="1"/>
    <col min="7" max="16384" width="11.42578125" style="77"/>
  </cols>
  <sheetData>
    <row r="1" spans="1:6" ht="13.5" thickBot="1" x14ac:dyDescent="0.25">
      <c r="A1" s="76"/>
      <c r="B1" s="141" t="s">
        <v>0</v>
      </c>
      <c r="C1" s="205" t="s">
        <v>1</v>
      </c>
      <c r="D1" s="206"/>
      <c r="E1" s="124" t="s">
        <v>2</v>
      </c>
      <c r="F1" s="71" t="s">
        <v>3</v>
      </c>
    </row>
    <row r="2" spans="1:6" ht="13.5" thickBot="1" x14ac:dyDescent="0.25">
      <c r="A2" s="76"/>
      <c r="B2" s="144"/>
      <c r="C2" s="207"/>
      <c r="D2" s="208"/>
      <c r="E2" s="124" t="s">
        <v>4</v>
      </c>
      <c r="F2" s="73">
        <v>20</v>
      </c>
    </row>
    <row r="3" spans="1:6" ht="15" customHeight="1" thickBot="1" x14ac:dyDescent="0.25">
      <c r="A3" s="76"/>
      <c r="B3" s="142"/>
      <c r="C3" s="209"/>
      <c r="D3" s="210"/>
      <c r="E3" s="125" t="s">
        <v>5</v>
      </c>
      <c r="F3" s="74">
        <v>42745</v>
      </c>
    </row>
    <row r="4" spans="1:6" ht="15.75" customHeight="1" x14ac:dyDescent="0.2">
      <c r="A4" s="76"/>
      <c r="B4" s="169" t="s">
        <v>6</v>
      </c>
      <c r="C4" s="181" t="s">
        <v>7</v>
      </c>
      <c r="D4" s="182"/>
      <c r="E4" s="141" t="s">
        <v>893</v>
      </c>
      <c r="F4" s="139" t="s">
        <v>624</v>
      </c>
    </row>
    <row r="5" spans="1:6" ht="15.75" customHeight="1" thickBot="1" x14ac:dyDescent="0.25">
      <c r="A5" s="76"/>
      <c r="B5" s="171"/>
      <c r="C5" s="185"/>
      <c r="D5" s="186"/>
      <c r="E5" s="142"/>
      <c r="F5" s="143"/>
    </row>
    <row r="6" spans="1:6" ht="13.5" thickBot="1" x14ac:dyDescent="0.25">
      <c r="A6" s="173" t="s">
        <v>617</v>
      </c>
      <c r="B6" s="258"/>
      <c r="C6" s="258"/>
      <c r="D6" s="258"/>
      <c r="E6" s="258"/>
      <c r="F6" s="258"/>
    </row>
    <row r="7" spans="1:6" ht="13.5" thickBot="1" x14ac:dyDescent="0.25">
      <c r="A7" s="134" t="s">
        <v>0</v>
      </c>
      <c r="B7" s="249"/>
      <c r="C7" s="250"/>
      <c r="D7" s="250"/>
      <c r="E7" s="250"/>
      <c r="F7" s="251"/>
    </row>
    <row r="8" spans="1:6" ht="13.5" thickBot="1" x14ac:dyDescent="0.25">
      <c r="A8" s="134" t="s">
        <v>619</v>
      </c>
      <c r="B8" s="249"/>
      <c r="C8" s="250"/>
      <c r="D8" s="250"/>
      <c r="E8" s="250"/>
      <c r="F8" s="251"/>
    </row>
    <row r="9" spans="1:6" ht="75" customHeight="1" thickBot="1" x14ac:dyDescent="0.25">
      <c r="A9" s="134" t="s">
        <v>625</v>
      </c>
      <c r="B9" s="249"/>
      <c r="C9" s="250"/>
      <c r="D9" s="250"/>
      <c r="E9" s="250"/>
      <c r="F9" s="251"/>
    </row>
    <row r="10" spans="1:6" ht="26.25" thickBot="1" x14ac:dyDescent="0.25">
      <c r="A10" s="134" t="s">
        <v>626</v>
      </c>
      <c r="B10" s="249"/>
      <c r="C10" s="250"/>
      <c r="D10" s="250"/>
      <c r="E10" s="250"/>
      <c r="F10" s="251"/>
    </row>
    <row r="11" spans="1:6" ht="26.25" thickBot="1" x14ac:dyDescent="0.25">
      <c r="A11" s="134" t="s">
        <v>627</v>
      </c>
      <c r="B11" s="249"/>
      <c r="C11" s="250"/>
      <c r="D11" s="250"/>
      <c r="E11" s="250"/>
      <c r="F11" s="251"/>
    </row>
    <row r="12" spans="1:6" ht="39" thickBot="1" x14ac:dyDescent="0.25">
      <c r="A12" s="134" t="s">
        <v>628</v>
      </c>
      <c r="B12" s="249"/>
      <c r="C12" s="250"/>
      <c r="D12" s="250"/>
      <c r="E12" s="250"/>
      <c r="F12" s="251"/>
    </row>
    <row r="13" spans="1:6" ht="26.25" thickBot="1" x14ac:dyDescent="0.25">
      <c r="A13" s="134" t="s">
        <v>629</v>
      </c>
      <c r="B13" s="249"/>
      <c r="C13" s="250"/>
      <c r="D13" s="250"/>
      <c r="E13" s="250"/>
      <c r="F13" s="251"/>
    </row>
    <row r="14" spans="1:6" ht="13.5" thickBot="1" x14ac:dyDescent="0.25">
      <c r="A14" s="134" t="s">
        <v>630</v>
      </c>
      <c r="B14" s="249"/>
      <c r="C14" s="250"/>
      <c r="D14" s="250"/>
      <c r="E14" s="250"/>
      <c r="F14" s="251"/>
    </row>
  </sheetData>
  <mergeCells count="15">
    <mergeCell ref="F4:F5"/>
    <mergeCell ref="B1:B3"/>
    <mergeCell ref="C1:D3"/>
    <mergeCell ref="B4:B5"/>
    <mergeCell ref="C4:D5"/>
    <mergeCell ref="E4:E5"/>
    <mergeCell ref="B13:F13"/>
    <mergeCell ref="B14:F14"/>
    <mergeCell ref="A6:F6"/>
    <mergeCell ref="B7:F7"/>
    <mergeCell ref="B8:F8"/>
    <mergeCell ref="B9:F9"/>
    <mergeCell ref="B10:F10"/>
    <mergeCell ref="B11:F11"/>
    <mergeCell ref="B12:F12"/>
  </mergeCells>
  <pageMargins left="0.70866141732283472" right="0.70866141732283472" top="0.74803149606299213" bottom="0.7480314960629921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Seleccionar proceso de la lista" promptTitle="Seleccionar proceso de la lista" xr:uid="{00000000-0002-0000-0800-000000000000}">
          <x14:formula1>
            <xm:f>'TABLAS DE INFORMACIÓN'!$H$13:$H$30</xm:f>
          </x14:formula1>
          <xm:sqref>B7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E9884C995A27542A5BF348B9A5590D5" ma:contentTypeVersion="11" ma:contentTypeDescription="Crear nuevo documento." ma:contentTypeScope="" ma:versionID="61a992e4a71caf8eebd07d3faadbdeb8">
  <xsd:schema xmlns:xsd="http://www.w3.org/2001/XMLSchema" xmlns:xs="http://www.w3.org/2001/XMLSchema" xmlns:p="http://schemas.microsoft.com/office/2006/metadata/properties" xmlns:ns3="3af7845b-4a97-4ec3-83b8-bbbf8cded535" xmlns:ns4="e0dc2fa4-30c8-4786-84b3-8973d76c60df" targetNamespace="http://schemas.microsoft.com/office/2006/metadata/properties" ma:root="true" ma:fieldsID="176fe314d00cc1476d15e6b4b74c366c" ns3:_="" ns4:_="">
    <xsd:import namespace="3af7845b-4a97-4ec3-83b8-bbbf8cded535"/>
    <xsd:import namespace="e0dc2fa4-30c8-4786-84b3-8973d76c60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7845b-4a97-4ec3-83b8-bbbf8cde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dc2fa4-30c8-4786-84b3-8973d76c60d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B78361-111C-493A-AD6A-15D8FE41690D}">
  <ds:schemaRefs>
    <ds:schemaRef ds:uri="http://schemas.microsoft.com/sharepoint/v3/contenttype/forms"/>
  </ds:schemaRefs>
</ds:datastoreItem>
</file>

<file path=customXml/itemProps2.xml><?xml version="1.0" encoding="utf-8"?>
<ds:datastoreItem xmlns:ds="http://schemas.openxmlformats.org/officeDocument/2006/customXml" ds:itemID="{167F46E8-B816-4225-9111-C7A130D56F6E}">
  <ds:schemaRefs>
    <ds:schemaRef ds:uri="http://purl.org/dc/dcmitype/"/>
    <ds:schemaRef ds:uri="3af7845b-4a97-4ec3-83b8-bbbf8cded535"/>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e0dc2fa4-30c8-4786-84b3-8973d76c60df"/>
    <ds:schemaRef ds:uri="http://purl.org/dc/elements/1.1/"/>
  </ds:schemaRefs>
</ds:datastoreItem>
</file>

<file path=customXml/itemProps3.xml><?xml version="1.0" encoding="utf-8"?>
<ds:datastoreItem xmlns:ds="http://schemas.openxmlformats.org/officeDocument/2006/customXml" ds:itemID="{E4BDFC8C-333E-4CB5-9F17-56133AD367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7845b-4a97-4ec3-83b8-bbbf8cded535"/>
    <ds:schemaRef ds:uri="e0dc2fa4-30c8-4786-84b3-8973d76c6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11</vt:i4>
      </vt:variant>
    </vt:vector>
  </HeadingPairs>
  <TitlesOfParts>
    <vt:vector size="21" baseType="lpstr">
      <vt:lpstr>SDSCJ</vt:lpstr>
      <vt:lpstr>HOJA RESUMEN</vt:lpstr>
      <vt:lpstr>IDENTIFICACIÓN DE RIESGOS</vt:lpstr>
      <vt:lpstr>ANALISIS DE RIESGOS</vt:lpstr>
      <vt:lpstr>VALORACIÓN DE CONTROL DE RIESGO</vt:lpstr>
      <vt:lpstr>VALORACIÓN CON CONTROLES</vt:lpstr>
      <vt:lpstr>TRATAMIENTO DE RIESGO RESIDUAL </vt:lpstr>
      <vt:lpstr>VALIDACION DE RIESGOS</vt:lpstr>
      <vt:lpstr>VALIDACION DE CONTROLES</vt:lpstr>
      <vt:lpstr>TABLAS DE INFORMACIÓN</vt:lpstr>
      <vt:lpstr>'ANALISIS DE RIESGOS'!Área_de_impresión</vt:lpstr>
      <vt:lpstr>'HOJA RESUMEN'!Área_de_impresión</vt:lpstr>
      <vt:lpstr>'IDENTIFICACIÓN DE RIESGOS'!Área_de_impresión</vt:lpstr>
      <vt:lpstr>'TRATAMIENTO DE RIESGO RESIDUAL '!Área_de_impresión</vt:lpstr>
      <vt:lpstr>'VALORACIÓN CON CONTROLES'!Área_de_impresión</vt:lpstr>
      <vt:lpstr>'VALORACIÓN DE CONTROL DE RIESGO'!Área_de_impresión</vt:lpstr>
      <vt:lpstr>'ANALISIS DE RIESGOS'!Títulos_a_imprimir</vt:lpstr>
      <vt:lpstr>'IDENTIFICACIÓN DE RIESGOS'!Títulos_a_imprimir</vt:lpstr>
      <vt:lpstr>'TRATAMIENTO DE RIESGO RESIDUAL '!Títulos_a_imprimir</vt:lpstr>
      <vt:lpstr>'VALORACIÓN CON CONTROLES'!Títulos_a_imprimir</vt:lpstr>
      <vt:lpstr>'VALORACIÓN DE CONTROL DE RIESGO'!Títulos_a_imprimir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2016-11-30T14:47:26Z</dcterms:created>
  <dcterms:modified xsi:type="dcterms:W3CDTF">2020-08-26T20:18:29Z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0x0101002E9884C995A27542A5BF348B9A5590D5</vt:lpwstr>
  </property>
</Properties>
</file>