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Eusse\Desktop\TORRES\Documentos\BACKUP\08. Secretaria de Justicia\Año 2024\4. Informes de Ley\4.2. PTEP_2do Cuatrimestre\"/>
    </mc:Choice>
  </mc:AlternateContent>
  <xr:revisionPtr revIDLastSave="0" documentId="13_ncr:1_{51FD33F3-C9FD-4FD3-95D3-197140886B5E}" xr6:coauthVersionLast="47" xr6:coauthVersionMax="47" xr10:uidLastSave="{00000000-0000-0000-0000-000000000000}"/>
  <bookViews>
    <workbookView xWindow="-120" yWindow="-120" windowWidth="20730" windowHeight="11160" tabRatio="934" firstSheet="10" activeTab="10" xr2:uid="{00000000-000D-0000-FFFF-FFFF00000000}"/>
  </bookViews>
  <sheets>
    <sheet name="SDSCJ" sheetId="18" state="hidden" r:id="rId1"/>
    <sheet name="Componente PAAC" sheetId="19" state="hidden" r:id="rId2"/>
    <sheet name="INSTRUCCIONES DE DILIGENCIAM" sheetId="16" state="hidden" r:id="rId3"/>
    <sheet name="IDENTIFICACIÓN DEL RC" sheetId="4" state="hidden" r:id="rId4"/>
    <sheet name="MAPA RESUMEN OAP" sheetId="9" state="hidden" r:id="rId5"/>
    <sheet name="CAUSA-CONSECUENCIA" sheetId="17" state="hidden" r:id="rId6"/>
    <sheet name="DEFINICIÓN DEL RC" sheetId="1" state="hidden" r:id="rId7"/>
    <sheet name="CALIFICACION DE IMPACTO" sheetId="12" state="hidden" r:id="rId8"/>
    <sheet name="ANÁLISIS DEL RC" sheetId="5" state="hidden" r:id="rId9"/>
    <sheet name="CONTROL DEL RC_SEGUIMIENTO" sheetId="24" state="hidden" r:id="rId10"/>
    <sheet name="Matriz seguimiento MRC" sheetId="22" r:id="rId11"/>
    <sheet name="Evaluación controles " sheetId="23" r:id="rId12"/>
    <sheet name="CONTROL DEL RC" sheetId="7" state="hidden" r:id="rId13"/>
    <sheet name="VALORACIÓN DEL RC CON CONTROL" sheetId="8" state="hidden" r:id="rId14"/>
    <sheet name="TRATAMIENTO DE RIESGO RESIDUAL " sheetId="13" state="hidden" r:id="rId15"/>
    <sheet name="CONTROL DE CAMBIOS" sheetId="10" state="hidden" r:id="rId16"/>
    <sheet name="TABLA DE INFORMACIÓN" sheetId="2" state="hidden" r:id="rId17"/>
  </sheets>
  <externalReferences>
    <externalReference r:id="rId18"/>
    <externalReference r:id="rId19"/>
  </externalReferences>
  <definedNames>
    <definedName name="_xlnm._FilterDatabase" localSheetId="8" hidden="1">'ANÁLISIS DEL RC'!$A$5:$G$5</definedName>
    <definedName name="_xlnm._FilterDatabase" localSheetId="1" hidden="1">'Componente PAAC'!$B$4:$J$13</definedName>
    <definedName name="_xlnm._FilterDatabase" localSheetId="12" hidden="1">'CONTROL DEL RC'!$A$5:$R$26</definedName>
    <definedName name="_xlnm._FilterDatabase" localSheetId="9" hidden="1">'CONTROL DEL RC_SEGUIMIENTO'!$A$5:$B$46</definedName>
    <definedName name="_xlnm._FilterDatabase" localSheetId="6" hidden="1">'DEFINICIÓN DEL RC'!$A$5:$G$5</definedName>
    <definedName name="_xlnm._FilterDatabase" localSheetId="11" hidden="1">'Evaluación controles '!$A$5:$J$46</definedName>
    <definedName name="_xlnm._FilterDatabase" localSheetId="3" hidden="1">'IDENTIFICACIÓN DEL RC'!$B$5:$F$23</definedName>
    <definedName name="_xlnm._FilterDatabase" localSheetId="4" hidden="1">'MAPA RESUMEN OAP'!$A$6:$P$45</definedName>
    <definedName name="_xlnm._FilterDatabase" localSheetId="10" hidden="1">'Matriz seguimiento MRC'!$AP$14:$AP$42</definedName>
    <definedName name="_xlnm._FilterDatabase" localSheetId="14" hidden="1">'TRATAMIENTO DE RIESGO RESIDUAL '!$A$6:$I$6</definedName>
    <definedName name="_xlnm._FilterDatabase" localSheetId="13"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9">'CONTROL DEL RC_SEGUIMIENTO'!$A$1:$R$46</definedName>
    <definedName name="_xlnm.Print_Area" localSheetId="6">'DEFINICIÓN DEL RC'!$A$1:$G$32</definedName>
    <definedName name="_xlnm.Print_Area" localSheetId="3">'IDENTIFICACIÓN DEL RC'!$B$1:$J$32</definedName>
    <definedName name="_xlnm.Print_Area" localSheetId="2">'INSTRUCCIONES DE DILIGENCIAM'!$A$1:$S$8</definedName>
    <definedName name="_xlnm.Print_Area" localSheetId="4">'MAPA RESUMEN OAP'!$A$1:$P$47</definedName>
    <definedName name="_xlnm.Print_Area" localSheetId="14">'TRATAMIENTO DE RIESGO RESIDUAL '!$A$1:$I$33</definedName>
    <definedName name="_xlnm.Print_Area" localSheetId="13">'VALORACIÓN DEL RC CON CONTROL'!$A$1:$G$33</definedName>
    <definedName name="Definicion_tratamiento" localSheetId="9">#REF!</definedName>
    <definedName name="Definicion_tratamiento">#REF!</definedName>
    <definedName name="Plan_accion" localSheetId="9">#REF!</definedName>
    <definedName name="Plan_accion">#REF!</definedName>
    <definedName name="Plan_acción" localSheetId="9">#REF!</definedName>
    <definedName name="Plan_acción">#REF!</definedName>
    <definedName name="Plan_de_acción">#REF!</definedName>
    <definedName name="Reputacional">#REF!</definedName>
    <definedName name="Tipo">#REF!</definedName>
    <definedName name="_xlnm.Print_Titles" localSheetId="14">'TRATAMIENTO DE RIESGO RESIDUAL '!$3:$6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8" i="22" l="1"/>
  <c r="AP24" i="22"/>
  <c r="AP23" i="22"/>
  <c r="AP21" i="22"/>
  <c r="AP20" i="22"/>
  <c r="AP18" i="22"/>
  <c r="C46" i="23"/>
  <c r="B46" i="23"/>
  <c r="N46" i="24" l="1"/>
  <c r="O46" i="24" s="1"/>
  <c r="Q46" i="24" s="1"/>
  <c r="R46" i="24" s="1"/>
  <c r="C46" i="24"/>
  <c r="B46" i="24"/>
  <c r="N45" i="24"/>
  <c r="O45" i="24" s="1"/>
  <c r="Q45" i="24" s="1"/>
  <c r="R45" i="24" s="1"/>
  <c r="C45" i="24"/>
  <c r="B45" i="24"/>
  <c r="N44" i="24"/>
  <c r="O44" i="24" s="1"/>
  <c r="Q44" i="24" s="1"/>
  <c r="R44" i="24" s="1"/>
  <c r="C44" i="24"/>
  <c r="B44" i="24"/>
  <c r="N43" i="24"/>
  <c r="O43" i="24" s="1"/>
  <c r="Q43" i="24" s="1"/>
  <c r="R43" i="24" s="1"/>
  <c r="C43" i="24"/>
  <c r="B43" i="24"/>
  <c r="N42" i="24"/>
  <c r="O42" i="24" s="1"/>
  <c r="Q42" i="24" s="1"/>
  <c r="R42" i="24" s="1"/>
  <c r="C42" i="24"/>
  <c r="B42" i="24"/>
  <c r="N41" i="24"/>
  <c r="O41" i="24" s="1"/>
  <c r="Q41" i="24" s="1"/>
  <c r="R41" i="24" s="1"/>
  <c r="C41" i="24"/>
  <c r="B41" i="24"/>
  <c r="N40" i="24"/>
  <c r="O40" i="24" s="1"/>
  <c r="Q40" i="24" s="1"/>
  <c r="R40" i="24" s="1"/>
  <c r="C40" i="24"/>
  <c r="B40" i="24"/>
  <c r="N39" i="24"/>
  <c r="O39" i="24" s="1"/>
  <c r="Q39" i="24" s="1"/>
  <c r="R39" i="24" s="1"/>
  <c r="C39" i="24"/>
  <c r="B39" i="24"/>
  <c r="N38" i="24"/>
  <c r="O38" i="24" s="1"/>
  <c r="Q38" i="24" s="1"/>
  <c r="R38" i="24" s="1"/>
  <c r="C38" i="24"/>
  <c r="B38" i="24"/>
  <c r="N37" i="24"/>
  <c r="O37" i="24" s="1"/>
  <c r="Q37" i="24" s="1"/>
  <c r="R37" i="24" s="1"/>
  <c r="C37" i="24"/>
  <c r="B37" i="24"/>
  <c r="N36" i="24"/>
  <c r="O36" i="24" s="1"/>
  <c r="Q36" i="24" s="1"/>
  <c r="R36" i="24" s="1"/>
  <c r="C36" i="24"/>
  <c r="B36" i="24"/>
  <c r="N35" i="24"/>
  <c r="O35" i="24" s="1"/>
  <c r="Q35" i="24" s="1"/>
  <c r="R35" i="24" s="1"/>
  <c r="C35" i="24"/>
  <c r="B35" i="24"/>
  <c r="N34" i="24"/>
  <c r="O34" i="24" s="1"/>
  <c r="Q34" i="24" s="1"/>
  <c r="R34" i="24" s="1"/>
  <c r="C34" i="24"/>
  <c r="B34" i="24"/>
  <c r="N33" i="24"/>
  <c r="O33" i="24" s="1"/>
  <c r="Q33" i="24" s="1"/>
  <c r="R33" i="24" s="1"/>
  <c r="C33" i="24"/>
  <c r="B33" i="24"/>
  <c r="N32" i="24"/>
  <c r="O32" i="24" s="1"/>
  <c r="Q32" i="24" s="1"/>
  <c r="R32" i="24" s="1"/>
  <c r="C32" i="24"/>
  <c r="B32" i="24"/>
  <c r="N31" i="24"/>
  <c r="O31" i="24" s="1"/>
  <c r="Q31" i="24" s="1"/>
  <c r="R31" i="24" s="1"/>
  <c r="C31" i="24"/>
  <c r="B31" i="24"/>
  <c r="N30" i="24"/>
  <c r="O30" i="24" s="1"/>
  <c r="Q30" i="24" s="1"/>
  <c r="R30" i="24" s="1"/>
  <c r="C30" i="24"/>
  <c r="B30" i="24"/>
  <c r="N29" i="24"/>
  <c r="O29" i="24" s="1"/>
  <c r="Q29" i="24" s="1"/>
  <c r="R29" i="24" s="1"/>
  <c r="C29" i="24"/>
  <c r="B29" i="24"/>
  <c r="N28" i="24"/>
  <c r="O28" i="24" s="1"/>
  <c r="Q28" i="24" s="1"/>
  <c r="R28" i="24" s="1"/>
  <c r="C28" i="24"/>
  <c r="B28" i="24"/>
  <c r="N27" i="24"/>
  <c r="O27" i="24" s="1"/>
  <c r="Q27" i="24" s="1"/>
  <c r="R27" i="24" s="1"/>
  <c r="C27" i="24"/>
  <c r="B27" i="24"/>
  <c r="N26" i="24"/>
  <c r="O26" i="24" s="1"/>
  <c r="Q26" i="24" s="1"/>
  <c r="R26" i="24" s="1"/>
  <c r="C26" i="24"/>
  <c r="B26" i="24"/>
  <c r="N25" i="24"/>
  <c r="O25" i="24" s="1"/>
  <c r="Q25" i="24" s="1"/>
  <c r="R25" i="24" s="1"/>
  <c r="C25" i="24"/>
  <c r="B25" i="24"/>
  <c r="N24" i="24"/>
  <c r="O24" i="24" s="1"/>
  <c r="Q24" i="24" s="1"/>
  <c r="R24" i="24" s="1"/>
  <c r="C24" i="24"/>
  <c r="B24" i="24"/>
  <c r="N23" i="24"/>
  <c r="O23" i="24" s="1"/>
  <c r="Q23" i="24" s="1"/>
  <c r="R23" i="24" s="1"/>
  <c r="C23" i="24"/>
  <c r="B23" i="24"/>
  <c r="N22" i="24"/>
  <c r="O22" i="24" s="1"/>
  <c r="Q22" i="24" s="1"/>
  <c r="R22" i="24" s="1"/>
  <c r="C22" i="24"/>
  <c r="B22" i="24"/>
  <c r="N21" i="24"/>
  <c r="O21" i="24" s="1"/>
  <c r="Q21" i="24" s="1"/>
  <c r="R21" i="24" s="1"/>
  <c r="C21" i="24"/>
  <c r="B21" i="24"/>
  <c r="N20" i="24"/>
  <c r="O20" i="24" s="1"/>
  <c r="Q20" i="24" s="1"/>
  <c r="R20" i="24" s="1"/>
  <c r="C20" i="24"/>
  <c r="B20" i="24"/>
  <c r="N19" i="24"/>
  <c r="O19" i="24" s="1"/>
  <c r="Q19" i="24" s="1"/>
  <c r="R19" i="24" s="1"/>
  <c r="C19" i="24"/>
  <c r="B19" i="24"/>
  <c r="N18" i="24"/>
  <c r="O18" i="24" s="1"/>
  <c r="Q18" i="24" s="1"/>
  <c r="R18" i="24" s="1"/>
  <c r="C18" i="24"/>
  <c r="B18" i="24"/>
  <c r="N17" i="24"/>
  <c r="O17" i="24" s="1"/>
  <c r="Q17" i="24" s="1"/>
  <c r="R17" i="24" s="1"/>
  <c r="C17" i="24"/>
  <c r="B17" i="24"/>
  <c r="N16" i="24"/>
  <c r="O16" i="24" s="1"/>
  <c r="Q16" i="24" s="1"/>
  <c r="R16" i="24" s="1"/>
  <c r="C16" i="24"/>
  <c r="B16" i="24"/>
  <c r="N15" i="24"/>
  <c r="O15" i="24" s="1"/>
  <c r="Q15" i="24" s="1"/>
  <c r="R15" i="24" s="1"/>
  <c r="C15" i="24"/>
  <c r="B15" i="24"/>
  <c r="N14" i="24"/>
  <c r="O14" i="24" s="1"/>
  <c r="Q14" i="24" s="1"/>
  <c r="R14" i="24" s="1"/>
  <c r="C14" i="24"/>
  <c r="B14" i="24"/>
  <c r="N13" i="24"/>
  <c r="O13" i="24" s="1"/>
  <c r="Q13" i="24" s="1"/>
  <c r="R13" i="24" s="1"/>
  <c r="C13" i="24"/>
  <c r="B13" i="24"/>
  <c r="N12" i="24"/>
  <c r="O12" i="24" s="1"/>
  <c r="Q12" i="24" s="1"/>
  <c r="R12" i="24" s="1"/>
  <c r="C12" i="24"/>
  <c r="B12" i="24"/>
  <c r="N11" i="24"/>
  <c r="O11" i="24" s="1"/>
  <c r="Q11" i="24" s="1"/>
  <c r="R11" i="24" s="1"/>
  <c r="C11" i="24"/>
  <c r="B11" i="24"/>
  <c r="N10" i="24"/>
  <c r="O10" i="24" s="1"/>
  <c r="Q10" i="24" s="1"/>
  <c r="R10" i="24" s="1"/>
  <c r="C10" i="24"/>
  <c r="B10" i="24"/>
  <c r="N9" i="24"/>
  <c r="O9" i="24" s="1"/>
  <c r="Q9" i="24" s="1"/>
  <c r="R9" i="24" s="1"/>
  <c r="C9" i="24"/>
  <c r="B9" i="24"/>
  <c r="N8" i="24"/>
  <c r="O8" i="24" s="1"/>
  <c r="Q8" i="24" s="1"/>
  <c r="R8" i="24" s="1"/>
  <c r="C8" i="24"/>
  <c r="B8" i="24"/>
  <c r="N7" i="24"/>
  <c r="O7" i="24" s="1"/>
  <c r="Q7" i="24" s="1"/>
  <c r="R7" i="24" s="1"/>
  <c r="C7" i="24"/>
  <c r="B7" i="24"/>
  <c r="N6" i="24"/>
  <c r="O6" i="24" s="1"/>
  <c r="Q6" i="24" s="1"/>
  <c r="R6" i="24" s="1"/>
  <c r="C6" i="24"/>
  <c r="B6" i="24"/>
  <c r="C45" i="23" l="1"/>
  <c r="B45" i="23"/>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B18" i="23"/>
  <c r="C17" i="23"/>
  <c r="B17" i="23"/>
  <c r="C16" i="23"/>
  <c r="B16" i="23"/>
  <c r="C15" i="23"/>
  <c r="B15" i="23"/>
  <c r="C14" i="23"/>
  <c r="B14" i="23"/>
  <c r="C13" i="23"/>
  <c r="B13" i="23"/>
  <c r="C12" i="23"/>
  <c r="B12" i="23"/>
  <c r="C11" i="23"/>
  <c r="B11" i="23"/>
  <c r="C10" i="23"/>
  <c r="B10" i="23"/>
  <c r="C9" i="23"/>
  <c r="B9" i="23"/>
  <c r="C8" i="23"/>
  <c r="B8" i="23"/>
  <c r="C7" i="23"/>
  <c r="B7" i="23"/>
  <c r="C6" i="23"/>
  <c r="B6" i="23"/>
  <c r="AP19" i="22"/>
  <c r="G47" i="9" l="1"/>
  <c r="G46" i="9"/>
  <c r="C32" i="13"/>
  <c r="B32" i="13"/>
  <c r="C32" i="8"/>
  <c r="D32" i="8" s="1"/>
  <c r="E32" i="8" s="1"/>
  <c r="N45" i="7"/>
  <c r="O45" i="7" s="1"/>
  <c r="Q45" i="7" s="1"/>
  <c r="R45" i="7" s="1"/>
  <c r="C45" i="7"/>
  <c r="B45" i="7"/>
  <c r="F31" i="5" l="1"/>
  <c r="F32" i="8" s="1"/>
  <c r="G32" i="8" s="1"/>
  <c r="C31" i="5"/>
  <c r="B31" i="5"/>
  <c r="C31" i="1"/>
  <c r="B31" i="1"/>
  <c r="J47" i="9"/>
  <c r="E47" i="9"/>
  <c r="C47" i="9"/>
  <c r="G31" i="5" l="1"/>
  <c r="J46" i="9"/>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47" i="9" s="1"/>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R7" i="7" s="1"/>
  <c r="N8" i="7"/>
  <c r="O8" i="7" s="1"/>
  <c r="Q8" i="7" s="1"/>
  <c r="R8" i="7" s="1"/>
  <c r="N9" i="7"/>
  <c r="O9" i="7" s="1"/>
  <c r="Q9" i="7" s="1"/>
  <c r="R9" i="7" s="1"/>
  <c r="N10" i="7"/>
  <c r="O10" i="7" s="1"/>
  <c r="Q10" i="7" s="1"/>
  <c r="R10" i="7" s="1"/>
  <c r="N11" i="7"/>
  <c r="O11" i="7" s="1"/>
  <c r="Q11" i="7" s="1"/>
  <c r="R11" i="7" s="1"/>
  <c r="N12" i="7"/>
  <c r="C12" i="8"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Q28" i="7" s="1"/>
  <c r="R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12" i="7" l="1"/>
  <c r="Q12" i="7" s="1"/>
  <c r="R12" i="7" s="1"/>
  <c r="O6" i="7"/>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300-000001000000}">
      <text>
        <r>
          <rPr>
            <b/>
            <sz val="9"/>
            <color indexed="81"/>
            <rFont val="Tahoma"/>
            <family val="2"/>
          </rPr>
          <t xml:space="preserve">Seleccione el proceso 
</t>
        </r>
      </text>
    </comment>
    <comment ref="D5" authorId="1" shapeId="0" xr:uid="{00000000-0006-0000-0300-000002000000}">
      <text>
        <r>
          <rPr>
            <b/>
            <sz val="9"/>
            <color indexed="81"/>
            <rFont val="Tahoma"/>
            <family val="2"/>
          </rPr>
          <t>describa las causas que originan el riesgo</t>
        </r>
      </text>
    </comment>
    <comment ref="E5" authorId="0" shapeId="0" xr:uid="{00000000-0006-0000-0300-000003000000}">
      <text>
        <r>
          <rPr>
            <b/>
            <sz val="9"/>
            <color indexed="81"/>
            <rFont val="Tahoma"/>
            <family val="2"/>
          </rPr>
          <t xml:space="preserve">Describa el evento de riesgo
</t>
        </r>
      </text>
    </comment>
    <comment ref="F5" authorId="0" shapeId="0" xr:uid="{00000000-0006-0000-03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400-000002000000}">
      <text>
        <r>
          <rPr>
            <b/>
            <sz val="9"/>
            <color indexed="81"/>
            <rFont val="Tahoma"/>
            <family val="2"/>
          </rPr>
          <t>Ingrese el indicador</t>
        </r>
      </text>
    </comment>
    <comment ref="O6" authorId="1" shapeId="0" xr:uid="{00000000-0006-0000-0400-000003000000}">
      <text>
        <r>
          <rPr>
            <b/>
            <sz val="9"/>
            <color indexed="81"/>
            <rFont val="Tahoma"/>
            <family val="2"/>
          </rPr>
          <t>Ingrese la Formula</t>
        </r>
      </text>
    </comment>
    <comment ref="P6" authorId="1" shapeId="0" xr:uid="{00000000-0006-0000-0400-000004000000}">
      <text>
        <r>
          <rPr>
            <b/>
            <sz val="9"/>
            <color indexed="81"/>
            <rFont val="Tahoma"/>
            <family val="2"/>
          </rPr>
          <t>Ingrese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B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C00-000001000000}">
      <text>
        <r>
          <rPr>
            <b/>
            <sz val="9"/>
            <color indexed="81"/>
            <rFont val="Tahoma"/>
            <family val="2"/>
          </rPr>
          <t>Relacione el consecutivo del control empezando por 1</t>
        </r>
      </text>
    </comment>
    <comment ref="E5" authorId="0" shapeId="0" xr:uid="{00000000-0006-0000-0C00-000002000000}">
      <text>
        <r>
          <rPr>
            <b/>
            <sz val="9"/>
            <color indexed="81"/>
            <rFont val="Tahoma"/>
            <family val="2"/>
          </rPr>
          <t>Seleccione la accion a efectuar</t>
        </r>
      </text>
    </comment>
    <comment ref="F5" authorId="1" shapeId="0" xr:uid="{00000000-0006-0000-0C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D00-000001000000}">
      <text>
        <r>
          <rPr>
            <b/>
            <sz val="9"/>
            <color indexed="81"/>
            <rFont val="Tahoma"/>
            <family val="2"/>
          </rPr>
          <t xml:space="preserve">Seleccione si Sí o No el control afecta la probabilidad de que el riesgo se materialice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E00-000001000000}">
      <text>
        <r>
          <rPr>
            <b/>
            <sz val="9"/>
            <color indexed="81"/>
            <rFont val="Tahoma"/>
            <family val="2"/>
          </rPr>
          <t xml:space="preserve">seleccione el tipo de acción que se tomara sobre el riesgo residual
</t>
        </r>
      </text>
    </comment>
    <comment ref="E6" authorId="0" shapeId="0" xr:uid="{00000000-0006-0000-0E00-000002000000}">
      <text>
        <r>
          <rPr>
            <b/>
            <sz val="9"/>
            <color indexed="81"/>
            <rFont val="Tahoma"/>
            <family val="2"/>
          </rPr>
          <t>Describa la acción que se tomara sobre el riesgo residual</t>
        </r>
      </text>
    </comment>
    <comment ref="F6" authorId="0" shapeId="0" xr:uid="{00000000-0006-0000-0E00-000003000000}">
      <text>
        <r>
          <rPr>
            <b/>
            <sz val="9"/>
            <color indexed="81"/>
            <rFont val="Tahoma"/>
            <family val="2"/>
          </rPr>
          <t xml:space="preserve">Describa si hay o no un indicador relacionado a la implementación del control
</t>
        </r>
      </text>
    </comment>
    <comment ref="G6" authorId="0" shapeId="0" xr:uid="{00000000-0006-0000-0E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<sst xmlns="http://schemas.openxmlformats.org/spreadsheetml/2006/main" count="2510" uniqueCount="871">
  <si>
    <t>Proceso:</t>
  </si>
  <si>
    <t>Direccionamiento Sectorial e Institucional</t>
  </si>
  <si>
    <t>Código</t>
  </si>
  <si>
    <t>F-DS-578</t>
  </si>
  <si>
    <t>Versión</t>
  </si>
  <si>
    <t>Fecha de Aprobación</t>
  </si>
  <si>
    <t>Documento:</t>
  </si>
  <si>
    <t>Mision</t>
  </si>
  <si>
    <t>Vision</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</si>
  <si>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</si>
  <si>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</si>
  <si>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</si>
  <si>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</si>
  <si>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</si>
  <si>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</si>
  <si>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</si>
  <si>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</si>
  <si>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</si>
  <si>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</si>
  <si>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</si>
  <si>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</si>
  <si>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</si>
  <si>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</si>
  <si>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</si>
  <si>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</si>
  <si>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</si>
  <si>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</si>
  <si>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</si>
  <si>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</si>
  <si>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</si>
  <si>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IDENTIFICACIÓN DE RIESGOS DE CORRUPCIÓN</t>
  </si>
  <si>
    <t>RIESGO #</t>
  </si>
  <si>
    <t>PROCESO</t>
  </si>
  <si>
    <t>CAUSA</t>
  </si>
  <si>
    <t>RIESGO</t>
  </si>
  <si>
    <t>CONSECUENCIAS</t>
  </si>
  <si>
    <t>CD-Atención Integral para PPL</t>
  </si>
  <si>
    <t>Gestión de Emergencias</t>
  </si>
  <si>
    <t>Gestión de Seguridad y Convivencia</t>
  </si>
  <si>
    <t>Gestión Financiera</t>
  </si>
  <si>
    <t>DEFINICIÓN DEL RIESGOS DE CORRUPCIÓN</t>
  </si>
  <si>
    <t>ACCIÓN Y OMISIÓN</t>
  </si>
  <si>
    <t>USO DEL PODER</t>
  </si>
  <si>
    <t>DESVIO DE LA GESTIÓN DE LO PÚBLICO A LO PRIVADO</t>
  </si>
  <si>
    <t>BENEFICIO PARTICULAR</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</si>
  <si>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</si>
  <si>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</si>
  <si>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</si>
  <si>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</si>
  <si>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</si>
  <si>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</si>
  <si>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</si>
  <si>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</si>
  <si>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</si>
  <si>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</si>
  <si>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</si>
  <si>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</si>
  <si>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</si>
  <si>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</si>
  <si>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</si>
  <si>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</si>
  <si>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</si>
  <si>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</si>
  <si>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</si>
  <si>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</si>
  <si>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</si>
  <si>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</si>
  <si>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</si>
  <si>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</si>
  <si>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</si>
  <si>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</si>
  <si>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</si>
  <si>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</si>
  <si>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</si>
  <si>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</si>
  <si>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</si>
  <si>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</si>
  <si>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</si>
  <si>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</si>
  <si>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</si>
  <si>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</si>
  <si>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</si>
  <si>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</si>
  <si>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</si>
  <si>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</si>
  <si>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</si>
  <si>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</si>
  <si>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</si>
  <si>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</si>
  <si>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</si>
  <si>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</si>
  <si>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</si>
  <si>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</si>
  <si>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</si>
  <si>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</si>
  <si>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</si>
  <si>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</si>
  <si>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</si>
  <si>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</si>
  <si>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</si>
  <si>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</si>
  <si>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</si>
  <si>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</si>
  <si>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</si>
  <si>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</si>
  <si>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</si>
  <si>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</si>
  <si>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</si>
  <si>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</si>
  <si>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</si>
  <si>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</si>
  <si>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</si>
  <si>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</si>
  <si>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</si>
  <si>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</si>
  <si>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</si>
  <si>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</si>
  <si>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</si>
  <si>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</si>
  <si>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</si>
  <si>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</si>
  <si>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</si>
  <si>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</si>
  <si>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</si>
  <si>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</si>
  <si>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</si>
  <si>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</si>
  <si>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</si>
  <si>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</si>
  <si>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</si>
  <si>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</si>
  <si>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</si>
  <si>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</si>
  <si>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</si>
  <si>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</si>
  <si>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</si>
  <si>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</si>
  <si>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</si>
  <si>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</si>
  <si>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</si>
  <si>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</si>
  <si>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</si>
  <si>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</si>
  <si>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</si>
  <si>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</si>
  <si>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</si>
  <si>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</si>
  <si>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</si>
  <si>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</si>
  <si>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</si>
  <si>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</si>
  <si>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</si>
  <si>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</si>
  <si>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</si>
  <si>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</si>
  <si>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</si>
  <si>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</si>
  <si>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</si>
  <si>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</si>
  <si>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</si>
  <si>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</si>
  <si>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</si>
  <si>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</si>
  <si>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</si>
  <si>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</si>
  <si>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</si>
  <si>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</si>
  <si>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</si>
  <si>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</si>
  <si>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</si>
  <si>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</si>
  <si>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</si>
  <si>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</si>
  <si>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</si>
  <si>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</si>
  <si>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</si>
  <si>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</si>
  <si>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</si>
  <si>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</si>
  <si>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</si>
  <si>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</si>
  <si>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</si>
  <si>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</si>
  <si>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</si>
  <si>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</si>
  <si>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</si>
  <si>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</si>
  <si>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</si>
  <si>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</si>
  <si>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</si>
  <si>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</si>
  <si>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</si>
  <si>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</si>
  <si>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</si>
  <si>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</si>
  <si>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</si>
  <si>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</si>
  <si>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</si>
  <si>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</si>
  <si>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</si>
  <si>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</si>
  <si>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</si>
  <si>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</si>
  <si>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</si>
  <si>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</si>
  <si>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</si>
  <si>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</si>
  <si>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</si>
  <si>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</si>
  <si>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</si>
  <si>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</si>
  <si>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Oficina Asesora de Planeación</t>
  </si>
  <si>
    <t>Dirección Financiera</t>
  </si>
  <si>
    <t>ZONA DE RIESGO EXTREMO</t>
  </si>
  <si>
    <t>ZONA RIESGO ALTO</t>
  </si>
  <si>
    <t>ZONA RIESGO MODERADO</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</si>
  <si>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</si>
  <si>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</si>
  <si>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</si>
  <si>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</si>
  <si>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</si>
  <si>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</si>
  <si>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</si>
  <si>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</si>
  <si>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</si>
  <si>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</si>
  <si>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</si>
  <si>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</si>
  <si>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</si>
  <si>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</si>
  <si>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</si>
  <si>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</si>
  <si>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</si>
  <si>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</si>
  <si>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</si>
  <si>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</si>
  <si>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</si>
  <si>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</si>
  <si>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</si>
  <si>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</si>
  <si>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</si>
  <si>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</si>
  <si>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</si>
  <si>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</si>
  <si>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</si>
  <si>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Subcomponente</t>
  </si>
  <si>
    <t>Recursos</t>
  </si>
  <si>
    <t>Indicador</t>
  </si>
  <si>
    <t>COMPONENTE 1. GESTIÓN DEL RIESGO DE CORRUPCIÓN – MAPA DE RIESGOS DE CORRUPCIÓN</t>
  </si>
  <si>
    <t># Actividad</t>
  </si>
  <si>
    <t>Actividad</t>
  </si>
  <si>
    <t>PLAN ANTICORRUPCIÓN Y DE ATENCIÓN AL CIUDADANO
20XX</t>
  </si>
  <si>
    <t>F-DE-1222
V.1</t>
  </si>
  <si>
    <t>Subcomponente 1
Política de Administración de Riesgos</t>
  </si>
  <si>
    <t>Subcomponente 2
Construcción del Mapa de Riesgos de Corrupción</t>
  </si>
  <si>
    <t>Subcomponente 4
Monitoreo y revisión</t>
  </si>
  <si>
    <t>Subcomponente 5
Seguimiento</t>
  </si>
  <si>
    <t>F-FI-1384
V.1</t>
  </si>
  <si>
    <t xml:space="preserve">MAPA RESUMEN </t>
  </si>
  <si>
    <t>MATRIZ GENERAL DE RIESGOS DE CORRUPCIÓN</t>
  </si>
  <si>
    <t>MATRIZ GENERAL DE RIESGOS DE GESTIÓN</t>
  </si>
  <si>
    <t>F-FI-1382
V.1</t>
  </si>
  <si>
    <t>Matriz Mapa de Riesgos</t>
  </si>
  <si>
    <t>La Matriz esta distribuida en dos niveles: la Información General de los Riesgos de Corrupción y la Información de Gestión de los Riesgos de Corrupción.</t>
  </si>
  <si>
    <t>VALIDACION DE CONTROLES</t>
  </si>
  <si>
    <t>EN CADA PROCESO</t>
  </si>
  <si>
    <t>OBJETIVO</t>
  </si>
  <si>
    <t>CONSECUENCIA</t>
  </si>
  <si>
    <t>"DEBIDO A…"</t>
  </si>
  <si>
    <t>"PUEDE OCURRIR…"</t>
  </si>
  <si>
    <t>"LO QUE GENERARIA"</t>
  </si>
  <si>
    <t>DEBILIDADES Y AMENAZAS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</si>
  <si>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</si>
  <si>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</si>
  <si>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</si>
  <si>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</si>
  <si>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</si>
  <si>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</si>
  <si>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</si>
  <si>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No de tramite</t>
  </si>
  <si>
    <t>Link</t>
  </si>
  <si>
    <t>Posibilidad de alteración de la información en el SISIPEC web para beneficiar en el tramite de Autorización para ingreso como visitante a la Cárcel Distrital de Varones y Anexo de Mujeres.</t>
  </si>
  <si>
    <t>http://visor.suit.gov.co/VisorSUIT/index.jsf?FI=64529</t>
  </si>
  <si>
    <t>Meta o Producto</t>
  </si>
  <si>
    <t xml:space="preserve">Responsable Dependencia Líder </t>
  </si>
  <si>
    <t>Responsable Dependencia Apoyo</t>
  </si>
  <si>
    <t>Fecha Máxima Programada</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</si>
  <si>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</si>
  <si>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</si>
  <si>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</si>
  <si>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</si>
  <si>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</si>
  <si>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</si>
  <si>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</si>
  <si>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</si>
  <si>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</si>
  <si>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</si>
  <si>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</si>
  <si>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</si>
  <si>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</si>
  <si>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</si>
  <si>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</si>
  <si>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</si>
  <si>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</si>
  <si>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</si>
  <si>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</si>
  <si>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</si>
  <si>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</si>
  <si>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</si>
  <si>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</si>
  <si>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</si>
  <si>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</si>
  <si>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</si>
  <si>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</si>
  <si>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</si>
  <si>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</si>
  <si>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</si>
  <si>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</si>
  <si>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</si>
  <si>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</si>
  <si>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</si>
  <si>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</si>
  <si>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</si>
  <si>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</si>
  <si>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</si>
  <si>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</si>
  <si>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</si>
  <si>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</si>
  <si>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</si>
  <si>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</si>
  <si>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</si>
  <si>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</si>
  <si>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</si>
  <si>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</si>
  <si>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</si>
  <si>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</si>
  <si>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</si>
  <si>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</si>
  <si>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</si>
  <si>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</si>
  <si>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</si>
  <si>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</si>
  <si>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</si>
  <si>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</si>
  <si>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</si>
  <si>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De acuerdo al procedimiento</t>
  </si>
  <si>
    <t>Ejecución de Informe en el periodo</t>
  </si>
  <si>
    <t>Informe ejecutado en el periodo/Informe requerido en el periodo</t>
  </si>
  <si>
    <t>Ejecutar control requerido en el periodo</t>
  </si>
  <si>
    <t>Cuatrimestralmente</t>
  </si>
  <si>
    <t>Ejecución de Controles en el periodo</t>
  </si>
  <si>
    <t>Controles ejecutados en el periodo/Controles programados en el periodo</t>
  </si>
  <si>
    <t>Ejecutar los controles programados en el periodo</t>
  </si>
  <si>
    <t>Semestralmente</t>
  </si>
  <si>
    <t>Responsable de hacer seguimiento de la Dirección de Acceso a la Justicia</t>
  </si>
  <si>
    <t>Cada vez que se requiera</t>
  </si>
  <si>
    <t>Ejecución de Seguimiento en el periodo</t>
  </si>
  <si>
    <t>Seguimiento ejecutado en el periodo/Seguimiento requerido en el periodo</t>
  </si>
  <si>
    <t>Ejecutar Seguimiento requerido en el periodo</t>
  </si>
  <si>
    <t>Responsable del área de Atención Integral</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</si>
  <si>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</si>
  <si>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</si>
  <si>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</si>
  <si>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</si>
  <si>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</si>
  <si>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Ejecución de Asignación en el periodo</t>
  </si>
  <si>
    <t>Asignación ejecutada en el periodo/Asignación requerida en el periodo</t>
  </si>
  <si>
    <t>Ejecutar Asignación  requerida en el periodo</t>
  </si>
  <si>
    <t>El area de Tramite Juridico</t>
  </si>
  <si>
    <t>Ejecución de revisión en el periodo</t>
  </si>
  <si>
    <t>Revisión ejecutada en el periodo/Revisión requerida en el periodo</t>
  </si>
  <si>
    <t>Ejecutar revisión requerido en el periodo</t>
  </si>
  <si>
    <t>Líder de Proceso</t>
  </si>
  <si>
    <t>Mensualmente</t>
  </si>
  <si>
    <t>Ejecución de Verificación en el periodo</t>
  </si>
  <si>
    <t>Verificación ejecutada en el periodo/Verificación programada en el periodo</t>
  </si>
  <si>
    <t>Ejecutar Verificación programada en el periodo</t>
  </si>
  <si>
    <t>Acta de reunion y Cronograma de visitas</t>
  </si>
  <si>
    <t>Diariamente</t>
  </si>
  <si>
    <t>Ejecución de Control  en el periodo</t>
  </si>
  <si>
    <t>Control ejecutado en el periodo/Control requerido en el periodo</t>
  </si>
  <si>
    <t>Ejecutar el Control requerido en el periodo</t>
  </si>
  <si>
    <t>Trimestralmente</t>
  </si>
  <si>
    <t>Jefe del C4</t>
  </si>
  <si>
    <t>Ejecución de Control en el periodo</t>
  </si>
  <si>
    <t>Cronograma</t>
  </si>
  <si>
    <t>Líder de gestión documental</t>
  </si>
  <si>
    <t>Anualmente</t>
  </si>
  <si>
    <t>Lider de gestion Documental</t>
  </si>
  <si>
    <t>Almacenista general</t>
  </si>
  <si>
    <t>Ejecución de Validación en el periodo</t>
  </si>
  <si>
    <t>Validación ejecutado en el periodo/Validación requerido en el periodo</t>
  </si>
  <si>
    <t>Ejecutar el Validación requerido en el periodo</t>
  </si>
  <si>
    <t>El responsable de Seguridad Informatica</t>
  </si>
  <si>
    <t>Control ejecutada en el periodo/Control requerida en el periodo</t>
  </si>
  <si>
    <t>Ejecutar la Control  requerido en el periodo</t>
  </si>
  <si>
    <t>Profesional de Seguridad de la Información</t>
  </si>
  <si>
    <t>Ejecutar la Control requerida en el periodo</t>
  </si>
  <si>
    <t>Profesional Especializado</t>
  </si>
  <si>
    <t>Verificación ejecutados en el periodo/Verificación programados en el periodo</t>
  </si>
  <si>
    <t>Ejecutar los Verificación programados en el periodo</t>
  </si>
  <si>
    <t>Profesional Responsable</t>
  </si>
  <si>
    <t>Verificación ejecutada en el periodo/Verificación requerida en el periodo</t>
  </si>
  <si>
    <t>SECOP II</t>
  </si>
  <si>
    <t>Secretaría técnica</t>
  </si>
  <si>
    <t>Controles ejecutadas en el periodo/Controles programadas en el periodo</t>
  </si>
  <si>
    <t>Ejecutar Controles programadas en el periodo</t>
  </si>
  <si>
    <t>Jefe de la Dirección Juridica</t>
  </si>
  <si>
    <t>Profesional especializado</t>
  </si>
  <si>
    <t>Ejecución de revisiones en el periodo</t>
  </si>
  <si>
    <t>Revisiones ejecutadas en el periodo/Revisiones programadas en el periodo</t>
  </si>
  <si>
    <t>Ejecutar las revisiones programadas en el periodo</t>
  </si>
  <si>
    <t>Ejecución de Seguimientos en el periodo</t>
  </si>
  <si>
    <t>Seguimientos ejecutadas en el periodo/Seguimientos programadas en el periodo</t>
  </si>
  <si>
    <t>Ejecutar Seguimientos programadas en el periodo</t>
  </si>
  <si>
    <t>Ejecución de verificación en el periodo</t>
  </si>
  <si>
    <t>verificación ejecutada en el periodo/verificación programada en el periodo</t>
  </si>
  <si>
    <t>Ejecutar la verificación programada en el periodo</t>
  </si>
  <si>
    <t>El Líder y el equipo de Atención Integral</t>
  </si>
  <si>
    <t>Bimensual</t>
  </si>
  <si>
    <t>Controles ejecutada en el periodo/Controles programada en el periodo</t>
  </si>
  <si>
    <t>Ejecutar la Controles programada en el periodo</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</si>
  <si>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</si>
  <si>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</si>
  <si>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</si>
  <si>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</si>
  <si>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</si>
  <si>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</si>
  <si>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</si>
  <si>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</si>
  <si>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</si>
  <si>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</si>
  <si>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</si>
  <si>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</si>
  <si>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</si>
  <si>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</si>
  <si>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</si>
  <si>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</si>
  <si>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</si>
  <si>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</si>
  <si>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</si>
  <si>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</si>
  <si>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</si>
  <si>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</si>
  <si>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</si>
  <si>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</si>
  <si>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</si>
  <si>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</si>
  <si>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</si>
  <si>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</si>
  <si>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</si>
  <si>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</si>
  <si>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</si>
  <si>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</si>
  <si>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</si>
  <si>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</si>
  <si>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</si>
  <si>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</si>
  <si>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</si>
  <si>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</si>
  <si>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</si>
  <si>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</si>
  <si>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</si>
  <si>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</si>
  <si>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</si>
  <si>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</si>
  <si>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</si>
  <si>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</si>
  <si>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</si>
  <si>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</si>
  <si>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</si>
  <si>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</si>
  <si>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</si>
  <si>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</si>
  <si>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</si>
  <si>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</si>
  <si>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</si>
  <si>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</si>
  <si>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</si>
  <si>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</si>
  <si>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Sanciones por parte de entes de control internos y externos.
Procesos disciplinarios internos y externos.</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</si>
  <si>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</si>
  <si>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</si>
  <si>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</si>
  <si>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</si>
  <si>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</si>
  <si>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</si>
  <si>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</si>
  <si>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</si>
  <si>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</si>
  <si>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</si>
  <si>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</si>
  <si>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</si>
  <si>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</si>
  <si>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</si>
  <si>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</si>
  <si>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</si>
  <si>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</si>
  <si>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</si>
  <si>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</si>
  <si>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</si>
  <si>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</si>
  <si>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</si>
  <si>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</si>
  <si>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</si>
  <si>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</si>
  <si>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</si>
  <si>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</si>
  <si>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</si>
  <si>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</si>
  <si>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</si>
  <si>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</si>
  <si>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</si>
  <si>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</si>
  <si>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</si>
  <si>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</si>
  <si>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</si>
  <si>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</si>
  <si>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</si>
  <si>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</si>
  <si>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</si>
  <si>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</si>
  <si>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</si>
  <si>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</si>
  <si>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</si>
  <si>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</si>
  <si>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</si>
  <si>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</si>
  <si>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</si>
  <si>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</si>
  <si>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</si>
  <si>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</si>
  <si>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</si>
  <si>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</si>
  <si>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</si>
  <si>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</si>
  <si>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</si>
  <si>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</si>
  <si>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</si>
  <si>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</si>
  <si>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</si>
  <si>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</si>
  <si>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</si>
  <si>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</si>
  <si>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</si>
  <si>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</si>
  <si>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</si>
  <si>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</si>
  <si>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</si>
  <si>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</si>
  <si>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</si>
  <si>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</si>
  <si>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</si>
  <si>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</si>
  <si>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</si>
  <si>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</si>
  <si>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</si>
  <si>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</si>
  <si>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</si>
  <si>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</si>
  <si>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</si>
  <si>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</si>
  <si>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</si>
  <si>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</si>
  <si>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</si>
  <si>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</si>
  <si>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</si>
  <si>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</si>
  <si>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</si>
  <si>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</si>
  <si>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</si>
  <si>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</si>
  <si>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</si>
  <si>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</si>
  <si>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</si>
  <si>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</si>
  <si>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</si>
  <si>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</si>
  <si>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</si>
  <si>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</si>
  <si>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</si>
  <si>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</si>
  <si>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</si>
  <si>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</si>
  <si>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</si>
  <si>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</si>
  <si>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</si>
  <si>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</si>
  <si>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</si>
  <si>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</si>
  <si>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</si>
  <si>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</si>
  <si>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</si>
  <si>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</si>
  <si>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</si>
  <si>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</si>
  <si>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</si>
  <si>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</si>
  <si>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</si>
  <si>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</si>
  <si>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</si>
  <si>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</si>
  <si>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</si>
  <si>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</si>
  <si>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</si>
  <si>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</si>
  <si>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</si>
  <si>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</si>
  <si>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</si>
  <si>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</si>
  <si>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</si>
  <si>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</si>
  <si>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</si>
  <si>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</si>
  <si>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</si>
  <si>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</si>
  <si>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Gestión Humana</t>
  </si>
  <si>
    <t>Dirección Jurídica y Contractual</t>
  </si>
  <si>
    <t>Jefe Control Interno</t>
  </si>
  <si>
    <t>Secretario de Gestión Institucional</t>
  </si>
  <si>
    <t xml:space="preserve">El líder y el equipo de Atención Integral </t>
  </si>
  <si>
    <t>Administración de Bienes Muebles e Inmuebles para el Fortalecimiento de las Capacidades Operativas</t>
  </si>
  <si>
    <t>Acceso y Fortalecimiento a la Justicia</t>
  </si>
  <si>
    <t>Atención y Relación con el Ciudadano</t>
  </si>
  <si>
    <t>Control Disciplinario</t>
  </si>
  <si>
    <t>Direccionamiento Estratégico</t>
  </si>
  <si>
    <t>Evaluación al Sistema de Control Interno</t>
  </si>
  <si>
    <t>Fortalecimiento Institucional</t>
  </si>
  <si>
    <t>Gestión de Comunicaciones Estratégicas</t>
  </si>
  <si>
    <t>Gestión del Conocimiento y la Innovación Pública</t>
  </si>
  <si>
    <t>Gestión Contractual</t>
  </si>
  <si>
    <t>Gestión Documental</t>
  </si>
  <si>
    <t>Gestión Estratégica del Talento Humano</t>
  </si>
  <si>
    <t>Gestión y Análisis de la Información</t>
  </si>
  <si>
    <t>Gestión Integral a las Personas Privadas de la Libertad -PPL-</t>
  </si>
  <si>
    <t>Gestión Jurídica</t>
  </si>
  <si>
    <t>Gestión de Recursos Físicos al Servicio de la Entidad</t>
  </si>
  <si>
    <t>Gestión de Tecnologías de la Información</t>
  </si>
  <si>
    <t>Gestión Tecnológica de Seguridad y Emergencias</t>
  </si>
  <si>
    <t>Posibilidad de Incumplimiento de funciones por acción u omisión por procedimientos desactualizados de la Gestión Contractual</t>
  </si>
  <si>
    <t>Posibilidad de Incumplimiento de funciones por acción u omisión por procedimientos desactualizados de la Gestión Juridica</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</si>
  <si>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</si>
  <si>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</si>
  <si>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</si>
  <si>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</si>
  <si>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</si>
  <si>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</si>
  <si>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 xml:space="preserve">Dos o tres profesionales </t>
  </si>
  <si>
    <t xml:space="preserve">El(la) Director(a) de Acceso a la Justicia </t>
  </si>
  <si>
    <t>El funcionario o contratista encargado de la Dirección de Bienes</t>
  </si>
  <si>
    <t xml:space="preserve">El jefe de la OAC y sus colaboradores </t>
  </si>
  <si>
    <t>El jefe de la OAC</t>
  </si>
  <si>
    <t>El Profesional encargado por el Jefe del C4</t>
  </si>
  <si>
    <t xml:space="preserve">La supervisión del contrato de interventoría al convenio con el Operador Tecnológico (Empresa de telecomunicaciones de Bogotá-ETB) </t>
  </si>
  <si>
    <t>El administrador funcional de Progressus</t>
  </si>
  <si>
    <t xml:space="preserve">El Profesional designado por el Director de Tecnologías y Sistemas de la Información </t>
  </si>
  <si>
    <t>Los Funcionarios y/o Contratistas de la Dirección Financiera</t>
  </si>
  <si>
    <t xml:space="preserve">El jefe de la Oficina de Control Interno </t>
  </si>
  <si>
    <t xml:space="preserve">El profesional especializado con la aprobación del director(a) Jurídica y Contractual </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</si>
  <si>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</si>
  <si>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 xml:space="preserve">Líder Operativo de Atención y Relación con el Ciudadano </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</si>
  <si>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</si>
  <si>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PQRS radicadas u oficios que evidencien la posible situación o los soportes de las acciones de prevención</t>
  </si>
  <si>
    <t>listados de asistencia, capturas de pantalla de reuniones, correos electrónicos, piezas de comunicación o Actas de Reunión.</t>
  </si>
  <si>
    <t>las actas de las reuniones donde se presentan los resultados del Plan de Acceso a la Justica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</si>
  <si>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</si>
  <si>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Formato F-CVF-672 y los informes mensuales</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</si>
  <si>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</si>
  <si>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Actas de reunión mes vencido al seguimiento</t>
  </si>
  <si>
    <t>formato Solicitud de registro parametrización e instalación del CHIP control suministro de combustible F-FC-291 (instalación nuevo chip) o Acta de reunión F-DS-10 (reposición de chip)</t>
  </si>
  <si>
    <t>Acta de reunión F-FI-1380 o F-GCT-1152 Acta de Visita de Campo y el cronograma de visitas.</t>
  </si>
  <si>
    <t>reporte de medios emitido por el profesional designado por el jefe de la OAC para realizarlo, de acuerdo con las indicaciones establecidas para esta tarea</t>
  </si>
  <si>
    <t>Acta de Reunión F-DS-10 y el material a socializar.</t>
  </si>
  <si>
    <t>correo de parte del profesional designado indicando los eventos o incidentes presentados al Jefe del C4 o el Correo indicando que no se evidencio ningún ingreso de elementos o dispositivos electrónicos indebidos.</t>
  </si>
  <si>
    <t>correos con la notificación de aprobación del informe de ETB por parte de la Interventoría y los Informes mensuales del operador tecnológico (Capitulo 3, aparte 3.8 eventos de seguridad) mes vencido</t>
  </si>
  <si>
    <t>listados de asistencia, material de capacitación y el acta de reunión con la verificación del cumplimiento del cronograma por parte del personal de capacitación del C4.</t>
  </si>
  <si>
    <t>el cronograma junto con las listas o registro de asistencia virtual o presencial las capacitaciones efectuadas.</t>
  </si>
  <si>
    <t>actas de visita como avance a la ejecución y el resultado se representará anualmente con el Informe del estado de los Archivos de Gestión</t>
  </si>
  <si>
    <t>matriz de Préstamo y Consulta documental.</t>
  </si>
  <si>
    <t>formatos de seguimiento correspondientes e informe de toma física o el Plan de trabajo</t>
  </si>
  <si>
    <t>Plan de trabajo y actas de reunión o listados de asistencia.</t>
  </si>
  <si>
    <t>comprobantes de traslado</t>
  </si>
  <si>
    <t>cuadro control de validadores y responsables de registro junto a las solicitudes a TIC´s en caso de ser necesario</t>
  </si>
  <si>
    <t>parametrizaciones de los dispositivos de seguridad perimetral se dejará el reporte emitido por el Profesional Especializado</t>
  </si>
  <si>
    <t>minutas contractuales, acuerdos Marco y cláusulas de confidencialidad de los proveedores</t>
  </si>
  <si>
    <t>listas de asistencia, el cronograma y las presentaciones de las diferentes sesiones realizadas en el proceso de divulgación</t>
  </si>
  <si>
    <t xml:space="preserve">informes emitido por los Profesionales Especializados. </t>
  </si>
  <si>
    <t>sistema de gestión documental</t>
  </si>
  <si>
    <t>publicación en la intranet, en el espacio de Gestión Humana - Proceso Encargo</t>
  </si>
  <si>
    <t>acta de la sesión del comité de contratación, que queda en custodia de la secretaría técnica, para los casos en los que no se obtenga aprobación se dejara la constancia en el acta de la sesión del comité de contratación</t>
  </si>
  <si>
    <t>actas de reunión de las socializaciones de la Dirección Jurídica y/o para las capacitaciones coordinadas por Gestión Humana quedaran las planillas o registro de asistencia</t>
  </si>
  <si>
    <t>actas de reunión con el Director de Jurídica y Contractual y/o la documentación ajustada</t>
  </si>
  <si>
    <t>Actas de reunión y la presentación.</t>
  </si>
  <si>
    <t>cronograma y las listas de asistencia de las socializaciones</t>
  </si>
  <si>
    <t>acta de reunión</t>
  </si>
  <si>
    <t>matriz Registro de activación y bloqueo de CHIPS para el control de suministro de combustible.</t>
  </si>
  <si>
    <t>matriz con las solicitudes de activación y bloqueo de CHIPS para el control de suministro de combustible.</t>
  </si>
  <si>
    <t>Acta de entrega y recibo a satisfacción combustibles F-FC-745</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</si>
  <si>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</si>
  <si>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</si>
  <si>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</si>
  <si>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</si>
  <si>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</si>
  <si>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</si>
  <si>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</si>
  <si>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</si>
  <si>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</si>
  <si>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</si>
  <si>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El listado de los procesos adelantados durante el periodo.</t>
  </si>
  <si>
    <t>cada vez que se requiera</t>
  </si>
  <si>
    <t xml:space="preserve">La Dirección Jurídica y contractual </t>
  </si>
  <si>
    <t>X</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</si>
  <si>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</si>
  <si>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</si>
  <si>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</si>
  <si>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</si>
  <si>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</si>
  <si>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</si>
  <si>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</si>
  <si>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</si>
  <si>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</si>
  <si>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</si>
  <si>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</si>
  <si>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</si>
  <si>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</si>
  <si>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</si>
  <si>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</si>
  <si>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</si>
  <si>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</si>
  <si>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</si>
  <si>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</si>
  <si>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</si>
  <si>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</si>
  <si>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</si>
  <si>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</si>
  <si>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</si>
  <si>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</si>
  <si>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</si>
  <si>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</si>
  <si>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</si>
  <si>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</si>
  <si>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</si>
  <si>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</si>
  <si>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Archivo</t>
  </si>
  <si>
    <t>Jurídico</t>
  </si>
  <si>
    <t>Otro (Cuál)</t>
  </si>
  <si>
    <t>No tiene controles</t>
  </si>
  <si>
    <t>R1</t>
  </si>
  <si>
    <t>x</t>
  </si>
  <si>
    <t>R2</t>
  </si>
  <si>
    <t xml:space="preserve"> </t>
  </si>
  <si>
    <t>R3</t>
  </si>
  <si>
    <t>R4</t>
  </si>
  <si>
    <t>R5</t>
  </si>
  <si>
    <t>R6</t>
  </si>
  <si>
    <t>R7</t>
  </si>
  <si>
    <t>Sin observación</t>
  </si>
  <si>
    <t>R8</t>
  </si>
  <si>
    <t>R9</t>
  </si>
  <si>
    <t>R10</t>
  </si>
  <si>
    <t>R11</t>
  </si>
  <si>
    <t>R12</t>
  </si>
  <si>
    <t>R13</t>
  </si>
  <si>
    <t>R14</t>
  </si>
  <si>
    <t xml:space="preserve">Gestión de Tecnología de Información </t>
  </si>
  <si>
    <t>R15</t>
  </si>
  <si>
    <t>Pérdida de Integridad de la información almacenada en la infraestructura tecnológica o sistemas de información de la entidad.</t>
  </si>
  <si>
    <t>R16</t>
  </si>
  <si>
    <t>R17</t>
  </si>
  <si>
    <t>R18</t>
  </si>
  <si>
    <t>Interés indebido por un oferente en los procesos de contratación de la Dirección de Gestión Humana</t>
  </si>
  <si>
    <t>R19</t>
  </si>
  <si>
    <t>R20</t>
  </si>
  <si>
    <t>R21</t>
  </si>
  <si>
    <t>R22</t>
  </si>
  <si>
    <t>R23</t>
  </si>
  <si>
    <t>R24</t>
  </si>
  <si>
    <t>R25</t>
  </si>
  <si>
    <t>R26</t>
  </si>
  <si>
    <t>Señale con una X,  en las columnas 3 a 11 el proceso  que contiene el riesgo de corrupción (R1, R2, R3…)</t>
  </si>
  <si>
    <t>Hace referencia a: efectividad de los controles, responsables, periodicidad y evidencias de los controles</t>
  </si>
  <si>
    <t>Seguimiento MYUO 12 sept</t>
  </si>
  <si>
    <r>
      <rPr>
        <b/>
        <sz val="9"/>
        <color theme="1"/>
        <rFont val="Arial"/>
        <family val="2"/>
      </rPr>
      <t xml:space="preserve">Entidad: </t>
    </r>
    <r>
      <rPr>
        <sz val="9"/>
        <color theme="1"/>
        <rFont val="Arial"/>
        <family val="2"/>
      </rPr>
      <t>Secretaria Distrital de Seguridad, Convivencia y Justicia</t>
    </r>
  </si>
  <si>
    <t>Detalle de la evidencia</t>
  </si>
  <si>
    <t>Observación</t>
  </si>
  <si>
    <t>Evaluación de la evidencia</t>
  </si>
  <si>
    <t>Calificación del control</t>
  </si>
  <si>
    <t>Valoración del diseño y ejecución de controles</t>
  </si>
  <si>
    <t>COMPLETA</t>
  </si>
  <si>
    <t xml:space="preserve">Fuerte </t>
  </si>
  <si>
    <t>INCOMPLETA</t>
  </si>
  <si>
    <t>Moderada</t>
  </si>
  <si>
    <t>Filtración inadecuada de información de la entidad.</t>
  </si>
  <si>
    <t>Inactivado</t>
  </si>
  <si>
    <t>N.A.</t>
  </si>
  <si>
    <r>
      <rPr>
        <b/>
        <sz val="9"/>
        <color theme="1"/>
        <rFont val="Arial"/>
        <family val="2"/>
      </rPr>
      <t>Vigencia :</t>
    </r>
    <r>
      <rPr>
        <sz val="9"/>
        <color theme="1"/>
        <rFont val="Arial"/>
        <family val="2"/>
      </rPr>
      <t xml:space="preserve"> 2024</t>
    </r>
  </si>
  <si>
    <t>MATRIZ DE SEGUIMIENTO MAPA DE RIESGOS DE CORRUPCIÓN 2024</t>
  </si>
  <si>
    <r>
      <rPr>
        <b/>
        <sz val="8"/>
        <color theme="1"/>
        <rFont val="Arial"/>
        <family val="2"/>
      </rPr>
      <t xml:space="preserve">Entidad: </t>
    </r>
    <r>
      <rPr>
        <sz val="8"/>
        <color theme="1"/>
        <rFont val="Arial"/>
        <family val="2"/>
      </rPr>
      <t>Secretaría Distrital de Seguridad, Convivencia y Justicia</t>
    </r>
  </si>
  <si>
    <r>
      <rPr>
        <b/>
        <sz val="8"/>
        <color theme="1"/>
        <rFont val="Arial"/>
        <family val="2"/>
      </rPr>
      <t>Vigencia :</t>
    </r>
    <r>
      <rPr>
        <sz val="8"/>
        <color theme="1"/>
        <rFont val="Arial"/>
        <family val="2"/>
      </rPr>
      <t xml:space="preserve"> 2024</t>
    </r>
  </si>
  <si>
    <r>
      <rPr>
        <b/>
        <sz val="8"/>
        <color theme="0"/>
        <rFont val="Arial"/>
        <family val="2"/>
      </rPr>
      <t>¿Se adelantó seguimiento a</t>
    </r>
    <r>
      <rPr>
        <sz val="8"/>
        <color theme="0"/>
        <rFont val="Arial"/>
        <family val="2"/>
      </rPr>
      <t xml:space="preserve">l </t>
    </r>
    <r>
      <rPr>
        <b/>
        <sz val="8"/>
        <color theme="0"/>
        <rFont val="Arial"/>
        <family val="2"/>
      </rPr>
      <t>Mapa de Riesgos de Corrupción?</t>
    </r>
  </si>
  <si>
    <r>
      <t>Señale con un</t>
    </r>
    <r>
      <rPr>
        <b/>
        <sz val="8"/>
        <color theme="1"/>
        <rFont val="Arial"/>
        <family val="2"/>
      </rPr>
      <t xml:space="preserve"> X</t>
    </r>
    <r>
      <rPr>
        <sz val="8"/>
        <color theme="1"/>
        <rFont val="Arial"/>
        <family val="2"/>
      </rPr>
      <t xml:space="preserve"> en la columna 2 si el riesgo es  claro y preciso y cumple con los parámetros para determinar que es de corrupción</t>
    </r>
  </si>
  <si>
    <r>
      <t xml:space="preserve">Señale con una </t>
    </r>
    <r>
      <rPr>
        <b/>
        <sz val="8"/>
        <color theme="1"/>
        <rFont val="Arial"/>
        <family val="2"/>
      </rPr>
      <t>X</t>
    </r>
    <r>
      <rPr>
        <sz val="8"/>
        <color theme="1"/>
        <rFont val="Arial"/>
        <family val="2"/>
      </rPr>
      <t xml:space="preserve"> si la causa principal del riesgo de corrupción se encuentra claramente identificada.</t>
    </r>
  </si>
  <si>
    <r>
      <t xml:space="preserve">Señale con una </t>
    </r>
    <r>
      <rPr>
        <b/>
        <sz val="8"/>
        <color theme="1"/>
        <rFont val="Arial"/>
        <family val="2"/>
      </rPr>
      <t>X</t>
    </r>
    <r>
      <rPr>
        <sz val="8"/>
        <color theme="1"/>
        <rFont val="Arial"/>
        <family val="2"/>
      </rPr>
      <t xml:space="preserve"> si se enunciaron acciones de mejora</t>
    </r>
  </si>
  <si>
    <r>
      <t xml:space="preserve">Señale con una </t>
    </r>
    <r>
      <rPr>
        <b/>
        <sz val="8"/>
        <color theme="1"/>
        <rFont val="Arial"/>
        <family val="2"/>
      </rPr>
      <t>X</t>
    </r>
    <r>
      <rPr>
        <sz val="8"/>
        <color theme="1"/>
        <rFont val="Arial"/>
        <family val="2"/>
      </rPr>
      <t xml:space="preserve"> si mejoraron los controles </t>
    </r>
  </si>
  <si>
    <t>Gestión documental</t>
  </si>
  <si>
    <t>Posibilidad de incumplimiento de funciones  por acción u omisión por procedimientos desactualizados de la Gestión Jurídica</t>
  </si>
  <si>
    <t>R27</t>
  </si>
  <si>
    <r>
      <rPr>
        <b/>
        <sz val="8"/>
        <color theme="1"/>
        <rFont val="Arial"/>
        <family val="2"/>
      </rPr>
      <t>Control 1 y 2:</t>
    </r>
    <r>
      <rPr>
        <sz val="8"/>
        <color theme="1"/>
        <rFont val="Arial"/>
        <family val="2"/>
      </rPr>
      <t xml:space="preserve"> 
Se reitera lo manifestado por esta Oficina en Informes anteriores, donde se identificaban debilidades en la redacción de lo controles 1 y 2, al encontrar que la descripción de la misma era similar.
De igual forma, se evidenció que el soporte documental de ejecución de los controles es el mismo, lo cual no permite identificar cuales registros son por causa de ingreso a mantenimiento o reporte de sinestros, y cuales son a causa de las visitas a estaciones de servicio o solicitudes de las agencias.</t>
    </r>
  </si>
  <si>
    <t>Se identificó que el control presenta debilidades en la redacción; al no contar con un propósito claro que indique para que se realiza la actividad de control (verifica, valida, concilia, coteja, compara, etc.) y como el reporte de monitoreo cuatrimestral mitiga la causa del riesgo.</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</si>
  <si>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</si>
  <si>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Se reitera lo manifestado por esta Oficina en Informes anteriores, donde se identificaban debilidades en la redacción de lo controles 1 y 2, al encontrar que la descripción de la misma era similar.
De igual forma, se evidenció que el soporte documental de ejecución de los controles es el mismo, lo cual no permite identificar cuales registros son por causa de ingreso a mantenimiento o reporte de sinestros, y cuales son a causa de las visitas a estaciones de servicio o solicitudes de las agencias.</t>
  </si>
  <si>
    <r>
      <t xml:space="preserve">Se evidencia el documento </t>
    </r>
    <r>
      <rPr>
        <b/>
        <i/>
        <sz val="9"/>
        <color theme="1"/>
        <rFont val="Arial"/>
        <family val="2"/>
      </rPr>
      <t>PLAN DE TRABAJO 2024 - ALMACÉN</t>
    </r>
    <r>
      <rPr>
        <sz val="9"/>
        <color theme="1"/>
        <rFont val="Arial"/>
        <family val="2"/>
      </rPr>
      <t xml:space="preserve"> en el cual se establecen las actividades para la presente vigencia respecto a: la elaboración y/o actualización de procedimientos, ingresos de bienes nuevos, salidas de bienes nuevos, reintegro, ingreso por reintegro, control de inventarios; y bajas definitivas</t>
    </r>
  </si>
  <si>
    <t>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t>
  </si>
  <si>
    <t xml:space="preserve">SEGUNDO SEGUIMIENTO </t>
  </si>
  <si>
    <t>Fecha de Seguimiento: Septiembre 2024</t>
  </si>
  <si>
    <t>Matriz Evaluación de Controles - Segundo Seguimiento al Mapa de Riesgos de Corrupción 2024</t>
  </si>
  <si>
    <r>
      <rPr>
        <b/>
        <sz val="8"/>
        <color theme="1"/>
        <rFont val="Arial"/>
        <family val="2"/>
      </rPr>
      <t xml:space="preserve">Control 1: </t>
    </r>
    <r>
      <rPr>
        <sz val="8"/>
        <color theme="1"/>
        <rFont val="Arial"/>
        <family val="2"/>
      </rPr>
      <t xml:space="preserve">
De acuerdo a la actualización que presentó el Código del Proceso (GIP), se reitera la recomiendación hecha por esta Oficina en el </t>
    </r>
    <r>
      <rPr>
        <b/>
        <sz val="8"/>
        <color theme="1"/>
        <rFont val="Arial"/>
        <family val="2"/>
      </rPr>
      <t xml:space="preserve">Informe del Primer Cuatrimestre 2024, </t>
    </r>
    <r>
      <rPr>
        <sz val="8"/>
        <color theme="1"/>
        <rFont val="Arial"/>
        <family val="2"/>
      </rPr>
      <t>respecto a ajustar la descripción del control, actualizando los códigos de los formatos que se relacionan como evidencia documental de la ejecución del mismo.</t>
    </r>
  </si>
  <si>
    <r>
      <t xml:space="preserve">Se verificó el envío del correo electrónico mensual dentro de los 5 días hábiles siguientes a la finalización del mes con el envío de los informes, así:
</t>
    </r>
    <r>
      <rPr>
        <b/>
        <sz val="9"/>
        <color theme="1"/>
        <rFont val="Arial"/>
        <family val="2"/>
      </rPr>
      <t>- Periodo Agosto 2024:</t>
    </r>
    <r>
      <rPr>
        <sz val="9"/>
        <color theme="1"/>
        <rFont val="Arial"/>
        <family val="2"/>
      </rPr>
      <t xml:space="preserve"> Corre remitido el 03-09-2024</t>
    </r>
  </si>
  <si>
    <t xml:space="preserve">Se evidenciaron los soportes para el segundo cuatrimestre respecto a:
- Parte de raciones alimentarias suministradas diariamente, para los meses de mayo, junio, julio y agosto de 2024. 
- Actas de entrega de Kits de aseo, para los meses de mayo, junio, julio y agosto de 2024. 
- Actas de asignación de trabajo, estudio y enseñanza.
- Registro diario de consultas y procedimientos (salud), para los meses de mayo, junio, julio y agosto de 2024. </t>
  </si>
  <si>
    <r>
      <t xml:space="preserve">El proceso allegó los soportes correspondientes, evidenciando la entrega del </t>
    </r>
    <r>
      <rPr>
        <b/>
        <i/>
        <sz val="9"/>
        <color theme="1"/>
        <rFont val="Arial"/>
        <family val="2"/>
      </rPr>
      <t>F-GIP-1265 Formato Orden de Servicios</t>
    </r>
    <r>
      <rPr>
        <sz val="9"/>
        <color theme="1"/>
        <rFont val="Arial"/>
        <family val="2"/>
      </rPr>
      <t xml:space="preserve"> para los meses de mayo, junio, julio y agosto de 2024.
Asimismo, se observó entrega de los cuatro informes mensuales del segundo cuatrimestre, en los cuales se presenta el reporte de las actividades realizadas por el cuerpo de custodia y vigilancia de la cárcel distrital, en lo referente a: 1- PAA - Plan de Acción Anual; 2- Indicadores de gestión y 3- Matriz de riesgos</t>
    </r>
  </si>
  <si>
    <t>El 04 de septiembre de 2024, el proceso procedió con el envío del correo cuatrimestral, en el que se informa la aplicación del control de acuerdo a lo establecido en el Instructivo de Atención y Gestión a los requerimientos judiciales y/o administrativos y solicitudes de las personas privadas de la libertad.</t>
  </si>
  <si>
    <r>
      <t xml:space="preserve">Esta Oficina recomienda ajustar la descripción del control, actualizando el código del formato que se relacionan como evidencia documental de la ejecución del mismo, toda vez que el mismo -como se evidencia en el control anterior- es </t>
    </r>
    <r>
      <rPr>
        <b/>
        <sz val="9"/>
        <color theme="1"/>
        <rFont val="Arial"/>
        <family val="2"/>
      </rPr>
      <t>F-FI-1380 V.1 ACTA DE REUNIÒN.</t>
    </r>
  </si>
  <si>
    <t>Se verificaron los reportes de medios de comunicación para los meses de mayo, junio, julio y agosto de 2024; con la información emitida para la entidad.</t>
  </si>
  <si>
    <r>
      <rPr>
        <b/>
        <sz val="8"/>
        <color theme="1"/>
        <rFont val="Arial"/>
        <family val="2"/>
      </rPr>
      <t xml:space="preserve">Control 2: </t>
    </r>
    <r>
      <rPr>
        <sz val="8"/>
        <color theme="1"/>
        <rFont val="Arial"/>
        <family val="2"/>
      </rPr>
      <t xml:space="preserve">
El control define </t>
    </r>
    <r>
      <rPr>
        <b/>
        <i/>
        <sz val="8"/>
        <color theme="1"/>
        <rFont val="Arial"/>
        <family val="2"/>
      </rPr>
      <t>"(...) Como evidencia queda el Acta de reunión F-FI-1380 y el material a socializar (...)"</t>
    </r>
    <r>
      <rPr>
        <sz val="8"/>
        <color theme="1"/>
        <rFont val="Arial"/>
        <family val="2"/>
      </rPr>
      <t>, no obstante, el proceso no aportó evidencia del Acta de reuniòn celebrada en el marco de la socializaciòn hecha.</t>
    </r>
  </si>
  <si>
    <t>Se verificaron los correos electrónicos del reporte de ingreso indebido de dispositivos electrónicos a la SUR, para los meses de mayo, junio, julio y agosto de 2024.</t>
  </si>
  <si>
    <t>Se verificaron los soportes de aprobación y los informes correspondientes a los meses de mayo a julio de 2024.</t>
  </si>
  <si>
    <t>Se verificaron las listas de asistencia de los meses de mayo, junio, julio y agosto de 2024 con las capacitaciones realizadas.</t>
  </si>
  <si>
    <r>
      <rPr>
        <b/>
        <sz val="8"/>
        <color theme="1"/>
        <rFont val="Arial"/>
        <family val="2"/>
      </rPr>
      <t>Control 2:</t>
    </r>
    <r>
      <rPr>
        <sz val="8"/>
        <color theme="1"/>
        <rFont val="Arial"/>
        <family val="2"/>
      </rPr>
      <t xml:space="preserve">
El control define</t>
    </r>
    <r>
      <rPr>
        <b/>
        <i/>
        <sz val="8"/>
        <color theme="1"/>
        <rFont val="Arial"/>
        <family val="2"/>
      </rPr>
      <t xml:space="preserve"> "(...) Como evidencia se tienen los correos con la notificación de aprobación del informe de ETB por parte de la Interventoría y los Informes mensuales del operador tecnológico (...)"</t>
    </r>
    <r>
      <rPr>
        <sz val="8"/>
        <color theme="1"/>
        <rFont val="Arial"/>
        <family val="2"/>
      </rPr>
      <t xml:space="preserve">, no obstante, el proceso no aportó evidencia de los correos electronicos de aprobaciòn del informe, ni tampoco Informe mensual del mes de agosto 2024.
</t>
    </r>
    <r>
      <rPr>
        <b/>
        <sz val="8"/>
        <color theme="1"/>
        <rFont val="Arial"/>
        <family val="2"/>
      </rPr>
      <t>Control 3:</t>
    </r>
    <r>
      <rPr>
        <sz val="8"/>
        <color theme="1"/>
        <rFont val="Arial"/>
        <family val="2"/>
      </rPr>
      <t xml:space="preserve"> 
El control define </t>
    </r>
    <r>
      <rPr>
        <b/>
        <i/>
        <sz val="8"/>
        <color theme="1"/>
        <rFont val="Arial"/>
        <family val="2"/>
      </rPr>
      <t>"(...) Como evidencia se cuenta con los listados de asistencia, material de capacitación y el acta de reunión con la verificación del cumplimiento del cronograma por parte del personal de capacitación del C4 (...)"</t>
    </r>
    <r>
      <rPr>
        <sz val="8"/>
        <color theme="1"/>
        <rFont val="Arial"/>
        <family val="2"/>
      </rPr>
      <t xml:space="preserve">, no obstante, el proceso no aportó evidencia del material de capacitaciòn ni del acta de reuniòn con la verificaciòn del cumplimiento del cronograma.
De igual forma se reitera lo manifestado en los </t>
    </r>
    <r>
      <rPr>
        <b/>
        <sz val="8"/>
        <color theme="1"/>
        <rFont val="Arial"/>
        <family val="2"/>
      </rPr>
      <t>Informes emitidos por la Oficina de Control Interno para el Tercer Cuatrimestre 2023 y Primer Cuatrimestre 2024</t>
    </r>
    <r>
      <rPr>
        <sz val="8"/>
        <color theme="1"/>
        <rFont val="Arial"/>
        <family val="2"/>
      </rPr>
      <t xml:space="preserve">, en el cual de indicaba que, resultado de la verificación documental, se identificó que en algunas de las capacitaciones realizadas no se utilizó el Formato de listado de asistencia F-FI-1381, sino que se hizo uso del </t>
    </r>
    <r>
      <rPr>
        <b/>
        <sz val="8"/>
        <color theme="1"/>
        <rFont val="Arial"/>
        <family val="2"/>
      </rPr>
      <t>Formato F-DS-21</t>
    </r>
    <r>
      <rPr>
        <sz val="8"/>
        <color theme="1"/>
        <rFont val="Arial"/>
        <family val="2"/>
      </rPr>
      <t>. Por lo anterior, se recomienda utilizar los formatos adoptados en el Portal MIPG.</t>
    </r>
  </si>
  <si>
    <r>
      <t xml:space="preserve">Se verificó el Formato </t>
    </r>
    <r>
      <rPr>
        <b/>
        <i/>
        <sz val="9"/>
        <color theme="1"/>
        <rFont val="Arial"/>
        <family val="2"/>
      </rPr>
      <t>F-GD-1087 BASE DE DATOS CONTROL DE PRÉSTAMO DOCUMENTAL</t>
    </r>
    <r>
      <rPr>
        <sz val="9"/>
        <color theme="1"/>
        <rFont val="Arial"/>
        <family val="2"/>
      </rPr>
      <t>, en el cual se registra la información mensual de préstamos y devoluciones para los meses de mayo a agosto de 2024.</t>
    </r>
  </si>
  <si>
    <r>
      <t xml:space="preserve">El control define </t>
    </r>
    <r>
      <rPr>
        <b/>
        <i/>
        <sz val="9"/>
        <color theme="1"/>
        <rFont val="Arial"/>
        <family val="2"/>
      </rPr>
      <t>"(...) Como evidencia se presentan los formatos de seguimiento correspondientes e informe de toma física o el Plan de trabajo. (...)"</t>
    </r>
    <r>
      <rPr>
        <sz val="9"/>
        <color theme="1"/>
        <rFont val="Arial"/>
        <family val="2"/>
      </rPr>
      <t>, no obstante, el proceso no aportó evidencia de los formatos de seguimiento correspondientes.</t>
    </r>
  </si>
  <si>
    <t>Se verificaron aleatoriamente los comprobantes de traslado para el segundo cuatrimestre de la vigencia, los cuales se encontraron debidamente firmados.</t>
  </si>
  <si>
    <r>
      <t xml:space="preserve">Se verificó correo electrónico del 21 de agosto de 2024, mediante el cual se realiza la </t>
    </r>
    <r>
      <rPr>
        <b/>
        <sz val="9"/>
        <color theme="1"/>
        <rFont val="Arial"/>
        <family val="2"/>
      </rPr>
      <t>Solicitud reporte de usuarios activos en Progressus.</t>
    </r>
    <r>
      <rPr>
        <i/>
        <sz val="9"/>
        <color theme="1"/>
        <rFont val="Arial"/>
        <family val="2"/>
      </rPr>
      <t xml:space="preserve"> </t>
    </r>
    <r>
      <rPr>
        <sz val="9"/>
        <color theme="1"/>
        <rFont val="Arial"/>
        <family val="2"/>
      </rPr>
      <t>Lo anterior con el fin de poder realizar la verificación asociada a los controles a riesgos de seguridad de la información a cargo del proceso.</t>
    </r>
  </si>
  <si>
    <r>
      <t xml:space="preserve">Se evidencia Reporte </t>
    </r>
    <r>
      <rPr>
        <b/>
        <i/>
        <sz val="9"/>
        <color theme="1"/>
        <rFont val="Arial"/>
        <family val="2"/>
      </rPr>
      <t xml:space="preserve">CONTROLES Y MANEJO DE MALWARE </t>
    </r>
    <r>
      <rPr>
        <sz val="9"/>
        <color theme="1"/>
        <rFont val="Arial"/>
        <family val="2"/>
      </rPr>
      <t>para el periodo comprendido entre mayo a agosto de 2024, mediante el cual se realiza análisis de comportamiento de código malicioso detectado en la plataforma FortiGate y FortiSandbox, con la finalidad de controlar los eventos generados por Malware en la Secretaría Distrital de Seguridad, Convivencia y Justicia.</t>
    </r>
  </si>
  <si>
    <t>Se verificaron los reportes de disponibilidad generados de los diferentes componente de infraestructura, para el segundo cuatrimestre de la vigencia.</t>
  </si>
  <si>
    <r>
      <rPr>
        <b/>
        <sz val="8"/>
        <color theme="1"/>
        <rFont val="Arial"/>
        <family val="2"/>
      </rPr>
      <t xml:space="preserve">Control 1: 
</t>
    </r>
    <r>
      <rPr>
        <sz val="8"/>
        <color theme="1"/>
        <rFont val="Arial"/>
        <family val="2"/>
      </rPr>
      <t xml:space="preserve">El control define </t>
    </r>
    <r>
      <rPr>
        <b/>
        <i/>
        <sz val="8"/>
        <color theme="1"/>
        <rFont val="Arial"/>
        <family val="2"/>
      </rPr>
      <t>"(...) Como evidencia de este control se tienen las listas de asistencia, el cronograma y las presentaciones de las diferentes sesiones realizadas en el proceso de divulgación (...)"</t>
    </r>
    <r>
      <rPr>
        <sz val="8"/>
        <color theme="1"/>
        <rFont val="Arial"/>
        <family val="2"/>
      </rPr>
      <t xml:space="preserve">, no obstante, el proceso aportó únicamente las evidencias descritas en el ítem "Detalle de la evidencia", pero no se anexaron listados de asistencia realizadas sobre las presentaciones realizadas.
</t>
    </r>
    <r>
      <rPr>
        <b/>
        <sz val="8"/>
        <color theme="1"/>
        <rFont val="Arial"/>
        <family val="2"/>
      </rPr>
      <t xml:space="preserve">
Control 2:</t>
    </r>
    <r>
      <rPr>
        <sz val="8"/>
        <color theme="1"/>
        <rFont val="Arial"/>
        <family val="2"/>
      </rPr>
      <t xml:space="preserve"> 
Se identificó que el control presenta debilidades en la redacción; al no contar con un propósito claro que indique para que se realiza la actividad de control (verifica, valida, concilia, coteja, compara, etc.) y como el reporte de monitoreo cuatrimestral mitiga la causa del riesgo.</t>
    </r>
  </si>
  <si>
    <t>Se verificó la relación de cuentas tramitadas en los meses de mayo, junio, julio y agosto de 2024.</t>
  </si>
  <si>
    <t>Se verificaron algunas Resoluciones de encargo de los meses comprendidos para el segundo cuatrimestre de 2024, publicados en la pagina web de la entidad.</t>
  </si>
  <si>
    <t>Se verificaron las actas de la 001 a la 009, identificando que las mismas no se encuentran firmadas.</t>
  </si>
  <si>
    <r>
      <rPr>
        <b/>
        <sz val="8"/>
        <color theme="1"/>
        <rFont val="Arial"/>
        <family val="2"/>
      </rPr>
      <t>Control 1:</t>
    </r>
    <r>
      <rPr>
        <sz val="8"/>
        <color theme="1"/>
        <rFont val="Arial"/>
        <family val="2"/>
      </rPr>
      <t xml:space="preserve"> 
La Oficina de Control Interno reitera lo manifestado en Informes anteriores, donde se indica que se presenta debilidad en la ejecución del control, toda vez que, los soportes allegados no cumplen con los criterios de completitud. Lo anterior se evidencia en las </t>
    </r>
    <r>
      <rPr>
        <b/>
        <i/>
        <sz val="8"/>
        <color theme="1"/>
        <rFont val="Arial"/>
        <family val="2"/>
      </rPr>
      <t>acta de la sesión del comité de contratación</t>
    </r>
    <r>
      <rPr>
        <sz val="8"/>
        <color theme="1"/>
        <rFont val="Arial"/>
        <family val="2"/>
      </rPr>
      <t xml:space="preserve"> allegadas por el proceso (de la 001 a la 009), las cuales no están debidamente firmadas.</t>
    </r>
  </si>
  <si>
    <r>
      <t xml:space="preserve">La Oficina de Control Interno reitera lo manifestado en Informes anteriores, donde se indica que se presenta debilidad en la ejecución del control, toda vez que, los soportes allegados no cumplen con los criterios de completitud. Lo anterior se evidencia en las </t>
    </r>
    <r>
      <rPr>
        <b/>
        <i/>
        <sz val="9"/>
        <color theme="1"/>
        <rFont val="Arial"/>
        <family val="2"/>
      </rPr>
      <t>acta de la sesión del comité de contratación</t>
    </r>
    <r>
      <rPr>
        <sz val="9"/>
        <color theme="1"/>
        <rFont val="Arial"/>
        <family val="2"/>
      </rPr>
      <t xml:space="preserve"> allegadas por el proceso (de la 001 a la 009), las cuales no están debidamente firmadas.</t>
    </r>
  </si>
  <si>
    <t>Se verificaron las actas de reunión debidamente firmadas y las presentaciones de las reuniones de autocontrol celebradas entre los meses de mayo a agosto de 2024.</t>
  </si>
  <si>
    <t>Se verificaron las actas de reunión bimestrales (25-06-2024 y 29-08-2024) firmadas con la verificación de la novedades en el sistema SISIPEC web.</t>
  </si>
  <si>
    <r>
      <t xml:space="preserve">Se verificó el documento </t>
    </r>
    <r>
      <rPr>
        <b/>
        <i/>
        <sz val="9"/>
        <rFont val="Arial"/>
        <family val="2"/>
      </rPr>
      <t xml:space="preserve">SOLICITUDES AGENCIAS II CUATRIMESTRE 2024, </t>
    </r>
    <r>
      <rPr>
        <sz val="9"/>
        <rFont val="Arial"/>
        <family val="2"/>
      </rPr>
      <t>en el cual se registraron las solicitudes y novedades de servicio de los meses comprendidos en el segundo cuatrimestre de 2024.</t>
    </r>
  </si>
  <si>
    <r>
      <t xml:space="preserve">Se verificó el documento </t>
    </r>
    <r>
      <rPr>
        <b/>
        <i/>
        <sz val="9"/>
        <rFont val="Arial"/>
        <family val="2"/>
      </rPr>
      <t>SOLICITUDES AGENCIAS II CUATRIMESTRE 2024</t>
    </r>
    <r>
      <rPr>
        <sz val="9"/>
        <rFont val="Arial"/>
        <family val="2"/>
      </rPr>
      <t>, en el cual se registraron las solicitudes y novedades de servicio en los chips de combustible de los meses comprendidos en el segundo cuatrimestre de 2024.</t>
    </r>
  </si>
  <si>
    <t>Se evidenciaron las actas de entrega y recibo a satisfacción de combustibles para el segundo cuatrimestre de 2024.</t>
  </si>
  <si>
    <t>El proceso allegó la PPT de la socialización realizada en el mes de agosto de 2024, en donde se abordaron los siguientes temas:
- Logros Primer semestre
- Prioridades Segundo semestre
- Resultados esperados
- Retos y alertas</t>
  </si>
  <si>
    <r>
      <rPr>
        <b/>
        <sz val="8"/>
        <color theme="1"/>
        <rFont val="Arial"/>
        <family val="2"/>
      </rPr>
      <t xml:space="preserve">Control 3: </t>
    </r>
    <r>
      <rPr>
        <sz val="8"/>
        <color theme="1"/>
        <rFont val="Arial"/>
        <family val="2"/>
      </rPr>
      <t xml:space="preserve">
Esta Oficina recomienda ajustar la descripción del control, actualizando el código del formato que se relacionan como evidencia documental de la ejecución del mismo, toda vez que el mismo -como se evidencia en el control anterior- es </t>
    </r>
    <r>
      <rPr>
        <b/>
        <sz val="8"/>
        <color theme="1"/>
        <rFont val="Arial"/>
        <family val="2"/>
      </rPr>
      <t>F-FI-1380 V.1 ACTA DE REUNIÒN.</t>
    </r>
  </si>
  <si>
    <r>
      <t xml:space="preserve">El control define </t>
    </r>
    <r>
      <rPr>
        <b/>
        <i/>
        <sz val="9"/>
        <color theme="1"/>
        <rFont val="Arial"/>
        <family val="2"/>
      </rPr>
      <t>"(...) Como evidencia de este control se tienen las listas de asistencia, el cronograma y las presentaciones de las diferentes sesiones realizadas en el proceso de divulgación (...)"</t>
    </r>
    <r>
      <rPr>
        <sz val="9"/>
        <color theme="1"/>
        <rFont val="Arial"/>
        <family val="2"/>
      </rPr>
      <t>, no obstante, el proceso aportó únicamente las evidencias descritas, pero no se anexaron listados de asistencia realizadas sobre las presentaciones realizadas.</t>
    </r>
  </si>
  <si>
    <r>
      <t>El control define</t>
    </r>
    <r>
      <rPr>
        <b/>
        <i/>
        <sz val="9"/>
        <rFont val="Arial"/>
        <family val="2"/>
      </rPr>
      <t xml:space="preserve"> "(...) Como evidencia se contará con un correo electrónico mensual, que debe ser enviado dentro de los primeros 5 días del mes por el/la líder del programa Distrital de Justicia Juvenil Restaurativa dirigido al director de Responsabilidad Penal Adolescente (...)"</t>
    </r>
    <r>
      <rPr>
        <sz val="9"/>
        <rFont val="Arial"/>
        <family val="2"/>
      </rPr>
      <t xml:space="preserve">, no obstante, el proceso aportó únicamente evidencia de la ejecución del control del mes de </t>
    </r>
    <r>
      <rPr>
        <b/>
        <sz val="9"/>
        <rFont val="Arial"/>
        <family val="2"/>
      </rPr>
      <t>Agosto 2024</t>
    </r>
    <r>
      <rPr>
        <sz val="9"/>
        <rFont val="Arial"/>
        <family val="2"/>
      </rPr>
      <t>, pero no se evidencia el reporte correspondiente al mes de mayo, junio y julio de la presente vigencia. Lo anterior, denota debilidades en su ejecución al no contar con el soporte descrito en el control.</t>
    </r>
  </si>
  <si>
    <r>
      <t xml:space="preserve">Se evidenció radicación de Investigación Sumaria el 21 de junio de 2024, sobre la cual el proceso realizó la respectiva validación y emitió respuesta a través de radicados SIGA </t>
    </r>
    <r>
      <rPr>
        <b/>
        <sz val="9"/>
        <color theme="1"/>
        <rFont val="Arial"/>
        <family val="2"/>
      </rPr>
      <t>2-2024-46713 y 2-2024-63478</t>
    </r>
    <r>
      <rPr>
        <sz val="9"/>
        <color theme="1"/>
        <rFont val="Arial"/>
        <family val="2"/>
      </rPr>
      <t>, del mes de Julio y Agosto 2024; respectivamente.</t>
    </r>
    <r>
      <rPr>
        <b/>
        <sz val="9"/>
        <color theme="1"/>
        <rFont val="Arial"/>
        <family val="2"/>
      </rPr>
      <t xml:space="preserve">
</t>
    </r>
    <r>
      <rPr>
        <sz val="9"/>
        <color theme="1"/>
        <rFont val="Arial"/>
        <family val="2"/>
      </rPr>
      <t xml:space="preserve">
Asimismo, se observó que el 29 de agosto de 2024, el Proceso de Acceso y Fortalecimiento a la Justicia, como acción de prevención remitió un correo masivo a los colaboradores de la entidad, indicando que en el marco de la gestión de riesgos de corrupción, y la Ley 1474 de 2011 </t>
    </r>
    <r>
      <rPr>
        <b/>
        <i/>
        <sz val="9"/>
        <color theme="1"/>
        <rFont val="Arial"/>
        <family val="2"/>
      </rPr>
      <t>"Por la cual se dictan normas orientadas a fortalecer los mecanismos de prevención, investigación y sanción de actos de corrupción y la efectividad del control de la gestión pública"</t>
    </r>
    <r>
      <rPr>
        <sz val="9"/>
        <color theme="1"/>
        <rFont val="Arial"/>
        <family val="2"/>
      </rPr>
      <t>; es importante tener presente la información que comparte la Dirección de Gestión Humana acerca de los canales de denuncia dispuestos por las instituciones competentes.</t>
    </r>
  </si>
  <si>
    <r>
      <t xml:space="preserve">El proceso allega listados de asistencia en donde se evidencia que, durante el segundo cuatrimestre de 2024, se realizaron actividades de sensibilización orientadas a: </t>
    </r>
    <r>
      <rPr>
        <i/>
        <sz val="9"/>
        <color theme="1"/>
        <rFont val="Arial"/>
        <family val="2"/>
      </rPr>
      <t>apoyos a la supervisión, orientación servicio facilitadores, referentes, articulación Política Publica de Seguridad SDIS - Ruta mujer; y Unidades de Mediación y Conciliación - UMC.</t>
    </r>
  </si>
  <si>
    <r>
      <t xml:space="preserve">El proceso aportó como evidencia acta de reunión celebrada el 28 de agosto de 2024, la cual tuvo como objetivo </t>
    </r>
    <r>
      <rPr>
        <i/>
        <sz val="9"/>
        <rFont val="Arial"/>
        <family val="2"/>
      </rPr>
      <t>"Evaluar el Plan de Acceso a la Justicia I Semestre 2024"</t>
    </r>
    <r>
      <rPr>
        <sz val="9"/>
        <rFont val="Arial"/>
        <family val="2"/>
      </rPr>
      <t>, y en la que se abordaron temas como la revisión de reportes a través del instrumento Forms, revisión de las evidencias aportadas para cada una de las metas; y resultado de la evaluación.</t>
    </r>
  </si>
  <si>
    <r>
      <t xml:space="preserve">De acuerdo a la actualización que presentó el Código del Proceso (GIP), se reitera la recomendación hecha por esta Oficina en el </t>
    </r>
    <r>
      <rPr>
        <b/>
        <sz val="9"/>
        <color theme="1"/>
        <rFont val="Arial"/>
        <family val="2"/>
      </rPr>
      <t>Informe del Primer Cuatrimestre 2024</t>
    </r>
    <r>
      <rPr>
        <sz val="9"/>
        <color theme="1"/>
        <rFont val="Arial"/>
        <family val="2"/>
      </rPr>
      <t>, respecto a ajustar la descripción del control, actualizando los códigos de los formatos que se relacionan como evidencia documental de la ejecución del mismo.</t>
    </r>
  </si>
  <si>
    <t>El proceso allegó los soportes correspondientes, evidenciando las actas de reunión para los meses de mayo, junio, julio y agosto de 2024; en las cuales se realizó seguimiento a las metas de la OCDI y se revisaron los expedientes de la Oficina.</t>
  </si>
  <si>
    <r>
      <t xml:space="preserve">Se evidenció el diligenciamiento del formato </t>
    </r>
    <r>
      <rPr>
        <b/>
        <i/>
        <sz val="9"/>
        <color theme="1"/>
        <rFont val="Arial"/>
        <family val="2"/>
      </rPr>
      <t>F-AB-1329 formato Solicitud de registro parametrización e instalación del CHIP control suministro de combustible</t>
    </r>
    <r>
      <rPr>
        <sz val="9"/>
        <color theme="1"/>
        <rFont val="Arial"/>
        <family val="2"/>
      </rPr>
      <t xml:space="preserve">, así como el </t>
    </r>
    <r>
      <rPr>
        <b/>
        <i/>
        <sz val="9"/>
        <color theme="1"/>
        <rFont val="Arial"/>
        <family val="2"/>
      </rPr>
      <t>Cronograma de Instalación de Chips</t>
    </r>
    <r>
      <rPr>
        <sz val="9"/>
        <color theme="1"/>
        <rFont val="Arial"/>
        <family val="2"/>
      </rPr>
      <t xml:space="preserve"> para el segundo cuatrimestre de la vigencia.</t>
    </r>
  </si>
  <si>
    <r>
      <t xml:space="preserve">Se evidenciaron soportes del formato </t>
    </r>
    <r>
      <rPr>
        <b/>
        <sz val="9"/>
        <color theme="1"/>
        <rFont val="Arial"/>
        <family val="2"/>
      </rPr>
      <t>F-FI-1380 - Acta de reunión</t>
    </r>
    <r>
      <rPr>
        <sz val="9"/>
        <color theme="1"/>
        <rFont val="Arial"/>
        <family val="2"/>
      </rPr>
      <t xml:space="preserve"> celebradas entre los meses de mayo a agosto de 2024 debidamente firmadas, así como el </t>
    </r>
    <r>
      <rPr>
        <i/>
        <sz val="9"/>
        <color theme="1"/>
        <rFont val="Arial"/>
        <family val="2"/>
      </rPr>
      <t xml:space="preserve">Cronograma de Instalación de Chips </t>
    </r>
    <r>
      <rPr>
        <sz val="9"/>
        <color theme="1"/>
        <rFont val="Arial"/>
        <family val="2"/>
      </rPr>
      <t>para el segundo cuatrimestre de la vigencia.</t>
    </r>
  </si>
  <si>
    <r>
      <t>El control define</t>
    </r>
    <r>
      <rPr>
        <b/>
        <i/>
        <sz val="9"/>
        <rFont val="Arial"/>
        <family val="2"/>
      </rPr>
      <t xml:space="preserve"> "(...) Como evidencia queda el Acta de reunión F-FI-1380 y el material a socializar (...)"</t>
    </r>
    <r>
      <rPr>
        <sz val="9"/>
        <rFont val="Arial"/>
        <family val="2"/>
      </rPr>
      <t>, no obstante, el proceso no aportó evidencia del Acta de reunión celebrada en el marco de la socialización hecha.</t>
    </r>
  </si>
  <si>
    <r>
      <t xml:space="preserve">El control define </t>
    </r>
    <r>
      <rPr>
        <b/>
        <i/>
        <sz val="9"/>
        <color theme="1"/>
        <rFont val="Arial"/>
        <family val="2"/>
      </rPr>
      <t>"(...) Como evidencia se tienen los correos con la notificación de aprobación del informe de ETB por parte de la Interventoría y los Informes mensuales del operador tecnológico (...)"</t>
    </r>
    <r>
      <rPr>
        <sz val="9"/>
        <color theme="1"/>
        <rFont val="Arial"/>
        <family val="2"/>
      </rPr>
      <t>, no obstante, el proceso no aportó evidencia de los correos electrónicos de aprobación del informe, ni tampoco Informe mensual del mes de agosto 2024.</t>
    </r>
  </si>
  <si>
    <r>
      <t xml:space="preserve">El control define </t>
    </r>
    <r>
      <rPr>
        <b/>
        <i/>
        <sz val="9"/>
        <rFont val="Arial"/>
        <family val="2"/>
      </rPr>
      <t>"(...) Como evidencia se cuenta con los listados de asistencia, material de capacitación y el acta de reunión con la verificación del cumplimiento del cronograma por parte del personal de capacitación del C4 (...)"</t>
    </r>
    <r>
      <rPr>
        <sz val="9"/>
        <rFont val="Arial"/>
        <family val="2"/>
      </rPr>
      <t xml:space="preserve">, no obstante, el proceso no aportó evidencia del material de capacitación ni del acta de reunión con la verificación del cumplimiento del cronograma.
De igual forma se reitera lo manifestado en los Informes emitidos por la Oficina de Control Interno para el Tercer Cuatrimestre 2023 y Primer Cuatrimestre 2024, en el cual de indicaba que, resultado de la verificación documental, se identificó que en algunas de las capacitaciones realizadas no se utilizó el Formato de listado de asistencia F-FI-1381, sino que se hizo uso del </t>
    </r>
    <r>
      <rPr>
        <b/>
        <sz val="9"/>
        <rFont val="Arial"/>
        <family val="2"/>
      </rPr>
      <t>Formato F-DS-21</t>
    </r>
    <r>
      <rPr>
        <sz val="9"/>
        <rFont val="Arial"/>
        <family val="2"/>
      </rPr>
      <t>. Por lo anterior, se recomienda utilizar los formatos adoptados en el Portal MIPG.</t>
    </r>
  </si>
  <si>
    <r>
      <t xml:space="preserve">Se verificó el soporte </t>
    </r>
    <r>
      <rPr>
        <b/>
        <i/>
        <sz val="9"/>
        <color theme="1"/>
        <rFont val="Arial"/>
        <family val="2"/>
      </rPr>
      <t>Plan Trabajo Archivístico-Capacitaciones 2024,</t>
    </r>
    <r>
      <rPr>
        <sz val="9"/>
        <color theme="1"/>
        <rFont val="Arial"/>
        <family val="2"/>
      </rPr>
      <t xml:space="preserve"> en el que se evidencia la programación y ejecución de capacitaciones durante el mes de Julio de 2024, en el cual se socializaron:
</t>
    </r>
    <r>
      <rPr>
        <b/>
        <sz val="9"/>
        <color theme="1"/>
        <rFont val="Arial"/>
        <family val="2"/>
      </rPr>
      <t>- Administración de Archivos Físicos y Electrónicos:</t>
    </r>
    <r>
      <rPr>
        <sz val="9"/>
        <color theme="1"/>
        <rFont val="Arial"/>
        <family val="2"/>
      </rPr>
      <t xml:space="preserve"> 09-07-2024.
</t>
    </r>
    <r>
      <rPr>
        <b/>
        <sz val="9"/>
        <color theme="1"/>
        <rFont val="Arial"/>
        <family val="2"/>
      </rPr>
      <t>- Buenas practicas en la conservación documental:</t>
    </r>
    <r>
      <rPr>
        <sz val="9"/>
        <color theme="1"/>
        <rFont val="Arial"/>
        <family val="2"/>
      </rPr>
      <t xml:space="preserve"> 27-08-2024
Se evidenció registro de listado de asistencia virtual de ambas capacitaciones.</t>
    </r>
  </si>
  <si>
    <r>
      <t xml:space="preserve">Se verificó el soporte </t>
    </r>
    <r>
      <rPr>
        <b/>
        <i/>
        <sz val="9"/>
        <color theme="1"/>
        <rFont val="Arial"/>
        <family val="2"/>
      </rPr>
      <t>Plan de Trabajo Visita de seguimiento,</t>
    </r>
    <r>
      <rPr>
        <sz val="9"/>
        <color theme="1"/>
        <rFont val="Arial"/>
        <family val="2"/>
      </rPr>
      <t xml:space="preserve"> en el que se evidencia la </t>
    </r>
    <r>
      <rPr>
        <i/>
        <sz val="9"/>
        <color theme="1"/>
        <rFont val="Arial"/>
        <family val="2"/>
      </rPr>
      <t>Planeación de Auditorias de GD</t>
    </r>
    <r>
      <rPr>
        <sz val="9"/>
        <color theme="1"/>
        <rFont val="Arial"/>
        <family val="2"/>
      </rPr>
      <t>, la cual da inicio en el mes de agosto de 2024 y finaliza en diciembre del mismo año.</t>
    </r>
  </si>
  <si>
    <r>
      <t xml:space="preserve">Se evidencia el documento </t>
    </r>
    <r>
      <rPr>
        <b/>
        <i/>
        <sz val="9"/>
        <color theme="1"/>
        <rFont val="Arial"/>
        <family val="2"/>
      </rPr>
      <t>PLAN DE TRABAJO 2024 - ALMACÉN</t>
    </r>
    <r>
      <rPr>
        <sz val="9"/>
        <color theme="1"/>
        <rFont val="Arial"/>
        <family val="2"/>
      </rPr>
      <t xml:space="preserve"> en el cual se establecen las actividades para la presente vigencia respecto a: la elaboración y/o actualización de procedimientos, ingresos de bienes nuevos, salidas de bienes nuevos, reintegro, ingreso por reintegro, control de inventarios; y bajas definitivas.
Asimismo se observa soporte de listado de asistencia de socializaciones realizadas el 27 y 28 de junio de 2024, en el cual se abordó el tema de </t>
    </r>
    <r>
      <rPr>
        <b/>
        <i/>
        <sz val="9"/>
        <color theme="1"/>
        <rFont val="Arial"/>
        <family val="2"/>
      </rPr>
      <t>Entradas y salidas, manejo y cuidado de bienes.</t>
    </r>
  </si>
  <si>
    <t>Para el primer cuatrimestre de la vigencia, se verificó un (1) documento contractual, en el cual se identificó la clausula de confidencialidad.</t>
  </si>
  <si>
    <r>
      <t xml:space="preserve">Se verificó capacitación realizada el 26 de junio de 2024, la cual tuvo como objetivo socializar los </t>
    </r>
    <r>
      <rPr>
        <b/>
        <sz val="9"/>
        <color theme="1"/>
        <rFont val="Arial"/>
        <family val="2"/>
      </rPr>
      <t>Deberes y responsabilidades en la Supervisión e Interventoría de Contratos</t>
    </r>
    <r>
      <rPr>
        <sz val="9"/>
        <color theme="1"/>
        <rFont val="Arial"/>
        <family val="2"/>
      </rPr>
      <t xml:space="preserve">, donde se abordaron temas relacionados con: </t>
    </r>
    <r>
      <rPr>
        <i/>
        <sz val="9"/>
        <color theme="1"/>
        <rFont val="Arial"/>
        <family val="2"/>
      </rPr>
      <t>“descripción, alcance y concurrencia de funciones, designación de supervisor e interventor, vigilancia administrativa, técnica, financiera y contable, prohibiciones, e Imposición de multas, sanciones y declaratorias de incumplimiento art. 86 Ley 1474 de 2011”; así como la documentación interna con la que cuenta la Entidad, para el uso y aplicación de los temas mencionados.</t>
    </r>
  </si>
  <si>
    <r>
      <t xml:space="preserve">El proceso allega soporte de documentación ajustada correspondiente a:
</t>
    </r>
    <r>
      <rPr>
        <b/>
        <sz val="9"/>
        <color theme="1"/>
        <rFont val="Arial"/>
        <family val="2"/>
      </rPr>
      <t>- F-GCT-1126. V.2_CERTIFICADO DE IDONEIDAD Y EXPERIENCIA</t>
    </r>
    <r>
      <rPr>
        <sz val="9"/>
        <color theme="1"/>
        <rFont val="Arial"/>
        <family val="2"/>
      </rPr>
      <t xml:space="preserve">
</t>
    </r>
    <r>
      <rPr>
        <b/>
        <sz val="9"/>
        <color theme="1"/>
        <rFont val="Arial"/>
        <family val="2"/>
      </rPr>
      <t>- F-GCT-1484. V.1_ESTUDIOS PREVIOS SELECCIÓN ABREVIADA EN BOLSA DE PRODUCTOS
- PO-GCT-01. V.1_POLÍTICA DE TRATAMIENTO Y PROTECCIÓN DE DATOS PERSONALES</t>
    </r>
  </si>
  <si>
    <t>Se observó acta de reunión celebrada el 16 de julio del presente, la cual tuvo como objetivo "Mesa de trabajo con la Dirección de Acceso a la Justicia y Equipo de Atención y Servicio al Ciudadano para la revisión de la calidad en la atención a las PQRSDF ciudadanas y canales de atención dispuestos por la SCJ".
De igual forma se verificó correo electrónico mediante el cual se socializaron los resultados obtenidos en la Medición de la Satisfacción Ciudadana a través de los canales de atención (presencial, virtual y telefónico) dispuestos por la entidad, correspondiente al II trimestre del 2024.</t>
  </si>
  <si>
    <r>
      <t xml:space="preserve">Se allega soporte de documentación creada, la cual se evidencia está en proceso de revisión por parte del Proceso, correspondiente a:
</t>
    </r>
    <r>
      <rPr>
        <b/>
        <sz val="9"/>
        <color theme="1"/>
        <rFont val="Arial"/>
        <family val="2"/>
      </rPr>
      <t xml:space="preserve">- COBRO PERSUASIVO  (OBLIGACIONES DISTINTAS A LAS GENERADAS POR INFRACCIONES DEL CNSCC)
</t>
    </r>
    <r>
      <rPr>
        <sz val="9"/>
        <color theme="1"/>
        <rFont val="Arial"/>
        <family val="2"/>
      </rPr>
      <t xml:space="preserve">
</t>
    </r>
    <r>
      <rPr>
        <b/>
        <sz val="9"/>
        <color theme="1"/>
        <rFont val="Arial"/>
        <family val="2"/>
      </rPr>
      <t xml:space="preserve">- LINEAMIENTOS PARA DETERMINAR LA VIABILIDAD JURÍDICA SOBRE INICIAR ACCIONES JUDICIALES O CONSTITUIRSE COMO VICTIMA EN UN PROCESO PENAL
- POLÍTICA DE PREVENCIÓN DEL DAÑO ANTIJURIDICO –SECRETARÍA DISTRITAL DE SEGURIDAD CONVIVENCIA Y JUSTICIA </t>
    </r>
  </si>
  <si>
    <r>
      <t xml:space="preserve">Esta Oficina evidenció soporte de presentación realizada el 16 de agosto de 2024 en la cual se abordó el tema </t>
    </r>
    <r>
      <rPr>
        <b/>
        <i/>
        <sz val="9"/>
        <rFont val="Arial"/>
        <family val="2"/>
      </rPr>
      <t>Charla de empleo seguro - Empresa segura</t>
    </r>
    <r>
      <rPr>
        <sz val="9"/>
        <rFont val="Arial"/>
        <family val="2"/>
      </rPr>
      <t xml:space="preserve">, la cual tuvo como fin concientizar a todos los participantes sobre ciberseguridad, amenazas relacionadas con errores humanos, amenazas más destacadas en la red, Ciberseguridad en entornos digitales cambiantes y típs de seguridad de la información; dictada por personal de profesionales de la empresa </t>
    </r>
    <r>
      <rPr>
        <b/>
        <sz val="9"/>
        <rFont val="Arial"/>
        <family val="2"/>
      </rPr>
      <t xml:space="preserve">Kaspersky Antivirus.
</t>
    </r>
    <r>
      <rPr>
        <sz val="9"/>
        <rFont val="Arial"/>
        <family val="2"/>
      </rPr>
      <t xml:space="preserve">
Asimismo se evidenciaron piezas comunicacionales, con la difusión de los temas: </t>
    </r>
    <r>
      <rPr>
        <b/>
        <i/>
        <sz val="9"/>
        <rFont val="Arial"/>
        <family val="2"/>
      </rPr>
      <t>"Plan de Seguridad y Privacidad de la Información"</t>
    </r>
    <r>
      <rPr>
        <sz val="9"/>
        <rFont val="Arial"/>
        <family val="2"/>
      </rPr>
      <t xml:space="preserve">, </t>
    </r>
    <r>
      <rPr>
        <b/>
        <i/>
        <sz val="9"/>
        <rFont val="Arial"/>
        <family val="2"/>
      </rPr>
      <t>"Ten cuidado puede ser un Phishing", "Actualización de activos de información", "Modelo de Seguridad y Privacidad de la Información - MSPI"</t>
    </r>
    <r>
      <rPr>
        <sz val="9"/>
        <rFont val="Arial"/>
        <family val="2"/>
      </rPr>
      <t>, entre otros.</t>
    </r>
  </si>
  <si>
    <r>
      <t xml:space="preserve">Esta Oficina recomienda ajustar la descripción del control, toda vez que, el mismo hace referencia a </t>
    </r>
    <r>
      <rPr>
        <i/>
        <sz val="9"/>
        <color theme="1"/>
        <rFont val="Arial"/>
        <family val="2"/>
      </rPr>
      <t xml:space="preserve">"(…)  lo cual es confirmado por el </t>
    </r>
    <r>
      <rPr>
        <b/>
        <i/>
        <sz val="9"/>
        <color theme="1"/>
        <rFont val="Arial"/>
        <family val="2"/>
      </rPr>
      <t>líder de gestión Documental</t>
    </r>
    <r>
      <rPr>
        <i/>
        <sz val="9"/>
        <color theme="1"/>
        <rFont val="Arial"/>
        <family val="2"/>
      </rPr>
      <t xml:space="preserve"> (…)" </t>
    </r>
    <r>
      <rPr>
        <b/>
        <sz val="9"/>
        <color theme="1"/>
        <rFont val="Arial"/>
        <family val="2"/>
      </rPr>
      <t>(negrilla fuera de texto);</t>
    </r>
    <r>
      <rPr>
        <sz val="9"/>
        <color theme="1"/>
        <rFont val="Arial"/>
        <family val="2"/>
      </rPr>
      <t xml:space="preserve"> y el Proceso sobre el cual se define el control es </t>
    </r>
    <r>
      <rPr>
        <b/>
        <sz val="9"/>
        <color theme="1"/>
        <rFont val="Arial"/>
        <family val="2"/>
      </rPr>
      <t>Gestión de Recursos Físicos al Servicio de la Entidad.</t>
    </r>
  </si>
  <si>
    <r>
      <rPr>
        <b/>
        <sz val="8"/>
        <color theme="1"/>
        <rFont val="Arial"/>
        <family val="2"/>
      </rPr>
      <t>Control 1:</t>
    </r>
    <r>
      <rPr>
        <sz val="8"/>
        <color theme="1"/>
        <rFont val="Arial"/>
        <family val="2"/>
      </rPr>
      <t xml:space="preserve"> 
El control define </t>
    </r>
    <r>
      <rPr>
        <b/>
        <i/>
        <sz val="8"/>
        <color theme="1"/>
        <rFont val="Arial"/>
        <family val="2"/>
      </rPr>
      <t>"(...) Como evidencia se presentan los formatos de seguimiento correspondientes e informe de toma física o el Plan de trabajo. (...)"</t>
    </r>
    <r>
      <rPr>
        <sz val="8"/>
        <color theme="1"/>
        <rFont val="Arial"/>
        <family val="2"/>
      </rPr>
      <t xml:space="preserve">, no obstante, el proceso no aportó evidencia de los formatos de seguimiento correspondientes.
</t>
    </r>
    <r>
      <rPr>
        <b/>
        <sz val="8"/>
        <color theme="1"/>
        <rFont val="Arial"/>
        <family val="2"/>
      </rPr>
      <t>Control 2:</t>
    </r>
    <r>
      <rPr>
        <sz val="8"/>
        <color theme="1"/>
        <rFont val="Arial"/>
        <family val="2"/>
      </rPr>
      <t xml:space="preserve"> 
Esta Oficina recomienda ajustar la descripción del control, toda vez que, el mismo hace referencia a </t>
    </r>
    <r>
      <rPr>
        <i/>
        <sz val="8"/>
        <color theme="1"/>
        <rFont val="Arial"/>
        <family val="2"/>
      </rPr>
      <t>"(…)  lo cual es confirmado por el l</t>
    </r>
    <r>
      <rPr>
        <b/>
        <i/>
        <sz val="8"/>
        <color theme="1"/>
        <rFont val="Arial"/>
        <family val="2"/>
      </rPr>
      <t>íder de gestión Documental (…)"</t>
    </r>
    <r>
      <rPr>
        <b/>
        <sz val="8"/>
        <color theme="1"/>
        <rFont val="Arial"/>
        <family val="2"/>
      </rPr>
      <t xml:space="preserve"> (negrilla fuera de texto)</t>
    </r>
    <r>
      <rPr>
        <sz val="8"/>
        <color theme="1"/>
        <rFont val="Arial"/>
        <family val="2"/>
      </rPr>
      <t xml:space="preserve">; y el Proceso sobre el cual se define el control es </t>
    </r>
    <r>
      <rPr>
        <b/>
        <sz val="8"/>
        <color theme="1"/>
        <rFont val="Arial"/>
        <family val="2"/>
      </rPr>
      <t>Gestión de Recursos Físicos al Servicio de la Entidad.</t>
    </r>
  </si>
  <si>
    <r>
      <t xml:space="preserve">Se verificaron los soportes: </t>
    </r>
    <r>
      <rPr>
        <b/>
        <sz val="9"/>
        <color theme="1"/>
        <rFont val="Arial"/>
        <family val="2"/>
      </rPr>
      <t>Estudios previos, Invitación pública y Pliego de condiciones definitivo</t>
    </r>
    <r>
      <rPr>
        <sz val="9"/>
        <color theme="1"/>
        <rFont val="Arial"/>
        <family val="2"/>
      </rPr>
      <t>, como evidencia de los procesos de contratación adelantados durante el periodo.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</si>
</sst>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0"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theme="0"/>
      <name val="Arial"/>
      <family val="2"/>
    </font>
    <font>
      <sz val="9"/>
      <color rgb="FF000000"/>
      <name val="Arial"/>
      <family val="2"/>
    </font>
    <font>
      <sz val="9"/>
      <name val="Arial"/>
      <family val="2"/>
    </font>
    <font>
      <sz val="8"/>
      <color rgb="FF000000"/>
      <name val="Arial"/>
      <family val="2"/>
    </font>
    <font>
      <i/>
      <sz val="9"/>
      <color theme="1"/>
      <name val="Arial"/>
      <family val="2"/>
    </font>
    <font>
      <b/>
      <sz val="9"/>
      <color rgb="FF000000"/>
      <name val="Tahoma"/>
      <family val="2"/>
    </font>
    <font>
      <sz val="8"/>
      <color theme="1"/>
      <name val="Arial"/>
      <family val="2"/>
    </font>
    <font>
      <b/>
      <sz val="8"/>
      <color theme="1"/>
      <name val="Arial"/>
      <family val="2"/>
    </font>
    <font>
      <sz val="8"/>
      <color theme="0"/>
      <name val="Arial"/>
      <family val="2"/>
    </font>
    <font>
      <b/>
      <sz val="8"/>
      <color theme="0"/>
      <name val="Arial"/>
      <family val="2"/>
    </font>
    <font>
      <sz val="8"/>
      <color theme="4" tint="-0.249977111117893"/>
      <name val="Arial"/>
      <family val="2"/>
    </font>
    <font>
      <sz val="8"/>
      <name val="Arial"/>
      <family val="2"/>
    </font>
    <font>
      <b/>
      <sz val="8"/>
      <color rgb="FFFF0000"/>
      <name val="Arial"/>
      <family val="2"/>
    </font>
    <font>
      <sz val="8"/>
      <color rgb="FFFF0000"/>
      <name val="Arial"/>
      <family val="2"/>
    </font>
    <font>
      <b/>
      <sz val="8"/>
      <color theme="0" tint="-0.14999847407452621"/>
      <name val="Arial"/>
      <family val="2"/>
    </font>
    <font>
      <b/>
      <i/>
      <sz val="8"/>
      <color theme="1"/>
      <name val="Arial"/>
      <family val="2"/>
    </font>
    <font>
      <b/>
      <sz val="9"/>
      <name val="Arial"/>
      <family val="2"/>
    </font>
    <font>
      <b/>
      <i/>
      <sz val="9"/>
      <name val="Arial"/>
      <family val="2"/>
    </font>
    <font>
      <b/>
      <i/>
      <sz val="9"/>
      <color theme="1"/>
      <name val="Arial"/>
      <family val="2"/>
    </font>
    <font>
      <sz val="11"/>
      <color rgb="FFFF0000"/>
      <name val="Arial"/>
      <family val="2"/>
    </font>
    <font>
      <b/>
      <sz val="11"/>
      <color rgb="FFFF0000"/>
      <name val="Arial"/>
      <family val="2"/>
    </font>
    <font>
      <sz val="9"/>
      <color theme="0"/>
      <name val="Arial"/>
      <family val="2"/>
    </font>
    <font>
      <i/>
      <sz val="9"/>
      <name val="Arial"/>
      <family val="2"/>
    </font>
    <font>
      <i/>
      <sz val="8"/>
      <color theme="1"/>
      <name val="Arial"/>
      <family val="2"/>
    </font>
  </fonts>
  <fills count="2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60A6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xf numFmtId="0" fontId="42" fillId="0" borderId="0"/>
  </cellStyleXfs>
  <cellXfs count="600">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0" fillId="22" borderId="39"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1" xfId="0" applyFont="1" applyFill="1" applyBorder="1" applyAlignment="1">
      <alignment horizontal="center" vertical="center"/>
    </xf>
    <xf numFmtId="0" fontId="18" fillId="2" borderId="10" xfId="0" applyFont="1" applyFill="1" applyBorder="1" applyAlignment="1">
      <alignment vertical="center" wrapText="1"/>
    </xf>
    <xf numFmtId="0" fontId="18" fillId="2" borderId="12" xfId="0" applyFont="1" applyFill="1" applyBorder="1" applyAlignment="1">
      <alignment horizontal="right" vertical="center" wrapText="1"/>
    </xf>
    <xf numFmtId="0" fontId="18" fillId="0" borderId="0" xfId="0" applyFont="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44" fillId="0" borderId="0" xfId="4" applyFont="1"/>
    <xf numFmtId="0" fontId="44" fillId="0" borderId="0" xfId="4" applyFont="1" applyAlignment="1">
      <alignment horizontal="center"/>
    </xf>
    <xf numFmtId="0" fontId="44" fillId="0" borderId="22" xfId="4" applyFont="1" applyBorder="1" applyAlignment="1">
      <alignment horizontal="justify" vertical="center" wrapText="1"/>
    </xf>
    <xf numFmtId="0" fontId="44" fillId="2" borderId="22" xfId="4" applyFont="1" applyFill="1" applyBorder="1" applyAlignment="1">
      <alignment horizontal="justify" vertical="center" wrapText="1"/>
    </xf>
    <xf numFmtId="0" fontId="47" fillId="2" borderId="22" xfId="4" applyFont="1" applyFill="1" applyBorder="1" applyAlignment="1">
      <alignment horizontal="justify" vertical="center" wrapText="1"/>
    </xf>
    <xf numFmtId="0" fontId="44" fillId="0" borderId="22" xfId="4" applyFont="1" applyBorder="1" applyAlignment="1">
      <alignment horizontal="justify" vertical="center"/>
    </xf>
    <xf numFmtId="0" fontId="46" fillId="13" borderId="22" xfId="4" applyFont="1" applyFill="1" applyBorder="1" applyAlignment="1">
      <alignment horizontal="center" vertical="center"/>
    </xf>
    <xf numFmtId="0" fontId="44" fillId="0" borderId="22" xfId="4" applyFont="1" applyBorder="1" applyAlignment="1">
      <alignment horizontal="center" vertical="center"/>
    </xf>
    <xf numFmtId="0" fontId="44" fillId="2" borderId="22" xfId="4" applyFont="1" applyFill="1" applyBorder="1" applyAlignment="1">
      <alignment horizontal="center" vertical="center" wrapText="1"/>
    </xf>
    <xf numFmtId="0" fontId="44" fillId="23" borderId="22" xfId="4" applyFont="1" applyFill="1" applyBorder="1" applyAlignment="1">
      <alignment horizontal="center" vertical="center"/>
    </xf>
    <xf numFmtId="0" fontId="48" fillId="2" borderId="22" xfId="4" applyFont="1" applyFill="1" applyBorder="1" applyAlignment="1">
      <alignment horizontal="justify" vertical="center" wrapText="1"/>
    </xf>
    <xf numFmtId="0" fontId="44" fillId="24" borderId="22" xfId="4" applyFont="1" applyFill="1" applyBorder="1" applyAlignment="1">
      <alignment horizontal="center" vertical="center"/>
    </xf>
    <xf numFmtId="0" fontId="48" fillId="0" borderId="22" xfId="4" applyFont="1" applyBorder="1" applyAlignment="1">
      <alignment horizontal="center" vertical="center"/>
    </xf>
    <xf numFmtId="0" fontId="48" fillId="23" borderId="22" xfId="4" applyFont="1" applyFill="1" applyBorder="1" applyAlignment="1">
      <alignment horizontal="center" vertical="center"/>
    </xf>
    <xf numFmtId="0" fontId="44" fillId="0" borderId="0" xfId="4" applyFont="1" applyAlignment="1">
      <alignment horizontal="justify" vertical="top" wrapText="1"/>
    </xf>
    <xf numFmtId="0" fontId="17" fillId="16" borderId="66" xfId="0" applyFont="1" applyFill="1" applyBorder="1" applyAlignment="1">
      <alignment horizontal="center" vertical="center" wrapText="1"/>
    </xf>
    <xf numFmtId="0" fontId="46" fillId="13" borderId="22" xfId="4" applyFont="1" applyFill="1" applyBorder="1" applyAlignment="1">
      <alignment horizontal="center" vertical="center" wrapText="1"/>
    </xf>
    <xf numFmtId="0" fontId="52" fillId="0" borderId="0" xfId="4" applyFont="1" applyAlignment="1">
      <alignment horizontal="center" vertical="center"/>
    </xf>
    <xf numFmtId="0" fontId="53" fillId="2" borderId="21" xfId="4" applyFont="1" applyFill="1" applyBorder="1" applyAlignment="1">
      <alignment horizontal="center" vertical="center"/>
    </xf>
    <xf numFmtId="0" fontId="52" fillId="2" borderId="4" xfId="4" applyFont="1" applyFill="1" applyBorder="1" applyAlignment="1">
      <alignment horizontal="center" vertical="center"/>
    </xf>
    <xf numFmtId="0" fontId="53" fillId="2" borderId="13" xfId="4" applyFont="1" applyFill="1" applyBorder="1" applyAlignment="1">
      <alignment horizontal="center" vertical="center"/>
    </xf>
    <xf numFmtId="0" fontId="52" fillId="2" borderId="0" xfId="4" applyFont="1" applyFill="1" applyAlignment="1">
      <alignment horizontal="center" vertical="center"/>
    </xf>
    <xf numFmtId="0" fontId="53" fillId="2" borderId="14" xfId="4" applyFont="1" applyFill="1" applyBorder="1" applyAlignment="1">
      <alignment horizontal="center" vertical="center"/>
    </xf>
    <xf numFmtId="0" fontId="52" fillId="2" borderId="7" xfId="4" applyFont="1" applyFill="1" applyBorder="1" applyAlignment="1">
      <alignment horizontal="center" vertical="center"/>
    </xf>
    <xf numFmtId="0" fontId="54" fillId="2" borderId="0" xfId="4" applyFont="1" applyFill="1" applyAlignment="1">
      <alignment horizontal="center" vertical="center"/>
    </xf>
    <xf numFmtId="0" fontId="55" fillId="2" borderId="0" xfId="4" applyFont="1" applyFill="1" applyAlignment="1">
      <alignment horizontal="center" vertical="center"/>
    </xf>
    <xf numFmtId="0" fontId="55" fillId="2" borderId="13" xfId="4" applyFont="1" applyFill="1" applyBorder="1" applyAlignment="1">
      <alignment horizontal="center" vertical="center"/>
    </xf>
    <xf numFmtId="0" fontId="54" fillId="0" borderId="0" xfId="4" applyFont="1" applyAlignment="1">
      <alignment horizontal="center" vertical="center"/>
    </xf>
    <xf numFmtId="0" fontId="54" fillId="2" borderId="6" xfId="4" applyFont="1" applyFill="1" applyBorder="1" applyAlignment="1">
      <alignment horizontal="center" vertical="center"/>
    </xf>
    <xf numFmtId="0" fontId="52" fillId="2" borderId="6" xfId="4" applyFont="1" applyFill="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2" fillId="0" borderId="22" xfId="4" applyFont="1" applyBorder="1" applyAlignment="1">
      <alignment horizontal="center" vertical="center"/>
    </xf>
    <xf numFmtId="0" fontId="53" fillId="0" borderId="0" xfId="4" applyFont="1" applyAlignment="1">
      <alignment horizontal="center" vertical="center"/>
    </xf>
    <xf numFmtId="0" fontId="53" fillId="2" borderId="0" xfId="4" applyFont="1" applyFill="1" applyAlignment="1">
      <alignment horizontal="center" vertical="center"/>
    </xf>
    <xf numFmtId="0" fontId="55" fillId="0" borderId="13" xfId="4" applyFont="1" applyBorder="1" applyAlignment="1">
      <alignment horizontal="center" vertical="center"/>
    </xf>
    <xf numFmtId="0" fontId="54" fillId="0" borderId="6" xfId="4" applyFont="1" applyBorder="1" applyAlignment="1">
      <alignment horizontal="center" vertical="center"/>
    </xf>
    <xf numFmtId="0" fontId="52" fillId="0" borderId="0" xfId="4" applyFont="1" applyAlignment="1">
      <alignment horizontal="center" vertical="center" wrapText="1"/>
    </xf>
    <xf numFmtId="0" fontId="55" fillId="13" borderId="22" xfId="4" applyFont="1" applyFill="1" applyBorder="1" applyAlignment="1">
      <alignment horizontal="center" vertical="center" wrapText="1"/>
    </xf>
    <xf numFmtId="0" fontId="54" fillId="0" borderId="0" xfId="4" applyFont="1" applyAlignment="1">
      <alignment horizontal="center" vertical="center" wrapText="1"/>
    </xf>
    <xf numFmtId="0" fontId="52" fillId="2" borderId="6" xfId="4" applyFont="1" applyFill="1" applyBorder="1" applyAlignment="1">
      <alignment horizontal="center" vertical="center" wrapText="1"/>
    </xf>
    <xf numFmtId="0" fontId="52" fillId="0" borderId="22" xfId="4" applyFont="1" applyBorder="1" applyAlignment="1">
      <alignment horizontal="center" vertical="center" wrapText="1"/>
    </xf>
    <xf numFmtId="0" fontId="52" fillId="0" borderId="6" xfId="4" applyFont="1" applyBorder="1" applyAlignment="1">
      <alignment horizontal="center" vertical="center" wrapText="1"/>
    </xf>
    <xf numFmtId="0" fontId="30" fillId="16" borderId="1" xfId="0" applyFont="1" applyFill="1" applyBorder="1" applyAlignment="1">
      <alignment horizontal="center" vertical="center" wrapText="1"/>
    </xf>
    <xf numFmtId="0" fontId="52" fillId="2" borderId="0" xfId="4" applyFont="1" applyFill="1" applyAlignment="1">
      <alignment horizontal="justify" vertical="center"/>
    </xf>
    <xf numFmtId="0" fontId="54" fillId="2" borderId="0" xfId="4" applyFont="1" applyFill="1" applyAlignment="1">
      <alignment horizontal="justify" vertical="center"/>
    </xf>
    <xf numFmtId="0" fontId="54" fillId="0" borderId="0" xfId="4" applyFont="1" applyAlignment="1">
      <alignment horizontal="justify" vertical="center"/>
    </xf>
    <xf numFmtId="0" fontId="52" fillId="0" borderId="0" xfId="4" applyFont="1" applyAlignment="1">
      <alignment horizontal="justify" vertical="center"/>
    </xf>
    <xf numFmtId="0" fontId="49" fillId="0" borderId="22" xfId="4" applyFont="1" applyBorder="1" applyAlignment="1">
      <alignment horizontal="center" vertical="center"/>
    </xf>
    <xf numFmtId="0" fontId="52" fillId="0" borderId="22" xfId="4" applyFont="1" applyBorder="1" applyAlignment="1">
      <alignment horizontal="justify" vertical="center" wrapText="1"/>
    </xf>
    <xf numFmtId="0" fontId="52" fillId="0" borderId="6" xfId="4" applyFont="1" applyBorder="1" applyAlignment="1">
      <alignment horizontal="center" vertical="center"/>
    </xf>
    <xf numFmtId="0" fontId="56" fillId="0" borderId="22" xfId="4" applyFont="1" applyBorder="1" applyAlignment="1">
      <alignment horizontal="center" vertical="center"/>
    </xf>
    <xf numFmtId="0" fontId="57" fillId="0" borderId="22" xfId="4" applyFont="1" applyBorder="1" applyAlignment="1">
      <alignment horizontal="center" vertical="center"/>
    </xf>
    <xf numFmtId="0" fontId="49" fillId="0" borderId="22" xfId="4" applyFont="1" applyBorder="1" applyAlignment="1">
      <alignment horizontal="center" vertical="center" wrapText="1"/>
    </xf>
    <xf numFmtId="0" fontId="52" fillId="25" borderId="22" xfId="4" applyFont="1" applyFill="1" applyBorder="1" applyAlignment="1">
      <alignment horizontal="center" vertical="center" wrapText="1"/>
    </xf>
    <xf numFmtId="0" fontId="49" fillId="25" borderId="22" xfId="4" applyFont="1" applyFill="1" applyBorder="1" applyAlignment="1">
      <alignment horizontal="center" vertical="center"/>
    </xf>
    <xf numFmtId="0" fontId="52" fillId="25" borderId="22" xfId="4" applyFont="1" applyFill="1" applyBorder="1" applyAlignment="1">
      <alignment horizontal="center" vertical="center"/>
    </xf>
    <xf numFmtId="0" fontId="52" fillId="25" borderId="0" xfId="4" applyFont="1" applyFill="1" applyAlignment="1">
      <alignment horizontal="center" vertical="center"/>
    </xf>
    <xf numFmtId="0" fontId="9" fillId="0" borderId="67" xfId="0" applyFont="1" applyBorder="1" applyAlignment="1">
      <alignment horizontal="center" vertical="center"/>
    </xf>
    <xf numFmtId="0" fontId="9" fillId="0" borderId="32" xfId="0" applyFont="1" applyBorder="1" applyAlignment="1">
      <alignment horizontal="center" vertical="center"/>
    </xf>
    <xf numFmtId="0" fontId="44" fillId="0" borderId="22" xfId="0" applyFont="1" applyBorder="1" applyAlignment="1">
      <alignment horizontal="center" vertical="center" wrapText="1"/>
    </xf>
    <xf numFmtId="0" fontId="9" fillId="0" borderId="68" xfId="0" applyFont="1" applyBorder="1" applyAlignment="1">
      <alignment horizontal="center" vertical="center"/>
    </xf>
    <xf numFmtId="0" fontId="52" fillId="0" borderId="22" xfId="4" applyFont="1" applyBorder="1" applyAlignment="1">
      <alignment horizontal="justify" vertical="center"/>
    </xf>
    <xf numFmtId="0" fontId="52" fillId="25" borderId="22" xfId="4" applyFont="1" applyFill="1" applyBorder="1" applyAlignment="1">
      <alignment horizontal="justify" vertical="center"/>
    </xf>
    <xf numFmtId="0" fontId="65" fillId="0" borderId="40" xfId="0" applyFont="1" applyBorder="1" applyAlignment="1">
      <alignment horizontal="center" vertical="center"/>
    </xf>
    <xf numFmtId="0" fontId="65" fillId="0" borderId="22" xfId="0" applyFont="1" applyBorder="1" applyAlignment="1">
      <alignment horizontal="center" vertical="center" wrapText="1"/>
    </xf>
    <xf numFmtId="0" fontId="66" fillId="0" borderId="22" xfId="0" applyFont="1" applyBorder="1" applyAlignment="1">
      <alignment horizontal="center" vertical="center" wrapText="1"/>
    </xf>
    <xf numFmtId="0" fontId="53" fillId="2" borderId="4" xfId="4" applyFont="1" applyFill="1" applyBorder="1" applyAlignment="1">
      <alignment vertical="center"/>
    </xf>
    <xf numFmtId="0" fontId="53" fillId="2" borderId="5" xfId="4" applyFont="1" applyFill="1" applyBorder="1" applyAlignment="1">
      <alignment vertical="center"/>
    </xf>
    <xf numFmtId="0" fontId="44" fillId="0" borderId="22" xfId="4" applyFont="1" applyBorder="1" applyAlignment="1">
      <alignment horizontal="center" vertical="center" wrapText="1"/>
    </xf>
    <xf numFmtId="0" fontId="67" fillId="4" borderId="22" xfId="4" applyFont="1" applyFill="1" applyBorder="1" applyAlignment="1">
      <alignment horizontal="center" vertical="center" wrapText="1"/>
    </xf>
    <xf numFmtId="0" fontId="67" fillId="4" borderId="22" xfId="4" applyFont="1" applyFill="1" applyBorder="1" applyAlignment="1">
      <alignment horizontal="justify" vertical="center" wrapText="1"/>
    </xf>
    <xf numFmtId="0" fontId="46" fillId="4" borderId="22" xfId="4" applyFont="1" applyFill="1" applyBorder="1" applyAlignment="1">
      <alignment horizontal="center" vertical="center" wrapText="1"/>
    </xf>
    <xf numFmtId="0" fontId="48" fillId="0" borderId="22" xfId="4" applyFont="1" applyBorder="1" applyAlignment="1">
      <alignment horizontal="justify" vertical="center" wrapText="1"/>
    </xf>
    <xf numFmtId="0" fontId="44" fillId="2" borderId="22" xfId="4" applyFont="1" applyFill="1" applyBorder="1" applyAlignment="1">
      <alignment horizontal="left" vertical="center" wrapText="1"/>
    </xf>
    <xf numFmtId="0" fontId="67" fillId="0" borderId="22" xfId="4" applyFont="1" applyBorder="1" applyAlignment="1">
      <alignment horizontal="center" vertical="center"/>
    </xf>
    <xf numFmtId="0" fontId="58" fillId="0" borderId="22" xfId="4" applyFont="1" applyBorder="1" applyAlignment="1">
      <alignment horizontal="center" vertical="center"/>
    </xf>
    <xf numFmtId="0" fontId="59" fillId="0" borderId="22" xfId="4" applyFont="1" applyBorder="1" applyAlignment="1">
      <alignment horizontal="center" vertical="center" wrapText="1"/>
    </xf>
    <xf numFmtId="0" fontId="60" fillId="0" borderId="0" xfId="4" applyFont="1" applyAlignment="1">
      <alignment horizontal="center" vertical="center"/>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3"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22" borderId="21"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5" xfId="0" applyFont="1" applyFill="1" applyBorder="1" applyAlignment="1">
      <alignment horizontal="center" vertical="center"/>
    </xf>
    <xf numFmtId="0" fontId="10" fillId="22" borderId="13" xfId="0" applyFont="1" applyFill="1" applyBorder="1" applyAlignment="1">
      <alignment horizontal="center" vertical="center"/>
    </xf>
    <xf numFmtId="0" fontId="10" fillId="22" borderId="0" xfId="0" applyFont="1" applyFill="1" applyAlignment="1">
      <alignment horizontal="center" vertical="center"/>
    </xf>
    <xf numFmtId="0" fontId="10" fillId="22" borderId="6" xfId="0" applyFont="1" applyFill="1"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23" fillId="0" borderId="7" xfId="0" applyFont="1" applyBorder="1" applyAlignment="1">
      <alignment horizontal="center" vertical="center" wrapText="1"/>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60" xfId="0" applyFont="1" applyBorder="1" applyAlignment="1">
      <alignment horizontal="center" vertical="center"/>
    </xf>
    <xf numFmtId="0" fontId="37" fillId="14" borderId="10" xfId="0" applyFont="1" applyFill="1" applyBorder="1" applyAlignment="1">
      <alignment horizontal="center" vertical="center"/>
    </xf>
    <xf numFmtId="0" fontId="37" fillId="14" borderId="12"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29" fillId="0" borderId="11"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22" xfId="0" applyFont="1" applyBorder="1" applyAlignment="1">
      <alignment vertical="center" wrapText="1"/>
    </xf>
    <xf numFmtId="0" fontId="11" fillId="0" borderId="3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32" fillId="0" borderId="11" xfId="0" applyFont="1" applyBorder="1" applyAlignment="1">
      <alignment horizontal="center"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55" fillId="13" borderId="22" xfId="4" applyFont="1" applyFill="1" applyBorder="1" applyAlignment="1">
      <alignment horizontal="center" vertical="center" wrapText="1"/>
    </xf>
    <xf numFmtId="0" fontId="53" fillId="0" borderId="39" xfId="4" applyFont="1" applyBorder="1" applyAlignment="1">
      <alignment horizontal="center" vertical="center"/>
    </xf>
    <xf numFmtId="0" fontId="53" fillId="0" borderId="38" xfId="4" applyFont="1" applyBorder="1" applyAlignment="1">
      <alignment horizontal="center" vertical="center"/>
    </xf>
    <xf numFmtId="0" fontId="53" fillId="0" borderId="41" xfId="4" applyFont="1" applyBorder="1" applyAlignment="1">
      <alignment horizontal="center" vertical="center"/>
    </xf>
    <xf numFmtId="0" fontId="52" fillId="0" borderId="40" xfId="4" applyFont="1" applyBorder="1" applyAlignment="1">
      <alignment horizontal="center" vertical="center"/>
    </xf>
    <xf numFmtId="0" fontId="52" fillId="0" borderId="22" xfId="4" applyFont="1" applyBorder="1" applyAlignment="1">
      <alignment horizontal="center" vertical="center"/>
    </xf>
    <xf numFmtId="0" fontId="52" fillId="0" borderId="23" xfId="4" applyFont="1" applyBorder="1" applyAlignment="1">
      <alignment horizontal="center" vertical="center"/>
    </xf>
    <xf numFmtId="0" fontId="53" fillId="0" borderId="26" xfId="4" applyFont="1" applyBorder="1" applyAlignment="1">
      <alignment horizontal="center" vertical="center"/>
    </xf>
    <xf numFmtId="0" fontId="52" fillId="0" borderId="35" xfId="4" applyFont="1" applyBorder="1" applyAlignment="1">
      <alignment horizontal="center" vertical="center"/>
    </xf>
    <xf numFmtId="0" fontId="52" fillId="0" borderId="24" xfId="4" applyFont="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3" fillId="2" borderId="4" xfId="4" applyFont="1" applyFill="1" applyBorder="1" applyAlignment="1">
      <alignment horizontal="center" vertical="center"/>
    </xf>
    <xf numFmtId="0" fontId="52" fillId="0" borderId="22" xfId="4" applyFont="1" applyBorder="1" applyAlignment="1">
      <alignment horizontal="center" vertical="center" wrapText="1"/>
    </xf>
    <xf numFmtId="0" fontId="55" fillId="13" borderId="22" xfId="4" applyFont="1" applyFill="1" applyBorder="1" applyAlignment="1">
      <alignment horizontal="center" vertical="center"/>
    </xf>
    <xf numFmtId="0" fontId="52" fillId="0" borderId="0" xfId="4" applyFont="1" applyAlignment="1">
      <alignment horizontal="center" vertical="center" wrapText="1"/>
    </xf>
    <xf numFmtId="0" fontId="52" fillId="0" borderId="32" xfId="4" applyFont="1" applyBorder="1" applyAlignment="1">
      <alignment horizontal="center" vertical="center" wrapText="1"/>
    </xf>
    <xf numFmtId="0" fontId="52" fillId="0" borderId="34" xfId="4" applyFont="1" applyBorder="1" applyAlignment="1">
      <alignment horizontal="center" vertical="center" wrapText="1"/>
    </xf>
    <xf numFmtId="0" fontId="52" fillId="25" borderId="22" xfId="4" applyFont="1" applyFill="1" applyBorder="1" applyAlignment="1">
      <alignment horizontal="center" vertical="center" wrapText="1"/>
    </xf>
    <xf numFmtId="0" fontId="57" fillId="0" borderId="0" xfId="4" applyFont="1" applyAlignment="1">
      <alignment horizontal="center" vertical="center" wrapText="1"/>
    </xf>
    <xf numFmtId="0" fontId="44" fillId="0" borderId="0" xfId="4" applyFont="1" applyAlignment="1">
      <alignment horizontal="center"/>
    </xf>
    <xf numFmtId="0" fontId="45" fillId="0" borderId="39" xfId="4" applyFont="1" applyBorder="1" applyAlignment="1">
      <alignment horizontal="left" vertical="center"/>
    </xf>
    <xf numFmtId="0" fontId="45" fillId="0" borderId="38" xfId="4" applyFont="1" applyBorder="1" applyAlignment="1">
      <alignment horizontal="left" vertical="center"/>
    </xf>
    <xf numFmtId="0" fontId="45" fillId="0" borderId="41" xfId="4" applyFont="1" applyBorder="1" applyAlignment="1">
      <alignment horizontal="left" vertical="center"/>
    </xf>
    <xf numFmtId="0" fontId="44" fillId="0" borderId="40" xfId="4" applyFont="1" applyBorder="1" applyAlignment="1">
      <alignment horizontal="left" vertical="center"/>
    </xf>
    <xf numFmtId="0" fontId="44" fillId="0" borderId="22" xfId="4" applyFont="1" applyBorder="1" applyAlignment="1">
      <alignment horizontal="left" vertical="center"/>
    </xf>
    <xf numFmtId="0" fontId="44" fillId="0" borderId="22" xfId="4" applyFont="1" applyBorder="1" applyAlignment="1">
      <alignment horizontal="justify" vertical="center"/>
    </xf>
    <xf numFmtId="0" fontId="44" fillId="0" borderId="23" xfId="4" applyFont="1" applyBorder="1" applyAlignment="1">
      <alignment horizontal="left" vertical="center"/>
    </xf>
    <xf numFmtId="0" fontId="45" fillId="0" borderId="28" xfId="4" applyFont="1" applyBorder="1" applyAlignment="1">
      <alignment horizontal="left" vertical="center"/>
    </xf>
    <xf numFmtId="0" fontId="44" fillId="0" borderId="37" xfId="4" applyFont="1" applyBorder="1" applyAlignment="1">
      <alignment horizontal="left" vertical="center"/>
    </xf>
    <xf numFmtId="0" fontId="44" fillId="0" borderId="37" xfId="4" applyFont="1" applyBorder="1" applyAlignment="1">
      <alignment horizontal="justify" vertical="center"/>
    </xf>
    <xf numFmtId="0" fontId="44" fillId="0" borderId="44" xfId="4" applyFont="1" applyBorder="1" applyAlignment="1">
      <alignment horizontal="left"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5">
    <cellStyle name="Hipervínculo" xfId="2" builtinId="8"/>
    <cellStyle name="Millares 2" xfId="3" xr:uid="{00000000-0005-0000-0000-000001000000}"/>
    <cellStyle name="Normal" xfId="0" builtinId="0"/>
    <cellStyle name="Normal - Style1 2" xfId="1" xr:uid="{00000000-0005-0000-0000-000003000000}"/>
    <cellStyle name="Normal 9" xfId="4" xr:uid="{00000000-0005-0000-0000-000004000000}"/>
  </cellStyles>
  <dxfs count="22">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BE0754"/>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740341</xdr:colOff>
      <xdr:row>0</xdr:row>
      <xdr:rowOff>99102</xdr:rowOff>
    </xdr:from>
    <xdr:to>
      <xdr:col>2</xdr:col>
      <xdr:colOff>1575904</xdr:colOff>
      <xdr:row>3</xdr:row>
      <xdr:rowOff>105723</xdr:rowOff>
    </xdr:to>
    <xdr:pic>
      <xdr:nvPicPr>
        <xdr:cNvPr id="2" name="Imagen 1">
          <a:extLst>
            <a:ext uri="{FF2B5EF4-FFF2-40B4-BE49-F238E27FC236}">
              <a16:creationId xmlns:a16="http://schemas.microsoft.com/office/drawing/2014/main" id="{0D526B4E-09D9-48F8-AF02-210634BD5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624" y="99102"/>
          <a:ext cx="835563" cy="453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C3CDE7EE-1019-48CC-8885-3384FDCCA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091377" cy="81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98087</xdr:colOff>
      <xdr:row>0</xdr:row>
      <xdr:rowOff>128222</xdr:rowOff>
    </xdr:from>
    <xdr:to>
      <xdr:col>1</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137775</xdr:colOff>
      <xdr:row>0</xdr:row>
      <xdr:rowOff>88537</xdr:rowOff>
    </xdr:from>
    <xdr:to>
      <xdr:col>0</xdr:col>
      <xdr:colOff>1143001</xdr:colOff>
      <xdr:row>0</xdr:row>
      <xdr:rowOff>1121621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5" y="88537"/>
          <a:ext cx="1005226" cy="1033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ol.parraga/Downloads/F-FI-1384%20Matriz%20General%20de%20Riesgos%20de%20Corrupci&#243;n%20V.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row r="32">
          <cell r="A32">
            <v>27</v>
          </cell>
          <cell r="B32" t="str">
            <v>Gestión Contractual</v>
          </cell>
          <cell r="C32" t="str">
            <v>~ Por falencias en el conocimiento de los contratistas  y origen de sus recursos o activos
~ Por suscribir contratos con personas naturales o juridicas con infracciones por el Consejo de Seguridad de las Naciones Unidas o incluidas en otras listas vinculantes o de control.</v>
          </cell>
          <cell r="D32" t="str">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ell>
          <cell r="E32" t="str">
            <v xml:space="preserve">~Responsabilidades penales, disciplinarias y fiscales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8.xml"/><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zoomScale="80" zoomScaleNormal="80" zoomScaleSheetLayoutView="80" workbookViewId="0"/>
  </sheetViews>
  <sheetFormatPr baseColWidth="10" defaultColWidth="11.42578125" defaultRowHeight="15" x14ac:dyDescent="0.25"/>
  <cols>
    <col min="1" max="1" width="51" customWidth="1"/>
    <col min="2" max="3" width="57.42578125" customWidth="1"/>
    <col min="4" max="4" width="21.5703125" bestFit="1" customWidth="1"/>
    <col min="5" max="5" width="29.42578125" customWidth="1"/>
  </cols>
  <sheetData>
    <row r="1" spans="1:5" s="105" customFormat="1" ht="145.5" customHeight="1" thickBot="1" x14ac:dyDescent="0.3">
      <c r="A1" s="104"/>
      <c r="B1" s="383" t="s">
        <v>259</v>
      </c>
      <c r="C1" s="383"/>
      <c r="D1" s="383"/>
      <c r="E1" s="99" t="s">
        <v>257</v>
      </c>
    </row>
    <row r="2" spans="1:5" s="105" customFormat="1" ht="22.5" customHeight="1" thickBot="1" x14ac:dyDescent="0.3">
      <c r="A2" s="160"/>
      <c r="B2" s="158"/>
      <c r="C2" s="159"/>
      <c r="D2" s="159"/>
      <c r="E2" s="99"/>
    </row>
    <row r="3" spans="1:5" s="76" customFormat="1" ht="35.25" customHeight="1" thickBot="1" x14ac:dyDescent="0.3">
      <c r="A3" s="384" t="s">
        <v>7</v>
      </c>
      <c r="B3" s="385"/>
      <c r="C3" s="374" t="s">
        <v>8</v>
      </c>
      <c r="D3" s="375"/>
      <c r="E3" s="376"/>
    </row>
    <row r="4" spans="1:5" s="76" customFormat="1" ht="60.75" customHeight="1" x14ac:dyDescent="0.25">
      <c r="A4" s="386" t="s">
        <v>274</v>
      </c>
      <c r="B4" s="387"/>
      <c r="C4" s="386" t="s">
        <v>275</v>
      </c>
      <c r="D4" s="390"/>
      <c r="E4" s="387"/>
    </row>
    <row r="5" spans="1:5" s="76" customFormat="1" ht="60.75" customHeight="1" thickBot="1" x14ac:dyDescent="0.3">
      <c r="A5" s="388"/>
      <c r="B5" s="389"/>
      <c r="C5" s="388"/>
      <c r="D5" s="391"/>
      <c r="E5" s="389"/>
    </row>
    <row r="6" spans="1:5" s="76" customFormat="1" ht="36.75" customHeight="1" thickBot="1" x14ac:dyDescent="0.3">
      <c r="A6" s="374" t="s">
        <v>9</v>
      </c>
      <c r="B6" s="375"/>
      <c r="C6" s="375"/>
      <c r="D6" s="375"/>
      <c r="E6" s="376"/>
    </row>
    <row r="7" spans="1:5" s="76" customFormat="1" ht="368.25" customHeight="1" thickBot="1" x14ac:dyDescent="0.3">
      <c r="A7" s="377" t="s">
        <v>276</v>
      </c>
      <c r="B7" s="378"/>
      <c r="C7" s="378"/>
      <c r="D7" s="378"/>
      <c r="E7" s="379"/>
    </row>
    <row r="8" spans="1:5" s="76" customFormat="1" ht="37.5" customHeight="1" thickBot="1" x14ac:dyDescent="0.3">
      <c r="A8" s="374" t="s">
        <v>10</v>
      </c>
      <c r="B8" s="375"/>
      <c r="C8" s="375"/>
      <c r="D8" s="375"/>
      <c r="E8" s="376"/>
    </row>
    <row r="9" spans="1:5" s="107" customFormat="1" ht="86.25" customHeight="1" thickBot="1" x14ac:dyDescent="0.25">
      <c r="A9" s="380" t="s">
        <v>277</v>
      </c>
      <c r="B9" s="381"/>
      <c r="C9" s="381"/>
      <c r="D9" s="381"/>
      <c r="E9" s="382"/>
    </row>
    <row r="10" spans="1:5" ht="18.75" thickBot="1" x14ac:dyDescent="0.3">
      <c r="A10" s="374" t="s">
        <v>278</v>
      </c>
      <c r="B10" s="375"/>
      <c r="C10" s="375"/>
      <c r="D10" s="375"/>
      <c r="E10" s="376"/>
    </row>
    <row r="11" spans="1:5" ht="19.5" thickBot="1" x14ac:dyDescent="0.3">
      <c r="A11" s="195" t="s">
        <v>14</v>
      </c>
      <c r="B11" s="195" t="s">
        <v>15</v>
      </c>
      <c r="C11" s="195" t="s">
        <v>17</v>
      </c>
      <c r="D11" s="195" t="s">
        <v>279</v>
      </c>
      <c r="E11" s="195" t="s">
        <v>280</v>
      </c>
    </row>
    <row r="12" spans="1:5" ht="60" x14ac:dyDescent="0.25">
      <c r="A12" s="192">
        <v>23</v>
      </c>
      <c r="B12" s="192" t="s">
        <v>36</v>
      </c>
      <c r="C12" s="193" t="s">
        <v>281</v>
      </c>
      <c r="D12" s="192">
        <v>64529</v>
      </c>
      <c r="E12" s="194" t="s">
        <v>282</v>
      </c>
    </row>
  </sheetData>
  <mergeCells count="10">
    <mergeCell ref="A10:E10"/>
    <mergeCell ref="A7:E7"/>
    <mergeCell ref="A8:E8"/>
    <mergeCell ref="A9:E9"/>
    <mergeCell ref="B1:D1"/>
    <mergeCell ref="A3:B3"/>
    <mergeCell ref="C3:E3"/>
    <mergeCell ref="A4:B5"/>
    <mergeCell ref="C4:E5"/>
    <mergeCell ref="A6:E6"/>
  </mergeCells>
  <hyperlinks>
    <hyperlink ref="E12" r:id="rId1" xr:uid="{00000000-0004-0000-0000-000000000000}"/>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R46"/>
  <sheetViews>
    <sheetView showGridLines="0" topLeftCell="L1" zoomScale="90" zoomScaleNormal="90" zoomScaleSheetLayoutView="90" workbookViewId="0">
      <pane ySplit="5" topLeftCell="A7" activePane="bottomLeft" state="frozen"/>
      <selection pane="bottomLeft" activeCell="A6" sqref="A6"/>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72.42578125" style="107" customWidth="1"/>
    <col min="7" max="7" width="23.140625" style="107" customWidth="1"/>
    <col min="8" max="8" width="22.5703125" style="107" customWidth="1"/>
    <col min="9" max="9" width="25.42578125" style="107" customWidth="1"/>
    <col min="10" max="10" width="23.85546875" style="107"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24" thickBot="1" x14ac:dyDescent="0.4">
      <c r="A1" s="435"/>
      <c r="B1" s="436"/>
      <c r="C1" s="511" t="s">
        <v>259</v>
      </c>
      <c r="D1" s="511"/>
      <c r="E1" s="511"/>
      <c r="F1" s="511"/>
      <c r="G1" s="511"/>
      <c r="H1" s="511"/>
      <c r="I1" s="511"/>
      <c r="J1" s="511"/>
      <c r="K1" s="511"/>
      <c r="L1" s="511"/>
      <c r="M1" s="511"/>
      <c r="N1" s="511"/>
      <c r="O1" s="511"/>
      <c r="P1" s="511"/>
      <c r="Q1" s="512" t="s">
        <v>257</v>
      </c>
      <c r="R1" s="513"/>
    </row>
    <row r="2" spans="1:18" s="105" customFormat="1" ht="24" thickBot="1" x14ac:dyDescent="0.4">
      <c r="C2" s="138"/>
      <c r="D2" s="138"/>
      <c r="E2" s="138"/>
      <c r="F2" s="138"/>
      <c r="G2" s="138"/>
      <c r="H2" s="138"/>
      <c r="I2" s="138"/>
      <c r="J2" s="138"/>
      <c r="K2" s="138"/>
      <c r="L2" s="138"/>
      <c r="M2" s="138"/>
      <c r="N2" s="138"/>
      <c r="O2" s="138"/>
      <c r="P2" s="138"/>
      <c r="Q2" s="139"/>
      <c r="R2" s="140"/>
    </row>
    <row r="3" spans="1:18" s="127" customFormat="1" ht="18" x14ac:dyDescent="0.25">
      <c r="A3" s="474" t="s">
        <v>86</v>
      </c>
      <c r="B3" s="475"/>
      <c r="C3" s="475"/>
      <c r="D3" s="475"/>
      <c r="E3" s="475"/>
      <c r="F3" s="475"/>
      <c r="G3" s="475"/>
      <c r="H3" s="475"/>
      <c r="I3" s="475"/>
      <c r="J3" s="475"/>
      <c r="K3" s="475"/>
      <c r="L3" s="475"/>
      <c r="M3" s="475"/>
      <c r="N3" s="475"/>
      <c r="O3" s="475"/>
      <c r="P3" s="475"/>
      <c r="Q3" s="475"/>
      <c r="R3" s="476"/>
    </row>
    <row r="4" spans="1:18" s="127" customFormat="1" ht="18.75" thickBot="1" x14ac:dyDescent="0.3">
      <c r="A4" s="477"/>
      <c r="B4" s="478"/>
      <c r="C4" s="478"/>
      <c r="D4" s="478"/>
      <c r="E4" s="478"/>
      <c r="F4" s="478"/>
      <c r="G4" s="478"/>
      <c r="H4" s="478"/>
      <c r="I4" s="478"/>
      <c r="J4" s="478"/>
      <c r="K4" s="478"/>
      <c r="L4" s="478"/>
      <c r="M4" s="478"/>
      <c r="N4" s="478"/>
      <c r="O4" s="478"/>
      <c r="P4" s="478"/>
      <c r="Q4" s="478"/>
      <c r="R4" s="479"/>
    </row>
    <row r="5" spans="1:18" ht="64.5" thickBot="1" x14ac:dyDescent="0.25">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309" t="s">
        <v>101</v>
      </c>
    </row>
    <row r="6" spans="1:18" ht="242.25" x14ac:dyDescent="0.2">
      <c r="A6" s="206">
        <v>1</v>
      </c>
      <c r="B6" s="220" t="str">
        <f>+VLOOKUP(A6,'[1]IDENTIFICACIÓN DEL RC'!$A$6:$E$34,2,0)</f>
        <v>Acceso y Fortalecimiento a la Justicia</v>
      </c>
      <c r="C6" s="215" t="str">
        <f>+VLOOKUP('CONTROL DEL RC_SEGUIMIENTO'!A6,'[1]IDENTIFICACIÓN DEL RC'!$A$6:$E$34,4,0)</f>
        <v>Posibilidad de Registro de información errada en los informes de procesos vinculados al PDJJR (Programa de Justicia Juvenil Restaurativa)</v>
      </c>
      <c r="D6" s="220">
        <v>1</v>
      </c>
      <c r="E6" s="220" t="s">
        <v>102</v>
      </c>
      <c r="F6" s="220" t="s">
        <v>579</v>
      </c>
      <c r="G6" s="214" t="s">
        <v>103</v>
      </c>
      <c r="H6" s="214" t="s">
        <v>104</v>
      </c>
      <c r="I6" s="214" t="s">
        <v>105</v>
      </c>
      <c r="J6" s="220" t="s">
        <v>106</v>
      </c>
      <c r="K6" s="214" t="s">
        <v>107</v>
      </c>
      <c r="L6" s="214" t="s">
        <v>108</v>
      </c>
      <c r="M6" s="214" t="s">
        <v>109</v>
      </c>
      <c r="N6" s="214">
        <f>SUM(IF(G6="Preventivo",15,IF(G6="Detectivo",10,0)),
IF(H6="Asignado",15,0),
IF(I6="Adecuado",15,0),
IF(J6="Completa",10,IF(J6="Incompleta",5,0)),
IF(K6="Confiable",15,0),
IF(L6="SI",15,0),
IF(M6="Oportuna",15,0))</f>
        <v>100</v>
      </c>
      <c r="O6" s="214" t="str">
        <f>IF(N6&gt;=96,"Fuerte",IF(AND(N6&gt;=85,N6&lt;96),"Moderado",IF(AND(N6&lt;=84,N6&gt;=0),"Debil","")))</f>
        <v>Fuerte</v>
      </c>
      <c r="P6" s="214" t="s">
        <v>110</v>
      </c>
      <c r="Q6" s="220"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353" t="str">
        <f>IF(Q6="Fuerte","No","SI")</f>
        <v>No</v>
      </c>
    </row>
    <row r="7" spans="1:18" ht="142.5" x14ac:dyDescent="0.2">
      <c r="A7" s="118">
        <v>2</v>
      </c>
      <c r="B7" s="113" t="str">
        <f>+VLOOKUP(A7,'[1]IDENTIFICACIÓN DEL RC'!$A$6:$E$34,2,0)</f>
        <v>Acceso y Fortalecimiento a la Justicia</v>
      </c>
      <c r="C7" s="229" t="str">
        <f>+VLOOKUP('CONTROL DEL RC_SEGUIMIENTO'!A7,'[1]IDENTIFICACIÓN DEL RC'!$A$6:$E$34,4,0)</f>
        <v>Posibilidad de actuaciones inadecuadas por parte de funcionarios y colaboradores de la Dirección de Acceso a la Justicia por el recibimiento de dadivas</v>
      </c>
      <c r="D7" s="113">
        <v>1</v>
      </c>
      <c r="E7" s="113" t="s">
        <v>102</v>
      </c>
      <c r="F7" s="113" t="s">
        <v>580</v>
      </c>
      <c r="G7" s="112" t="s">
        <v>103</v>
      </c>
      <c r="H7" s="112" t="s">
        <v>104</v>
      </c>
      <c r="I7" s="112" t="s">
        <v>105</v>
      </c>
      <c r="J7" s="113" t="s">
        <v>106</v>
      </c>
      <c r="K7" s="112" t="s">
        <v>107</v>
      </c>
      <c r="L7" s="112" t="s">
        <v>108</v>
      </c>
      <c r="M7" s="112" t="s">
        <v>109</v>
      </c>
      <c r="N7" s="112">
        <f t="shared" ref="N7:N46" si="0">SUM(IF(G7="Preventivo",15,IF(G7="Detectivo",10,0)),
IF(H7="Asignado",15,0),
IF(I7="Adecuado",15,0),
IF(J7="Completa",10,IF(J7="Incompleta",5,0)),
IF(K7="Confiable",15,0),
IF(L7="SI",15,0),
IF(M7="Oportuna",15,0))</f>
        <v>100</v>
      </c>
      <c r="O7" s="112" t="str">
        <f t="shared" ref="O7:O46" si="1">IF(N7&gt;=96,"Fuerte",IF(AND(N7&gt;=85,N7&lt;96),"Moderado",IF(AND(N7&lt;=84,N7&gt;=0),"Debil","")))</f>
        <v>Fuerte</v>
      </c>
      <c r="P7" s="112" t="s">
        <v>110</v>
      </c>
      <c r="Q7" s="113"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354" t="str">
        <f t="shared" ref="R7:R46" si="3">IF(Q7="Fuerte","No","SI")</f>
        <v>No</v>
      </c>
    </row>
    <row r="8" spans="1:18" ht="99.75" x14ac:dyDescent="0.2">
      <c r="A8" s="118">
        <v>2</v>
      </c>
      <c r="B8" s="113" t="str">
        <f>+VLOOKUP(A8,'[1]IDENTIFICACIÓN DEL RC'!$A$6:$E$34,2,0)</f>
        <v>Acceso y Fortalecimiento a la Justicia</v>
      </c>
      <c r="C8" s="229" t="str">
        <f>+VLOOKUP('CONTROL DEL RC_SEGUIMIENTO'!A8,'[1]IDENTIFICACIÓN DEL RC'!$A$6:$E$34,4,0)</f>
        <v>Posibilidad de actuaciones inadecuadas por parte de funcionarios y colaboradores de la Dirección de Acceso a la Justicia por el recibimiento de dadivas</v>
      </c>
      <c r="D8" s="113">
        <v>2</v>
      </c>
      <c r="E8" s="113" t="s">
        <v>102</v>
      </c>
      <c r="F8" s="113" t="s">
        <v>581</v>
      </c>
      <c r="G8" s="112" t="s">
        <v>103</v>
      </c>
      <c r="H8" s="112" t="s">
        <v>104</v>
      </c>
      <c r="I8" s="112" t="s">
        <v>105</v>
      </c>
      <c r="J8" s="113" t="s">
        <v>106</v>
      </c>
      <c r="K8" s="112" t="s">
        <v>107</v>
      </c>
      <c r="L8" s="112" t="s">
        <v>108</v>
      </c>
      <c r="M8" s="112" t="s">
        <v>109</v>
      </c>
      <c r="N8" s="112">
        <f t="shared" si="0"/>
        <v>100</v>
      </c>
      <c r="O8" s="112" t="str">
        <f t="shared" si="1"/>
        <v>Fuerte</v>
      </c>
      <c r="P8" s="112" t="s">
        <v>110</v>
      </c>
      <c r="Q8" s="113" t="str">
        <f t="shared" si="2"/>
        <v>Fuerte</v>
      </c>
      <c r="R8" s="354" t="str">
        <f t="shared" si="3"/>
        <v>No</v>
      </c>
    </row>
    <row r="9" spans="1:18" ht="142.5" x14ac:dyDescent="0.2">
      <c r="A9" s="118">
        <v>3</v>
      </c>
      <c r="B9" s="113" t="str">
        <f>+VLOOKUP(A9,'[1]IDENTIFICACIÓN DEL RC'!$A$6:$E$34,2,0)</f>
        <v>Acceso y Fortalecimiento a la Justicia</v>
      </c>
      <c r="C9" s="229" t="str">
        <f>+VLOOKUP('CONTROL DEL RC_SEGUIMIENTO'!A9,'[1]IDENTIFICACIÓN DEL RC'!$A$6:$E$34,4,0)</f>
        <v>Posibilidad de presentar Inconsistencias en los reportes relacionados al Plan de Acción a la Justicia</v>
      </c>
      <c r="D9" s="113">
        <v>1</v>
      </c>
      <c r="E9" s="113" t="s">
        <v>102</v>
      </c>
      <c r="F9" s="113" t="s">
        <v>582</v>
      </c>
      <c r="G9" s="112" t="s">
        <v>103</v>
      </c>
      <c r="H9" s="112" t="s">
        <v>104</v>
      </c>
      <c r="I9" s="112" t="s">
        <v>105</v>
      </c>
      <c r="J9" s="113" t="s">
        <v>106</v>
      </c>
      <c r="K9" s="112" t="s">
        <v>107</v>
      </c>
      <c r="L9" s="112" t="s">
        <v>108</v>
      </c>
      <c r="M9" s="112" t="s">
        <v>109</v>
      </c>
      <c r="N9" s="112">
        <f t="shared" si="0"/>
        <v>100</v>
      </c>
      <c r="O9" s="112" t="str">
        <f t="shared" si="1"/>
        <v>Fuerte</v>
      </c>
      <c r="P9" s="112" t="s">
        <v>110</v>
      </c>
      <c r="Q9" s="113" t="str">
        <f t="shared" si="2"/>
        <v>Fuerte</v>
      </c>
      <c r="R9" s="354" t="str">
        <f t="shared" si="3"/>
        <v>No</v>
      </c>
    </row>
    <row r="10" spans="1:18" ht="228" x14ac:dyDescent="0.2">
      <c r="A10" s="118">
        <v>4</v>
      </c>
      <c r="B10" s="113" t="str">
        <f>+VLOOKUP(A10,'[1]IDENTIFICACIÓN DEL RC'!$A$6:$E$34,2,0)</f>
        <v>Gestión Integral a las Personas Privadas de la Libertad -PPL-</v>
      </c>
      <c r="C10" s="229" t="str">
        <f>+VLOOKUP('CONTROL DEL RC_SEGUIMIENTO'!A10,'[1]IDENTIFICACIÓN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13">
        <v>1</v>
      </c>
      <c r="E10" s="113" t="s">
        <v>102</v>
      </c>
      <c r="F10" s="355" t="s">
        <v>698</v>
      </c>
      <c r="G10" s="112" t="s">
        <v>103</v>
      </c>
      <c r="H10" s="112" t="s">
        <v>104</v>
      </c>
      <c r="I10" s="112" t="s">
        <v>105</v>
      </c>
      <c r="J10" s="113" t="s">
        <v>106</v>
      </c>
      <c r="K10" s="112" t="s">
        <v>107</v>
      </c>
      <c r="L10" s="112" t="s">
        <v>108</v>
      </c>
      <c r="M10" s="112" t="s">
        <v>109</v>
      </c>
      <c r="N10" s="112">
        <f t="shared" si="0"/>
        <v>100</v>
      </c>
      <c r="O10" s="112" t="str">
        <f t="shared" si="1"/>
        <v>Fuerte</v>
      </c>
      <c r="P10" s="112" t="s">
        <v>110</v>
      </c>
      <c r="Q10" s="113" t="str">
        <f t="shared" si="2"/>
        <v>Fuerte</v>
      </c>
      <c r="R10" s="354" t="str">
        <f t="shared" si="3"/>
        <v>No</v>
      </c>
    </row>
    <row r="11" spans="1:18" ht="84" x14ac:dyDescent="0.2">
      <c r="A11" s="118">
        <v>5</v>
      </c>
      <c r="B11" s="113" t="str">
        <f>+VLOOKUP(A11,'[1]IDENTIFICACIÓN DEL RC'!$A$6:$E$34,2,0)</f>
        <v>Gestión Integral a las Personas Privadas de la Libertad -PPL-</v>
      </c>
      <c r="C11" s="229" t="str">
        <f>+VLOOKUP('CONTROL DEL RC_SEGUIMIENTO'!A11,'[1]IDENTIFICACIÓN DEL RC'!$A$6:$E$34,4,0)</f>
        <v>Posibilidad de Beneficio a particulares o a terceros derivados de la Custodia y Vigilancia a las PPL</v>
      </c>
      <c r="D11" s="113">
        <v>1</v>
      </c>
      <c r="E11" s="113" t="s">
        <v>102</v>
      </c>
      <c r="F11" s="355" t="s">
        <v>583</v>
      </c>
      <c r="G11" s="112" t="s">
        <v>103</v>
      </c>
      <c r="H11" s="112" t="s">
        <v>104</v>
      </c>
      <c r="I11" s="112" t="s">
        <v>105</v>
      </c>
      <c r="J11" s="113" t="s">
        <v>106</v>
      </c>
      <c r="K11" s="112" t="s">
        <v>107</v>
      </c>
      <c r="L11" s="112" t="s">
        <v>108</v>
      </c>
      <c r="M11" s="112" t="s">
        <v>109</v>
      </c>
      <c r="N11" s="112">
        <f t="shared" si="0"/>
        <v>100</v>
      </c>
      <c r="O11" s="112" t="str">
        <f t="shared" si="1"/>
        <v>Fuerte</v>
      </c>
      <c r="P11" s="112" t="s">
        <v>110</v>
      </c>
      <c r="Q11" s="113" t="str">
        <f t="shared" si="2"/>
        <v>Fuerte</v>
      </c>
      <c r="R11" s="354" t="str">
        <f t="shared" si="3"/>
        <v>No</v>
      </c>
    </row>
    <row r="12" spans="1:18" ht="144" x14ac:dyDescent="0.2">
      <c r="A12" s="118">
        <v>6</v>
      </c>
      <c r="B12" s="113" t="str">
        <f>+VLOOKUP(A12,'[1]IDENTIFICACIÓN DEL RC'!$A$6:$E$34,2,0)</f>
        <v>Gestión Integral a las Personas Privadas de la Libertad -PPL-</v>
      </c>
      <c r="C12" s="229" t="str">
        <f>+VLOOKUP('CONTROL DEL RC_SEGUIMIENTO'!A12,'[1]IDENTIFICACIÓN DEL RC'!$A$6:$E$34,4,0)</f>
        <v>Posibilidad de Beneficio a particulares o a terceros derivados de los trámites Jurídicos</v>
      </c>
      <c r="D12" s="113">
        <v>1</v>
      </c>
      <c r="E12" s="113" t="s">
        <v>102</v>
      </c>
      <c r="F12" s="355" t="s">
        <v>699</v>
      </c>
      <c r="G12" s="112" t="s">
        <v>103</v>
      </c>
      <c r="H12" s="112" t="s">
        <v>104</v>
      </c>
      <c r="I12" s="112" t="s">
        <v>105</v>
      </c>
      <c r="J12" s="113" t="s">
        <v>106</v>
      </c>
      <c r="K12" s="112" t="s">
        <v>107</v>
      </c>
      <c r="L12" s="112" t="s">
        <v>108</v>
      </c>
      <c r="M12" s="112" t="s">
        <v>109</v>
      </c>
      <c r="N12" s="112">
        <f t="shared" si="0"/>
        <v>100</v>
      </c>
      <c r="O12" s="112" t="str">
        <f t="shared" si="1"/>
        <v>Fuerte</v>
      </c>
      <c r="P12" s="112" t="s">
        <v>110</v>
      </c>
      <c r="Q12" s="113" t="str">
        <f t="shared" si="2"/>
        <v>Fuerte</v>
      </c>
      <c r="R12" s="354" t="str">
        <f t="shared" si="3"/>
        <v>No</v>
      </c>
    </row>
    <row r="13" spans="1:18" ht="213.75" x14ac:dyDescent="0.2">
      <c r="A13" s="118">
        <v>7</v>
      </c>
      <c r="B13" s="113" t="str">
        <f>+VLOOKUP(A13,'[1]IDENTIFICACIÓN DEL RC'!$A$6:$E$34,2,0)</f>
        <v>Control Disciplinario</v>
      </c>
      <c r="C13" s="229" t="str">
        <f>+VLOOKUP('CONTROL DEL RC_SEGUIMIENTO'!A13,'[1]IDENTIFICACIÓN DEL RC'!$A$6:$E$34,4,0)</f>
        <v>Posibilidad de desviaciones en las Investigaciones originadas por prácticas indebidas</v>
      </c>
      <c r="D13" s="113">
        <v>1</v>
      </c>
      <c r="E13" s="113" t="s">
        <v>102</v>
      </c>
      <c r="F13" s="113" t="s">
        <v>584</v>
      </c>
      <c r="G13" s="112" t="s">
        <v>103</v>
      </c>
      <c r="H13" s="112" t="s">
        <v>104</v>
      </c>
      <c r="I13" s="112" t="s">
        <v>105</v>
      </c>
      <c r="J13" s="113" t="s">
        <v>106</v>
      </c>
      <c r="K13" s="112" t="s">
        <v>107</v>
      </c>
      <c r="L13" s="112" t="s">
        <v>108</v>
      </c>
      <c r="M13" s="112" t="s">
        <v>109</v>
      </c>
      <c r="N13" s="112">
        <f t="shared" si="0"/>
        <v>100</v>
      </c>
      <c r="O13" s="112" t="str">
        <f t="shared" si="1"/>
        <v>Fuerte</v>
      </c>
      <c r="P13" s="112" t="s">
        <v>110</v>
      </c>
      <c r="Q13" s="113" t="str">
        <f t="shared" si="2"/>
        <v>Fuerte</v>
      </c>
      <c r="R13" s="354" t="str">
        <f t="shared" si="3"/>
        <v>No</v>
      </c>
    </row>
    <row r="14" spans="1:18" ht="156.75" x14ac:dyDescent="0.2">
      <c r="A14" s="118">
        <v>8</v>
      </c>
      <c r="B14" s="113" t="str">
        <f>+VLOOKUP(A14,'[1]IDENTIFICACIÓN DEL RC'!$A$6:$E$34,2,0)</f>
        <v>Administración de Bienes Muebles e Inmuebles para el Fortalecimiento de las Capacidades Operativas</v>
      </c>
      <c r="C14" s="229" t="str">
        <f>+VLOOKUP('CONTROL DEL RC_SEGUIMIENTO'!A14,'[1]IDENTIFICACIÓN DEL RC'!$A$6:$E$34,4,0)</f>
        <v>Posibilidad de suministro de combustible por parte de los proveedores a vehículos que no son de propiedad o no están a cargo de la SDSCJ para beneficio propio o de terceros</v>
      </c>
      <c r="D14" s="113">
        <v>1</v>
      </c>
      <c r="E14" s="113" t="s">
        <v>102</v>
      </c>
      <c r="F14" s="113" t="s">
        <v>700</v>
      </c>
      <c r="G14" s="112" t="s">
        <v>103</v>
      </c>
      <c r="H14" s="112" t="s">
        <v>104</v>
      </c>
      <c r="I14" s="112" t="s">
        <v>105</v>
      </c>
      <c r="J14" s="113" t="s">
        <v>106</v>
      </c>
      <c r="K14" s="112" t="s">
        <v>107</v>
      </c>
      <c r="L14" s="112" t="s">
        <v>108</v>
      </c>
      <c r="M14" s="112" t="s">
        <v>109</v>
      </c>
      <c r="N14" s="112">
        <f t="shared" si="0"/>
        <v>100</v>
      </c>
      <c r="O14" s="112" t="str">
        <f t="shared" si="1"/>
        <v>Fuerte</v>
      </c>
      <c r="P14" s="112" t="s">
        <v>110</v>
      </c>
      <c r="Q14" s="113" t="str">
        <f t="shared" si="2"/>
        <v>Fuerte</v>
      </c>
      <c r="R14" s="354" t="str">
        <f t="shared" si="3"/>
        <v>No</v>
      </c>
    </row>
    <row r="15" spans="1:18" ht="142.5" x14ac:dyDescent="0.2">
      <c r="A15" s="118">
        <v>8</v>
      </c>
      <c r="B15" s="113" t="str">
        <f>+VLOOKUP(A15,'[1]IDENTIFICACIÓN DEL RC'!$A$6:$E$34,2,0)</f>
        <v>Administración de Bienes Muebles e Inmuebles para el Fortalecimiento de las Capacidades Operativas</v>
      </c>
      <c r="C15" s="229" t="str">
        <f>+VLOOKUP('CONTROL DEL RC_SEGUIMIENTO'!A15,'[1]IDENTIFICACIÓN DEL RC'!$A$6:$E$34,4,0)</f>
        <v>Posibilidad de suministro de combustible por parte de los proveedores a vehículos que no son de propiedad o no están a cargo de la SDSCJ para beneficio propio o de terceros</v>
      </c>
      <c r="D15" s="113">
        <v>2</v>
      </c>
      <c r="E15" s="113" t="s">
        <v>102</v>
      </c>
      <c r="F15" s="113" t="s">
        <v>641</v>
      </c>
      <c r="G15" s="112" t="s">
        <v>166</v>
      </c>
      <c r="H15" s="112" t="s">
        <v>104</v>
      </c>
      <c r="I15" s="112" t="s">
        <v>105</v>
      </c>
      <c r="J15" s="113" t="s">
        <v>106</v>
      </c>
      <c r="K15" s="112" t="s">
        <v>107</v>
      </c>
      <c r="L15" s="112" t="s">
        <v>108</v>
      </c>
      <c r="M15" s="112" t="s">
        <v>109</v>
      </c>
      <c r="N15" s="112">
        <f t="shared" si="0"/>
        <v>95</v>
      </c>
      <c r="O15" s="112" t="str">
        <f t="shared" si="1"/>
        <v>Moderado</v>
      </c>
      <c r="P15" s="112" t="s">
        <v>110</v>
      </c>
      <c r="Q15" s="113" t="str">
        <f t="shared" si="2"/>
        <v>Moderado</v>
      </c>
      <c r="R15" s="354" t="str">
        <f t="shared" si="3"/>
        <v>SI</v>
      </c>
    </row>
    <row r="16" spans="1:18" ht="142.5" x14ac:dyDescent="0.2">
      <c r="A16" s="118">
        <v>8</v>
      </c>
      <c r="B16" s="113" t="str">
        <f>+VLOOKUP(A16,'[1]IDENTIFICACIÓN DEL RC'!$A$6:$E$34,2,0)</f>
        <v>Administración de Bienes Muebles e Inmuebles para el Fortalecimiento de las Capacidades Operativas</v>
      </c>
      <c r="C16" s="229" t="str">
        <f>+VLOOKUP('CONTROL DEL RC_SEGUIMIENTO'!A16,'[1]IDENTIFICACIÓN DEL RC'!$A$6:$E$34,4,0)</f>
        <v>Posibilidad de suministro de combustible por parte de los proveedores a vehículos que no son de propiedad o no están a cargo de la SDSCJ para beneficio propio o de terceros</v>
      </c>
      <c r="D16" s="113">
        <v>3</v>
      </c>
      <c r="E16" s="113" t="s">
        <v>102</v>
      </c>
      <c r="F16" s="113" t="s">
        <v>585</v>
      </c>
      <c r="G16" s="112" t="s">
        <v>166</v>
      </c>
      <c r="H16" s="112" t="s">
        <v>104</v>
      </c>
      <c r="I16" s="112" t="s">
        <v>105</v>
      </c>
      <c r="J16" s="113" t="s">
        <v>106</v>
      </c>
      <c r="K16" s="112" t="s">
        <v>107</v>
      </c>
      <c r="L16" s="112" t="s">
        <v>108</v>
      </c>
      <c r="M16" s="112" t="s">
        <v>109</v>
      </c>
      <c r="N16" s="112">
        <f t="shared" si="0"/>
        <v>95</v>
      </c>
      <c r="O16" s="112" t="str">
        <f t="shared" si="1"/>
        <v>Moderado</v>
      </c>
      <c r="P16" s="112" t="s">
        <v>110</v>
      </c>
      <c r="Q16" s="113" t="str">
        <f t="shared" si="2"/>
        <v>Moderado</v>
      </c>
      <c r="R16" s="354" t="str">
        <f t="shared" si="3"/>
        <v>SI</v>
      </c>
    </row>
    <row r="17" spans="1:18" ht="185.25" x14ac:dyDescent="0.2">
      <c r="A17" s="118">
        <v>9</v>
      </c>
      <c r="B17" s="113" t="str">
        <f>+VLOOKUP(A17,'[1]IDENTIFICACIÓN DEL RC'!$A$6:$E$34,2,0)</f>
        <v>Gestión de Comunicaciones Estratégicas</v>
      </c>
      <c r="C17" s="229" t="str">
        <f>+VLOOKUP('CONTROL DEL RC_SEGUIMIENTO'!A17,'[1]IDENTIFICACIÓN DEL RC'!$A$6:$E$34,4,0)</f>
        <v>Posibilidad de Filtración o manejo inadecuado de información por parte de funcionarios de la entidad.</v>
      </c>
      <c r="D17" s="113">
        <v>1</v>
      </c>
      <c r="E17" s="113" t="s">
        <v>102</v>
      </c>
      <c r="F17" s="113" t="s">
        <v>586</v>
      </c>
      <c r="G17" s="112" t="s">
        <v>103</v>
      </c>
      <c r="H17" s="112" t="s">
        <v>104</v>
      </c>
      <c r="I17" s="112" t="s">
        <v>105</v>
      </c>
      <c r="J17" s="113" t="s">
        <v>106</v>
      </c>
      <c r="K17" s="112" t="s">
        <v>107</v>
      </c>
      <c r="L17" s="112" t="s">
        <v>108</v>
      </c>
      <c r="M17" s="112" t="s">
        <v>109</v>
      </c>
      <c r="N17" s="112">
        <f t="shared" si="0"/>
        <v>100</v>
      </c>
      <c r="O17" s="112" t="str">
        <f t="shared" si="1"/>
        <v>Fuerte</v>
      </c>
      <c r="P17" s="112" t="s">
        <v>110</v>
      </c>
      <c r="Q17" s="113" t="str">
        <f t="shared" si="2"/>
        <v>Fuerte</v>
      </c>
      <c r="R17" s="354" t="str">
        <f t="shared" si="3"/>
        <v>No</v>
      </c>
    </row>
    <row r="18" spans="1:18" ht="85.5" x14ac:dyDescent="0.2">
      <c r="A18" s="118">
        <v>9</v>
      </c>
      <c r="B18" s="113" t="str">
        <f>+VLOOKUP(A18,'[1]IDENTIFICACIÓN DEL RC'!$A$6:$E$34,2,0)</f>
        <v>Gestión de Comunicaciones Estratégicas</v>
      </c>
      <c r="C18" s="229" t="str">
        <f>+VLOOKUP('CONTROL DEL RC_SEGUIMIENTO'!A18,'[1]IDENTIFICACIÓN DEL RC'!$A$6:$E$34,4,0)</f>
        <v>Posibilidad de Filtración o manejo inadecuado de información por parte de funcionarios de la entidad.</v>
      </c>
      <c r="D18" s="113">
        <v>2</v>
      </c>
      <c r="E18" s="113" t="s">
        <v>102</v>
      </c>
      <c r="F18" s="113" t="s">
        <v>701</v>
      </c>
      <c r="G18" s="112" t="s">
        <v>103</v>
      </c>
      <c r="H18" s="112" t="s">
        <v>104</v>
      </c>
      <c r="I18" s="112" t="s">
        <v>105</v>
      </c>
      <c r="J18" s="113" t="s">
        <v>106</v>
      </c>
      <c r="K18" s="112" t="s">
        <v>107</v>
      </c>
      <c r="L18" s="112" t="s">
        <v>108</v>
      </c>
      <c r="M18" s="112" t="s">
        <v>109</v>
      </c>
      <c r="N18" s="112">
        <f t="shared" si="0"/>
        <v>100</v>
      </c>
      <c r="O18" s="112" t="str">
        <f t="shared" si="1"/>
        <v>Fuerte</v>
      </c>
      <c r="P18" s="112" t="s">
        <v>110</v>
      </c>
      <c r="Q18" s="113" t="str">
        <f t="shared" si="2"/>
        <v>Fuerte</v>
      </c>
      <c r="R18" s="354" t="str">
        <f t="shared" si="3"/>
        <v>No</v>
      </c>
    </row>
    <row r="19" spans="1:18" ht="171" x14ac:dyDescent="0.2">
      <c r="A19" s="118">
        <v>10</v>
      </c>
      <c r="B19" s="113" t="str">
        <f>+VLOOKUP(A19,'[1]IDENTIFICACIÓN DEL RC'!$A$6:$E$34,2,0)</f>
        <v>Gestión de Emergencias</v>
      </c>
      <c r="C19" s="229" t="str">
        <f>+VLOOKUP('CONTROL DEL RC_SEGUIMIENTO'!A19,'[1]IDENTIFICACIÓN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13">
        <v>1</v>
      </c>
      <c r="E19" s="113" t="s">
        <v>102</v>
      </c>
      <c r="F19" s="113" t="s">
        <v>587</v>
      </c>
      <c r="G19" s="112" t="s">
        <v>103</v>
      </c>
      <c r="H19" s="112" t="s">
        <v>104</v>
      </c>
      <c r="I19" s="112" t="s">
        <v>105</v>
      </c>
      <c r="J19" s="113" t="s">
        <v>106</v>
      </c>
      <c r="K19" s="112" t="s">
        <v>107</v>
      </c>
      <c r="L19" s="112" t="s">
        <v>108</v>
      </c>
      <c r="M19" s="112" t="s">
        <v>109</v>
      </c>
      <c r="N19" s="112">
        <f t="shared" si="0"/>
        <v>100</v>
      </c>
      <c r="O19" s="112" t="str">
        <f t="shared" si="1"/>
        <v>Fuerte</v>
      </c>
      <c r="P19" s="112" t="s">
        <v>110</v>
      </c>
      <c r="Q19" s="113" t="str">
        <f t="shared" si="2"/>
        <v>Fuerte</v>
      </c>
      <c r="R19" s="354" t="str">
        <f t="shared" si="3"/>
        <v>No</v>
      </c>
    </row>
    <row r="20" spans="1:18" ht="185.25" x14ac:dyDescent="0.2">
      <c r="A20" s="118">
        <v>10</v>
      </c>
      <c r="B20" s="113" t="str">
        <f>+VLOOKUP(A20,'[1]IDENTIFICACIÓN DEL RC'!$A$6:$E$34,2,0)</f>
        <v>Gestión de Emergencias</v>
      </c>
      <c r="C20" s="229" t="str">
        <f>+VLOOKUP('CONTROL DEL RC_SEGUIMIENTO'!A20,'[1]IDENTIFICACIÓN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13">
        <v>2</v>
      </c>
      <c r="E20" s="113" t="s">
        <v>102</v>
      </c>
      <c r="F20" s="113" t="s">
        <v>588</v>
      </c>
      <c r="G20" s="112" t="s">
        <v>103</v>
      </c>
      <c r="H20" s="112" t="s">
        <v>104</v>
      </c>
      <c r="I20" s="112" t="s">
        <v>105</v>
      </c>
      <c r="J20" s="113" t="s">
        <v>106</v>
      </c>
      <c r="K20" s="112" t="s">
        <v>107</v>
      </c>
      <c r="L20" s="112" t="s">
        <v>108</v>
      </c>
      <c r="M20" s="112" t="s">
        <v>109</v>
      </c>
      <c r="N20" s="112">
        <f t="shared" si="0"/>
        <v>100</v>
      </c>
      <c r="O20" s="112" t="str">
        <f t="shared" si="1"/>
        <v>Fuerte</v>
      </c>
      <c r="P20" s="112" t="s">
        <v>110</v>
      </c>
      <c r="Q20" s="113" t="str">
        <f t="shared" si="2"/>
        <v>Fuerte</v>
      </c>
      <c r="R20" s="354" t="str">
        <f t="shared" si="3"/>
        <v>No</v>
      </c>
    </row>
    <row r="21" spans="1:18" ht="156.75" x14ac:dyDescent="0.2">
      <c r="A21" s="118">
        <v>10</v>
      </c>
      <c r="B21" s="113" t="str">
        <f>+VLOOKUP(A21,'[1]IDENTIFICACIÓN DEL RC'!$A$6:$E$34,2,0)</f>
        <v>Gestión de Emergencias</v>
      </c>
      <c r="C21" s="229" t="str">
        <f>+VLOOKUP('CONTROL DEL RC_SEGUIMIENTO'!A21,'[1]IDENTIFICACIÓN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13">
        <v>3</v>
      </c>
      <c r="E21" s="113" t="s">
        <v>102</v>
      </c>
      <c r="F21" s="113" t="s">
        <v>589</v>
      </c>
      <c r="G21" s="112" t="s">
        <v>166</v>
      </c>
      <c r="H21" s="112" t="s">
        <v>104</v>
      </c>
      <c r="I21" s="112" t="s">
        <v>105</v>
      </c>
      <c r="J21" s="113" t="s">
        <v>106</v>
      </c>
      <c r="K21" s="112" t="s">
        <v>107</v>
      </c>
      <c r="L21" s="112" t="s">
        <v>108</v>
      </c>
      <c r="M21" s="112" t="s">
        <v>109</v>
      </c>
      <c r="N21" s="112">
        <f t="shared" si="0"/>
        <v>95</v>
      </c>
      <c r="O21" s="112" t="str">
        <f t="shared" si="1"/>
        <v>Moderado</v>
      </c>
      <c r="P21" s="112" t="s">
        <v>110</v>
      </c>
      <c r="Q21" s="113" t="str">
        <f t="shared" si="2"/>
        <v>Moderado</v>
      </c>
      <c r="R21" s="354" t="str">
        <f t="shared" si="3"/>
        <v>SI</v>
      </c>
    </row>
    <row r="22" spans="1:18" ht="128.25" x14ac:dyDescent="0.2">
      <c r="A22" s="118">
        <v>11</v>
      </c>
      <c r="B22" s="113" t="str">
        <f>+VLOOKUP(A22,'[1]IDENTIFICACIÓN DEL RC'!$A$6:$E$34,2,0)</f>
        <v>Gestión Documental</v>
      </c>
      <c r="C22" s="229" t="str">
        <f>+VLOOKUP('CONTROL DEL RC_SEGUIMIENTO'!A22,'[1]IDENTIFICACIÓN DEL RC'!$A$6:$E$34,4,0)</f>
        <v>Posibilidad de Pérdida o extravió documental por parte de un servidor que, aprovechando su posición frente a un recurso público, privilegia a un tercero con información para su beneficio.</v>
      </c>
      <c r="D22" s="113">
        <v>1</v>
      </c>
      <c r="E22" s="113" t="s">
        <v>102</v>
      </c>
      <c r="F22" s="113" t="s">
        <v>590</v>
      </c>
      <c r="G22" s="112" t="s">
        <v>103</v>
      </c>
      <c r="H22" s="112" t="s">
        <v>104</v>
      </c>
      <c r="I22" s="112" t="s">
        <v>105</v>
      </c>
      <c r="J22" s="113" t="s">
        <v>106</v>
      </c>
      <c r="K22" s="112" t="s">
        <v>107</v>
      </c>
      <c r="L22" s="112" t="s">
        <v>108</v>
      </c>
      <c r="M22" s="112" t="s">
        <v>109</v>
      </c>
      <c r="N22" s="112">
        <f t="shared" si="0"/>
        <v>100</v>
      </c>
      <c r="O22" s="112" t="str">
        <f t="shared" si="1"/>
        <v>Fuerte</v>
      </c>
      <c r="P22" s="112" t="s">
        <v>110</v>
      </c>
      <c r="Q22" s="113" t="str">
        <f t="shared" si="2"/>
        <v>Fuerte</v>
      </c>
      <c r="R22" s="354" t="str">
        <f t="shared" si="3"/>
        <v>No</v>
      </c>
    </row>
    <row r="23" spans="1:18" ht="114" x14ac:dyDescent="0.2">
      <c r="A23" s="118">
        <v>11</v>
      </c>
      <c r="B23" s="113" t="str">
        <f>+VLOOKUP(A23,'[1]IDENTIFICACIÓN DEL RC'!$A$6:$E$34,2,0)</f>
        <v>Gestión Documental</v>
      </c>
      <c r="C23" s="229" t="str">
        <f>+VLOOKUP('CONTROL DEL RC_SEGUIMIENTO'!A23,'[1]IDENTIFICACIÓN DEL RC'!$A$6:$E$34,4,0)</f>
        <v>Posibilidad de Pérdida o extravió documental por parte de un servidor que, aprovechando su posición frente a un recurso público, privilegia a un tercero con información para su beneficio.</v>
      </c>
      <c r="D23" s="113">
        <v>2</v>
      </c>
      <c r="E23" s="113" t="s">
        <v>102</v>
      </c>
      <c r="F23" s="113" t="s">
        <v>591</v>
      </c>
      <c r="G23" s="112" t="s">
        <v>166</v>
      </c>
      <c r="H23" s="112" t="s">
        <v>104</v>
      </c>
      <c r="I23" s="112" t="s">
        <v>105</v>
      </c>
      <c r="J23" s="113" t="s">
        <v>106</v>
      </c>
      <c r="K23" s="112" t="s">
        <v>107</v>
      </c>
      <c r="L23" s="112" t="s">
        <v>108</v>
      </c>
      <c r="M23" s="112" t="s">
        <v>109</v>
      </c>
      <c r="N23" s="112">
        <f t="shared" si="0"/>
        <v>95</v>
      </c>
      <c r="O23" s="112" t="str">
        <f t="shared" si="1"/>
        <v>Moderado</v>
      </c>
      <c r="P23" s="112" t="s">
        <v>110</v>
      </c>
      <c r="Q23" s="113" t="str">
        <f t="shared" si="2"/>
        <v>Moderado</v>
      </c>
      <c r="R23" s="354" t="str">
        <f t="shared" si="3"/>
        <v>SI</v>
      </c>
    </row>
    <row r="24" spans="1:18" ht="99.75" x14ac:dyDescent="0.2">
      <c r="A24" s="118">
        <v>11</v>
      </c>
      <c r="B24" s="113" t="str">
        <f>+VLOOKUP(A24,'[1]IDENTIFICACIÓN DEL RC'!$A$6:$E$34,2,0)</f>
        <v>Gestión Documental</v>
      </c>
      <c r="C24" s="229" t="str">
        <f>+VLOOKUP('CONTROL DEL RC_SEGUIMIENTO'!A24,'[1]IDENTIFICACIÓN DEL RC'!$A$6:$E$34,4,0)</f>
        <v>Posibilidad de Pérdida o extravió documental por parte de un servidor que, aprovechando su posición frente a un recurso público, privilegia a un tercero con información para su beneficio.</v>
      </c>
      <c r="D24" s="113">
        <v>3</v>
      </c>
      <c r="E24" s="113" t="s">
        <v>102</v>
      </c>
      <c r="F24" s="113" t="s">
        <v>592</v>
      </c>
      <c r="G24" s="112" t="s">
        <v>103</v>
      </c>
      <c r="H24" s="112" t="s">
        <v>104</v>
      </c>
      <c r="I24" s="112" t="s">
        <v>105</v>
      </c>
      <c r="J24" s="113" t="s">
        <v>106</v>
      </c>
      <c r="K24" s="112" t="s">
        <v>107</v>
      </c>
      <c r="L24" s="112" t="s">
        <v>108</v>
      </c>
      <c r="M24" s="112" t="s">
        <v>109</v>
      </c>
      <c r="N24" s="112">
        <f t="shared" si="0"/>
        <v>100</v>
      </c>
      <c r="O24" s="112" t="str">
        <f t="shared" si="1"/>
        <v>Fuerte</v>
      </c>
      <c r="P24" s="112" t="s">
        <v>110</v>
      </c>
      <c r="Q24" s="113" t="str">
        <f t="shared" si="2"/>
        <v>Fuerte</v>
      </c>
      <c r="R24" s="354" t="str">
        <f t="shared" si="3"/>
        <v>No</v>
      </c>
    </row>
    <row r="25" spans="1:18" ht="105" x14ac:dyDescent="0.2">
      <c r="A25" s="118">
        <v>12</v>
      </c>
      <c r="B25" s="113" t="str">
        <f>+VLOOKUP(A25,'[1]IDENTIFICACIÓN DEL RC'!$A$6:$E$34,2,0)</f>
        <v>Gestión de Recursos Físicos al Servicio de la Entidad</v>
      </c>
      <c r="C25" s="229" t="str">
        <f>+VLOOKUP('CONTROL DEL RC_SEGUIMIENTO'!A25,'[1]IDENTIFICACIÓN DEL RC'!$A$6:$E$34,4,0)</f>
        <v>Posibilidad de Pérdida y/o desaparición de los bienes al servicio de la Entidad parte de un servidor que, aprovechando su posición frente a un recurso público, sustrae bienes de la Entidad para su beneficio personal o un tercero.</v>
      </c>
      <c r="D25" s="113">
        <v>1</v>
      </c>
      <c r="E25" s="113" t="s">
        <v>102</v>
      </c>
      <c r="F25" s="113" t="s">
        <v>593</v>
      </c>
      <c r="G25" s="112" t="s">
        <v>166</v>
      </c>
      <c r="H25" s="112" t="s">
        <v>104</v>
      </c>
      <c r="I25" s="112" t="s">
        <v>105</v>
      </c>
      <c r="J25" s="113" t="s">
        <v>106</v>
      </c>
      <c r="K25" s="112" t="s">
        <v>107</v>
      </c>
      <c r="L25" s="112" t="s">
        <v>108</v>
      </c>
      <c r="M25" s="112" t="s">
        <v>109</v>
      </c>
      <c r="N25" s="112">
        <f t="shared" si="0"/>
        <v>95</v>
      </c>
      <c r="O25" s="112" t="str">
        <f t="shared" si="1"/>
        <v>Moderado</v>
      </c>
      <c r="P25" s="112" t="s">
        <v>110</v>
      </c>
      <c r="Q25" s="113" t="str">
        <f t="shared" si="2"/>
        <v>Moderado</v>
      </c>
      <c r="R25" s="354" t="str">
        <f t="shared" si="3"/>
        <v>SI</v>
      </c>
    </row>
    <row r="26" spans="1:18" ht="128.25" x14ac:dyDescent="0.2">
      <c r="A26" s="118">
        <v>12</v>
      </c>
      <c r="B26" s="113" t="str">
        <f>+VLOOKUP(A26,'[1]IDENTIFICACIÓN DEL RC'!$A$6:$E$34,2,0)</f>
        <v>Gestión de Recursos Físicos al Servicio de la Entidad</v>
      </c>
      <c r="C26" s="229" t="str">
        <f>+VLOOKUP('CONTROL DEL RC_SEGUIMIENTO'!A26,'[1]IDENTIFICACIÓN DEL RC'!$A$6:$E$34,4,0)</f>
        <v>Posibilidad de Pérdida y/o desaparición de los bienes al servicio de la Entidad parte de un servidor que, aprovechando su posición frente a un recurso público, sustrae bienes de la Entidad para su beneficio personal o un tercero.</v>
      </c>
      <c r="D26" s="113">
        <v>2</v>
      </c>
      <c r="E26" s="113" t="s">
        <v>102</v>
      </c>
      <c r="F26" s="113" t="s">
        <v>594</v>
      </c>
      <c r="G26" s="112" t="s">
        <v>103</v>
      </c>
      <c r="H26" s="112" t="s">
        <v>104</v>
      </c>
      <c r="I26" s="112" t="s">
        <v>105</v>
      </c>
      <c r="J26" s="113" t="s">
        <v>106</v>
      </c>
      <c r="K26" s="112" t="s">
        <v>107</v>
      </c>
      <c r="L26" s="112" t="s">
        <v>108</v>
      </c>
      <c r="M26" s="112" t="s">
        <v>109</v>
      </c>
      <c r="N26" s="112">
        <f t="shared" si="0"/>
        <v>100</v>
      </c>
      <c r="O26" s="112" t="str">
        <f t="shared" si="1"/>
        <v>Fuerte</v>
      </c>
      <c r="P26" s="112" t="s">
        <v>110</v>
      </c>
      <c r="Q26" s="113" t="str">
        <f t="shared" si="2"/>
        <v>Fuerte</v>
      </c>
      <c r="R26" s="354" t="str">
        <f t="shared" si="3"/>
        <v>No</v>
      </c>
    </row>
    <row r="27" spans="1:18" ht="105" x14ac:dyDescent="0.2">
      <c r="A27" s="118">
        <v>12</v>
      </c>
      <c r="B27" s="113" t="str">
        <f>+VLOOKUP(A27,'[1]IDENTIFICACIÓN DEL RC'!$A$6:$E$34,2,0)</f>
        <v>Gestión de Recursos Físicos al Servicio de la Entidad</v>
      </c>
      <c r="C27" s="229" t="str">
        <f>+VLOOKUP('CONTROL DEL RC_SEGUIMIENTO'!A27,'[1]IDENTIFICACIÓN DEL RC'!$A$6:$E$34,4,0)</f>
        <v>Posibilidad de Pérdida y/o desaparición de los bienes al servicio de la Entidad parte de un servidor que, aprovechando su posición frente a un recurso público, sustrae bienes de la Entidad para su beneficio personal o un tercero.</v>
      </c>
      <c r="D27" s="113">
        <v>3</v>
      </c>
      <c r="E27" s="113" t="s">
        <v>102</v>
      </c>
      <c r="F27" s="113" t="s">
        <v>595</v>
      </c>
      <c r="G27" s="112" t="s">
        <v>103</v>
      </c>
      <c r="H27" s="112" t="s">
        <v>104</v>
      </c>
      <c r="I27" s="112" t="s">
        <v>105</v>
      </c>
      <c r="J27" s="113" t="s">
        <v>106</v>
      </c>
      <c r="K27" s="112" t="s">
        <v>107</v>
      </c>
      <c r="L27" s="112" t="s">
        <v>108</v>
      </c>
      <c r="M27" s="112" t="s">
        <v>109</v>
      </c>
      <c r="N27" s="112">
        <f t="shared" si="0"/>
        <v>100</v>
      </c>
      <c r="O27" s="112" t="str">
        <f t="shared" si="1"/>
        <v>Fuerte</v>
      </c>
      <c r="P27" s="112" t="s">
        <v>110</v>
      </c>
      <c r="Q27" s="113" t="str">
        <f t="shared" si="2"/>
        <v>Fuerte</v>
      </c>
      <c r="R27" s="354" t="str">
        <f t="shared" si="3"/>
        <v>No</v>
      </c>
    </row>
    <row r="28" spans="1:18" ht="156.75" x14ac:dyDescent="0.2">
      <c r="A28" s="118">
        <v>13</v>
      </c>
      <c r="B28" s="113" t="str">
        <f>+VLOOKUP(A28,'[1]IDENTIFICACIÓN DEL RC'!$A$6:$E$34,2,0)</f>
        <v>Gestión de Seguridad y Convivencia</v>
      </c>
      <c r="C28" s="229" t="str">
        <f>+VLOOKUP('CONTROL DEL RC_SEGUIMIENTO'!A28,'[1]IDENTIFICACIÓN DEL RC'!$A$6:$E$34,4,0)</f>
        <v>Posibilidad de pérdida económica y reputacional por demandas a la entidad por el uso indebido de información confidencial a terceros por parte de funcionarios</v>
      </c>
      <c r="D28" s="113">
        <v>1</v>
      </c>
      <c r="E28" s="113" t="s">
        <v>102</v>
      </c>
      <c r="F28" s="113" t="s">
        <v>596</v>
      </c>
      <c r="G28" s="112" t="s">
        <v>103</v>
      </c>
      <c r="H28" s="112" t="s">
        <v>104</v>
      </c>
      <c r="I28" s="112" t="s">
        <v>105</v>
      </c>
      <c r="J28" s="113" t="s">
        <v>106</v>
      </c>
      <c r="K28" s="112" t="s">
        <v>107</v>
      </c>
      <c r="L28" s="112" t="s">
        <v>108</v>
      </c>
      <c r="M28" s="112" t="s">
        <v>109</v>
      </c>
      <c r="N28" s="112">
        <f t="shared" si="0"/>
        <v>100</v>
      </c>
      <c r="O28" s="112" t="str">
        <f t="shared" si="1"/>
        <v>Fuerte</v>
      </c>
      <c r="P28" s="112" t="s">
        <v>110</v>
      </c>
      <c r="Q28" s="113" t="str">
        <f t="shared" si="2"/>
        <v>Fuerte</v>
      </c>
      <c r="R28" s="354" t="str">
        <f t="shared" si="3"/>
        <v>No</v>
      </c>
    </row>
    <row r="29" spans="1:18" ht="114" x14ac:dyDescent="0.2">
      <c r="A29" s="118">
        <v>14</v>
      </c>
      <c r="B29" s="113" t="str">
        <f>+VLOOKUP(A29,'[1]IDENTIFICACIÓN DEL RC'!$A$6:$E$34,2,0)</f>
        <v>Gestión de Tecnologías de la Información</v>
      </c>
      <c r="C29" s="229" t="str">
        <f>+VLOOKUP('CONTROL DEL RC_SEGUIMIENTO'!A29,'[1]IDENTIFICACIÓN DEL RC'!$A$6:$E$34,4,0)</f>
        <v>Posibilidad de pérdida económica y reputacional por demandas debido al uso inadecuado de información catalogada por la entidad como clasificada o reservada por parte de colaboradores de la Secretaría</v>
      </c>
      <c r="D29" s="113">
        <v>1</v>
      </c>
      <c r="E29" s="113" t="s">
        <v>102</v>
      </c>
      <c r="F29" s="113" t="s">
        <v>597</v>
      </c>
      <c r="G29" s="112" t="s">
        <v>103</v>
      </c>
      <c r="H29" s="112" t="s">
        <v>104</v>
      </c>
      <c r="I29" s="112" t="s">
        <v>105</v>
      </c>
      <c r="J29" s="113" t="s">
        <v>106</v>
      </c>
      <c r="K29" s="112" t="s">
        <v>107</v>
      </c>
      <c r="L29" s="112" t="s">
        <v>108</v>
      </c>
      <c r="M29" s="112" t="s">
        <v>109</v>
      </c>
      <c r="N29" s="112">
        <f t="shared" si="0"/>
        <v>100</v>
      </c>
      <c r="O29" s="112" t="str">
        <f t="shared" si="1"/>
        <v>Fuerte</v>
      </c>
      <c r="P29" s="112" t="s">
        <v>110</v>
      </c>
      <c r="Q29" s="113" t="str">
        <f t="shared" si="2"/>
        <v>Fuerte</v>
      </c>
      <c r="R29" s="354" t="str">
        <f t="shared" si="3"/>
        <v>No</v>
      </c>
    </row>
    <row r="30" spans="1:18" ht="171" x14ac:dyDescent="0.2">
      <c r="A30" s="118">
        <v>14</v>
      </c>
      <c r="B30" s="113" t="str">
        <f>+VLOOKUP(A30,'[1]IDENTIFICACIÓN DEL RC'!$A$6:$E$34,2,0)</f>
        <v>Gestión de Tecnologías de la Información</v>
      </c>
      <c r="C30" s="229" t="str">
        <f>+VLOOKUP('CONTROL DEL RC_SEGUIMIENTO'!A30,'[1]IDENTIFICACIÓN DEL RC'!$A$6:$E$34,4,0)</f>
        <v>Posibilidad de pérdida económica y reputacional por demandas debido al uso inadecuado de información catalogada por la entidad como clasificada o reservada por parte de colaboradores de la Secretaría</v>
      </c>
      <c r="D30" s="113">
        <v>2</v>
      </c>
      <c r="E30" s="113" t="s">
        <v>102</v>
      </c>
      <c r="F30" s="113" t="s">
        <v>598</v>
      </c>
      <c r="G30" s="112" t="s">
        <v>103</v>
      </c>
      <c r="H30" s="112" t="s">
        <v>104</v>
      </c>
      <c r="I30" s="112" t="s">
        <v>105</v>
      </c>
      <c r="J30" s="113" t="s">
        <v>106</v>
      </c>
      <c r="K30" s="112" t="s">
        <v>107</v>
      </c>
      <c r="L30" s="112" t="s">
        <v>108</v>
      </c>
      <c r="M30" s="112" t="s">
        <v>109</v>
      </c>
      <c r="N30" s="112">
        <f t="shared" si="0"/>
        <v>100</v>
      </c>
      <c r="O30" s="112" t="str">
        <f t="shared" si="1"/>
        <v>Fuerte</v>
      </c>
      <c r="P30" s="112" t="s">
        <v>110</v>
      </c>
      <c r="Q30" s="113" t="str">
        <f t="shared" si="2"/>
        <v>Fuerte</v>
      </c>
      <c r="R30" s="354" t="str">
        <f t="shared" si="3"/>
        <v>No</v>
      </c>
    </row>
    <row r="31" spans="1:18" ht="171" x14ac:dyDescent="0.2">
      <c r="A31" s="118">
        <v>15</v>
      </c>
      <c r="B31" s="113" t="str">
        <f>+VLOOKUP(A31,'[1]IDENTIFICACIÓN DEL RC'!$A$6:$E$34,2,0)</f>
        <v>Gestión de Tecnologías de la Información</v>
      </c>
      <c r="C31" s="229" t="str">
        <f>+VLOOKUP('CONTROL DEL RC_SEGUIMIENTO'!A31,'[1]IDENTIFICACIÓN DEL RC'!$A$6:$E$34,4,0)</f>
        <v>Posibilidad de Pérdida de Integridad de la información almacenada en la infraestructura o soluciones tecnológicas de la entidad.</v>
      </c>
      <c r="D31" s="113">
        <v>1</v>
      </c>
      <c r="E31" s="113" t="s">
        <v>102</v>
      </c>
      <c r="F31" s="113" t="s">
        <v>599</v>
      </c>
      <c r="G31" s="112" t="s">
        <v>103</v>
      </c>
      <c r="H31" s="112" t="s">
        <v>104</v>
      </c>
      <c r="I31" s="112" t="s">
        <v>105</v>
      </c>
      <c r="J31" s="113" t="s">
        <v>106</v>
      </c>
      <c r="K31" s="112" t="s">
        <v>107</v>
      </c>
      <c r="L31" s="112" t="s">
        <v>108</v>
      </c>
      <c r="M31" s="112" t="s">
        <v>109</v>
      </c>
      <c r="N31" s="112">
        <f t="shared" si="0"/>
        <v>100</v>
      </c>
      <c r="O31" s="112" t="str">
        <f t="shared" si="1"/>
        <v>Fuerte</v>
      </c>
      <c r="P31" s="112" t="s">
        <v>110</v>
      </c>
      <c r="Q31" s="113" t="str">
        <f t="shared" si="2"/>
        <v>Fuerte</v>
      </c>
      <c r="R31" s="354" t="str">
        <f t="shared" si="3"/>
        <v>No</v>
      </c>
    </row>
    <row r="32" spans="1:18" ht="128.25" x14ac:dyDescent="0.2">
      <c r="A32" s="118">
        <v>15</v>
      </c>
      <c r="B32" s="113" t="str">
        <f>+VLOOKUP(A32,'[1]IDENTIFICACIÓN DEL RC'!$A$6:$E$34,2,0)</f>
        <v>Gestión de Tecnologías de la Información</v>
      </c>
      <c r="C32" s="229" t="str">
        <f>+VLOOKUP('CONTROL DEL RC_SEGUIMIENTO'!A32,'[1]IDENTIFICACIÓN DEL RC'!$A$6:$E$34,4,0)</f>
        <v>Posibilidad de Pérdida de Integridad de la información almacenada en la infraestructura o soluciones tecnológicas de la entidad.</v>
      </c>
      <c r="D32" s="113">
        <v>2</v>
      </c>
      <c r="E32" s="113" t="s">
        <v>102</v>
      </c>
      <c r="F32" s="113" t="s">
        <v>702</v>
      </c>
      <c r="G32" s="112" t="s">
        <v>103</v>
      </c>
      <c r="H32" s="112" t="s">
        <v>104</v>
      </c>
      <c r="I32" s="112" t="s">
        <v>105</v>
      </c>
      <c r="J32" s="113" t="s">
        <v>106</v>
      </c>
      <c r="K32" s="112" t="s">
        <v>107</v>
      </c>
      <c r="L32" s="112" t="s">
        <v>108</v>
      </c>
      <c r="M32" s="112" t="s">
        <v>109</v>
      </c>
      <c r="N32" s="112">
        <f t="shared" si="0"/>
        <v>100</v>
      </c>
      <c r="O32" s="112" t="str">
        <f t="shared" si="1"/>
        <v>Fuerte</v>
      </c>
      <c r="P32" s="112" t="s">
        <v>110</v>
      </c>
      <c r="Q32" s="113" t="str">
        <f t="shared" si="2"/>
        <v>Fuerte</v>
      </c>
      <c r="R32" s="354" t="str">
        <f t="shared" si="3"/>
        <v>No</v>
      </c>
    </row>
    <row r="33" spans="1:18" ht="409.5" x14ac:dyDescent="0.2">
      <c r="A33" s="118">
        <v>16</v>
      </c>
      <c r="B33" s="113" t="str">
        <f>+VLOOKUP(A33,'[1]IDENTIFICACIÓN DEL RC'!$A$6:$E$34,2,0)</f>
        <v>Gestión Financiera</v>
      </c>
      <c r="C33" s="229" t="str">
        <f>+VLOOKUP('CONTROL DEL RC_SEGUIMIENTO'!A33,'[1]IDENTIFICACIÓN DEL RC'!$A$6:$E$34,4,0)</f>
        <v>Posibilidad de Tramite de pagos incumpliendo los requisitos establecidos otorgando beneficios a terceros en contra de lo establecido en el Procedimiento PD-GF-13 Gestión de Pagos</v>
      </c>
      <c r="D33" s="113">
        <v>1</v>
      </c>
      <c r="E33" s="113" t="s">
        <v>102</v>
      </c>
      <c r="F33" s="113" t="s">
        <v>642</v>
      </c>
      <c r="G33" s="112" t="s">
        <v>103</v>
      </c>
      <c r="H33" s="112" t="s">
        <v>104</v>
      </c>
      <c r="I33" s="112" t="s">
        <v>105</v>
      </c>
      <c r="J33" s="113" t="s">
        <v>106</v>
      </c>
      <c r="K33" s="112" t="s">
        <v>107</v>
      </c>
      <c r="L33" s="112" t="s">
        <v>108</v>
      </c>
      <c r="M33" s="112" t="s">
        <v>109</v>
      </c>
      <c r="N33" s="112">
        <f t="shared" si="0"/>
        <v>100</v>
      </c>
      <c r="O33" s="112" t="str">
        <f t="shared" si="1"/>
        <v>Fuerte</v>
      </c>
      <c r="P33" s="112" t="s">
        <v>110</v>
      </c>
      <c r="Q33" s="113" t="str">
        <f t="shared" si="2"/>
        <v>Fuerte</v>
      </c>
      <c r="R33" s="354" t="str">
        <f t="shared" si="3"/>
        <v>No</v>
      </c>
    </row>
    <row r="34" spans="1:18" ht="171" x14ac:dyDescent="0.2">
      <c r="A34" s="118">
        <v>17</v>
      </c>
      <c r="B34" s="113" t="str">
        <f>+VLOOKUP(A34,'[1]IDENTIFICACIÓN DEL RC'!$A$6:$E$34,2,0)</f>
        <v>Gestión Estratégica del Talento Humano</v>
      </c>
      <c r="C34" s="229" t="str">
        <f>+VLOOKUP('CONTROL DEL RC_SEGUIMIENTO'!A34,'[1]IDENTIFICACIÓN DEL RC'!$A$6:$E$34,4,0)</f>
        <v>Posibilidad de Posesionar un servidor público que Incumpla con los requisitos establecidos en el Manual de Funciones de la SCJ</v>
      </c>
      <c r="D34" s="113">
        <v>1</v>
      </c>
      <c r="E34" s="113" t="s">
        <v>102</v>
      </c>
      <c r="F34" s="113" t="s">
        <v>600</v>
      </c>
      <c r="G34" s="112" t="s">
        <v>103</v>
      </c>
      <c r="H34" s="112" t="s">
        <v>104</v>
      </c>
      <c r="I34" s="112" t="s">
        <v>105</v>
      </c>
      <c r="J34" s="113" t="s">
        <v>106</v>
      </c>
      <c r="K34" s="112" t="s">
        <v>107</v>
      </c>
      <c r="L34" s="112" t="s">
        <v>108</v>
      </c>
      <c r="M34" s="112" t="s">
        <v>109</v>
      </c>
      <c r="N34" s="112">
        <f t="shared" si="0"/>
        <v>100</v>
      </c>
      <c r="O34" s="112" t="str">
        <f t="shared" si="1"/>
        <v>Fuerte</v>
      </c>
      <c r="P34" s="112" t="s">
        <v>110</v>
      </c>
      <c r="Q34" s="113" t="str">
        <f t="shared" si="2"/>
        <v>Fuerte</v>
      </c>
      <c r="R34" s="354" t="str">
        <f t="shared" si="3"/>
        <v>No</v>
      </c>
    </row>
    <row r="35" spans="1:18" ht="156.75" x14ac:dyDescent="0.2">
      <c r="A35" s="359">
        <v>18</v>
      </c>
      <c r="B35" s="360" t="str">
        <f>+VLOOKUP(A35,'[1]IDENTIFICACIÓN DEL RC'!$A$6:$E$34,2,0)</f>
        <v>Gestión Estratégica del Talento Humano</v>
      </c>
      <c r="C35" s="361" t="str">
        <f>+VLOOKUP('CONTROL DEL RC_SEGUIMIENTO'!A35,'[1]IDENTIFICACIÓN DEL RC'!$A$6:$E$34,4,0)</f>
        <v>Posibilidad de Interés indebido por un oferente en los procesos de contratación de la Dirección de Gestión Humana</v>
      </c>
      <c r="D35" s="113">
        <v>1</v>
      </c>
      <c r="E35" s="113" t="s">
        <v>102</v>
      </c>
      <c r="F35" s="113" t="s">
        <v>601</v>
      </c>
      <c r="G35" s="112" t="s">
        <v>103</v>
      </c>
      <c r="H35" s="112" t="s">
        <v>104</v>
      </c>
      <c r="I35" s="112" t="s">
        <v>105</v>
      </c>
      <c r="J35" s="113" t="s">
        <v>106</v>
      </c>
      <c r="K35" s="112" t="s">
        <v>107</v>
      </c>
      <c r="L35" s="112" t="s">
        <v>108</v>
      </c>
      <c r="M35" s="112" t="s">
        <v>109</v>
      </c>
      <c r="N35" s="112">
        <f t="shared" si="0"/>
        <v>100</v>
      </c>
      <c r="O35" s="112" t="str">
        <f t="shared" si="1"/>
        <v>Fuerte</v>
      </c>
      <c r="P35" s="112" t="s">
        <v>110</v>
      </c>
      <c r="Q35" s="113" t="str">
        <f t="shared" si="2"/>
        <v>Fuerte</v>
      </c>
      <c r="R35" s="354" t="str">
        <f t="shared" si="3"/>
        <v>No</v>
      </c>
    </row>
    <row r="36" spans="1:18" ht="156.75" x14ac:dyDescent="0.2">
      <c r="A36" s="118">
        <v>19</v>
      </c>
      <c r="B36" s="113" t="str">
        <f>+VLOOKUP(A36,'[1]IDENTIFICACIÓN DEL RC'!$A$6:$E$34,2,0)</f>
        <v>Gestión Contractual</v>
      </c>
      <c r="C36" s="229" t="str">
        <f>+VLOOKUP('CONTROL DEL RC_SEGUIMIENTO'!A36,'[1]IDENTIFICACIÓN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13">
        <v>1</v>
      </c>
      <c r="E36" s="113" t="s">
        <v>102</v>
      </c>
      <c r="F36" s="113" t="s">
        <v>643</v>
      </c>
      <c r="G36" s="112" t="s">
        <v>103</v>
      </c>
      <c r="H36" s="112" t="s">
        <v>104</v>
      </c>
      <c r="I36" s="112" t="s">
        <v>105</v>
      </c>
      <c r="J36" s="113" t="s">
        <v>106</v>
      </c>
      <c r="K36" s="112" t="s">
        <v>107</v>
      </c>
      <c r="L36" s="112" t="s">
        <v>108</v>
      </c>
      <c r="M36" s="112" t="s">
        <v>109</v>
      </c>
      <c r="N36" s="112">
        <f t="shared" si="0"/>
        <v>100</v>
      </c>
      <c r="O36" s="112" t="str">
        <f t="shared" si="1"/>
        <v>Fuerte</v>
      </c>
      <c r="P36" s="112" t="s">
        <v>110</v>
      </c>
      <c r="Q36" s="113" t="str">
        <f t="shared" si="2"/>
        <v>Fuerte</v>
      </c>
      <c r="R36" s="354" t="str">
        <f t="shared" si="3"/>
        <v>No</v>
      </c>
    </row>
    <row r="37" spans="1:18" ht="135" x14ac:dyDescent="0.2">
      <c r="A37" s="118">
        <v>19</v>
      </c>
      <c r="B37" s="113" t="str">
        <f>+VLOOKUP(A37,'[1]IDENTIFICACIÓN DEL RC'!$A$6:$E$34,2,0)</f>
        <v>Gestión Contractual</v>
      </c>
      <c r="C37" s="229" t="str">
        <f>+VLOOKUP('CONTROL DEL RC_SEGUIMIENTO'!A37,'[1]IDENTIFICACIÓN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13">
        <v>2</v>
      </c>
      <c r="E37" s="113" t="s">
        <v>102</v>
      </c>
      <c r="F37" s="113" t="s">
        <v>644</v>
      </c>
      <c r="G37" s="112" t="s">
        <v>103</v>
      </c>
      <c r="H37" s="112" t="s">
        <v>104</v>
      </c>
      <c r="I37" s="112" t="s">
        <v>105</v>
      </c>
      <c r="J37" s="113" t="s">
        <v>106</v>
      </c>
      <c r="K37" s="112" t="s">
        <v>107</v>
      </c>
      <c r="L37" s="112" t="s">
        <v>108</v>
      </c>
      <c r="M37" s="112" t="s">
        <v>109</v>
      </c>
      <c r="N37" s="112">
        <f t="shared" si="0"/>
        <v>100</v>
      </c>
      <c r="O37" s="112" t="str">
        <f t="shared" si="1"/>
        <v>Fuerte</v>
      </c>
      <c r="P37" s="112" t="s">
        <v>110</v>
      </c>
      <c r="Q37" s="113" t="str">
        <f t="shared" si="2"/>
        <v>Fuerte</v>
      </c>
      <c r="R37" s="354" t="str">
        <f t="shared" si="3"/>
        <v>No</v>
      </c>
    </row>
    <row r="38" spans="1:18" ht="114" x14ac:dyDescent="0.2">
      <c r="A38" s="118">
        <v>20</v>
      </c>
      <c r="B38" s="113" t="str">
        <f>+VLOOKUP(A38,'[1]IDENTIFICACIÓN DEL RC'!$A$6:$E$34,2,0)</f>
        <v>Gestión Contractual</v>
      </c>
      <c r="C38" s="229" t="str">
        <f>+VLOOKUP('CONTROL DEL RC_SEGUIMIENTO'!A38,'[1]IDENTIFICACIÓN DEL RC'!$A$6:$E$34,4,0)</f>
        <v>Posibilidad de Incumplimiento de funciones por acción u omisión por procedimientos desactualizados de la Gestión Contractual</v>
      </c>
      <c r="D38" s="113">
        <v>1</v>
      </c>
      <c r="E38" s="113" t="s">
        <v>102</v>
      </c>
      <c r="F38" s="113" t="s">
        <v>645</v>
      </c>
      <c r="G38" s="112" t="s">
        <v>103</v>
      </c>
      <c r="H38" s="112" t="s">
        <v>104</v>
      </c>
      <c r="I38" s="112" t="s">
        <v>105</v>
      </c>
      <c r="J38" s="113" t="s">
        <v>106</v>
      </c>
      <c r="K38" s="112" t="s">
        <v>107</v>
      </c>
      <c r="L38" s="112" t="s">
        <v>108</v>
      </c>
      <c r="M38" s="112" t="s">
        <v>109</v>
      </c>
      <c r="N38" s="112">
        <f t="shared" si="0"/>
        <v>100</v>
      </c>
      <c r="O38" s="112" t="str">
        <f t="shared" si="1"/>
        <v>Fuerte</v>
      </c>
      <c r="P38" s="112" t="s">
        <v>110</v>
      </c>
      <c r="Q38" s="113" t="str">
        <f t="shared" si="2"/>
        <v>Fuerte</v>
      </c>
      <c r="R38" s="354" t="str">
        <f t="shared" si="3"/>
        <v>No</v>
      </c>
    </row>
    <row r="39" spans="1:18" ht="128.25" x14ac:dyDescent="0.2">
      <c r="A39" s="118">
        <v>21</v>
      </c>
      <c r="B39" s="113" t="str">
        <f>+VLOOKUP(A39,'[1]IDENTIFICACIÓN DEL RC'!$A$6:$E$34,2,0)</f>
        <v>Evaluación al Sistema de Control Interno</v>
      </c>
      <c r="C39" s="229" t="str">
        <f>+VLOOKUP('CONTROL DEL RC_SEGUIMIENTO'!A39,'[1]IDENTIFICACIÓN DEL RC'!$A$6:$E$34,4,0)</f>
        <v>Posibilidad de Favorecimiento al proceso auditado o a terceros responsables a partir de auditorías, sesgadas, manipuladas o direccionadas, que impidan evidenciar la realidad de la gestión obstruyendo la evaluación de esta.</v>
      </c>
      <c r="D39" s="113">
        <v>1</v>
      </c>
      <c r="E39" s="113" t="s">
        <v>102</v>
      </c>
      <c r="F39" s="113" t="s">
        <v>602</v>
      </c>
      <c r="G39" s="112" t="s">
        <v>103</v>
      </c>
      <c r="H39" s="112" t="s">
        <v>104</v>
      </c>
      <c r="I39" s="112" t="s">
        <v>105</v>
      </c>
      <c r="J39" s="113" t="s">
        <v>106</v>
      </c>
      <c r="K39" s="112" t="s">
        <v>107</v>
      </c>
      <c r="L39" s="112" t="s">
        <v>108</v>
      </c>
      <c r="M39" s="112" t="s">
        <v>109</v>
      </c>
      <c r="N39" s="112">
        <f t="shared" si="0"/>
        <v>100</v>
      </c>
      <c r="O39" s="112" t="str">
        <f t="shared" si="1"/>
        <v>Fuerte</v>
      </c>
      <c r="P39" s="112" t="s">
        <v>110</v>
      </c>
      <c r="Q39" s="113" t="str">
        <f t="shared" si="2"/>
        <v>Fuerte</v>
      </c>
      <c r="R39" s="354" t="str">
        <f t="shared" si="3"/>
        <v>No</v>
      </c>
    </row>
    <row r="40" spans="1:18" ht="128.25" x14ac:dyDescent="0.2">
      <c r="A40" s="118">
        <v>22</v>
      </c>
      <c r="B40" s="113" t="str">
        <f>+VLOOKUP(A40,'[1]IDENTIFICACIÓN DEL RC'!$A$6:$E$34,2,0)</f>
        <v>Atención y Relación con el Ciudadano</v>
      </c>
      <c r="C40" s="229" t="str">
        <f>+VLOOKUP('CONTROL DEL RC_SEGUIMIENTO'!A40,'[1]IDENTIFICACIÓN DEL RC'!$A$6:$E$34,4,0)</f>
        <v>Posibilidad de Favorecimiento a terceros para acceder a los servicios ofertados por al SCJ por fuera de los lineamientos establecidos a cambio de dadivas</v>
      </c>
      <c r="D40" s="113">
        <v>1</v>
      </c>
      <c r="E40" s="113" t="s">
        <v>102</v>
      </c>
      <c r="F40" s="113" t="s">
        <v>659</v>
      </c>
      <c r="G40" s="112" t="s">
        <v>103</v>
      </c>
      <c r="H40" s="112" t="s">
        <v>104</v>
      </c>
      <c r="I40" s="112" t="s">
        <v>105</v>
      </c>
      <c r="J40" s="113" t="s">
        <v>106</v>
      </c>
      <c r="K40" s="112" t="s">
        <v>107</v>
      </c>
      <c r="L40" s="112" t="s">
        <v>108</v>
      </c>
      <c r="M40" s="112" t="s">
        <v>109</v>
      </c>
      <c r="N40" s="112">
        <f t="shared" si="0"/>
        <v>100</v>
      </c>
      <c r="O40" s="112" t="str">
        <f t="shared" si="1"/>
        <v>Fuerte</v>
      </c>
      <c r="P40" s="112" t="s">
        <v>110</v>
      </c>
      <c r="Q40" s="113" t="str">
        <f t="shared" si="2"/>
        <v>Fuerte</v>
      </c>
      <c r="R40" s="354" t="str">
        <f t="shared" si="3"/>
        <v>No</v>
      </c>
    </row>
    <row r="41" spans="1:18" ht="90" x14ac:dyDescent="0.2">
      <c r="A41" s="118">
        <v>23</v>
      </c>
      <c r="B41" s="113" t="str">
        <f>+VLOOKUP(A41,'[1]IDENTIFICACIÓN DEL RC'!$A$6:$E$34,2,0)</f>
        <v>Gestión Integral a las Personas Privadas de la Libertad -PPL-</v>
      </c>
      <c r="C41" s="229" t="str">
        <f>+VLOOKUP('CONTROL DEL RC_SEGUIMIENTO'!A41,'[1]IDENTIFICACIÓN DEL RC'!$A$6:$E$34,4,0)</f>
        <v>Posibilidad de alteración de la información en el SISIPEC web generando beneficio en el trámite de Autorización para ingreso como visitante a la Cárcel Distrital de Varones y Anexo de Mujeres.</v>
      </c>
      <c r="D41" s="113">
        <v>1</v>
      </c>
      <c r="E41" s="113" t="s">
        <v>102</v>
      </c>
      <c r="F41" s="355" t="s">
        <v>603</v>
      </c>
      <c r="G41" s="112" t="s">
        <v>103</v>
      </c>
      <c r="H41" s="112" t="s">
        <v>104</v>
      </c>
      <c r="I41" s="112" t="s">
        <v>105</v>
      </c>
      <c r="J41" s="113" t="s">
        <v>106</v>
      </c>
      <c r="K41" s="112" t="s">
        <v>107</v>
      </c>
      <c r="L41" s="112" t="s">
        <v>108</v>
      </c>
      <c r="M41" s="112" t="s">
        <v>109</v>
      </c>
      <c r="N41" s="112">
        <f t="shared" si="0"/>
        <v>100</v>
      </c>
      <c r="O41" s="112" t="str">
        <f t="shared" si="1"/>
        <v>Fuerte</v>
      </c>
      <c r="P41" s="112" t="s">
        <v>110</v>
      </c>
      <c r="Q41" s="113" t="str">
        <f t="shared" si="2"/>
        <v>Fuerte</v>
      </c>
      <c r="R41" s="354" t="str">
        <f t="shared" si="3"/>
        <v>No</v>
      </c>
    </row>
    <row r="42" spans="1:18" ht="128.25" x14ac:dyDescent="0.2">
      <c r="A42" s="118">
        <v>24</v>
      </c>
      <c r="B42" s="113" t="str">
        <f>+VLOOKUP(A42,'[1]IDENTIFICACIÓN DEL RC'!$A$6:$E$34,2,0)</f>
        <v>Administración de Bienes Muebles e Inmuebles para el Fortalecimiento de las Capacidades Operativas</v>
      </c>
      <c r="C42" s="229" t="str">
        <f>+VLOOKUP('CONTROL DEL RC_SEGUIMIENTO'!A42,'[1]IDENTIFICACIÓN DEL RC'!$A$6:$E$34,4,0)</f>
        <v>Posibilidad de suministro de combustible por parte de los proveedores a vehículos de propiedad o a cargo de la SDSCJ, por fuera de los parámetros de suministro establecidos para beneficio propio o de terceros</v>
      </c>
      <c r="D42" s="113">
        <v>1</v>
      </c>
      <c r="E42" s="113" t="s">
        <v>102</v>
      </c>
      <c r="F42" s="113" t="s">
        <v>604</v>
      </c>
      <c r="G42" s="112" t="s">
        <v>103</v>
      </c>
      <c r="H42" s="112" t="s">
        <v>104</v>
      </c>
      <c r="I42" s="112" t="s">
        <v>105</v>
      </c>
      <c r="J42" s="113" t="s">
        <v>106</v>
      </c>
      <c r="K42" s="112" t="s">
        <v>107</v>
      </c>
      <c r="L42" s="112" t="s">
        <v>108</v>
      </c>
      <c r="M42" s="112" t="s">
        <v>109</v>
      </c>
      <c r="N42" s="112">
        <f t="shared" si="0"/>
        <v>100</v>
      </c>
      <c r="O42" s="112" t="str">
        <f t="shared" si="1"/>
        <v>Fuerte</v>
      </c>
      <c r="P42" s="112" t="s">
        <v>110</v>
      </c>
      <c r="Q42" s="113" t="str">
        <f t="shared" si="2"/>
        <v>Fuerte</v>
      </c>
      <c r="R42" s="354" t="str">
        <f t="shared" si="3"/>
        <v>No</v>
      </c>
    </row>
    <row r="43" spans="1:18" ht="142.5" x14ac:dyDescent="0.2">
      <c r="A43" s="118">
        <v>24</v>
      </c>
      <c r="B43" s="113" t="str">
        <f>+VLOOKUP(A43,'[1]IDENTIFICACIÓN DEL RC'!$A$6:$E$34,2,0)</f>
        <v>Administración de Bienes Muebles e Inmuebles para el Fortalecimiento de las Capacidades Operativas</v>
      </c>
      <c r="C43" s="229" t="str">
        <f>+VLOOKUP('CONTROL DEL RC_SEGUIMIENTO'!A43,'[1]IDENTIFICACIÓN DEL RC'!$A$6:$E$34,4,0)</f>
        <v>Posibilidad de suministro de combustible por parte de los proveedores a vehículos de propiedad o a cargo de la SDSCJ, por fuera de los parámetros de suministro establecidos para beneficio propio o de terceros</v>
      </c>
      <c r="D43" s="113">
        <v>2</v>
      </c>
      <c r="E43" s="113" t="s">
        <v>102</v>
      </c>
      <c r="F43" s="113" t="s">
        <v>646</v>
      </c>
      <c r="G43" s="112" t="s">
        <v>103</v>
      </c>
      <c r="H43" s="112" t="s">
        <v>104</v>
      </c>
      <c r="I43" s="112" t="s">
        <v>105</v>
      </c>
      <c r="J43" s="113" t="s">
        <v>106</v>
      </c>
      <c r="K43" s="112" t="s">
        <v>107</v>
      </c>
      <c r="L43" s="112" t="s">
        <v>108</v>
      </c>
      <c r="M43" s="112" t="s">
        <v>109</v>
      </c>
      <c r="N43" s="112">
        <f t="shared" si="0"/>
        <v>100</v>
      </c>
      <c r="O43" s="112" t="str">
        <f t="shared" si="1"/>
        <v>Fuerte</v>
      </c>
      <c r="P43" s="112" t="s">
        <v>110</v>
      </c>
      <c r="Q43" s="113" t="str">
        <f t="shared" si="2"/>
        <v>Fuerte</v>
      </c>
      <c r="R43" s="354" t="str">
        <f t="shared" si="3"/>
        <v>No</v>
      </c>
    </row>
    <row r="44" spans="1:18" ht="185.25" x14ac:dyDescent="0.2">
      <c r="A44" s="118">
        <v>25</v>
      </c>
      <c r="B44" s="113" t="str">
        <f>+VLOOKUP(A44,'[1]IDENTIFICACIÓN DEL RC'!$A$6:$E$34,2,0)</f>
        <v>Administración de Bienes Muebles e Inmuebles para el Fortalecimiento de las Capacidades Operativas</v>
      </c>
      <c r="C44" s="229" t="str">
        <f>+VLOOKUP('CONTROL DEL RC_SEGUIMIENTO'!A44,'[1]IDENTIFICACIÓN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13">
        <v>1</v>
      </c>
      <c r="E44" s="113" t="s">
        <v>102</v>
      </c>
      <c r="F44" s="113" t="s">
        <v>703</v>
      </c>
      <c r="G44" s="112" t="s">
        <v>103</v>
      </c>
      <c r="H44" s="112" t="s">
        <v>104</v>
      </c>
      <c r="I44" s="112" t="s">
        <v>105</v>
      </c>
      <c r="J44" s="113" t="s">
        <v>106</v>
      </c>
      <c r="K44" s="112" t="s">
        <v>107</v>
      </c>
      <c r="L44" s="112" t="s">
        <v>108</v>
      </c>
      <c r="M44" s="112" t="s">
        <v>109</v>
      </c>
      <c r="N44" s="112">
        <f t="shared" si="0"/>
        <v>100</v>
      </c>
      <c r="O44" s="112" t="str">
        <f t="shared" si="1"/>
        <v>Fuerte</v>
      </c>
      <c r="P44" s="112" t="s">
        <v>110</v>
      </c>
      <c r="Q44" s="113" t="str">
        <f t="shared" si="2"/>
        <v>Fuerte</v>
      </c>
      <c r="R44" s="354" t="str">
        <f t="shared" si="3"/>
        <v>No</v>
      </c>
    </row>
    <row r="45" spans="1:18" ht="114" x14ac:dyDescent="0.2">
      <c r="A45" s="118">
        <v>26</v>
      </c>
      <c r="B45" s="113" t="str">
        <f>+VLOOKUP(A45,'[1]IDENTIFICACIÓN DEL RC'!$A$6:$E$34,2,0)</f>
        <v>Gestión Jurídica</v>
      </c>
      <c r="C45" s="229" t="str">
        <f>+VLOOKUP('CONTROL DEL RC_SEGUIMIENTO'!A45,'[1]IDENTIFICACIÓN DEL RC'!$A$6:$E$34,4,0)</f>
        <v>Posibilidad de Incumplimiento de funciones por acción u omisión por procedimientos desactualizados de la Gestión Juridica</v>
      </c>
      <c r="D45" s="113">
        <v>1</v>
      </c>
      <c r="E45" s="113" t="s">
        <v>102</v>
      </c>
      <c r="F45" s="113" t="s">
        <v>645</v>
      </c>
      <c r="G45" s="112" t="s">
        <v>103</v>
      </c>
      <c r="H45" s="112" t="s">
        <v>104</v>
      </c>
      <c r="I45" s="112" t="s">
        <v>105</v>
      </c>
      <c r="J45" s="113" t="s">
        <v>106</v>
      </c>
      <c r="K45" s="112" t="s">
        <v>107</v>
      </c>
      <c r="L45" s="112" t="s">
        <v>108</v>
      </c>
      <c r="M45" s="112" t="s">
        <v>109</v>
      </c>
      <c r="N45" s="112">
        <f t="shared" si="0"/>
        <v>100</v>
      </c>
      <c r="O45" s="112" t="str">
        <f t="shared" si="1"/>
        <v>Fuerte</v>
      </c>
      <c r="P45" s="112" t="s">
        <v>110</v>
      </c>
      <c r="Q45" s="113" t="str">
        <f t="shared" si="2"/>
        <v>Fuerte</v>
      </c>
      <c r="R45" s="354" t="str">
        <f t="shared" si="3"/>
        <v>No</v>
      </c>
    </row>
    <row r="46" spans="1:18" ht="180.75" thickBot="1" x14ac:dyDescent="0.25">
      <c r="A46" s="142">
        <v>27</v>
      </c>
      <c r="B46" s="119" t="str">
        <f>+VLOOKUP(A46,'[1]IDENTIFICACIÓN DEL RC'!$A$6:$E$34,2,0)</f>
        <v>Gestión Contractual</v>
      </c>
      <c r="C46" s="230"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19">
        <v>1</v>
      </c>
      <c r="E46" s="119" t="s">
        <v>102</v>
      </c>
      <c r="F46" s="119" t="s">
        <v>707</v>
      </c>
      <c r="G46" s="143" t="s">
        <v>103</v>
      </c>
      <c r="H46" s="143" t="s">
        <v>104</v>
      </c>
      <c r="I46" s="143" t="s">
        <v>105</v>
      </c>
      <c r="J46" s="119" t="s">
        <v>106</v>
      </c>
      <c r="K46" s="143" t="s">
        <v>107</v>
      </c>
      <c r="L46" s="143" t="s">
        <v>108</v>
      </c>
      <c r="M46" s="143" t="s">
        <v>109</v>
      </c>
      <c r="N46" s="143">
        <f t="shared" si="0"/>
        <v>100</v>
      </c>
      <c r="O46" s="143" t="str">
        <f t="shared" si="1"/>
        <v>Fuerte</v>
      </c>
      <c r="P46" s="143" t="s">
        <v>110</v>
      </c>
      <c r="Q46" s="119" t="str">
        <f t="shared" si="2"/>
        <v>Fuerte</v>
      </c>
      <c r="R46" s="356" t="str">
        <f t="shared" si="3"/>
        <v>No</v>
      </c>
    </row>
  </sheetData>
  <autoFilter ref="A5:B46" xr:uid="{00000000-0009-0000-0000-000009000000}"/>
  <mergeCells count="4">
    <mergeCell ref="A1:B1"/>
    <mergeCell ref="C1:P1"/>
    <mergeCell ref="Q1:R1"/>
    <mergeCell ref="A3:R4"/>
  </mergeCells>
  <pageMargins left="0.55118110236220474" right="0.39370078740157483" top="0.47244094488188981" bottom="0.70866141732283472" header="0.31496062992125984" footer="0.31496062992125984"/>
  <pageSetup scale="26" fitToHeight="0" orientation="landscape" r:id="rId1"/>
  <headerFoot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E0754"/>
  </sheetPr>
  <dimension ref="A1:BC46"/>
  <sheetViews>
    <sheetView showGridLines="0" tabSelected="1" topLeftCell="A13" zoomScale="90" zoomScaleNormal="90" workbookViewId="0">
      <pane ySplit="5" topLeftCell="A18" activePane="bottomLeft" state="frozen"/>
      <selection activeCell="A13" sqref="A13"/>
      <selection pane="bottomLeft" activeCell="A18" sqref="A18"/>
    </sheetView>
  </sheetViews>
  <sheetFormatPr baseColWidth="10" defaultColWidth="11.42578125" defaultRowHeight="11.25" x14ac:dyDescent="0.25"/>
  <cols>
    <col min="1" max="1" width="1.42578125" style="311" customWidth="1"/>
    <col min="2" max="2" width="10.42578125" style="328" customWidth="1"/>
    <col min="3" max="3" width="33.42578125" style="311" customWidth="1"/>
    <col min="4" max="4" width="14.42578125" style="311" customWidth="1"/>
    <col min="5" max="5" width="11.42578125" style="311" customWidth="1"/>
    <col min="6" max="6" width="10.140625" style="311" customWidth="1"/>
    <col min="7" max="7" width="9.85546875" style="311" customWidth="1"/>
    <col min="8" max="9" width="9.5703125" style="311" customWidth="1"/>
    <col min="10" max="10" width="8.5703125" style="311" customWidth="1"/>
    <col min="11" max="11" width="10.42578125" style="311" customWidth="1"/>
    <col min="12" max="12" width="12" style="311" customWidth="1"/>
    <col min="13" max="13" width="1.5703125" style="311" customWidth="1"/>
    <col min="14" max="14" width="8.42578125" style="311" customWidth="1"/>
    <col min="15" max="15" width="5.42578125" style="311" customWidth="1"/>
    <col min="16" max="16" width="1.42578125" style="311" customWidth="1"/>
    <col min="17" max="17" width="11.42578125" style="311" customWidth="1"/>
    <col min="18" max="19" width="7.5703125" style="311" customWidth="1"/>
    <col min="20" max="20" width="11.42578125" style="311" customWidth="1"/>
    <col min="21" max="22" width="6.42578125" style="311" customWidth="1"/>
    <col min="23" max="23" width="1.85546875" style="311" customWidth="1"/>
    <col min="24" max="25" width="9.42578125" style="311" customWidth="1"/>
    <col min="26" max="29" width="8.140625" style="311" customWidth="1"/>
    <col min="30" max="30" width="1.42578125" style="311" customWidth="1"/>
    <col min="31" max="32" width="11" style="311" customWidth="1"/>
    <col min="33" max="33" width="1.5703125" style="311" customWidth="1"/>
    <col min="34" max="34" width="11.42578125" style="311" customWidth="1"/>
    <col min="35" max="36" width="7.85546875" style="311" customWidth="1"/>
    <col min="37" max="37" width="1.42578125" style="311" customWidth="1"/>
    <col min="38" max="38" width="11.42578125" style="311" customWidth="1"/>
    <col min="39" max="40" width="8.140625" style="311" customWidth="1"/>
    <col min="41" max="41" width="1.5703125" style="311" customWidth="1"/>
    <col min="42" max="42" width="65.140625" style="342" customWidth="1"/>
    <col min="43" max="43" width="5.42578125" style="311" customWidth="1"/>
    <col min="44" max="45" width="15.5703125" style="311" customWidth="1"/>
    <col min="46" max="46" width="5.42578125" style="311" customWidth="1"/>
    <col min="47" max="48" width="15.42578125" style="311" customWidth="1"/>
    <col min="49" max="49" width="5.42578125" style="311" customWidth="1"/>
    <col min="50" max="50" width="13" style="311" customWidth="1"/>
    <col min="51" max="51" width="17.42578125" style="311" customWidth="1"/>
    <col min="52" max="52" width="5.42578125" style="311" customWidth="1"/>
    <col min="53" max="16384" width="11.42578125" style="311"/>
  </cols>
  <sheetData>
    <row r="1" spans="1:55" x14ac:dyDescent="0.25">
      <c r="B1" s="312"/>
      <c r="C1" s="313"/>
      <c r="D1" s="515" t="s">
        <v>796</v>
      </c>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7"/>
    </row>
    <row r="2" spans="1:55" x14ac:dyDescent="0.25">
      <c r="B2" s="314"/>
      <c r="C2" s="315"/>
      <c r="D2" s="518" t="s">
        <v>797</v>
      </c>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20"/>
    </row>
    <row r="3" spans="1:55" x14ac:dyDescent="0.25">
      <c r="B3" s="314"/>
      <c r="C3" s="315"/>
      <c r="D3" s="518" t="s">
        <v>798</v>
      </c>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20"/>
    </row>
    <row r="4" spans="1:55" ht="12" thickBot="1" x14ac:dyDescent="0.3">
      <c r="B4" s="316"/>
      <c r="C4" s="317"/>
      <c r="D4" s="521" t="s">
        <v>814</v>
      </c>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3"/>
    </row>
    <row r="5" spans="1:55" ht="12" thickBot="1" x14ac:dyDescent="0.3">
      <c r="A5" s="318"/>
      <c r="B5" s="319"/>
      <c r="C5" s="318"/>
      <c r="D5" s="318"/>
      <c r="E5" s="318"/>
      <c r="F5" s="318"/>
      <c r="G5" s="318"/>
      <c r="H5" s="318"/>
      <c r="I5" s="315"/>
      <c r="J5" s="315"/>
      <c r="K5" s="315"/>
      <c r="L5" s="315"/>
      <c r="N5" s="315"/>
      <c r="O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39"/>
      <c r="AQ5" s="315"/>
      <c r="AR5" s="315"/>
      <c r="AS5" s="315"/>
      <c r="AT5" s="315"/>
      <c r="AU5" s="315"/>
      <c r="AV5" s="315"/>
      <c r="AW5" s="315"/>
      <c r="AX5" s="315"/>
      <c r="AY5" s="315"/>
      <c r="AZ5" s="315"/>
      <c r="BA5" s="315"/>
      <c r="BB5" s="315"/>
      <c r="BC5" s="315"/>
    </row>
    <row r="6" spans="1:55" ht="15" customHeight="1" x14ac:dyDescent="0.25">
      <c r="B6" s="312"/>
      <c r="C6" s="362"/>
      <c r="D6" s="362"/>
      <c r="E6" s="362"/>
      <c r="F6" s="362"/>
      <c r="G6" s="362"/>
      <c r="H6" s="527" t="s">
        <v>813</v>
      </c>
      <c r="I6" s="527"/>
      <c r="J6" s="527"/>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3"/>
      <c r="BA6" s="315"/>
      <c r="BB6" s="315"/>
      <c r="BC6" s="315"/>
    </row>
    <row r="7" spans="1:55" s="318" customFormat="1" x14ac:dyDescent="0.25">
      <c r="B7" s="320"/>
      <c r="C7" s="319"/>
      <c r="M7" s="321"/>
      <c r="P7" s="321"/>
      <c r="AP7" s="340"/>
      <c r="AZ7" s="322"/>
    </row>
    <row r="8" spans="1:55" x14ac:dyDescent="0.25">
      <c r="A8" s="315"/>
      <c r="B8" s="314"/>
      <c r="C8" s="315"/>
      <c r="D8" s="315"/>
      <c r="E8" s="315"/>
      <c r="F8" s="315"/>
      <c r="G8" s="315"/>
      <c r="I8" s="315"/>
      <c r="J8" s="315"/>
      <c r="K8" s="315"/>
      <c r="L8" s="315"/>
      <c r="N8" s="315"/>
      <c r="O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39"/>
      <c r="AQ8" s="315"/>
      <c r="AR8" s="315"/>
      <c r="AS8" s="315"/>
      <c r="AT8" s="315"/>
      <c r="AU8" s="315"/>
      <c r="AV8" s="315"/>
      <c r="AW8" s="315"/>
      <c r="AX8" s="315"/>
      <c r="AY8" s="315"/>
      <c r="AZ8" s="323"/>
      <c r="BA8" s="315"/>
      <c r="BB8" s="315"/>
      <c r="BC8" s="315"/>
    </row>
    <row r="9" spans="1:55" ht="41.85" customHeight="1" x14ac:dyDescent="0.25">
      <c r="A9" s="315"/>
      <c r="B9" s="314"/>
      <c r="C9" s="524"/>
      <c r="D9" s="524"/>
      <c r="E9" s="315"/>
      <c r="F9" s="315"/>
      <c r="G9" s="315"/>
      <c r="H9" s="525" t="s">
        <v>799</v>
      </c>
      <c r="I9" s="525"/>
      <c r="J9" s="525"/>
      <c r="K9" s="315"/>
      <c r="L9" s="315"/>
      <c r="N9" s="315"/>
      <c r="O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39"/>
      <c r="AQ9" s="315"/>
      <c r="AR9" s="315"/>
      <c r="AS9" s="315"/>
      <c r="AT9" s="315"/>
      <c r="AU9" s="315"/>
      <c r="AV9" s="315"/>
      <c r="AW9" s="315"/>
      <c r="AX9" s="315"/>
      <c r="AY9" s="315"/>
      <c r="AZ9" s="323"/>
      <c r="BA9" s="315"/>
      <c r="BB9" s="315"/>
      <c r="BC9" s="315"/>
    </row>
    <row r="10" spans="1:55" x14ac:dyDescent="0.25">
      <c r="A10" s="315"/>
      <c r="B10" s="314"/>
      <c r="C10" s="315"/>
      <c r="D10" s="315"/>
      <c r="E10" s="315"/>
      <c r="F10" s="315"/>
      <c r="G10" s="315"/>
      <c r="H10" s="326" t="s">
        <v>108</v>
      </c>
      <c r="I10" s="526" t="s">
        <v>200</v>
      </c>
      <c r="J10" s="526"/>
      <c r="K10" s="315"/>
      <c r="L10" s="315"/>
      <c r="N10" s="315"/>
      <c r="O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39"/>
      <c r="AQ10" s="315"/>
      <c r="AR10" s="315"/>
      <c r="AS10" s="315"/>
      <c r="AT10" s="315"/>
      <c r="AU10" s="315"/>
      <c r="AV10" s="315"/>
      <c r="AW10" s="315"/>
      <c r="AX10" s="315"/>
      <c r="AY10" s="315"/>
      <c r="AZ10" s="323"/>
      <c r="BA10" s="315"/>
      <c r="BB10" s="315"/>
      <c r="BC10" s="315"/>
    </row>
    <row r="11" spans="1:55" x14ac:dyDescent="0.25">
      <c r="A11" s="315"/>
      <c r="B11" s="314"/>
      <c r="C11" s="315"/>
      <c r="D11" s="315"/>
      <c r="E11" s="315"/>
      <c r="F11" s="315"/>
      <c r="G11" s="315"/>
      <c r="H11" s="327" t="s">
        <v>711</v>
      </c>
      <c r="I11" s="519"/>
      <c r="J11" s="519"/>
      <c r="K11" s="315"/>
      <c r="L11" s="315"/>
      <c r="N11" s="315"/>
      <c r="O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39"/>
      <c r="AQ11" s="315"/>
      <c r="AR11" s="315"/>
      <c r="AS11" s="315"/>
      <c r="AT11" s="315"/>
      <c r="AU11" s="315"/>
      <c r="AV11" s="315"/>
      <c r="AW11" s="315"/>
      <c r="AX11" s="315"/>
      <c r="AY11" s="315"/>
      <c r="AZ11" s="323"/>
      <c r="BA11" s="315"/>
      <c r="BB11" s="315"/>
      <c r="BC11" s="315"/>
    </row>
    <row r="12" spans="1:55" x14ac:dyDescent="0.25">
      <c r="B12" s="314"/>
      <c r="C12" s="315"/>
      <c r="D12" s="315"/>
      <c r="E12" s="315"/>
      <c r="F12" s="315"/>
      <c r="G12" s="315"/>
      <c r="H12" s="315"/>
      <c r="I12" s="315"/>
      <c r="J12" s="315"/>
      <c r="K12" s="315"/>
      <c r="L12" s="315"/>
      <c r="M12" s="328"/>
      <c r="N12" s="329"/>
      <c r="O12" s="329"/>
      <c r="P12" s="328"/>
      <c r="Q12" s="329"/>
      <c r="R12" s="329"/>
      <c r="S12" s="329"/>
      <c r="T12" s="329"/>
      <c r="U12" s="329"/>
      <c r="V12" s="329"/>
      <c r="W12" s="329"/>
      <c r="X12" s="315"/>
      <c r="Y12" s="315"/>
      <c r="Z12" s="315"/>
      <c r="AA12" s="315"/>
      <c r="AB12" s="315"/>
      <c r="AC12" s="315"/>
      <c r="AD12" s="315"/>
      <c r="AE12" s="315"/>
      <c r="AF12" s="315"/>
      <c r="AG12" s="315"/>
      <c r="AH12" s="315"/>
      <c r="AI12" s="315"/>
      <c r="AJ12" s="315"/>
      <c r="AK12" s="315"/>
      <c r="AL12" s="315"/>
      <c r="AM12" s="315"/>
      <c r="AN12" s="315"/>
      <c r="AO12" s="315"/>
      <c r="AP12" s="339"/>
      <c r="AQ12" s="315"/>
      <c r="AR12" s="315"/>
      <c r="AS12" s="315"/>
      <c r="AT12" s="315"/>
      <c r="AU12" s="315"/>
      <c r="AV12" s="315"/>
      <c r="AW12" s="315"/>
      <c r="AX12" s="315"/>
      <c r="AY12" s="315"/>
      <c r="AZ12" s="323"/>
      <c r="BA12" s="315"/>
      <c r="BB12" s="315"/>
      <c r="BC12" s="315"/>
    </row>
    <row r="13" spans="1:55" s="321" customFormat="1" x14ac:dyDescent="0.25">
      <c r="B13" s="330" t="s">
        <v>712</v>
      </c>
      <c r="C13" s="321" t="s">
        <v>713</v>
      </c>
      <c r="D13" s="321" t="s">
        <v>714</v>
      </c>
      <c r="E13" s="321" t="s">
        <v>715</v>
      </c>
      <c r="F13" s="321" t="s">
        <v>716</v>
      </c>
      <c r="G13" s="321" t="s">
        <v>717</v>
      </c>
      <c r="H13" s="321" t="s">
        <v>718</v>
      </c>
      <c r="I13" s="321" t="s">
        <v>719</v>
      </c>
      <c r="J13" s="321" t="s">
        <v>720</v>
      </c>
      <c r="K13" s="321" t="s">
        <v>721</v>
      </c>
      <c r="L13" s="321" t="s">
        <v>722</v>
      </c>
      <c r="AP13" s="341"/>
      <c r="AZ13" s="331"/>
      <c r="BA13" s="318"/>
      <c r="BB13" s="318"/>
    </row>
    <row r="14" spans="1:55" s="332" customFormat="1" ht="44.45" customHeight="1" x14ac:dyDescent="0.25">
      <c r="B14" s="514" t="s">
        <v>723</v>
      </c>
      <c r="C14" s="514" t="s">
        <v>723</v>
      </c>
      <c r="D14" s="514" t="s">
        <v>15</v>
      </c>
      <c r="E14" s="514"/>
      <c r="F14" s="514"/>
      <c r="G14" s="514"/>
      <c r="H14" s="514"/>
      <c r="I14" s="514"/>
      <c r="J14" s="514"/>
      <c r="K14" s="514"/>
      <c r="L14" s="514"/>
      <c r="M14" s="334"/>
      <c r="N14" s="514" t="s">
        <v>724</v>
      </c>
      <c r="O14" s="514"/>
      <c r="Q14" s="514" t="s">
        <v>725</v>
      </c>
      <c r="R14" s="514"/>
      <c r="S14" s="514"/>
      <c r="T14" s="514" t="s">
        <v>726</v>
      </c>
      <c r="U14" s="514"/>
      <c r="V14" s="514"/>
      <c r="W14" s="324"/>
      <c r="X14" s="514" t="s">
        <v>727</v>
      </c>
      <c r="Y14" s="514"/>
      <c r="Z14" s="514" t="s">
        <v>728</v>
      </c>
      <c r="AA14" s="514"/>
      <c r="AB14" s="514" t="s">
        <v>729</v>
      </c>
      <c r="AC14" s="514"/>
      <c r="AD14" s="324"/>
      <c r="AE14" s="514" t="s">
        <v>730</v>
      </c>
      <c r="AF14" s="514"/>
      <c r="AG14" s="324"/>
      <c r="AH14" s="514" t="s">
        <v>731</v>
      </c>
      <c r="AI14" s="514"/>
      <c r="AJ14" s="514"/>
      <c r="AK14" s="324"/>
      <c r="AL14" s="514" t="s">
        <v>732</v>
      </c>
      <c r="AM14" s="514"/>
      <c r="AN14" s="514"/>
      <c r="AO14" s="324"/>
      <c r="AP14" s="529" t="s">
        <v>733</v>
      </c>
      <c r="AQ14" s="324"/>
      <c r="AR14" s="514" t="s">
        <v>734</v>
      </c>
      <c r="AS14" s="514"/>
      <c r="AT14" s="324"/>
      <c r="AU14" s="514" t="s">
        <v>735</v>
      </c>
      <c r="AV14" s="514"/>
      <c r="AW14" s="324"/>
      <c r="AX14" s="514" t="s">
        <v>736</v>
      </c>
      <c r="AY14" s="514"/>
      <c r="AZ14" s="335"/>
      <c r="BB14" s="324"/>
      <c r="BC14" s="324"/>
    </row>
    <row r="15" spans="1:55" s="332" customFormat="1" ht="19.350000000000001" customHeight="1" x14ac:dyDescent="0.25">
      <c r="A15" s="324"/>
      <c r="B15" s="514"/>
      <c r="C15" s="514"/>
      <c r="D15" s="514" t="s">
        <v>737</v>
      </c>
      <c r="E15" s="514"/>
      <c r="F15" s="514"/>
      <c r="G15" s="514"/>
      <c r="H15" s="514"/>
      <c r="I15" s="514"/>
      <c r="J15" s="514" t="s">
        <v>738</v>
      </c>
      <c r="K15" s="514" t="s">
        <v>739</v>
      </c>
      <c r="L15" s="514" t="s">
        <v>740</v>
      </c>
      <c r="M15" s="334"/>
      <c r="N15" s="514"/>
      <c r="O15" s="514"/>
      <c r="Q15" s="514"/>
      <c r="R15" s="514"/>
      <c r="S15" s="514"/>
      <c r="T15" s="514"/>
      <c r="U15" s="514"/>
      <c r="V15" s="514"/>
      <c r="W15" s="324"/>
      <c r="X15" s="514"/>
      <c r="Y15" s="514"/>
      <c r="Z15" s="514"/>
      <c r="AA15" s="514"/>
      <c r="AB15" s="514"/>
      <c r="AC15" s="514"/>
      <c r="AD15" s="324"/>
      <c r="AE15" s="514"/>
      <c r="AF15" s="514"/>
      <c r="AG15" s="324"/>
      <c r="AH15" s="514"/>
      <c r="AI15" s="514"/>
      <c r="AJ15" s="514"/>
      <c r="AK15" s="324"/>
      <c r="AL15" s="514"/>
      <c r="AM15" s="514"/>
      <c r="AN15" s="514"/>
      <c r="AO15" s="324"/>
      <c r="AP15" s="529"/>
      <c r="AQ15" s="324"/>
      <c r="AR15" s="325" t="s">
        <v>108</v>
      </c>
      <c r="AS15" s="325" t="s">
        <v>200</v>
      </c>
      <c r="AU15" s="325" t="s">
        <v>108</v>
      </c>
      <c r="AV15" s="325" t="s">
        <v>200</v>
      </c>
      <c r="AX15" s="528">
        <v>0</v>
      </c>
      <c r="AY15" s="528"/>
      <c r="AZ15" s="335"/>
      <c r="BA15" s="324"/>
      <c r="BB15" s="324"/>
      <c r="BC15" s="324"/>
    </row>
    <row r="16" spans="1:55" s="332" customFormat="1" ht="13.35" customHeight="1" x14ac:dyDescent="0.25">
      <c r="A16" s="324"/>
      <c r="B16" s="514"/>
      <c r="C16" s="514"/>
      <c r="D16" s="514"/>
      <c r="E16" s="514"/>
      <c r="F16" s="514"/>
      <c r="G16" s="514"/>
      <c r="H16" s="514"/>
      <c r="I16" s="514"/>
      <c r="J16" s="514"/>
      <c r="K16" s="514"/>
      <c r="L16" s="514"/>
      <c r="M16" s="334"/>
      <c r="N16" s="514"/>
      <c r="O16" s="514"/>
      <c r="Q16" s="514"/>
      <c r="R16" s="514"/>
      <c r="S16" s="514"/>
      <c r="T16" s="514"/>
      <c r="U16" s="514"/>
      <c r="V16" s="514"/>
      <c r="W16" s="324"/>
      <c r="X16" s="514"/>
      <c r="Y16" s="514"/>
      <c r="Z16" s="514"/>
      <c r="AA16" s="514"/>
      <c r="AB16" s="514"/>
      <c r="AC16" s="514"/>
      <c r="AD16" s="324"/>
      <c r="AE16" s="514"/>
      <c r="AF16" s="514"/>
      <c r="AG16" s="324"/>
      <c r="AH16" s="514"/>
      <c r="AI16" s="514"/>
      <c r="AJ16" s="514"/>
      <c r="AK16" s="324"/>
      <c r="AL16" s="514"/>
      <c r="AM16" s="514"/>
      <c r="AN16" s="514"/>
      <c r="AO16" s="324"/>
      <c r="AP16" s="529"/>
      <c r="AQ16" s="324"/>
      <c r="AR16" s="336"/>
      <c r="AS16" s="336" t="s">
        <v>711</v>
      </c>
      <c r="AU16" s="336"/>
      <c r="AV16" s="336" t="s">
        <v>711</v>
      </c>
      <c r="AX16" s="528"/>
      <c r="AY16" s="528"/>
      <c r="AZ16" s="337"/>
      <c r="BA16" s="324"/>
      <c r="BB16" s="324"/>
      <c r="BC16" s="324"/>
    </row>
    <row r="17" spans="1:55" s="332" customFormat="1" ht="24" customHeight="1" x14ac:dyDescent="0.25">
      <c r="A17" s="324"/>
      <c r="B17" s="514"/>
      <c r="C17" s="514"/>
      <c r="D17" s="333" t="s">
        <v>741</v>
      </c>
      <c r="E17" s="333" t="s">
        <v>742</v>
      </c>
      <c r="F17" s="333" t="s">
        <v>182</v>
      </c>
      <c r="G17" s="333" t="s">
        <v>743</v>
      </c>
      <c r="H17" s="333" t="s">
        <v>744</v>
      </c>
      <c r="I17" s="333" t="s">
        <v>745</v>
      </c>
      <c r="J17" s="514"/>
      <c r="K17" s="514"/>
      <c r="L17" s="514"/>
      <c r="M17" s="334"/>
      <c r="N17" s="514"/>
      <c r="O17" s="514"/>
      <c r="Q17" s="333" t="s">
        <v>746</v>
      </c>
      <c r="R17" s="333" t="s">
        <v>108</v>
      </c>
      <c r="S17" s="333" t="s">
        <v>200</v>
      </c>
      <c r="T17" s="333" t="s">
        <v>746</v>
      </c>
      <c r="U17" s="333" t="s">
        <v>108</v>
      </c>
      <c r="V17" s="333" t="s">
        <v>200</v>
      </c>
      <c r="W17" s="324"/>
      <c r="X17" s="333" t="s">
        <v>108</v>
      </c>
      <c r="Y17" s="333" t="s">
        <v>200</v>
      </c>
      <c r="Z17" s="333" t="s">
        <v>108</v>
      </c>
      <c r="AA17" s="333" t="s">
        <v>200</v>
      </c>
      <c r="AB17" s="333" t="s">
        <v>108</v>
      </c>
      <c r="AC17" s="333" t="s">
        <v>200</v>
      </c>
      <c r="AD17" s="324"/>
      <c r="AE17" s="333" t="s">
        <v>108</v>
      </c>
      <c r="AF17" s="333" t="s">
        <v>200</v>
      </c>
      <c r="AG17" s="324"/>
      <c r="AH17" s="333" t="s">
        <v>746</v>
      </c>
      <c r="AI17" s="333" t="s">
        <v>108</v>
      </c>
      <c r="AJ17" s="333" t="s">
        <v>200</v>
      </c>
      <c r="AK17" s="324"/>
      <c r="AL17" s="333" t="s">
        <v>746</v>
      </c>
      <c r="AM17" s="333" t="s">
        <v>108</v>
      </c>
      <c r="AN17" s="333" t="s">
        <v>200</v>
      </c>
      <c r="AO17" s="324"/>
      <c r="AP17" s="529"/>
      <c r="AQ17" s="324"/>
      <c r="AR17" s="324"/>
      <c r="AS17" s="324"/>
      <c r="AT17" s="324"/>
      <c r="AU17" s="324"/>
      <c r="AV17" s="324"/>
      <c r="AW17" s="324"/>
      <c r="AX17" s="324"/>
      <c r="AY17" s="324"/>
      <c r="AZ17" s="335"/>
      <c r="BA17" s="324"/>
      <c r="BB17" s="324"/>
      <c r="BC17" s="324"/>
    </row>
    <row r="18" spans="1:55" ht="92.25" customHeight="1" x14ac:dyDescent="0.25">
      <c r="B18" s="326" t="s">
        <v>747</v>
      </c>
      <c r="C18" s="336" t="s">
        <v>423</v>
      </c>
      <c r="D18" s="336"/>
      <c r="E18" s="336"/>
      <c r="F18" s="336"/>
      <c r="G18" s="336"/>
      <c r="H18" s="336"/>
      <c r="I18" s="343"/>
      <c r="J18" s="343" t="s">
        <v>711</v>
      </c>
      <c r="K18" s="327"/>
      <c r="L18" s="327"/>
      <c r="N18" s="528" t="s">
        <v>711</v>
      </c>
      <c r="O18" s="528"/>
      <c r="Q18" s="336"/>
      <c r="R18" s="336" t="s">
        <v>711</v>
      </c>
      <c r="S18" s="336"/>
      <c r="T18" s="327"/>
      <c r="U18" s="336" t="s">
        <v>711</v>
      </c>
      <c r="V18" s="327"/>
      <c r="X18" s="336" t="s">
        <v>711</v>
      </c>
      <c r="Y18" s="336"/>
      <c r="Z18" s="336" t="s">
        <v>711</v>
      </c>
      <c r="AA18" s="327"/>
      <c r="AB18" s="336"/>
      <c r="AC18" s="327" t="s">
        <v>711</v>
      </c>
      <c r="AE18" s="327"/>
      <c r="AF18" s="327"/>
      <c r="AH18" s="327"/>
      <c r="AI18" s="327"/>
      <c r="AJ18" s="327" t="s">
        <v>711</v>
      </c>
      <c r="AL18" s="327"/>
      <c r="AM18" s="327"/>
      <c r="AN18" s="327" t="s">
        <v>711</v>
      </c>
      <c r="AP18" s="357" t="str">
        <f>+'Evaluación controles '!G6</f>
        <v>El control define "(...) Como evidencia se contará con un correo electrónico mensual, que debe ser enviado dentro de los primeros 5 días del mes por el/la líder del programa Distrital de Justicia Juvenil Restaurativa dirigido al director de Responsabilidad Penal Adolescente (...)", no obstante, el proceso aportó únicamente evidencia de la ejecución del control del mes de Agosto 2024, pero no se evidencia el reporte correspondiente al mes de mayo, junio y julio de la presente vigencia. Lo anterior, denota debilidades en su ejecución al no contar con el soporte descrito en el control.</v>
      </c>
      <c r="AZ18" s="345"/>
    </row>
    <row r="19" spans="1:55" ht="90" customHeight="1" x14ac:dyDescent="0.25">
      <c r="B19" s="326" t="s">
        <v>749</v>
      </c>
      <c r="C19" s="336" t="s">
        <v>426</v>
      </c>
      <c r="D19" s="336"/>
      <c r="E19" s="336"/>
      <c r="F19" s="336"/>
      <c r="G19" s="336"/>
      <c r="H19" s="336"/>
      <c r="I19" s="343"/>
      <c r="J19" s="343" t="s">
        <v>711</v>
      </c>
      <c r="K19" s="327"/>
      <c r="L19" s="327"/>
      <c r="N19" s="528" t="s">
        <v>711</v>
      </c>
      <c r="O19" s="528"/>
      <c r="Q19" s="336"/>
      <c r="R19" s="336" t="s">
        <v>711</v>
      </c>
      <c r="S19" s="336"/>
      <c r="T19" s="327"/>
      <c r="U19" s="336" t="s">
        <v>711</v>
      </c>
      <c r="V19" s="327"/>
      <c r="X19" s="336" t="s">
        <v>711</v>
      </c>
      <c r="Y19" s="336"/>
      <c r="Z19" s="336" t="s">
        <v>711</v>
      </c>
      <c r="AA19" s="327"/>
      <c r="AB19" s="336" t="s">
        <v>711</v>
      </c>
      <c r="AC19" s="327"/>
      <c r="AE19" s="327" t="s">
        <v>750</v>
      </c>
      <c r="AF19" s="327"/>
      <c r="AH19" s="327"/>
      <c r="AI19" s="327"/>
      <c r="AJ19" s="327" t="s">
        <v>711</v>
      </c>
      <c r="AL19" s="327"/>
      <c r="AM19" s="327"/>
      <c r="AN19" s="327" t="s">
        <v>711</v>
      </c>
      <c r="AP19" s="357" t="str">
        <f>+'Evaluación controles '!G7</f>
        <v>Sin observación</v>
      </c>
      <c r="AZ19" s="345"/>
    </row>
    <row r="20" spans="1:55" ht="114" customHeight="1" x14ac:dyDescent="0.25">
      <c r="B20" s="326" t="s">
        <v>751</v>
      </c>
      <c r="C20" s="336" t="s">
        <v>429</v>
      </c>
      <c r="D20" s="336"/>
      <c r="E20" s="336"/>
      <c r="F20" s="336"/>
      <c r="G20" s="336"/>
      <c r="H20" s="336"/>
      <c r="I20" s="343"/>
      <c r="J20" s="343" t="s">
        <v>711</v>
      </c>
      <c r="K20" s="327"/>
      <c r="L20" s="327"/>
      <c r="N20" s="528" t="s">
        <v>711</v>
      </c>
      <c r="O20" s="528"/>
      <c r="Q20" s="336"/>
      <c r="R20" s="336" t="s">
        <v>711</v>
      </c>
      <c r="S20" s="336"/>
      <c r="T20" s="327"/>
      <c r="U20" s="336" t="s">
        <v>711</v>
      </c>
      <c r="V20" s="327"/>
      <c r="X20" s="336" t="s">
        <v>711</v>
      </c>
      <c r="Y20" s="336"/>
      <c r="Z20" s="336" t="s">
        <v>711</v>
      </c>
      <c r="AA20" s="327"/>
      <c r="AB20" s="336" t="s">
        <v>711</v>
      </c>
      <c r="AC20" s="336"/>
      <c r="AE20" s="327"/>
      <c r="AF20" s="327"/>
      <c r="AH20" s="327"/>
      <c r="AI20" s="346" t="s">
        <v>750</v>
      </c>
      <c r="AJ20" s="347" t="s">
        <v>711</v>
      </c>
      <c r="AL20" s="327"/>
      <c r="AM20" s="327"/>
      <c r="AN20" s="327" t="s">
        <v>711</v>
      </c>
      <c r="AP20" s="357" t="str">
        <f>+'Evaluación controles '!G9</f>
        <v>Sin observación</v>
      </c>
      <c r="AZ20" s="345"/>
    </row>
    <row r="21" spans="1:55" ht="96.75" customHeight="1" x14ac:dyDescent="0.25">
      <c r="B21" s="326" t="s">
        <v>752</v>
      </c>
      <c r="C21" s="336" t="s">
        <v>432</v>
      </c>
      <c r="D21" s="336"/>
      <c r="E21" s="336"/>
      <c r="F21" s="336"/>
      <c r="G21" s="336"/>
      <c r="H21" s="336"/>
      <c r="I21" s="343"/>
      <c r="J21" s="343" t="s">
        <v>711</v>
      </c>
      <c r="K21" s="327"/>
      <c r="L21" s="327"/>
      <c r="N21" s="528" t="s">
        <v>711</v>
      </c>
      <c r="O21" s="528"/>
      <c r="Q21" s="336"/>
      <c r="R21" s="336" t="s">
        <v>711</v>
      </c>
      <c r="S21" s="336"/>
      <c r="T21" s="327"/>
      <c r="U21" s="336" t="s">
        <v>711</v>
      </c>
      <c r="V21" s="327"/>
      <c r="X21" s="336" t="s">
        <v>711</v>
      </c>
      <c r="Y21" s="336"/>
      <c r="Z21" s="336" t="s">
        <v>711</v>
      </c>
      <c r="AA21" s="327"/>
      <c r="AB21" s="336" t="s">
        <v>711</v>
      </c>
      <c r="AC21" s="327"/>
      <c r="AE21" s="327"/>
      <c r="AF21" s="327"/>
      <c r="AH21" s="327"/>
      <c r="AI21" s="327"/>
      <c r="AJ21" s="327" t="s">
        <v>711</v>
      </c>
      <c r="AL21" s="327"/>
      <c r="AM21" s="327"/>
      <c r="AN21" s="327" t="s">
        <v>711</v>
      </c>
      <c r="AP21" s="357" t="str">
        <f>+'Evaluación controles '!G10</f>
        <v>Sin observación</v>
      </c>
      <c r="AZ21" s="345"/>
    </row>
    <row r="22" spans="1:55" ht="77.25" customHeight="1" x14ac:dyDescent="0.25">
      <c r="B22" s="326" t="s">
        <v>753</v>
      </c>
      <c r="C22" s="336" t="s">
        <v>435</v>
      </c>
      <c r="D22" s="336"/>
      <c r="E22" s="336"/>
      <c r="F22" s="336"/>
      <c r="G22" s="336"/>
      <c r="H22" s="336"/>
      <c r="I22" s="343"/>
      <c r="J22" s="343" t="s">
        <v>711</v>
      </c>
      <c r="K22" s="327"/>
      <c r="L22" s="327"/>
      <c r="N22" s="528" t="s">
        <v>711</v>
      </c>
      <c r="O22" s="528"/>
      <c r="Q22" s="336"/>
      <c r="R22" s="336" t="s">
        <v>711</v>
      </c>
      <c r="S22" s="336"/>
      <c r="T22" s="327"/>
      <c r="U22" s="336" t="s">
        <v>711</v>
      </c>
      <c r="V22" s="327"/>
      <c r="X22" s="336" t="s">
        <v>711</v>
      </c>
      <c r="Y22" s="336"/>
      <c r="Z22" s="336" t="s">
        <v>711</v>
      </c>
      <c r="AA22" s="327"/>
      <c r="AB22" s="336" t="s">
        <v>711</v>
      </c>
      <c r="AC22" s="327"/>
      <c r="AE22" s="327"/>
      <c r="AF22" s="327"/>
      <c r="AH22" s="327"/>
      <c r="AI22" s="327"/>
      <c r="AJ22" s="327" t="s">
        <v>711</v>
      </c>
      <c r="AL22" s="327"/>
      <c r="AM22" s="327"/>
      <c r="AN22" s="327" t="s">
        <v>711</v>
      </c>
      <c r="AP22" s="344" t="s">
        <v>816</v>
      </c>
      <c r="AZ22" s="345"/>
    </row>
    <row r="23" spans="1:55" ht="87.75" customHeight="1" x14ac:dyDescent="0.25">
      <c r="B23" s="326" t="s">
        <v>754</v>
      </c>
      <c r="C23" s="336" t="s">
        <v>438</v>
      </c>
      <c r="D23" s="336"/>
      <c r="E23" s="336"/>
      <c r="F23" s="336"/>
      <c r="G23" s="336"/>
      <c r="H23" s="336"/>
      <c r="I23" s="343"/>
      <c r="J23" s="343" t="s">
        <v>711</v>
      </c>
      <c r="K23" s="327"/>
      <c r="L23" s="327"/>
      <c r="N23" s="528" t="s">
        <v>711</v>
      </c>
      <c r="O23" s="528"/>
      <c r="Q23" s="336"/>
      <c r="R23" s="336" t="s">
        <v>711</v>
      </c>
      <c r="S23" s="336"/>
      <c r="T23" s="327"/>
      <c r="U23" s="336" t="s">
        <v>711</v>
      </c>
      <c r="V23" s="327"/>
      <c r="X23" s="336" t="s">
        <v>711</v>
      </c>
      <c r="Y23" s="336"/>
      <c r="Z23" s="336" t="s">
        <v>711</v>
      </c>
      <c r="AA23" s="327"/>
      <c r="AB23" s="336" t="s">
        <v>711</v>
      </c>
      <c r="AC23" s="327"/>
      <c r="AE23" s="327" t="s">
        <v>750</v>
      </c>
      <c r="AF23" s="327"/>
      <c r="AH23" s="327"/>
      <c r="AI23" s="327"/>
      <c r="AJ23" s="327" t="s">
        <v>711</v>
      </c>
      <c r="AL23" s="327"/>
      <c r="AM23" s="327"/>
      <c r="AN23" s="327" t="s">
        <v>711</v>
      </c>
      <c r="AP23" s="357" t="str">
        <f>+'Evaluación controles '!G12</f>
        <v>Sin observación</v>
      </c>
      <c r="AZ23" s="345"/>
    </row>
    <row r="24" spans="1:55" ht="39" customHeight="1" x14ac:dyDescent="0.25">
      <c r="B24" s="326" t="s">
        <v>755</v>
      </c>
      <c r="C24" s="336" t="s">
        <v>441</v>
      </c>
      <c r="D24" s="336"/>
      <c r="E24" s="336"/>
      <c r="F24" s="336"/>
      <c r="G24" s="336"/>
      <c r="H24" s="336"/>
      <c r="I24" s="348" t="s">
        <v>624</v>
      </c>
      <c r="J24" s="343"/>
      <c r="K24" s="327"/>
      <c r="L24" s="327"/>
      <c r="N24" s="528" t="s">
        <v>711</v>
      </c>
      <c r="O24" s="528"/>
      <c r="Q24" s="336"/>
      <c r="R24" s="336" t="s">
        <v>711</v>
      </c>
      <c r="S24" s="336"/>
      <c r="T24" s="327"/>
      <c r="U24" s="336" t="s">
        <v>711</v>
      </c>
      <c r="V24" s="327"/>
      <c r="X24" s="336" t="s">
        <v>711</v>
      </c>
      <c r="Y24" s="336"/>
      <c r="Z24" s="336" t="s">
        <v>711</v>
      </c>
      <c r="AA24" s="327"/>
      <c r="AB24" s="336" t="s">
        <v>711</v>
      </c>
      <c r="AC24" s="327"/>
      <c r="AE24" s="327"/>
      <c r="AF24" s="327"/>
      <c r="AH24" s="327"/>
      <c r="AI24" s="327"/>
      <c r="AJ24" s="327" t="s">
        <v>711</v>
      </c>
      <c r="AL24" s="327"/>
      <c r="AM24" s="327"/>
      <c r="AN24" s="327" t="s">
        <v>711</v>
      </c>
      <c r="AP24" s="357" t="str">
        <f>+'Evaluación controles '!G13</f>
        <v>Sin observación</v>
      </c>
      <c r="AZ24" s="345"/>
    </row>
    <row r="25" spans="1:55" ht="82.5" customHeight="1" x14ac:dyDescent="0.25">
      <c r="B25" s="326" t="s">
        <v>757</v>
      </c>
      <c r="C25" s="336" t="s">
        <v>444</v>
      </c>
      <c r="D25" s="336"/>
      <c r="E25" s="336"/>
      <c r="F25" s="336"/>
      <c r="G25" s="336"/>
      <c r="H25" s="336"/>
      <c r="I25" s="343"/>
      <c r="J25" s="343" t="s">
        <v>711</v>
      </c>
      <c r="K25" s="327"/>
      <c r="L25" s="327"/>
      <c r="N25" s="528" t="s">
        <v>711</v>
      </c>
      <c r="O25" s="528"/>
      <c r="Q25" s="336"/>
      <c r="R25" s="336" t="s">
        <v>711</v>
      </c>
      <c r="S25" s="336"/>
      <c r="T25" s="327"/>
      <c r="U25" s="336" t="s">
        <v>711</v>
      </c>
      <c r="V25" s="327"/>
      <c r="X25" s="336" t="s">
        <v>711</v>
      </c>
      <c r="Y25" s="336"/>
      <c r="Z25" s="336" t="s">
        <v>711</v>
      </c>
      <c r="AA25" s="327"/>
      <c r="AB25" s="336" t="s">
        <v>711</v>
      </c>
      <c r="AC25" s="327"/>
      <c r="AE25" s="327"/>
      <c r="AF25" s="327"/>
      <c r="AH25" s="327"/>
      <c r="AI25" s="327"/>
      <c r="AJ25" s="327" t="s">
        <v>711</v>
      </c>
      <c r="AL25" s="327"/>
      <c r="AM25" s="327"/>
      <c r="AN25" s="327" t="s">
        <v>711</v>
      </c>
      <c r="AP25" s="344" t="s">
        <v>846</v>
      </c>
      <c r="AZ25" s="345"/>
    </row>
    <row r="26" spans="1:55" ht="59.25" customHeight="1" x14ac:dyDescent="0.25">
      <c r="B26" s="326" t="s">
        <v>758</v>
      </c>
      <c r="C26" s="336" t="s">
        <v>447</v>
      </c>
      <c r="D26" s="336"/>
      <c r="E26" s="336"/>
      <c r="F26" s="336"/>
      <c r="G26" s="336"/>
      <c r="H26" s="336"/>
      <c r="I26" s="343"/>
      <c r="J26" s="343"/>
      <c r="K26" s="327" t="s">
        <v>711</v>
      </c>
      <c r="L26" s="327"/>
      <c r="N26" s="528" t="s">
        <v>711</v>
      </c>
      <c r="O26" s="528"/>
      <c r="Q26" s="336"/>
      <c r="R26" s="336" t="s">
        <v>711</v>
      </c>
      <c r="S26" s="336"/>
      <c r="T26" s="327"/>
      <c r="U26" s="336" t="s">
        <v>711</v>
      </c>
      <c r="V26" s="327"/>
      <c r="X26" s="336" t="s">
        <v>711</v>
      </c>
      <c r="Y26" s="336"/>
      <c r="Z26" s="336" t="s">
        <v>711</v>
      </c>
      <c r="AA26" s="327"/>
      <c r="AB26" s="336"/>
      <c r="AC26" s="327" t="s">
        <v>711</v>
      </c>
      <c r="AE26" s="327"/>
      <c r="AF26" s="327"/>
      <c r="AH26" s="327"/>
      <c r="AI26" s="327" t="s">
        <v>750</v>
      </c>
      <c r="AJ26" s="327" t="s">
        <v>711</v>
      </c>
      <c r="AL26" s="327"/>
      <c r="AM26" s="327"/>
      <c r="AN26" s="327" t="s">
        <v>711</v>
      </c>
      <c r="AP26" s="344" t="s">
        <v>823</v>
      </c>
      <c r="AZ26" s="345"/>
    </row>
    <row r="27" spans="1:55" ht="240" customHeight="1" x14ac:dyDescent="0.25">
      <c r="B27" s="326" t="s">
        <v>759</v>
      </c>
      <c r="C27" s="336" t="s">
        <v>450</v>
      </c>
      <c r="D27" s="336"/>
      <c r="E27" s="336"/>
      <c r="F27" s="336"/>
      <c r="G27" s="336"/>
      <c r="H27" s="336"/>
      <c r="I27" s="343"/>
      <c r="J27" s="343" t="s">
        <v>711</v>
      </c>
      <c r="K27" s="327"/>
      <c r="L27" s="327"/>
      <c r="N27" s="528" t="s">
        <v>711</v>
      </c>
      <c r="O27" s="528"/>
      <c r="Q27" s="336"/>
      <c r="R27" s="336" t="s">
        <v>711</v>
      </c>
      <c r="S27" s="336"/>
      <c r="T27" s="327"/>
      <c r="U27" s="336" t="s">
        <v>711</v>
      </c>
      <c r="V27" s="327"/>
      <c r="X27" s="336" t="s">
        <v>711</v>
      </c>
      <c r="Y27" s="336"/>
      <c r="Z27" s="336" t="s">
        <v>711</v>
      </c>
      <c r="AA27" s="327"/>
      <c r="AB27" s="336"/>
      <c r="AC27" s="327" t="s">
        <v>711</v>
      </c>
      <c r="AE27" s="327"/>
      <c r="AF27" s="327"/>
      <c r="AH27" s="327"/>
      <c r="AI27" s="347" t="s">
        <v>750</v>
      </c>
      <c r="AJ27" s="327" t="s">
        <v>711</v>
      </c>
      <c r="AL27" s="327"/>
      <c r="AM27" s="327"/>
      <c r="AN27" s="327" t="s">
        <v>711</v>
      </c>
      <c r="AP27" s="344" t="s">
        <v>827</v>
      </c>
      <c r="AZ27" s="345"/>
    </row>
    <row r="28" spans="1:55" ht="93" customHeight="1" x14ac:dyDescent="0.25">
      <c r="B28" s="326" t="s">
        <v>760</v>
      </c>
      <c r="C28" s="336" t="s">
        <v>453</v>
      </c>
      <c r="D28" s="336"/>
      <c r="E28" s="336"/>
      <c r="F28" s="336"/>
      <c r="G28" s="336"/>
      <c r="H28" s="336"/>
      <c r="I28" s="348" t="s">
        <v>804</v>
      </c>
      <c r="J28" s="343"/>
      <c r="K28" s="327"/>
      <c r="L28" s="327"/>
      <c r="N28" s="528" t="s">
        <v>711</v>
      </c>
      <c r="O28" s="528"/>
      <c r="Q28" s="336"/>
      <c r="R28" s="336" t="s">
        <v>711</v>
      </c>
      <c r="S28" s="336"/>
      <c r="T28" s="327"/>
      <c r="U28" s="336" t="s">
        <v>711</v>
      </c>
      <c r="V28" s="327"/>
      <c r="X28" s="336" t="s">
        <v>711</v>
      </c>
      <c r="Y28" s="336"/>
      <c r="Z28" s="336" t="s">
        <v>711</v>
      </c>
      <c r="AA28" s="327"/>
      <c r="AB28" s="336" t="s">
        <v>711</v>
      </c>
      <c r="AC28" s="327" t="s">
        <v>750</v>
      </c>
      <c r="AE28" s="327"/>
      <c r="AF28" s="327"/>
      <c r="AH28" s="327"/>
      <c r="AI28" s="347" t="s">
        <v>750</v>
      </c>
      <c r="AJ28" s="327" t="s">
        <v>711</v>
      </c>
      <c r="AL28" s="327"/>
      <c r="AM28" s="327"/>
      <c r="AN28" s="327" t="s">
        <v>711</v>
      </c>
      <c r="AP28" s="357" t="str">
        <f>+'Evaluación controles '!G22</f>
        <v>Sin observación</v>
      </c>
      <c r="AZ28" s="345"/>
    </row>
    <row r="29" spans="1:55" ht="167.25" customHeight="1" x14ac:dyDescent="0.25">
      <c r="B29" s="326" t="s">
        <v>761</v>
      </c>
      <c r="C29" s="336" t="s">
        <v>456</v>
      </c>
      <c r="D29" s="336"/>
      <c r="E29" s="336"/>
      <c r="F29" s="336"/>
      <c r="G29" s="336"/>
      <c r="H29" s="336"/>
      <c r="I29" s="348" t="s">
        <v>636</v>
      </c>
      <c r="J29" s="343"/>
      <c r="K29" s="327"/>
      <c r="L29" s="327"/>
      <c r="N29" s="528" t="s">
        <v>711</v>
      </c>
      <c r="O29" s="528"/>
      <c r="Q29" s="336"/>
      <c r="R29" s="336" t="s">
        <v>711</v>
      </c>
      <c r="S29" s="336"/>
      <c r="T29" s="327"/>
      <c r="U29" s="336" t="s">
        <v>711</v>
      </c>
      <c r="V29" s="327"/>
      <c r="X29" s="336" t="s">
        <v>711</v>
      </c>
      <c r="Y29" s="336"/>
      <c r="Z29" s="336" t="s">
        <v>711</v>
      </c>
      <c r="AA29" s="327"/>
      <c r="AB29" s="336"/>
      <c r="AC29" s="327" t="s">
        <v>711</v>
      </c>
      <c r="AE29" s="327"/>
      <c r="AF29" s="327"/>
      <c r="AH29" s="327"/>
      <c r="AI29" s="347" t="s">
        <v>750</v>
      </c>
      <c r="AJ29" s="327" t="s">
        <v>711</v>
      </c>
      <c r="AL29" s="327"/>
      <c r="AM29" s="327"/>
      <c r="AN29" s="327" t="s">
        <v>711</v>
      </c>
      <c r="AP29" s="344" t="s">
        <v>869</v>
      </c>
      <c r="AZ29" s="345"/>
    </row>
    <row r="30" spans="1:55" ht="73.5" customHeight="1" x14ac:dyDescent="0.25">
      <c r="B30" s="326" t="s">
        <v>762</v>
      </c>
      <c r="C30" s="336" t="s">
        <v>459</v>
      </c>
      <c r="D30" s="336"/>
      <c r="E30" s="336"/>
      <c r="F30" s="336"/>
      <c r="G30" s="336"/>
      <c r="H30" s="336"/>
      <c r="I30" s="343"/>
      <c r="J30" s="343" t="s">
        <v>711</v>
      </c>
      <c r="K30" s="327"/>
      <c r="L30" s="327"/>
      <c r="N30" s="528" t="s">
        <v>711</v>
      </c>
      <c r="O30" s="528"/>
      <c r="Q30" s="336"/>
      <c r="R30" s="336" t="s">
        <v>711</v>
      </c>
      <c r="S30" s="336"/>
      <c r="T30" s="327"/>
      <c r="U30" s="336" t="s">
        <v>711</v>
      </c>
      <c r="V30" s="327"/>
      <c r="X30" s="336" t="s">
        <v>711</v>
      </c>
      <c r="Y30" s="336"/>
      <c r="Z30" s="336" t="s">
        <v>711</v>
      </c>
      <c r="AA30" s="327"/>
      <c r="AB30" s="336" t="s">
        <v>711</v>
      </c>
      <c r="AC30" s="327"/>
      <c r="AE30" s="327"/>
      <c r="AF30" s="327"/>
      <c r="AH30" s="327"/>
      <c r="AI30" s="327"/>
      <c r="AJ30" s="327" t="s">
        <v>711</v>
      </c>
      <c r="AL30" s="327"/>
      <c r="AM30" s="327"/>
      <c r="AN30" s="327" t="s">
        <v>711</v>
      </c>
      <c r="AP30" s="357" t="s">
        <v>756</v>
      </c>
      <c r="AZ30" s="345"/>
    </row>
    <row r="31" spans="1:55" ht="70.5" customHeight="1" x14ac:dyDescent="0.25">
      <c r="B31" s="326" t="s">
        <v>763</v>
      </c>
      <c r="C31" s="336" t="s">
        <v>462</v>
      </c>
      <c r="D31" s="336"/>
      <c r="E31" s="336"/>
      <c r="F31" s="336"/>
      <c r="G31" s="336"/>
      <c r="H31" s="336"/>
      <c r="I31" s="348" t="s">
        <v>764</v>
      </c>
      <c r="J31" s="343"/>
      <c r="K31" s="327"/>
      <c r="L31" s="327"/>
      <c r="N31" s="528" t="s">
        <v>711</v>
      </c>
      <c r="O31" s="528"/>
      <c r="Q31" s="336"/>
      <c r="R31" s="336" t="s">
        <v>711</v>
      </c>
      <c r="S31" s="336"/>
      <c r="T31" s="327"/>
      <c r="U31" s="336" t="s">
        <v>711</v>
      </c>
      <c r="V31" s="327"/>
      <c r="X31" s="336" t="s">
        <v>711</v>
      </c>
      <c r="Y31" s="336"/>
      <c r="Z31" s="336" t="s">
        <v>711</v>
      </c>
      <c r="AA31" s="327"/>
      <c r="AB31" s="336" t="s">
        <v>711</v>
      </c>
      <c r="AC31" s="327" t="s">
        <v>750</v>
      </c>
      <c r="AE31" s="327" t="s">
        <v>750</v>
      </c>
      <c r="AF31" s="327"/>
      <c r="AH31" s="327"/>
      <c r="AI31" s="346" t="s">
        <v>750</v>
      </c>
      <c r="AJ31" s="347" t="s">
        <v>711</v>
      </c>
      <c r="AL31" s="327"/>
      <c r="AM31" s="327"/>
      <c r="AN31" s="327" t="s">
        <v>711</v>
      </c>
      <c r="AP31" s="357" t="s">
        <v>756</v>
      </c>
      <c r="AZ31" s="345"/>
    </row>
    <row r="32" spans="1:55" ht="151.5" customHeight="1" x14ac:dyDescent="0.25">
      <c r="B32" s="326" t="s">
        <v>765</v>
      </c>
      <c r="C32" s="336" t="s">
        <v>766</v>
      </c>
      <c r="D32" s="336"/>
      <c r="E32" s="336"/>
      <c r="F32" s="336"/>
      <c r="G32" s="336"/>
      <c r="H32" s="336"/>
      <c r="I32" s="348" t="s">
        <v>764</v>
      </c>
      <c r="J32" s="343"/>
      <c r="K32" s="327"/>
      <c r="L32" s="327"/>
      <c r="N32" s="528" t="s">
        <v>711</v>
      </c>
      <c r="O32" s="528"/>
      <c r="Q32" s="336"/>
      <c r="R32" s="336" t="s">
        <v>711</v>
      </c>
      <c r="S32" s="336"/>
      <c r="T32" s="327"/>
      <c r="U32" s="336"/>
      <c r="V32" s="336" t="s">
        <v>711</v>
      </c>
      <c r="X32" s="336" t="s">
        <v>711</v>
      </c>
      <c r="Y32" s="336"/>
      <c r="Z32" s="336" t="s">
        <v>711</v>
      </c>
      <c r="AA32" s="327"/>
      <c r="AB32" s="336"/>
      <c r="AC32" s="336" t="s">
        <v>711</v>
      </c>
      <c r="AE32" s="327"/>
      <c r="AF32" s="327"/>
      <c r="AH32" s="327"/>
      <c r="AI32" s="327"/>
      <c r="AJ32" s="327" t="s">
        <v>711</v>
      </c>
      <c r="AL32" s="327"/>
      <c r="AM32" s="327"/>
      <c r="AN32" s="327" t="s">
        <v>711</v>
      </c>
      <c r="AP32" s="344" t="s">
        <v>834</v>
      </c>
      <c r="AZ32" s="345"/>
    </row>
    <row r="33" spans="1:55" ht="90" customHeight="1" x14ac:dyDescent="0.25">
      <c r="B33" s="326" t="s">
        <v>767</v>
      </c>
      <c r="C33" s="336" t="s">
        <v>468</v>
      </c>
      <c r="D33" s="336"/>
      <c r="E33" s="336"/>
      <c r="F33" s="336" t="s">
        <v>711</v>
      </c>
      <c r="G33" s="336"/>
      <c r="H33" s="336"/>
      <c r="I33" s="343"/>
      <c r="J33" s="343"/>
      <c r="K33" s="327"/>
      <c r="L33" s="327"/>
      <c r="N33" s="531" t="s">
        <v>711</v>
      </c>
      <c r="O33" s="532"/>
      <c r="Q33" s="336"/>
      <c r="R33" s="336" t="s">
        <v>711</v>
      </c>
      <c r="S33" s="336"/>
      <c r="T33" s="327"/>
      <c r="U33" s="336" t="s">
        <v>711</v>
      </c>
      <c r="V33" s="327"/>
      <c r="X33" s="336" t="s">
        <v>711</v>
      </c>
      <c r="Y33" s="336"/>
      <c r="Z33" s="336" t="s">
        <v>711</v>
      </c>
      <c r="AA33" s="327"/>
      <c r="AB33" s="336" t="s">
        <v>711</v>
      </c>
      <c r="AC33" s="327"/>
      <c r="AE33" s="327"/>
      <c r="AF33" s="327"/>
      <c r="AH33" s="327"/>
      <c r="AI33" s="327"/>
      <c r="AJ33" s="327" t="s">
        <v>711</v>
      </c>
      <c r="AL33" s="327"/>
      <c r="AM33" s="327"/>
      <c r="AN33" s="327" t="s">
        <v>711</v>
      </c>
      <c r="AP33" s="357" t="s">
        <v>756</v>
      </c>
      <c r="AZ33" s="345"/>
    </row>
    <row r="34" spans="1:55" ht="56.1" customHeight="1" x14ac:dyDescent="0.25">
      <c r="B34" s="326" t="s">
        <v>768</v>
      </c>
      <c r="C34" s="336" t="s">
        <v>471</v>
      </c>
      <c r="D34" s="336"/>
      <c r="E34" s="336" t="s">
        <v>711</v>
      </c>
      <c r="F34" s="336"/>
      <c r="G34" s="336"/>
      <c r="H34" s="336"/>
      <c r="I34" s="343"/>
      <c r="J34" s="343"/>
      <c r="K34" s="327"/>
      <c r="L34" s="327"/>
      <c r="N34" s="528" t="s">
        <v>711</v>
      </c>
      <c r="O34" s="528"/>
      <c r="Q34" s="336"/>
      <c r="R34" s="336" t="s">
        <v>711</v>
      </c>
      <c r="S34" s="336"/>
      <c r="T34" s="327"/>
      <c r="U34" s="336" t="s">
        <v>711</v>
      </c>
      <c r="V34" s="327"/>
      <c r="X34" s="336" t="s">
        <v>711</v>
      </c>
      <c r="Y34" s="336"/>
      <c r="Z34" s="336" t="s">
        <v>711</v>
      </c>
      <c r="AA34" s="327"/>
      <c r="AB34" s="336" t="s">
        <v>711</v>
      </c>
      <c r="AC34" s="327"/>
      <c r="AE34" s="327"/>
      <c r="AF34" s="327"/>
      <c r="AH34" s="327"/>
      <c r="AI34" s="327"/>
      <c r="AJ34" s="327" t="s">
        <v>711</v>
      </c>
      <c r="AL34" s="327"/>
      <c r="AM34" s="327"/>
      <c r="AN34" s="327" t="s">
        <v>711</v>
      </c>
      <c r="AP34" s="357" t="s">
        <v>756</v>
      </c>
      <c r="AZ34" s="345"/>
    </row>
    <row r="35" spans="1:55" ht="4.5" hidden="1" customHeight="1" x14ac:dyDescent="0.25">
      <c r="B35" s="371" t="s">
        <v>769</v>
      </c>
      <c r="C35" s="372" t="s">
        <v>770</v>
      </c>
      <c r="D35" s="336"/>
      <c r="E35" s="349" t="s">
        <v>711</v>
      </c>
      <c r="F35" s="349"/>
      <c r="G35" s="349"/>
      <c r="H35" s="349"/>
      <c r="I35" s="350"/>
      <c r="J35" s="350"/>
      <c r="K35" s="351"/>
      <c r="L35" s="351"/>
      <c r="M35" s="352"/>
      <c r="N35" s="533"/>
      <c r="O35" s="533"/>
      <c r="P35" s="352"/>
      <c r="Q35" s="349"/>
      <c r="R35" s="349" t="s">
        <v>711</v>
      </c>
      <c r="S35" s="349"/>
      <c r="T35" s="351"/>
      <c r="U35" s="349" t="s">
        <v>711</v>
      </c>
      <c r="V35" s="351"/>
      <c r="W35" s="352"/>
      <c r="X35" s="349"/>
      <c r="Y35" s="349"/>
      <c r="Z35" s="349" t="s">
        <v>711</v>
      </c>
      <c r="AA35" s="351"/>
      <c r="AB35" s="349" t="s">
        <v>711</v>
      </c>
      <c r="AC35" s="351"/>
      <c r="AD35" s="352"/>
      <c r="AE35" s="351"/>
      <c r="AF35" s="351"/>
      <c r="AG35" s="352"/>
      <c r="AH35" s="351"/>
      <c r="AI35" s="351"/>
      <c r="AJ35" s="351" t="s">
        <v>748</v>
      </c>
      <c r="AK35" s="352"/>
      <c r="AL35" s="351"/>
      <c r="AM35" s="351"/>
      <c r="AN35" s="351"/>
      <c r="AO35" s="352"/>
      <c r="AP35" s="358"/>
      <c r="AZ35" s="345"/>
    </row>
    <row r="36" spans="1:55" ht="90" x14ac:dyDescent="0.25">
      <c r="B36" s="326" t="s">
        <v>771</v>
      </c>
      <c r="C36" s="336" t="s">
        <v>477</v>
      </c>
      <c r="D36" s="336"/>
      <c r="E36" s="336"/>
      <c r="F36" s="336"/>
      <c r="G36" s="336"/>
      <c r="H36" s="336" t="s">
        <v>711</v>
      </c>
      <c r="I36" s="343"/>
      <c r="J36" s="343"/>
      <c r="K36" s="327"/>
      <c r="L36" s="327"/>
      <c r="N36" s="528" t="s">
        <v>711</v>
      </c>
      <c r="O36" s="528"/>
      <c r="Q36" s="336"/>
      <c r="R36" s="336" t="s">
        <v>711</v>
      </c>
      <c r="S36" s="336"/>
      <c r="T36" s="327"/>
      <c r="U36" s="336" t="s">
        <v>711</v>
      </c>
      <c r="V36" s="327"/>
      <c r="X36" s="336" t="s">
        <v>711</v>
      </c>
      <c r="Y36" s="336"/>
      <c r="Z36" s="336" t="s">
        <v>711</v>
      </c>
      <c r="AA36" s="327"/>
      <c r="AB36" s="327" t="s">
        <v>711</v>
      </c>
      <c r="AC36" s="336"/>
      <c r="AE36" s="327" t="s">
        <v>750</v>
      </c>
      <c r="AF36" s="327" t="s">
        <v>750</v>
      </c>
      <c r="AH36" s="327"/>
      <c r="AI36" s="347" t="s">
        <v>750</v>
      </c>
      <c r="AJ36" s="347" t="s">
        <v>711</v>
      </c>
      <c r="AL36" s="327"/>
      <c r="AM36" s="327"/>
      <c r="AN36" s="327" t="s">
        <v>711</v>
      </c>
      <c r="AP36" s="344" t="s">
        <v>838</v>
      </c>
      <c r="AZ36" s="345"/>
    </row>
    <row r="37" spans="1:55" ht="51.6" customHeight="1" x14ac:dyDescent="0.25">
      <c r="B37" s="326" t="s">
        <v>772</v>
      </c>
      <c r="C37" s="336" t="s">
        <v>639</v>
      </c>
      <c r="D37" s="336"/>
      <c r="E37" s="336"/>
      <c r="F37" s="336"/>
      <c r="G37" s="336"/>
      <c r="H37" s="336" t="s">
        <v>711</v>
      </c>
      <c r="I37" s="343"/>
      <c r="J37" s="343"/>
      <c r="K37" s="327"/>
      <c r="L37" s="327"/>
      <c r="N37" s="528" t="s">
        <v>711</v>
      </c>
      <c r="O37" s="528"/>
      <c r="Q37" s="336"/>
      <c r="R37" s="336" t="s">
        <v>711</v>
      </c>
      <c r="S37" s="336"/>
      <c r="T37" s="327"/>
      <c r="U37" s="336" t="s">
        <v>711</v>
      </c>
      <c r="V37" s="327"/>
      <c r="X37" s="336" t="s">
        <v>711</v>
      </c>
      <c r="Y37" s="336"/>
      <c r="Z37" s="336" t="s">
        <v>711</v>
      </c>
      <c r="AA37" s="327"/>
      <c r="AB37" s="336" t="s">
        <v>711</v>
      </c>
      <c r="AC37" s="327"/>
      <c r="AE37" s="327"/>
      <c r="AF37" s="327"/>
      <c r="AH37" s="327"/>
      <c r="AI37" s="347" t="s">
        <v>750</v>
      </c>
      <c r="AJ37" s="347" t="s">
        <v>711</v>
      </c>
      <c r="AL37" s="327"/>
      <c r="AM37" s="327"/>
      <c r="AN37" s="327" t="s">
        <v>711</v>
      </c>
      <c r="AP37" s="357" t="s">
        <v>756</v>
      </c>
      <c r="AZ37" s="345"/>
    </row>
    <row r="38" spans="1:55" ht="73.5" customHeight="1" x14ac:dyDescent="0.25">
      <c r="B38" s="326" t="s">
        <v>773</v>
      </c>
      <c r="C38" s="336" t="s">
        <v>482</v>
      </c>
      <c r="D38" s="336" t="s">
        <v>750</v>
      </c>
      <c r="E38" s="336"/>
      <c r="F38" s="336"/>
      <c r="G38" s="336"/>
      <c r="H38" s="336"/>
      <c r="I38" s="343"/>
      <c r="J38" s="343"/>
      <c r="K38" s="327"/>
      <c r="L38" s="327" t="s">
        <v>711</v>
      </c>
      <c r="N38" s="528" t="s">
        <v>711</v>
      </c>
      <c r="O38" s="528"/>
      <c r="Q38" s="336"/>
      <c r="R38" s="336" t="s">
        <v>711</v>
      </c>
      <c r="S38" s="336"/>
      <c r="T38" s="327"/>
      <c r="U38" s="336" t="s">
        <v>711</v>
      </c>
      <c r="V38" s="327"/>
      <c r="X38" s="336" t="s">
        <v>711</v>
      </c>
      <c r="Y38" s="336"/>
      <c r="Z38" s="336" t="s">
        <v>711</v>
      </c>
      <c r="AA38" s="327"/>
      <c r="AB38" s="336" t="s">
        <v>711</v>
      </c>
      <c r="AC38" s="327"/>
      <c r="AE38" s="327"/>
      <c r="AF38" s="327"/>
      <c r="AH38" s="327"/>
      <c r="AI38" s="327"/>
      <c r="AJ38" s="327" t="s">
        <v>711</v>
      </c>
      <c r="AL38" s="327"/>
      <c r="AM38" s="327"/>
      <c r="AN38" s="327" t="s">
        <v>711</v>
      </c>
      <c r="AP38" s="357" t="s">
        <v>756</v>
      </c>
      <c r="AZ38" s="345"/>
    </row>
    <row r="39" spans="1:55" ht="56.1" customHeight="1" x14ac:dyDescent="0.25">
      <c r="B39" s="326" t="s">
        <v>774</v>
      </c>
      <c r="C39" s="336" t="s">
        <v>485</v>
      </c>
      <c r="D39" s="336"/>
      <c r="E39" s="336"/>
      <c r="F39" s="336"/>
      <c r="G39" s="336"/>
      <c r="H39" s="336"/>
      <c r="I39" s="348" t="s">
        <v>623</v>
      </c>
      <c r="J39" s="343"/>
      <c r="K39" s="327"/>
      <c r="L39" s="327"/>
      <c r="N39" s="528" t="s">
        <v>711</v>
      </c>
      <c r="O39" s="528"/>
      <c r="Q39" s="336"/>
      <c r="R39" s="336" t="s">
        <v>711</v>
      </c>
      <c r="S39" s="336"/>
      <c r="T39" s="327"/>
      <c r="U39" s="336" t="s">
        <v>711</v>
      </c>
      <c r="V39" s="327"/>
      <c r="X39" s="336" t="s">
        <v>711</v>
      </c>
      <c r="Y39" s="336"/>
      <c r="Z39" s="336" t="s">
        <v>711</v>
      </c>
      <c r="AA39" s="327"/>
      <c r="AB39" s="336" t="s">
        <v>711</v>
      </c>
      <c r="AC39" s="327"/>
      <c r="AE39" s="327"/>
      <c r="AF39" s="327"/>
      <c r="AH39" s="327"/>
      <c r="AI39" s="327"/>
      <c r="AJ39" s="327" t="s">
        <v>711</v>
      </c>
      <c r="AL39" s="327"/>
      <c r="AM39" s="327"/>
      <c r="AN39" s="327" t="s">
        <v>711</v>
      </c>
      <c r="AP39" s="357" t="s">
        <v>756</v>
      </c>
      <c r="AZ39" s="345"/>
    </row>
    <row r="40" spans="1:55" ht="63.75" customHeight="1" x14ac:dyDescent="0.25">
      <c r="B40" s="326" t="s">
        <v>775</v>
      </c>
      <c r="C40" s="336" t="s">
        <v>281</v>
      </c>
      <c r="D40" s="336"/>
      <c r="E40" s="336"/>
      <c r="F40" s="336"/>
      <c r="G40" s="336"/>
      <c r="H40" s="336"/>
      <c r="I40" s="336"/>
      <c r="J40" s="327" t="s">
        <v>711</v>
      </c>
      <c r="K40" s="327"/>
      <c r="L40" s="327"/>
      <c r="N40" s="528" t="s">
        <v>711</v>
      </c>
      <c r="O40" s="528"/>
      <c r="Q40" s="336"/>
      <c r="R40" s="336" t="s">
        <v>711</v>
      </c>
      <c r="S40" s="336"/>
      <c r="T40" s="327"/>
      <c r="U40" s="336" t="s">
        <v>711</v>
      </c>
      <c r="V40" s="327"/>
      <c r="X40" s="336" t="s">
        <v>711</v>
      </c>
      <c r="Y40" s="336"/>
      <c r="Z40" s="336" t="s">
        <v>711</v>
      </c>
      <c r="AA40" s="327"/>
      <c r="AB40" s="336" t="s">
        <v>711</v>
      </c>
      <c r="AC40" s="327"/>
      <c r="AE40" s="327"/>
      <c r="AF40" s="327"/>
      <c r="AH40" s="327"/>
      <c r="AI40" s="327"/>
      <c r="AJ40" s="327" t="s">
        <v>711</v>
      </c>
      <c r="AL40" s="327"/>
      <c r="AM40" s="327"/>
      <c r="AN40" s="327" t="s">
        <v>711</v>
      </c>
      <c r="AP40" s="357" t="s">
        <v>756</v>
      </c>
      <c r="AZ40" s="345"/>
    </row>
    <row r="41" spans="1:55" ht="136.5" customHeight="1" x14ac:dyDescent="0.25">
      <c r="B41" s="326" t="s">
        <v>776</v>
      </c>
      <c r="C41" s="336" t="s">
        <v>489</v>
      </c>
      <c r="D41" s="336"/>
      <c r="E41" s="336"/>
      <c r="F41" s="336"/>
      <c r="G41" s="336"/>
      <c r="H41" s="336"/>
      <c r="I41" s="336"/>
      <c r="J41" s="327" t="s">
        <v>711</v>
      </c>
      <c r="K41" s="327"/>
      <c r="L41" s="327"/>
      <c r="N41" s="528" t="s">
        <v>711</v>
      </c>
      <c r="O41" s="528"/>
      <c r="Q41" s="336"/>
      <c r="R41" s="336" t="s">
        <v>711</v>
      </c>
      <c r="S41" s="336"/>
      <c r="T41" s="327"/>
      <c r="U41" s="336"/>
      <c r="V41" s="336" t="s">
        <v>711</v>
      </c>
      <c r="X41" s="336" t="s">
        <v>711</v>
      </c>
      <c r="Y41" s="336"/>
      <c r="Z41" s="336" t="s">
        <v>711</v>
      </c>
      <c r="AA41" s="327"/>
      <c r="AB41" s="336" t="s">
        <v>711</v>
      </c>
      <c r="AC41" s="327"/>
      <c r="AE41" s="327"/>
      <c r="AF41" s="327"/>
      <c r="AH41" s="327"/>
      <c r="AI41" s="327"/>
      <c r="AJ41" s="327" t="s">
        <v>711</v>
      </c>
      <c r="AL41" s="327"/>
      <c r="AM41" s="327"/>
      <c r="AN41" s="327" t="s">
        <v>711</v>
      </c>
      <c r="AP41" s="357" t="s">
        <v>807</v>
      </c>
      <c r="AZ41" s="345"/>
    </row>
    <row r="42" spans="1:55" ht="105" customHeight="1" x14ac:dyDescent="0.25">
      <c r="B42" s="326" t="s">
        <v>777</v>
      </c>
      <c r="C42" s="336" t="s">
        <v>492</v>
      </c>
      <c r="D42" s="336"/>
      <c r="E42" s="336"/>
      <c r="F42" s="336"/>
      <c r="G42" s="336"/>
      <c r="H42" s="336"/>
      <c r="I42" s="336"/>
      <c r="J42" s="327" t="s">
        <v>711</v>
      </c>
      <c r="K42" s="327"/>
      <c r="L42" s="327"/>
      <c r="N42" s="528" t="s">
        <v>711</v>
      </c>
      <c r="O42" s="528"/>
      <c r="Q42" s="336"/>
      <c r="R42" s="336" t="s">
        <v>711</v>
      </c>
      <c r="S42" s="336"/>
      <c r="T42" s="327"/>
      <c r="U42" s="336" t="s">
        <v>711</v>
      </c>
      <c r="V42" s="327"/>
      <c r="X42" s="336" t="s">
        <v>711</v>
      </c>
      <c r="Y42" s="336"/>
      <c r="Z42" s="336" t="s">
        <v>711</v>
      </c>
      <c r="AA42" s="327"/>
      <c r="AB42" s="336" t="s">
        <v>711</v>
      </c>
      <c r="AC42" s="327"/>
      <c r="AE42" s="327"/>
      <c r="AF42" s="327"/>
      <c r="AH42" s="327"/>
      <c r="AI42" s="327"/>
      <c r="AJ42" s="327" t="s">
        <v>711</v>
      </c>
      <c r="AL42" s="327"/>
      <c r="AM42" s="327"/>
      <c r="AN42" s="327" t="s">
        <v>711</v>
      </c>
      <c r="AP42" s="357" t="s">
        <v>756</v>
      </c>
    </row>
    <row r="43" spans="1:55" ht="105" customHeight="1" x14ac:dyDescent="0.25">
      <c r="B43" s="326" t="s">
        <v>778</v>
      </c>
      <c r="C43" s="336" t="s">
        <v>805</v>
      </c>
      <c r="D43" s="336"/>
      <c r="E43" s="336"/>
      <c r="F43" s="336"/>
      <c r="G43" s="336"/>
      <c r="H43" s="336"/>
      <c r="I43" s="336"/>
      <c r="J43" s="327" t="s">
        <v>711</v>
      </c>
      <c r="K43" s="327"/>
      <c r="L43" s="327"/>
      <c r="N43" s="528" t="s">
        <v>711</v>
      </c>
      <c r="O43" s="528"/>
      <c r="Q43" s="336"/>
      <c r="R43" s="336" t="s">
        <v>711</v>
      </c>
      <c r="S43" s="336"/>
      <c r="T43" s="327"/>
      <c r="U43" s="336" t="s">
        <v>711</v>
      </c>
      <c r="V43" s="327"/>
      <c r="X43" s="336" t="s">
        <v>711</v>
      </c>
      <c r="Y43" s="336"/>
      <c r="Z43" s="336" t="s">
        <v>711</v>
      </c>
      <c r="AA43" s="327"/>
      <c r="AB43" s="336" t="s">
        <v>711</v>
      </c>
      <c r="AC43" s="327"/>
      <c r="AE43" s="327"/>
      <c r="AF43" s="327"/>
      <c r="AH43" s="327"/>
      <c r="AI43" s="327"/>
      <c r="AJ43" s="327" t="s">
        <v>711</v>
      </c>
      <c r="AL43" s="327"/>
      <c r="AM43" s="327"/>
      <c r="AN43" s="327" t="s">
        <v>711</v>
      </c>
      <c r="AP43" s="357" t="s">
        <v>756</v>
      </c>
    </row>
    <row r="44" spans="1:55" ht="126" customHeight="1" x14ac:dyDescent="0.25">
      <c r="B44" s="326" t="s">
        <v>806</v>
      </c>
      <c r="C44" s="336" t="s">
        <v>812</v>
      </c>
      <c r="D44" s="336" t="s">
        <v>711</v>
      </c>
      <c r="E44" s="336"/>
      <c r="F44" s="336"/>
      <c r="G44" s="336"/>
      <c r="H44" s="336"/>
      <c r="I44" s="336"/>
      <c r="J44" s="327"/>
      <c r="K44" s="327"/>
      <c r="L44" s="327"/>
      <c r="N44" s="528" t="s">
        <v>711</v>
      </c>
      <c r="O44" s="528"/>
      <c r="Q44" s="336"/>
      <c r="R44" s="336" t="s">
        <v>711</v>
      </c>
      <c r="S44" s="336"/>
      <c r="T44" s="327"/>
      <c r="U44" s="336"/>
      <c r="V44" s="327" t="s">
        <v>711</v>
      </c>
      <c r="X44" s="336" t="s">
        <v>711</v>
      </c>
      <c r="Y44" s="336"/>
      <c r="Z44" s="336" t="s">
        <v>711</v>
      </c>
      <c r="AA44" s="327"/>
      <c r="AB44" s="327" t="s">
        <v>711</v>
      </c>
      <c r="AC44" s="327"/>
      <c r="AE44" s="327"/>
      <c r="AF44" s="327"/>
      <c r="AH44" s="327"/>
      <c r="AI44" s="327"/>
      <c r="AJ44" s="327" t="s">
        <v>711</v>
      </c>
      <c r="AL44" s="327"/>
      <c r="AM44" s="327"/>
      <c r="AN44" s="327" t="s">
        <v>711</v>
      </c>
      <c r="AP44" s="357" t="s">
        <v>756</v>
      </c>
    </row>
    <row r="45" spans="1:55" ht="100.5" customHeight="1" x14ac:dyDescent="0.25">
      <c r="A45" s="315"/>
      <c r="B45" s="530" t="s">
        <v>800</v>
      </c>
      <c r="C45" s="530"/>
      <c r="D45" s="530"/>
      <c r="E45" s="530" t="s">
        <v>779</v>
      </c>
      <c r="F45" s="530"/>
      <c r="G45" s="530"/>
      <c r="H45" s="530"/>
      <c r="I45" s="530"/>
      <c r="J45" s="530"/>
      <c r="K45" s="530"/>
      <c r="L45" s="530"/>
      <c r="N45" s="530" t="s">
        <v>801</v>
      </c>
      <c r="O45" s="530"/>
      <c r="Q45" s="524"/>
      <c r="R45" s="524"/>
      <c r="S45" s="524"/>
      <c r="T45" s="524"/>
      <c r="U45" s="524"/>
      <c r="V45" s="524"/>
      <c r="W45" s="324"/>
      <c r="X45" s="324"/>
      <c r="Y45" s="324"/>
      <c r="Z45" s="324"/>
      <c r="AA45" s="324"/>
      <c r="AB45" s="324"/>
      <c r="AC45" s="324"/>
      <c r="AD45" s="324"/>
      <c r="AE45" s="534" t="s">
        <v>780</v>
      </c>
      <c r="AF45" s="534"/>
      <c r="AG45" s="315"/>
      <c r="AH45" s="530" t="s">
        <v>802</v>
      </c>
      <c r="AI45" s="530"/>
      <c r="AJ45" s="530"/>
      <c r="AK45" s="315"/>
      <c r="AL45" s="530" t="s">
        <v>803</v>
      </c>
      <c r="AM45" s="530"/>
      <c r="AN45" s="530"/>
      <c r="AO45" s="315"/>
      <c r="AP45" s="339"/>
      <c r="AQ45" s="315"/>
      <c r="AR45" s="315"/>
      <c r="AS45" s="315"/>
      <c r="AT45" s="315"/>
      <c r="AU45" s="315"/>
      <c r="AV45" s="315"/>
      <c r="AW45" s="315"/>
      <c r="AX45" s="315"/>
      <c r="AY45" s="315"/>
      <c r="AZ45" s="315"/>
      <c r="BA45" s="315"/>
      <c r="BB45" s="315"/>
      <c r="BC45" s="315"/>
    </row>
    <row r="46" spans="1:55" x14ac:dyDescent="0.25">
      <c r="B46" s="373" t="s">
        <v>781</v>
      </c>
    </row>
  </sheetData>
  <mergeCells count="65">
    <mergeCell ref="T45:V45"/>
    <mergeCell ref="AE45:AF45"/>
    <mergeCell ref="AH45:AJ45"/>
    <mergeCell ref="AL45:AN45"/>
    <mergeCell ref="N44:O44"/>
    <mergeCell ref="Q45:S45"/>
    <mergeCell ref="N41:O41"/>
    <mergeCell ref="N30:O30"/>
    <mergeCell ref="N31:O31"/>
    <mergeCell ref="N32:O32"/>
    <mergeCell ref="N33:O33"/>
    <mergeCell ref="N36:O36"/>
    <mergeCell ref="N37:O37"/>
    <mergeCell ref="N38:O38"/>
    <mergeCell ref="N39:O39"/>
    <mergeCell ref="N40:O40"/>
    <mergeCell ref="N34:O34"/>
    <mergeCell ref="N35:O35"/>
    <mergeCell ref="N42:O42"/>
    <mergeCell ref="N43:O43"/>
    <mergeCell ref="B45:D45"/>
    <mergeCell ref="E45:L45"/>
    <mergeCell ref="N45:O45"/>
    <mergeCell ref="N29:O29"/>
    <mergeCell ref="N18:O18"/>
    <mergeCell ref="N19:O19"/>
    <mergeCell ref="N20:O20"/>
    <mergeCell ref="N21:O21"/>
    <mergeCell ref="N22:O22"/>
    <mergeCell ref="N23:O23"/>
    <mergeCell ref="N24:O24"/>
    <mergeCell ref="N25:O25"/>
    <mergeCell ref="N26:O26"/>
    <mergeCell ref="N27:O27"/>
    <mergeCell ref="N28:O28"/>
    <mergeCell ref="D15:I16"/>
    <mergeCell ref="J15:J17"/>
    <mergeCell ref="K15:K17"/>
    <mergeCell ref="L15:L17"/>
    <mergeCell ref="AX15:AY16"/>
    <mergeCell ref="AE14:AF16"/>
    <mergeCell ref="AH14:AJ16"/>
    <mergeCell ref="AL14:AN16"/>
    <mergeCell ref="AP14:AP17"/>
    <mergeCell ref="AR14:AS14"/>
    <mergeCell ref="AU14:AV14"/>
    <mergeCell ref="N14:O17"/>
    <mergeCell ref="Q14:S16"/>
    <mergeCell ref="T14:V16"/>
    <mergeCell ref="B14:B17"/>
    <mergeCell ref="C14:C17"/>
    <mergeCell ref="D14:L14"/>
    <mergeCell ref="D1:AZ1"/>
    <mergeCell ref="D2:AZ2"/>
    <mergeCell ref="D3:AZ3"/>
    <mergeCell ref="D4:AZ4"/>
    <mergeCell ref="C9:D9"/>
    <mergeCell ref="H9:J9"/>
    <mergeCell ref="X14:Y16"/>
    <mergeCell ref="Z14:AA16"/>
    <mergeCell ref="AB14:AC16"/>
    <mergeCell ref="I10:J10"/>
    <mergeCell ref="I11:J11"/>
    <mergeCell ref="H6:J6"/>
    <mergeCell ref="AX14:AY14"/>
  </mergeCells>
  <pageMargins left="0.31496062992125984" right="0.31496062992125984" top="0.35433070866141736" bottom="0.35433070866141736"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E0754"/>
  </sheetPr>
  <dimension ref="A1:J46"/>
  <sheetViews>
    <sheetView showGridLines="0" zoomScale="90" zoomScaleNormal="90" workbookViewId="0">
      <pane ySplit="5" topLeftCell="A6" activePane="bottomLeft" state="frozen"/>
      <selection pane="bottomLeft" activeCell="A6" sqref="A6"/>
    </sheetView>
  </sheetViews>
  <sheetFormatPr baseColWidth="10" defaultColWidth="11.42578125" defaultRowHeight="12" x14ac:dyDescent="0.2"/>
  <cols>
    <col min="1" max="1" width="8.42578125" style="294" customWidth="1"/>
    <col min="2" max="2" width="33.42578125" style="294" bestFit="1" customWidth="1"/>
    <col min="3" max="3" width="25.85546875" style="294" customWidth="1"/>
    <col min="4" max="4" width="11.42578125" style="295"/>
    <col min="5" max="5" width="47.5703125" style="294" customWidth="1"/>
    <col min="6" max="6" width="50.7109375" style="308" customWidth="1"/>
    <col min="7" max="7" width="45.5703125" style="308" customWidth="1"/>
    <col min="8" max="8" width="20.5703125" style="295" customWidth="1"/>
    <col min="9" max="10" width="15.5703125" style="294" customWidth="1"/>
    <col min="11" max="16384" width="11.42578125" style="294"/>
  </cols>
  <sheetData>
    <row r="1" spans="1:10" ht="22.35" hidden="1" customHeight="1" x14ac:dyDescent="0.2">
      <c r="A1" s="535"/>
      <c r="B1" s="535"/>
      <c r="C1" s="536" t="s">
        <v>815</v>
      </c>
      <c r="D1" s="537"/>
      <c r="E1" s="537"/>
      <c r="F1" s="537"/>
      <c r="G1" s="537"/>
      <c r="H1" s="537"/>
      <c r="I1" s="537"/>
      <c r="J1" s="538"/>
    </row>
    <row r="2" spans="1:10" ht="22.35" hidden="1" customHeight="1" x14ac:dyDescent="0.2">
      <c r="A2" s="535"/>
      <c r="B2" s="535"/>
      <c r="C2" s="539" t="s">
        <v>782</v>
      </c>
      <c r="D2" s="540"/>
      <c r="E2" s="540"/>
      <c r="F2" s="541"/>
      <c r="G2" s="541"/>
      <c r="H2" s="540"/>
      <c r="I2" s="540"/>
      <c r="J2" s="542"/>
    </row>
    <row r="3" spans="1:10" ht="22.35" hidden="1" customHeight="1" x14ac:dyDescent="0.2">
      <c r="A3" s="535"/>
      <c r="B3" s="535"/>
      <c r="C3" s="539" t="s">
        <v>795</v>
      </c>
      <c r="D3" s="540"/>
      <c r="E3" s="540"/>
      <c r="F3" s="541"/>
      <c r="G3" s="541"/>
      <c r="H3" s="540"/>
      <c r="I3" s="540"/>
      <c r="J3" s="542"/>
    </row>
    <row r="4" spans="1:10" ht="22.35" hidden="1" customHeight="1" x14ac:dyDescent="0.2">
      <c r="A4" s="535"/>
      <c r="B4" s="535"/>
      <c r="C4" s="543" t="s">
        <v>814</v>
      </c>
      <c r="D4" s="544"/>
      <c r="E4" s="544"/>
      <c r="F4" s="545"/>
      <c r="G4" s="545"/>
      <c r="H4" s="544"/>
      <c r="I4" s="544"/>
      <c r="J4" s="546"/>
    </row>
    <row r="5" spans="1:10" s="295" customFormat="1" ht="66" customHeight="1" x14ac:dyDescent="0.2">
      <c r="A5" s="300" t="s">
        <v>31</v>
      </c>
      <c r="B5" s="300" t="s">
        <v>32</v>
      </c>
      <c r="C5" s="300" t="s">
        <v>34</v>
      </c>
      <c r="D5" s="300" t="s">
        <v>87</v>
      </c>
      <c r="E5" s="300" t="s">
        <v>89</v>
      </c>
      <c r="F5" s="310" t="s">
        <v>783</v>
      </c>
      <c r="G5" s="310" t="s">
        <v>784</v>
      </c>
      <c r="H5" s="310" t="s">
        <v>785</v>
      </c>
      <c r="I5" s="310" t="s">
        <v>786</v>
      </c>
      <c r="J5" s="310" t="s">
        <v>787</v>
      </c>
    </row>
    <row r="6" spans="1:10" ht="264" x14ac:dyDescent="0.2">
      <c r="A6" s="301">
        <v>1</v>
      </c>
      <c r="B6" s="364" t="str">
        <f>+VLOOKUP(A6,'[2]IDENTIFICACIÓN DEL RC'!$A$6:$E$33,2,0)</f>
        <v>Acceso y Fortalecimiento a la Justicia</v>
      </c>
      <c r="C6" s="296" t="str">
        <f>+'Matriz seguimiento MRC'!C18</f>
        <v>Posibilidad de Registro de información errada en los informes de procesos vinculados al PDJJR (Programa de Justicia Juvenil Restaurativa)</v>
      </c>
      <c r="D6" s="364">
        <v>1</v>
      </c>
      <c r="E6" s="296" t="s">
        <v>579</v>
      </c>
      <c r="F6" s="296" t="s">
        <v>817</v>
      </c>
      <c r="G6" s="304" t="s">
        <v>848</v>
      </c>
      <c r="H6" s="301" t="s">
        <v>790</v>
      </c>
      <c r="I6" s="301">
        <v>95</v>
      </c>
      <c r="J6" s="305" t="s">
        <v>791</v>
      </c>
    </row>
    <row r="7" spans="1:10" ht="201" customHeight="1" x14ac:dyDescent="0.2">
      <c r="A7" s="301">
        <v>2</v>
      </c>
      <c r="B7" s="364" t="str">
        <f>+VLOOKUP(A7,'[2]IDENTIFICACIÓN DEL RC'!$A$6:$E$33,2,0)</f>
        <v>Acceso y Fortalecimiento a la Justicia</v>
      </c>
      <c r="C7" s="296" t="str">
        <f>+'Matriz seguimiento MRC'!C19</f>
        <v>Posibilidad de actuaciones inadecuadas por parte de funcionarios y colaboradores de la Dirección de Acceso a la Justicia por el recibimiento de dadivas</v>
      </c>
      <c r="D7" s="364">
        <v>1</v>
      </c>
      <c r="E7" s="296" t="s">
        <v>580</v>
      </c>
      <c r="F7" s="296" t="s">
        <v>849</v>
      </c>
      <c r="G7" s="364" t="s">
        <v>756</v>
      </c>
      <c r="H7" s="301" t="s">
        <v>788</v>
      </c>
      <c r="I7" s="301">
        <v>100</v>
      </c>
      <c r="J7" s="303" t="s">
        <v>789</v>
      </c>
    </row>
    <row r="8" spans="1:10" ht="335.25" customHeight="1" x14ac:dyDescent="0.2">
      <c r="A8" s="301">
        <v>2</v>
      </c>
      <c r="B8" s="364" t="str">
        <f>+VLOOKUP(A8,'[2]IDENTIFICACIÓN DEL RC'!$A$6:$E$33,2,0)</f>
        <v>Acceso y Fortalecimiento a la Justicia</v>
      </c>
      <c r="C8" s="296" t="str">
        <f>+'Matriz seguimiento MRC'!C19</f>
        <v>Posibilidad de actuaciones inadecuadas por parte de funcionarios y colaboradores de la Dirección de Acceso a la Justicia por el recibimiento de dadivas</v>
      </c>
      <c r="D8" s="364">
        <v>2</v>
      </c>
      <c r="E8" s="296" t="s">
        <v>581</v>
      </c>
      <c r="F8" s="297" t="s">
        <v>850</v>
      </c>
      <c r="G8" s="302" t="s">
        <v>756</v>
      </c>
      <c r="H8" s="301" t="s">
        <v>788</v>
      </c>
      <c r="I8" s="301">
        <v>100</v>
      </c>
      <c r="J8" s="303" t="s">
        <v>789</v>
      </c>
    </row>
    <row r="9" spans="1:10" ht="156" x14ac:dyDescent="0.2">
      <c r="A9" s="301">
        <v>3</v>
      </c>
      <c r="B9" s="364" t="str">
        <f>+VLOOKUP(A9,'[2]IDENTIFICACIÓN DEL RC'!$A$6:$E$33,2,0)</f>
        <v>Acceso y Fortalecimiento a la Justicia</v>
      </c>
      <c r="C9" s="296" t="str">
        <f>+'Matriz seguimiento MRC'!C20</f>
        <v>Posibilidad de presentar Inconsistencias en los reportes relacionados al Plan de Acción a la Justicia</v>
      </c>
      <c r="D9" s="364">
        <v>1</v>
      </c>
      <c r="E9" s="297" t="s">
        <v>582</v>
      </c>
      <c r="F9" s="304" t="s">
        <v>851</v>
      </c>
      <c r="G9" s="302" t="s">
        <v>756</v>
      </c>
      <c r="H9" s="301" t="s">
        <v>788</v>
      </c>
      <c r="I9" s="301">
        <v>100</v>
      </c>
      <c r="J9" s="303" t="s">
        <v>789</v>
      </c>
    </row>
    <row r="10" spans="1:10" ht="328.35" customHeight="1" x14ac:dyDescent="0.2">
      <c r="A10" s="306">
        <v>4</v>
      </c>
      <c r="B10" s="364" t="str">
        <f>+VLOOKUP(A10,'[2]IDENTIFICACIÓN DEL RC'!$A$6:$E$33,2,0)</f>
        <v>Gestión Integral a las Personas Privadas de la Libertad -PPL-</v>
      </c>
      <c r="C10" s="296" t="str">
        <f>+'Matriz seguimiento MRC'!C21</f>
        <v>Posibilidad de Beneficio a particulares o a terceros derivados de trámites en procesos de Atención Integral (alimentación, servicios de salud, dotación de elementos básicos, ingreso a programas de Atención Social y actividades validas de redención de pena).</v>
      </c>
      <c r="D10" s="364">
        <v>1</v>
      </c>
      <c r="E10" s="297" t="s">
        <v>698</v>
      </c>
      <c r="F10" s="298" t="s">
        <v>818</v>
      </c>
      <c r="G10" s="302" t="s">
        <v>756</v>
      </c>
      <c r="H10" s="301" t="s">
        <v>788</v>
      </c>
      <c r="I10" s="301">
        <v>100</v>
      </c>
      <c r="J10" s="303" t="s">
        <v>789</v>
      </c>
    </row>
    <row r="11" spans="1:10" ht="208.5" customHeight="1" x14ac:dyDescent="0.2">
      <c r="A11" s="301">
        <v>5</v>
      </c>
      <c r="B11" s="364" t="str">
        <f>+VLOOKUP(A11,'[2]IDENTIFICACIÓN DEL RC'!$A$6:$E$33,2,0)</f>
        <v>Gestión Integral a las Personas Privadas de la Libertad -PPL-</v>
      </c>
      <c r="C11" s="296" t="str">
        <f>+'Matriz seguimiento MRC'!C22</f>
        <v>Posibilidad de Beneficio a particulares o a terceros derivados de la Custodia y Vigilancia a las PPL</v>
      </c>
      <c r="D11" s="364">
        <v>1</v>
      </c>
      <c r="E11" s="297" t="s">
        <v>583</v>
      </c>
      <c r="F11" s="297" t="s">
        <v>819</v>
      </c>
      <c r="G11" s="299" t="s">
        <v>852</v>
      </c>
      <c r="H11" s="301" t="s">
        <v>788</v>
      </c>
      <c r="I11" s="301">
        <v>100</v>
      </c>
      <c r="J11" s="303" t="s">
        <v>789</v>
      </c>
    </row>
    <row r="12" spans="1:10" ht="216" x14ac:dyDescent="0.2">
      <c r="A12" s="301">
        <v>6</v>
      </c>
      <c r="B12" s="364" t="str">
        <f>+VLOOKUP(A12,'[2]IDENTIFICACIÓN DEL RC'!$A$6:$E$33,2,0)</f>
        <v>Gestión Integral a las Personas Privadas de la Libertad -PPL-</v>
      </c>
      <c r="C12" s="296" t="str">
        <f>+'Matriz seguimiento MRC'!C23</f>
        <v>Posibilidad de Beneficio a particulares o a terceros derivados de los trámites Jurídicos</v>
      </c>
      <c r="D12" s="364">
        <v>1</v>
      </c>
      <c r="E12" s="297" t="s">
        <v>699</v>
      </c>
      <c r="F12" s="297" t="s">
        <v>820</v>
      </c>
      <c r="G12" s="302" t="s">
        <v>756</v>
      </c>
      <c r="H12" s="301" t="s">
        <v>788</v>
      </c>
      <c r="I12" s="301">
        <v>100</v>
      </c>
      <c r="J12" s="303" t="s">
        <v>789</v>
      </c>
    </row>
    <row r="13" spans="1:10" ht="240" x14ac:dyDescent="0.2">
      <c r="A13" s="301">
        <v>7</v>
      </c>
      <c r="B13" s="364" t="str">
        <f>+VLOOKUP(A13,'[2]IDENTIFICACIÓN DEL RC'!$A$6:$E$33,2,0)</f>
        <v>Control Disciplinario</v>
      </c>
      <c r="C13" s="296" t="str">
        <f>+'Matriz seguimiento MRC'!C24</f>
        <v>Posibilidad de desviaciones en las Investigaciones originadas por prácticas indebidas</v>
      </c>
      <c r="D13" s="364">
        <v>1</v>
      </c>
      <c r="E13" s="297" t="s">
        <v>584</v>
      </c>
      <c r="F13" s="297" t="s">
        <v>853</v>
      </c>
      <c r="G13" s="302" t="s">
        <v>756</v>
      </c>
      <c r="H13" s="301" t="s">
        <v>788</v>
      </c>
      <c r="I13" s="301">
        <v>100</v>
      </c>
      <c r="J13" s="303" t="s">
        <v>789</v>
      </c>
    </row>
    <row r="14" spans="1:10" ht="178.35" customHeight="1" x14ac:dyDescent="0.2">
      <c r="A14" s="301">
        <v>8</v>
      </c>
      <c r="B14" s="364" t="str">
        <f>+VLOOKUP(A14,'[2]IDENTIFICACIÓN DEL RC'!$A$6:$E$33,2,0)</f>
        <v>Administración de Bienes Muebles e Inmuebles para el Fortalecimiento de las Capacidades Operativas</v>
      </c>
      <c r="C14" s="296" t="str">
        <f>+'Matriz seguimiento MRC'!C25</f>
        <v>Posibilidad de suministro de combustible por parte de los proveedores a vehículos que no son de propiedad o no están a cargo de la SDSCJ para beneficio propio o de terceros</v>
      </c>
      <c r="D14" s="364">
        <v>1</v>
      </c>
      <c r="E14" s="297" t="s">
        <v>700</v>
      </c>
      <c r="F14" s="297" t="s">
        <v>854</v>
      </c>
      <c r="G14" s="302" t="s">
        <v>756</v>
      </c>
      <c r="H14" s="301" t="s">
        <v>788</v>
      </c>
      <c r="I14" s="301">
        <v>100</v>
      </c>
      <c r="J14" s="303" t="s">
        <v>789</v>
      </c>
    </row>
    <row r="15" spans="1:10" ht="194.25" customHeight="1" x14ac:dyDescent="0.2">
      <c r="A15" s="301">
        <v>8</v>
      </c>
      <c r="B15" s="364" t="str">
        <f>+VLOOKUP(A15,'[2]IDENTIFICACIÓN DEL RC'!$A$6:$E$33,2,0)</f>
        <v>Administración de Bienes Muebles e Inmuebles para el Fortalecimiento de las Capacidades Operativas</v>
      </c>
      <c r="C15" s="296" t="str">
        <f>+'Matriz seguimiento MRC'!C25</f>
        <v>Posibilidad de suministro de combustible por parte de los proveedores a vehículos que no son de propiedad o no están a cargo de la SDSCJ para beneficio propio o de terceros</v>
      </c>
      <c r="D15" s="364">
        <v>2</v>
      </c>
      <c r="E15" s="297" t="s">
        <v>641</v>
      </c>
      <c r="F15" s="297" t="s">
        <v>855</v>
      </c>
      <c r="G15" s="302" t="s">
        <v>756</v>
      </c>
      <c r="H15" s="301" t="s">
        <v>788</v>
      </c>
      <c r="I15" s="301">
        <v>100</v>
      </c>
      <c r="J15" s="303" t="s">
        <v>789</v>
      </c>
    </row>
    <row r="16" spans="1:10" ht="197.45" customHeight="1" x14ac:dyDescent="0.2">
      <c r="A16" s="301">
        <v>8</v>
      </c>
      <c r="B16" s="364" t="str">
        <f>+VLOOKUP(A16,'[2]IDENTIFICACIÓN DEL RC'!$A$6:$E$33,2,0)</f>
        <v>Administración de Bienes Muebles e Inmuebles para el Fortalecimiento de las Capacidades Operativas</v>
      </c>
      <c r="C16" s="296" t="str">
        <f>+'Matriz seguimiento MRC'!C25</f>
        <v>Posibilidad de suministro de combustible por parte de los proveedores a vehículos que no son de propiedad o no están a cargo de la SDSCJ para beneficio propio o de terceros</v>
      </c>
      <c r="D16" s="364">
        <v>3</v>
      </c>
      <c r="E16" s="297" t="s">
        <v>585</v>
      </c>
      <c r="F16" s="297" t="s">
        <v>855</v>
      </c>
      <c r="G16" s="299" t="s">
        <v>821</v>
      </c>
      <c r="H16" s="301" t="s">
        <v>790</v>
      </c>
      <c r="I16" s="301">
        <v>95</v>
      </c>
      <c r="J16" s="305" t="s">
        <v>791</v>
      </c>
    </row>
    <row r="17" spans="1:10" ht="214.5" customHeight="1" x14ac:dyDescent="0.2">
      <c r="A17" s="301">
        <v>9</v>
      </c>
      <c r="B17" s="364" t="str">
        <f>+VLOOKUP(A17,'[2]IDENTIFICACIÓN DEL RC'!$A$6:$E$33,2,0)</f>
        <v>Gestión de Comunicaciones Estratégicas</v>
      </c>
      <c r="C17" s="296" t="str">
        <f>+'Matriz seguimiento MRC'!C26</f>
        <v>Posibilidad de Filtración o manejo inadecuado de información por parte de funcionarios de la entidad.</v>
      </c>
      <c r="D17" s="364">
        <v>1</v>
      </c>
      <c r="E17" s="297" t="s">
        <v>586</v>
      </c>
      <c r="F17" s="297" t="s">
        <v>822</v>
      </c>
      <c r="G17" s="302" t="s">
        <v>756</v>
      </c>
      <c r="H17" s="301" t="s">
        <v>788</v>
      </c>
      <c r="I17" s="301">
        <v>100</v>
      </c>
      <c r="J17" s="303" t="s">
        <v>789</v>
      </c>
    </row>
    <row r="18" spans="1:10" ht="168.75" customHeight="1" x14ac:dyDescent="0.2">
      <c r="A18" s="301">
        <v>9</v>
      </c>
      <c r="B18" s="364" t="str">
        <f>+VLOOKUP(A18,'[2]IDENTIFICACIÓN DEL RC'!$A$6:$E$33,2,0)</f>
        <v>Gestión de Comunicaciones Estratégicas</v>
      </c>
      <c r="C18" s="296" t="s">
        <v>792</v>
      </c>
      <c r="D18" s="364">
        <v>2</v>
      </c>
      <c r="E18" s="297" t="s">
        <v>701</v>
      </c>
      <c r="F18" s="297" t="s">
        <v>845</v>
      </c>
      <c r="G18" s="304" t="s">
        <v>856</v>
      </c>
      <c r="H18" s="301" t="s">
        <v>790</v>
      </c>
      <c r="I18" s="301">
        <v>95</v>
      </c>
      <c r="J18" s="305" t="s">
        <v>791</v>
      </c>
    </row>
    <row r="19" spans="1:10" ht="189" customHeight="1" x14ac:dyDescent="0.2">
      <c r="A19" s="301">
        <v>10</v>
      </c>
      <c r="B19" s="364" t="str">
        <f>+VLOOKUP(A19,'[2]IDENTIFICACIÓN DEL RC'!$A$6:$E$33,2,0)</f>
        <v>Gestión de Emergencias</v>
      </c>
      <c r="C19"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64">
        <v>1</v>
      </c>
      <c r="E19" s="297" t="s">
        <v>587</v>
      </c>
      <c r="F19" s="368" t="s">
        <v>824</v>
      </c>
      <c r="G19" s="302" t="s">
        <v>756</v>
      </c>
      <c r="H19" s="301" t="s">
        <v>788</v>
      </c>
      <c r="I19" s="301">
        <v>100</v>
      </c>
      <c r="J19" s="303" t="s">
        <v>789</v>
      </c>
    </row>
    <row r="20" spans="1:10" ht="231" customHeight="1" x14ac:dyDescent="0.2">
      <c r="A20" s="301">
        <v>10</v>
      </c>
      <c r="B20" s="364" t="str">
        <f>+VLOOKUP(A20,'[2]IDENTIFICACIÓN DEL RC'!$A$6:$E$33,2,0)</f>
        <v>Gestión de Emergencias</v>
      </c>
      <c r="C20"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64">
        <v>2</v>
      </c>
      <c r="E20" s="297" t="s">
        <v>588</v>
      </c>
      <c r="F20" s="304" t="s">
        <v>825</v>
      </c>
      <c r="G20" s="296" t="s">
        <v>857</v>
      </c>
      <c r="H20" s="301" t="s">
        <v>790</v>
      </c>
      <c r="I20" s="301">
        <v>95</v>
      </c>
      <c r="J20" s="305" t="s">
        <v>791</v>
      </c>
    </row>
    <row r="21" spans="1:10" ht="247.5" customHeight="1" x14ac:dyDescent="0.2">
      <c r="A21" s="301">
        <v>10</v>
      </c>
      <c r="B21" s="364" t="str">
        <f>+VLOOKUP(A21,'[2]IDENTIFICACIÓN DEL RC'!$A$6:$E$33,2,0)</f>
        <v>Gestión de Emergencias</v>
      </c>
      <c r="C21"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64">
        <v>3</v>
      </c>
      <c r="E21" s="297" t="s">
        <v>589</v>
      </c>
      <c r="F21" s="304" t="s">
        <v>826</v>
      </c>
      <c r="G21" s="304" t="s">
        <v>858</v>
      </c>
      <c r="H21" s="306" t="s">
        <v>790</v>
      </c>
      <c r="I21" s="306">
        <v>95</v>
      </c>
      <c r="J21" s="305" t="s">
        <v>791</v>
      </c>
    </row>
    <row r="22" spans="1:10" ht="183" customHeight="1" x14ac:dyDescent="0.2">
      <c r="A22" s="301">
        <v>11</v>
      </c>
      <c r="B22" s="364" t="str">
        <f>+VLOOKUP(A22,'[2]IDENTIFICACIÓN DEL RC'!$A$6:$E$33,2,0)</f>
        <v>Gestión Documental</v>
      </c>
      <c r="C22" s="296" t="str">
        <f>+'Matriz seguimiento MRC'!C28</f>
        <v>Posibilidad de Pérdida o extravió documental por parte de un servidor que, aprovechando su posición frente a un recurso público, privilegia a un tercero con información para su beneficio.</v>
      </c>
      <c r="D22" s="364">
        <v>1</v>
      </c>
      <c r="E22" s="297" t="s">
        <v>590</v>
      </c>
      <c r="F22" s="297" t="s">
        <v>859</v>
      </c>
      <c r="G22" s="302" t="s">
        <v>756</v>
      </c>
      <c r="H22" s="301" t="s">
        <v>788</v>
      </c>
      <c r="I22" s="301">
        <v>100</v>
      </c>
      <c r="J22" s="307" t="s">
        <v>789</v>
      </c>
    </row>
    <row r="23" spans="1:10" ht="183" customHeight="1" x14ac:dyDescent="0.2">
      <c r="A23" s="301">
        <v>11</v>
      </c>
      <c r="B23" s="364" t="str">
        <f>+VLOOKUP(A23,'[2]IDENTIFICACIÓN DEL RC'!$A$6:$E$33,2,0)</f>
        <v>Gestión Documental</v>
      </c>
      <c r="C23" s="296" t="str">
        <f>+'Matriz seguimiento MRC'!C28</f>
        <v>Posibilidad de Pérdida o extravió documental por parte de un servidor que, aprovechando su posición frente a un recurso público, privilegia a un tercero con información para su beneficio.</v>
      </c>
      <c r="D23" s="364">
        <v>2</v>
      </c>
      <c r="E23" s="297" t="s">
        <v>591</v>
      </c>
      <c r="F23" s="297" t="s">
        <v>860</v>
      </c>
      <c r="G23" s="302" t="s">
        <v>756</v>
      </c>
      <c r="H23" s="301" t="s">
        <v>788</v>
      </c>
      <c r="I23" s="306">
        <v>100</v>
      </c>
      <c r="J23" s="307" t="s">
        <v>789</v>
      </c>
    </row>
    <row r="24" spans="1:10" ht="102.75" customHeight="1" x14ac:dyDescent="0.2">
      <c r="A24" s="301">
        <v>11</v>
      </c>
      <c r="B24" s="364" t="str">
        <f>+VLOOKUP(A24,'[2]IDENTIFICACIÓN DEL RC'!$A$6:$E$33,2,0)</f>
        <v>Gestión Documental</v>
      </c>
      <c r="C24" s="296" t="str">
        <f>+'Matriz seguimiento MRC'!C28</f>
        <v>Posibilidad de Pérdida o extravió documental por parte de un servidor que, aprovechando su posición frente a un recurso público, privilegia a un tercero con información para su beneficio.</v>
      </c>
      <c r="D24" s="364">
        <v>3</v>
      </c>
      <c r="E24" s="297" t="s">
        <v>592</v>
      </c>
      <c r="F24" s="297" t="s">
        <v>828</v>
      </c>
      <c r="G24" s="302" t="s">
        <v>756</v>
      </c>
      <c r="H24" s="301" t="s">
        <v>788</v>
      </c>
      <c r="I24" s="301">
        <v>100</v>
      </c>
      <c r="J24" s="303" t="s">
        <v>789</v>
      </c>
    </row>
    <row r="25" spans="1:10" ht="165.75" customHeight="1" x14ac:dyDescent="0.2">
      <c r="A25" s="301">
        <v>12</v>
      </c>
      <c r="B25" s="364" t="str">
        <f>+VLOOKUP(A25,'[2]IDENTIFICACIÓN DEL RC'!$A$6:$E$33,2,0)</f>
        <v>Gestión de Recursos Físicos al Servicio de la Entidad</v>
      </c>
      <c r="C25" s="296" t="str">
        <f>+'Matriz seguimiento MRC'!C29</f>
        <v>Posibilidad de Pérdida y/o desaparición de los bienes al servicio de la Entidad parte de un servidor que, aprovechando su posición frente a un recurso público, sustrae bienes de la Entidad para su beneficio personal o un tercero.</v>
      </c>
      <c r="D25" s="364">
        <v>1</v>
      </c>
      <c r="E25" s="297" t="s">
        <v>593</v>
      </c>
      <c r="F25" s="297" t="s">
        <v>811</v>
      </c>
      <c r="G25" s="296" t="s">
        <v>829</v>
      </c>
      <c r="H25" s="301" t="s">
        <v>790</v>
      </c>
      <c r="I25" s="301">
        <v>95</v>
      </c>
      <c r="J25" s="305" t="s">
        <v>791</v>
      </c>
    </row>
    <row r="26" spans="1:10" ht="156.75" customHeight="1" x14ac:dyDescent="0.2">
      <c r="A26" s="301">
        <v>12</v>
      </c>
      <c r="B26" s="364" t="str">
        <f>+VLOOKUP(A26,'[2]IDENTIFICACIÓN DEL RC'!$A$6:$E$33,2,0)</f>
        <v>Gestión de Recursos Físicos al Servicio de la Entidad</v>
      </c>
      <c r="C26" s="296" t="str">
        <f>+'Matriz seguimiento MRC'!C29</f>
        <v>Posibilidad de Pérdida y/o desaparición de los bienes al servicio de la Entidad parte de un servidor que, aprovechando su posición frente a un recurso público, sustrae bienes de la Entidad para su beneficio personal o un tercero.</v>
      </c>
      <c r="D26" s="364">
        <v>2</v>
      </c>
      <c r="E26" s="296" t="s">
        <v>594</v>
      </c>
      <c r="F26" s="297" t="s">
        <v>861</v>
      </c>
      <c r="G26" s="299" t="s">
        <v>868</v>
      </c>
      <c r="H26" s="301" t="s">
        <v>788</v>
      </c>
      <c r="I26" s="301">
        <v>100</v>
      </c>
      <c r="J26" s="303" t="s">
        <v>789</v>
      </c>
    </row>
    <row r="27" spans="1:10" ht="96" x14ac:dyDescent="0.2">
      <c r="A27" s="301">
        <v>12</v>
      </c>
      <c r="B27" s="364" t="str">
        <f>+VLOOKUP(A27,'[2]IDENTIFICACIÓN DEL RC'!$A$6:$E$33,2,0)</f>
        <v>Gestión de Recursos Físicos al Servicio de la Entidad</v>
      </c>
      <c r="C27" s="296" t="str">
        <f>+'Matriz seguimiento MRC'!C29</f>
        <v>Posibilidad de Pérdida y/o desaparición de los bienes al servicio de la Entidad parte de un servidor que, aprovechando su posición frente a un recurso público, sustrae bienes de la Entidad para su beneficio personal o un tercero.</v>
      </c>
      <c r="D27" s="364">
        <v>3</v>
      </c>
      <c r="E27" s="297" t="s">
        <v>595</v>
      </c>
      <c r="F27" s="297" t="s">
        <v>830</v>
      </c>
      <c r="G27" s="302" t="s">
        <v>756</v>
      </c>
      <c r="H27" s="301" t="s">
        <v>788</v>
      </c>
      <c r="I27" s="301">
        <v>100</v>
      </c>
      <c r="J27" s="303" t="s">
        <v>789</v>
      </c>
    </row>
    <row r="28" spans="1:10" ht="178.35" customHeight="1" x14ac:dyDescent="0.2">
      <c r="A28" s="301">
        <v>13</v>
      </c>
      <c r="B28" s="364" t="str">
        <f>+VLOOKUP(A28,'[2]IDENTIFICACIÓN DEL RC'!$A$6:$E$33,2,0)</f>
        <v>Gestión de Seguridad y Convivencia</v>
      </c>
      <c r="C28" s="296" t="str">
        <f>+'Matriz seguimiento MRC'!C30</f>
        <v>Posibilidad de pérdida económica y reputacional por demandas a la entidad por el uso indebido de información confidencial a terceros por parte de funcionarios</v>
      </c>
      <c r="D28" s="364">
        <v>1</v>
      </c>
      <c r="E28" s="297" t="s">
        <v>596</v>
      </c>
      <c r="F28" s="297" t="s">
        <v>831</v>
      </c>
      <c r="G28" s="302" t="s">
        <v>756</v>
      </c>
      <c r="H28" s="301" t="s">
        <v>788</v>
      </c>
      <c r="I28" s="301">
        <v>100</v>
      </c>
      <c r="J28" s="303" t="s">
        <v>789</v>
      </c>
    </row>
    <row r="29" spans="1:10" ht="120" x14ac:dyDescent="0.2">
      <c r="A29" s="301">
        <v>14</v>
      </c>
      <c r="B29" s="364" t="str">
        <f>+VLOOKUP(A29,'[2]IDENTIFICACIÓN DEL RC'!$A$6:$E$33,2,0)</f>
        <v>Gestión de Tecnologías de la Información</v>
      </c>
      <c r="C29" s="296" t="str">
        <f>+'Matriz seguimiento MRC'!C31</f>
        <v>Posibilidad de pérdida económica y reputacional por demandas debido al uso inadecuado de información catalogada por la entidad como clasificada o reservada por parte de colaboradores de la Secretaría</v>
      </c>
      <c r="D29" s="364">
        <v>1</v>
      </c>
      <c r="E29" s="297" t="s">
        <v>597</v>
      </c>
      <c r="F29" s="297" t="s">
        <v>832</v>
      </c>
      <c r="G29" s="302" t="s">
        <v>756</v>
      </c>
      <c r="H29" s="301" t="s">
        <v>788</v>
      </c>
      <c r="I29" s="301">
        <v>100</v>
      </c>
      <c r="J29" s="303" t="s">
        <v>789</v>
      </c>
    </row>
    <row r="30" spans="1:10" ht="228.75" customHeight="1" x14ac:dyDescent="0.2">
      <c r="A30" s="301">
        <v>14</v>
      </c>
      <c r="B30" s="364" t="str">
        <f>+VLOOKUP(A30,'[2]IDENTIFICACIÓN DEL RC'!$A$6:$E$33,2,0)</f>
        <v>Gestión de Tecnologías de la Información</v>
      </c>
      <c r="C30" s="296" t="str">
        <f>+'Matriz seguimiento MRC'!C31</f>
        <v>Posibilidad de pérdida económica y reputacional por demandas debido al uso inadecuado de información catalogada por la entidad como clasificada o reservada por parte de colaboradores de la Secretaría</v>
      </c>
      <c r="D30" s="364">
        <v>2</v>
      </c>
      <c r="E30" s="297" t="s">
        <v>598</v>
      </c>
      <c r="F30" s="297" t="s">
        <v>862</v>
      </c>
      <c r="G30" s="302" t="s">
        <v>756</v>
      </c>
      <c r="H30" s="301" t="s">
        <v>788</v>
      </c>
      <c r="I30" s="301">
        <v>100</v>
      </c>
      <c r="J30" s="303" t="s">
        <v>789</v>
      </c>
    </row>
    <row r="31" spans="1:10" ht="224.45" customHeight="1" x14ac:dyDescent="0.2">
      <c r="A31" s="301">
        <v>15</v>
      </c>
      <c r="B31" s="364" t="str">
        <f>+VLOOKUP(A31,'[2]IDENTIFICACIÓN DEL RC'!$A$6:$E$33,2,0)</f>
        <v>Gestión de Tecnologías de la Información</v>
      </c>
      <c r="C31" s="296" t="str">
        <f>+'Matriz seguimiento MRC'!C32</f>
        <v>Pérdida de Integridad de la información almacenada en la infraestructura tecnológica o sistemas de información de la entidad.</v>
      </c>
      <c r="D31" s="364">
        <v>1</v>
      </c>
      <c r="E31" s="297" t="s">
        <v>599</v>
      </c>
      <c r="F31" s="304" t="s">
        <v>867</v>
      </c>
      <c r="G31" s="299" t="s">
        <v>847</v>
      </c>
      <c r="H31" s="301" t="s">
        <v>790</v>
      </c>
      <c r="I31" s="301">
        <v>95</v>
      </c>
      <c r="J31" s="305" t="s">
        <v>791</v>
      </c>
    </row>
    <row r="32" spans="1:10" ht="147.75" customHeight="1" x14ac:dyDescent="0.2">
      <c r="A32" s="301">
        <v>15</v>
      </c>
      <c r="B32" s="364" t="str">
        <f>+VLOOKUP(A32,'[2]IDENTIFICACIÓN DEL RC'!$A$6:$E$33,2,0)</f>
        <v>Gestión de Tecnologías de la Información</v>
      </c>
      <c r="C32" s="296" t="str">
        <f>+'Matriz seguimiento MRC'!C32</f>
        <v>Pérdida de Integridad de la información almacenada en la infraestructura tecnológica o sistemas de información de la entidad.</v>
      </c>
      <c r="D32" s="364">
        <v>2</v>
      </c>
      <c r="E32" s="297" t="s">
        <v>702</v>
      </c>
      <c r="F32" s="304" t="s">
        <v>833</v>
      </c>
      <c r="G32" s="299" t="s">
        <v>808</v>
      </c>
      <c r="H32" s="301" t="s">
        <v>790</v>
      </c>
      <c r="I32" s="301">
        <v>95</v>
      </c>
      <c r="J32" s="305" t="s">
        <v>791</v>
      </c>
    </row>
    <row r="33" spans="1:10" ht="409.35" customHeight="1" x14ac:dyDescent="0.2">
      <c r="A33" s="301">
        <v>16</v>
      </c>
      <c r="B33" s="364" t="str">
        <f>+VLOOKUP(A33,'[2]IDENTIFICACIÓN DEL RC'!$A$6:$E$33,2,0)</f>
        <v>Gestión Financiera</v>
      </c>
      <c r="C33" s="296" t="str">
        <f>+'Matriz seguimiento MRC'!C33</f>
        <v>Posibilidad de Tramite de pagos incumpliendo los requisitos establecidos otorgando beneficios a terceros en contra de lo establecido en el Procedimiento PD-GF-13 Gestión de Pagos</v>
      </c>
      <c r="D33" s="364">
        <v>1</v>
      </c>
      <c r="E33" s="297" t="s">
        <v>642</v>
      </c>
      <c r="F33" s="304" t="s">
        <v>835</v>
      </c>
      <c r="G33" s="302" t="s">
        <v>756</v>
      </c>
      <c r="H33" s="301" t="s">
        <v>788</v>
      </c>
      <c r="I33" s="306">
        <v>100</v>
      </c>
      <c r="J33" s="307" t="s">
        <v>789</v>
      </c>
    </row>
    <row r="34" spans="1:10" ht="231" customHeight="1" x14ac:dyDescent="0.2">
      <c r="A34" s="301">
        <v>17</v>
      </c>
      <c r="B34" s="364" t="str">
        <f>+VLOOKUP(A34,'[2]IDENTIFICACIÓN DEL RC'!$A$6:$E$33,2,0)</f>
        <v>Gestión Estratégica del Talento Humano</v>
      </c>
      <c r="C34" s="296" t="str">
        <f>+'Matriz seguimiento MRC'!C34</f>
        <v>Posibilidad de Posesionar un servidor público que Incumpla con los requisitos establecidos en el Manual de Funciones de la SCJ</v>
      </c>
      <c r="D34" s="364">
        <v>1</v>
      </c>
      <c r="E34" s="297" t="s">
        <v>809</v>
      </c>
      <c r="F34" s="297" t="s">
        <v>836</v>
      </c>
      <c r="G34" s="302" t="s">
        <v>756</v>
      </c>
      <c r="H34" s="301" t="s">
        <v>788</v>
      </c>
      <c r="I34" s="301">
        <v>100</v>
      </c>
      <c r="J34" s="303" t="s">
        <v>789</v>
      </c>
    </row>
    <row r="35" spans="1:10" ht="180" hidden="1" x14ac:dyDescent="0.2">
      <c r="A35" s="370">
        <v>18</v>
      </c>
      <c r="B35" s="365" t="str">
        <f>+VLOOKUP(A35,'[2]IDENTIFICACIÓN DEL RC'!$A$6:$E$33,2,0)</f>
        <v>Gestión Estratégica del Talento Humano</v>
      </c>
      <c r="C35" s="366" t="str">
        <f>+'Matriz seguimiento MRC'!C35</f>
        <v>Interés indebido por un oferente en los procesos de contratación de la Dirección de Gestión Humana</v>
      </c>
      <c r="D35" s="365">
        <v>1</v>
      </c>
      <c r="E35" s="366" t="s">
        <v>601</v>
      </c>
      <c r="F35" s="367" t="s">
        <v>793</v>
      </c>
      <c r="G35" s="302"/>
      <c r="H35" s="302" t="s">
        <v>794</v>
      </c>
      <c r="I35" s="302" t="s">
        <v>794</v>
      </c>
      <c r="J35" s="302" t="s">
        <v>794</v>
      </c>
    </row>
    <row r="36" spans="1:10" ht="264.60000000000002" customHeight="1" x14ac:dyDescent="0.2">
      <c r="A36" s="301">
        <v>19</v>
      </c>
      <c r="B36" s="364" t="str">
        <f>+VLOOKUP(A36,'[2]IDENTIFICACIÓN DEL RC'!$A$6:$E$33,2,0)</f>
        <v>Gestión Contractual</v>
      </c>
      <c r="C36"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64">
        <v>1</v>
      </c>
      <c r="E36" s="296" t="s">
        <v>643</v>
      </c>
      <c r="F36" s="304" t="s">
        <v>837</v>
      </c>
      <c r="G36" s="299" t="s">
        <v>839</v>
      </c>
      <c r="H36" s="301" t="s">
        <v>790</v>
      </c>
      <c r="I36" s="301">
        <v>95</v>
      </c>
      <c r="J36" s="305" t="s">
        <v>791</v>
      </c>
    </row>
    <row r="37" spans="1:10" ht="199.5" customHeight="1" x14ac:dyDescent="0.2">
      <c r="A37" s="301">
        <v>19</v>
      </c>
      <c r="B37" s="364" t="str">
        <f>+VLOOKUP(A37,'[2]IDENTIFICACIÓN DEL RC'!$A$6:$E$33,2,0)</f>
        <v>Gestión Contractual</v>
      </c>
      <c r="C37"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64">
        <v>2</v>
      </c>
      <c r="E37" s="297" t="s">
        <v>644</v>
      </c>
      <c r="F37" s="297" t="s">
        <v>863</v>
      </c>
      <c r="G37" s="302" t="s">
        <v>756</v>
      </c>
      <c r="H37" s="301" t="s">
        <v>788</v>
      </c>
      <c r="I37" s="306">
        <v>100</v>
      </c>
      <c r="J37" s="307" t="s">
        <v>789</v>
      </c>
    </row>
    <row r="38" spans="1:10" ht="154.5" customHeight="1" x14ac:dyDescent="0.2">
      <c r="A38" s="301">
        <v>20</v>
      </c>
      <c r="B38" s="364" t="str">
        <f>+VLOOKUP(A38,'[2]IDENTIFICACIÓN DEL RC'!$A$6:$E$33,2,0)</f>
        <v>Gestión Contractual</v>
      </c>
      <c r="C38" s="296" t="str">
        <f>+'Matriz seguimiento MRC'!C37</f>
        <v>Posibilidad de Incumplimiento de funciones por acción u omisión por procedimientos desactualizados de la Gestión Contractual</v>
      </c>
      <c r="D38" s="364">
        <v>1</v>
      </c>
      <c r="E38" s="297" t="s">
        <v>645</v>
      </c>
      <c r="F38" s="297" t="s">
        <v>864</v>
      </c>
      <c r="G38" s="302" t="s">
        <v>756</v>
      </c>
      <c r="H38" s="301" t="s">
        <v>788</v>
      </c>
      <c r="I38" s="306">
        <v>100</v>
      </c>
      <c r="J38" s="307" t="s">
        <v>789</v>
      </c>
    </row>
    <row r="39" spans="1:10" ht="139.35" customHeight="1" x14ac:dyDescent="0.2">
      <c r="A39" s="301">
        <v>21</v>
      </c>
      <c r="B39" s="364" t="str">
        <f>+VLOOKUP(A39,'[2]IDENTIFICACIÓN DEL RC'!$A$6:$E$33,2,0)</f>
        <v>Evaluación al Sistema de Control Interno</v>
      </c>
      <c r="C39" s="296" t="str">
        <f>+'Matriz seguimiento MRC'!C38</f>
        <v>Posibilidad de Favorecimiento al proceso auditado o a terceros responsables a partir de auditorías, sesgadas, manipuladas o direccionadas, que impidan evidenciar la realidad de la gestión obstruyendo la evaluación de esta.</v>
      </c>
      <c r="D39" s="364">
        <v>1</v>
      </c>
      <c r="E39" s="297" t="s">
        <v>602</v>
      </c>
      <c r="F39" s="297" t="s">
        <v>840</v>
      </c>
      <c r="G39" s="302" t="s">
        <v>756</v>
      </c>
      <c r="H39" s="301" t="s">
        <v>788</v>
      </c>
      <c r="I39" s="301">
        <v>100</v>
      </c>
      <c r="J39" s="303" t="s">
        <v>789</v>
      </c>
    </row>
    <row r="40" spans="1:10" ht="409.6" customHeight="1" x14ac:dyDescent="0.2">
      <c r="A40" s="301">
        <v>22</v>
      </c>
      <c r="B40" s="364" t="str">
        <f>+VLOOKUP(A40,'[2]IDENTIFICACIÓN DEL RC'!$A$6:$E$33,2,0)</f>
        <v>Atención y Relación con el Ciudadano</v>
      </c>
      <c r="C40" s="296" t="str">
        <f>+'Matriz seguimiento MRC'!C39</f>
        <v>Posibilidad de Favorecimiento a terceros para acceder a los servicios ofertados por al SCJ por fuera de los lineamientos establecidos a cambio de dadivas</v>
      </c>
      <c r="D40" s="364">
        <v>1</v>
      </c>
      <c r="E40" s="297" t="s">
        <v>659</v>
      </c>
      <c r="F40" s="297" t="s">
        <v>865</v>
      </c>
      <c r="G40" s="302" t="s">
        <v>756</v>
      </c>
      <c r="H40" s="301" t="s">
        <v>788</v>
      </c>
      <c r="I40" s="301">
        <v>100</v>
      </c>
      <c r="J40" s="303" t="s">
        <v>789</v>
      </c>
    </row>
    <row r="41" spans="1:10" ht="171" customHeight="1" x14ac:dyDescent="0.2">
      <c r="A41" s="301">
        <v>23</v>
      </c>
      <c r="B41" s="364" t="str">
        <f>+VLOOKUP(A41,'[2]IDENTIFICACIÓN DEL RC'!$A$6:$E$33,2,0)</f>
        <v>Gestión Integral a las Personas Privadas de la Libertad -PPL-</v>
      </c>
      <c r="C41" s="296" t="str">
        <f>+'Matriz seguimiento MRC'!C40</f>
        <v>Posibilidad de alteración de la información en el SISIPEC web para beneficiar en el tramite de Autorización para ingreso como visitante a la Cárcel Distrital de Varones y Anexo de Mujeres.</v>
      </c>
      <c r="D41" s="364">
        <v>1</v>
      </c>
      <c r="E41" s="297" t="s">
        <v>603</v>
      </c>
      <c r="F41" s="304" t="s">
        <v>841</v>
      </c>
      <c r="G41" s="302" t="s">
        <v>756</v>
      </c>
      <c r="H41" s="301" t="s">
        <v>788</v>
      </c>
      <c r="I41" s="306">
        <v>100</v>
      </c>
      <c r="J41" s="307" t="s">
        <v>789</v>
      </c>
    </row>
    <row r="42" spans="1:10" ht="172.5" customHeight="1" x14ac:dyDescent="0.2">
      <c r="A42" s="301">
        <v>24</v>
      </c>
      <c r="B42" s="364" t="str">
        <f>+VLOOKUP(A42,'[2]IDENTIFICACIÓN DEL RC'!$A$6:$E$33,2,0)</f>
        <v>Administración de Bienes Muebles e Inmuebles para el Fortalecimiento de las Capacidades Operativas</v>
      </c>
      <c r="C42" s="296" t="str">
        <f>+'Matriz seguimiento MRC'!C41</f>
        <v>Posibilidad de suministro de combustible por parte de los proveedores a vehículos de propiedad o a cargo de la SDSCJ, por fuera de los parámetros de suministro establecidos para beneficio propio o de terceros</v>
      </c>
      <c r="D42" s="301">
        <v>1</v>
      </c>
      <c r="E42" s="297" t="s">
        <v>604</v>
      </c>
      <c r="F42" s="304" t="s">
        <v>842</v>
      </c>
      <c r="G42" s="296" t="s">
        <v>810</v>
      </c>
      <c r="H42" s="301" t="s">
        <v>790</v>
      </c>
      <c r="I42" s="301">
        <v>95</v>
      </c>
      <c r="J42" s="305" t="s">
        <v>791</v>
      </c>
    </row>
    <row r="43" spans="1:10" ht="195.75" customHeight="1" x14ac:dyDescent="0.2">
      <c r="A43" s="301">
        <v>24</v>
      </c>
      <c r="B43" s="364" t="str">
        <f>+VLOOKUP(A43,'[2]IDENTIFICACIÓN DEL RC'!$A$6:$E$33,2,0)</f>
        <v>Administración de Bienes Muebles e Inmuebles para el Fortalecimiento de las Capacidades Operativas</v>
      </c>
      <c r="C43" s="296" t="str">
        <f>+'Matriz seguimiento MRC'!C41</f>
        <v>Posibilidad de suministro de combustible por parte de los proveedores a vehículos de propiedad o a cargo de la SDSCJ, por fuera de los parámetros de suministro establecidos para beneficio propio o de terceros</v>
      </c>
      <c r="D43" s="301">
        <v>2</v>
      </c>
      <c r="E43" s="297" t="s">
        <v>646</v>
      </c>
      <c r="F43" s="304" t="s">
        <v>843</v>
      </c>
      <c r="G43" s="296" t="s">
        <v>810</v>
      </c>
      <c r="H43" s="301" t="s">
        <v>790</v>
      </c>
      <c r="I43" s="301">
        <v>95</v>
      </c>
      <c r="J43" s="305" t="s">
        <v>791</v>
      </c>
    </row>
    <row r="44" spans="1:10" ht="204" customHeight="1" x14ac:dyDescent="0.2">
      <c r="A44" s="301">
        <v>25</v>
      </c>
      <c r="B44" s="364" t="str">
        <f>+VLOOKUP(A44,'[2]IDENTIFICACIÓN DEL RC'!$A$6:$E$33,2,0)</f>
        <v>Administración de Bienes Muebles e Inmuebles para el Fortalecimiento de las Capacidades Operativas</v>
      </c>
      <c r="C44" s="296" t="str">
        <f>+'Matriz seguimiento MRC'!C42</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01">
        <v>1</v>
      </c>
      <c r="E44" s="297" t="s">
        <v>703</v>
      </c>
      <c r="F44" s="297" t="s">
        <v>844</v>
      </c>
      <c r="G44" s="297" t="s">
        <v>756</v>
      </c>
      <c r="H44" s="301" t="s">
        <v>788</v>
      </c>
      <c r="I44" s="301">
        <v>100</v>
      </c>
      <c r="J44" s="303" t="s">
        <v>789</v>
      </c>
    </row>
    <row r="45" spans="1:10" ht="191.25" customHeight="1" x14ac:dyDescent="0.2">
      <c r="A45" s="301">
        <v>26</v>
      </c>
      <c r="B45" s="364" t="str">
        <f>+VLOOKUP(A45,'[2]IDENTIFICACIÓN DEL RC'!$A$6:$E$33,2,0)</f>
        <v>Gestión Jurídica</v>
      </c>
      <c r="C45" s="296" t="str">
        <f>+'Matriz seguimiento MRC'!C43</f>
        <v>Posibilidad de incumplimiento de funciones  por acción u omisión por procedimientos desactualizados de la Gestión Jurídica</v>
      </c>
      <c r="D45" s="301">
        <v>1</v>
      </c>
      <c r="E45" s="297" t="s">
        <v>645</v>
      </c>
      <c r="F45" s="297" t="s">
        <v>866</v>
      </c>
      <c r="G45" s="369" t="s">
        <v>756</v>
      </c>
      <c r="H45" s="301" t="s">
        <v>788</v>
      </c>
      <c r="I45" s="301">
        <v>100</v>
      </c>
      <c r="J45" s="303" t="s">
        <v>789</v>
      </c>
    </row>
    <row r="46" spans="1:10" ht="180" x14ac:dyDescent="0.2">
      <c r="A46" s="301">
        <v>27</v>
      </c>
      <c r="B46" s="364" t="str">
        <f>+VLOOKUP(A46,'[1]IDENTIFICACIÓN DEL RC'!$A$6:$E$34,2,0)</f>
        <v>Gestión Contractual</v>
      </c>
      <c r="C46" s="296"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301">
        <v>1</v>
      </c>
      <c r="E46" s="297" t="s">
        <v>707</v>
      </c>
      <c r="F46" s="297" t="s">
        <v>870</v>
      </c>
      <c r="G46" s="369" t="s">
        <v>756</v>
      </c>
      <c r="H46" s="301" t="s">
        <v>788</v>
      </c>
      <c r="I46" s="301">
        <v>100</v>
      </c>
      <c r="J46" s="303" t="s">
        <v>789</v>
      </c>
    </row>
  </sheetData>
  <mergeCells count="5">
    <mergeCell ref="A1:B4"/>
    <mergeCell ref="C1:J1"/>
    <mergeCell ref="C2:J2"/>
    <mergeCell ref="C3:J3"/>
    <mergeCell ref="C4:J4"/>
  </mergeCells>
  <conditionalFormatting sqref="E24">
    <cfRule type="duplicateValues" dxfId="6" priority="1"/>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
    <tabColor theme="0" tint="-0.499984740745262"/>
    <pageSetUpPr fitToPage="1"/>
  </sheetPr>
  <dimension ref="A1:T46"/>
  <sheetViews>
    <sheetView showGridLines="0" topLeftCell="J1" zoomScale="70" zoomScaleNormal="70" zoomScaleSheetLayoutView="50" workbookViewId="0">
      <selection activeCell="T5" sqref="T5"/>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110.42578125" style="107" customWidth="1"/>
    <col min="7" max="7" width="23.140625" style="107" customWidth="1"/>
    <col min="8" max="8" width="22.5703125" style="107" customWidth="1"/>
    <col min="9" max="9" width="25.42578125" style="107" bestFit="1" customWidth="1"/>
    <col min="10" max="10" width="23.85546875" style="107" bestFit="1"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180" customHeight="1" thickBot="1" x14ac:dyDescent="0.4">
      <c r="A1" s="435"/>
      <c r="B1" s="436"/>
      <c r="C1" s="511" t="s">
        <v>259</v>
      </c>
      <c r="D1" s="511"/>
      <c r="E1" s="511"/>
      <c r="F1" s="511"/>
      <c r="G1" s="511"/>
      <c r="H1" s="511"/>
      <c r="I1" s="511"/>
      <c r="J1" s="511"/>
      <c r="K1" s="511"/>
      <c r="L1" s="511"/>
      <c r="M1" s="511"/>
      <c r="N1" s="511"/>
      <c r="O1" s="511"/>
      <c r="P1" s="511"/>
      <c r="Q1" s="512" t="s">
        <v>257</v>
      </c>
      <c r="R1" s="513"/>
    </row>
    <row r="2" spans="1:18" s="105" customFormat="1" ht="25.5" customHeight="1" thickBot="1" x14ac:dyDescent="0.4">
      <c r="C2" s="138"/>
      <c r="D2" s="138"/>
      <c r="E2" s="138"/>
      <c r="F2" s="138"/>
      <c r="G2" s="138"/>
      <c r="H2" s="138"/>
      <c r="I2" s="138"/>
      <c r="J2" s="138"/>
      <c r="K2" s="138"/>
      <c r="L2" s="138"/>
      <c r="M2" s="138"/>
      <c r="N2" s="138"/>
      <c r="O2" s="138"/>
      <c r="P2" s="138"/>
      <c r="Q2" s="139"/>
      <c r="R2" s="140"/>
    </row>
    <row r="3" spans="1:18" s="127" customFormat="1" ht="18" x14ac:dyDescent="0.25">
      <c r="A3" s="474" t="s">
        <v>86</v>
      </c>
      <c r="B3" s="475"/>
      <c r="C3" s="475"/>
      <c r="D3" s="475"/>
      <c r="E3" s="475"/>
      <c r="F3" s="475"/>
      <c r="G3" s="475"/>
      <c r="H3" s="475"/>
      <c r="I3" s="475"/>
      <c r="J3" s="475"/>
      <c r="K3" s="475"/>
      <c r="L3" s="475"/>
      <c r="M3" s="475"/>
      <c r="N3" s="475"/>
      <c r="O3" s="475"/>
      <c r="P3" s="475"/>
      <c r="Q3" s="475"/>
      <c r="R3" s="476"/>
    </row>
    <row r="4" spans="1:18" s="127" customFormat="1" ht="18.75" thickBot="1" x14ac:dyDescent="0.3">
      <c r="A4" s="477"/>
      <c r="B4" s="478"/>
      <c r="C4" s="478"/>
      <c r="D4" s="478"/>
      <c r="E4" s="478"/>
      <c r="F4" s="478"/>
      <c r="G4" s="478"/>
      <c r="H4" s="478"/>
      <c r="I4" s="478"/>
      <c r="J4" s="478"/>
      <c r="K4" s="478"/>
      <c r="L4" s="478"/>
      <c r="M4" s="478"/>
      <c r="N4" s="478"/>
      <c r="O4" s="478"/>
      <c r="P4" s="478"/>
      <c r="Q4" s="478"/>
      <c r="R4" s="479"/>
    </row>
    <row r="5" spans="1:18" ht="84.75" customHeight="1" thickBot="1" x14ac:dyDescent="0.25">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228" t="s">
        <v>101</v>
      </c>
    </row>
    <row r="6" spans="1:18" ht="87" customHeight="1" x14ac:dyDescent="0.2">
      <c r="A6" s="206">
        <v>1</v>
      </c>
      <c r="B6" s="220" t="str">
        <f>+VLOOKUP(A6,'IDENTIFICACIÓN DEL RC'!$B$6:$F$34,2,0)</f>
        <v>Acceso y Fortalecimiento a la Justicia</v>
      </c>
      <c r="C6" s="215" t="str">
        <f>+VLOOKUP('CONTROL DEL RC'!A6,'IDENTIFICACIÓN DEL RC'!$B$6:$F$34,4,0)</f>
        <v>Posibilidad de Registro de información errada en los informes de procesos vinculados al PDJJR (Programa de Justicia Juvenil Restaurativa)</v>
      </c>
      <c r="D6" s="207">
        <v>1</v>
      </c>
      <c r="E6" s="207" t="s">
        <v>102</v>
      </c>
      <c r="F6" s="207" t="s">
        <v>579</v>
      </c>
      <c r="G6" s="214" t="s">
        <v>103</v>
      </c>
      <c r="H6" s="214" t="s">
        <v>104</v>
      </c>
      <c r="I6" s="214" t="s">
        <v>105</v>
      </c>
      <c r="J6" s="220" t="s">
        <v>106</v>
      </c>
      <c r="K6" s="214" t="s">
        <v>107</v>
      </c>
      <c r="L6" s="214" t="s">
        <v>108</v>
      </c>
      <c r="M6" s="214" t="s">
        <v>109</v>
      </c>
      <c r="N6" s="217">
        <f>SUM(IF(G6="Preventivo",15,IF(G6="Detectivo",10,0)),
IF(H6="Asignado",15,0),
IF(I6="Adecuado",15,0),
IF(J6="Completa",10,IF(J6="Incompleta",5,0)),
IF(K6="Confiable",15,0),
IF(L6="SI",15,0),
IF(M6="Oportuna",15,0))</f>
        <v>100</v>
      </c>
      <c r="O6" s="217" t="str">
        <f>IF(N6&gt;=96,"Fuerte",IF(AND(N6&gt;=85,N6&lt;96),"Moderado",IF(AND(N6&lt;=84,N6&gt;=0),"Debil","")))</f>
        <v>Fuerte</v>
      </c>
      <c r="P6" s="221" t="s">
        <v>110</v>
      </c>
      <c r="Q6" s="22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23" t="str">
        <f>IF(Q6="Fuerte","No","SI")</f>
        <v>No</v>
      </c>
    </row>
    <row r="7" spans="1:18" ht="87" customHeight="1" x14ac:dyDescent="0.2">
      <c r="A7" s="118">
        <v>2</v>
      </c>
      <c r="B7" s="113" t="str">
        <f>+VLOOKUP(A7,'IDENTIFICACIÓN DEL RC'!$B$6:$F$34,2,0)</f>
        <v>Acceso y Fortalecimiento a la Justicia</v>
      </c>
      <c r="C7" s="229" t="str">
        <f>+VLOOKUP('CONTROL DEL RC'!A7,'IDENTIFICACIÓN DEL RC'!$B$6:$F$34,4,0)</f>
        <v>Posibilidad de actuaciones inadecuadas por parte de funcionarios y colaboradores de la Dirección de Acceso a la Justicia por el recibimiento de dadivas</v>
      </c>
      <c r="D7" s="169">
        <v>1</v>
      </c>
      <c r="E7" s="169" t="s">
        <v>102</v>
      </c>
      <c r="F7" s="169" t="s">
        <v>580</v>
      </c>
      <c r="G7" s="112" t="s">
        <v>103</v>
      </c>
      <c r="H7" s="112" t="s">
        <v>104</v>
      </c>
      <c r="I7" s="112" t="s">
        <v>105</v>
      </c>
      <c r="J7" s="113" t="s">
        <v>106</v>
      </c>
      <c r="K7" s="112" t="s">
        <v>107</v>
      </c>
      <c r="L7" s="112" t="s">
        <v>108</v>
      </c>
      <c r="M7" s="112" t="s">
        <v>109</v>
      </c>
      <c r="N7" s="126">
        <f t="shared" ref="N7:N46" si="0">SUM(IF(G7="Preventivo",15,IF(G7="Detectivo",10,0)),
IF(H7="Asignado",15,0),
IF(I7="Adecuado",15,0),
IF(J7="Completa",10,IF(J7="Incompleta",5,0)),
IF(K7="Confiable",15,0),
IF(L7="SI",15,0),
IF(M7="Oportuna",15,0))</f>
        <v>100</v>
      </c>
      <c r="O7" s="126" t="str">
        <f t="shared" ref="O7:O46" si="1">IF(N7&gt;=96,"Fuerte",IF(AND(N7&gt;=85,N7&lt;96),"Moderado",IF(AND(N7&lt;=84,N7&gt;=0),"Debil","")))</f>
        <v>Fuerte</v>
      </c>
      <c r="P7" s="137" t="s">
        <v>110</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1" t="str">
        <f t="shared" ref="R7:R46" si="3">IF(Q7="Fuerte","No","SI")</f>
        <v>No</v>
      </c>
    </row>
    <row r="8" spans="1:18" ht="87" customHeight="1" x14ac:dyDescent="0.2">
      <c r="A8" s="118">
        <v>2</v>
      </c>
      <c r="B8" s="113" t="str">
        <f>+VLOOKUP(A8,'IDENTIFICACIÓN DEL RC'!$B$6:$F$34,2,0)</f>
        <v>Acceso y Fortalecimiento a la Justicia</v>
      </c>
      <c r="C8" s="229" t="str">
        <f>+VLOOKUP('CONTROL DEL RC'!A8,'IDENTIFICACIÓN DEL RC'!$B$6:$F$34,4,0)</f>
        <v>Posibilidad de actuaciones inadecuadas por parte de funcionarios y colaboradores de la Dirección de Acceso a la Justicia por el recibimiento de dadivas</v>
      </c>
      <c r="D8" s="169">
        <v>2</v>
      </c>
      <c r="E8" s="169" t="s">
        <v>102</v>
      </c>
      <c r="F8" s="169" t="s">
        <v>581</v>
      </c>
      <c r="G8" s="112" t="s">
        <v>103</v>
      </c>
      <c r="H8" s="112" t="s">
        <v>104</v>
      </c>
      <c r="I8" s="112" t="s">
        <v>105</v>
      </c>
      <c r="J8" s="113" t="s">
        <v>106</v>
      </c>
      <c r="K8" s="112" t="s">
        <v>107</v>
      </c>
      <c r="L8" s="112" t="s">
        <v>108</v>
      </c>
      <c r="M8" s="112" t="s">
        <v>109</v>
      </c>
      <c r="N8" s="126">
        <f t="shared" si="0"/>
        <v>100</v>
      </c>
      <c r="O8" s="126" t="str">
        <f t="shared" si="1"/>
        <v>Fuerte</v>
      </c>
      <c r="P8" s="137" t="s">
        <v>110</v>
      </c>
      <c r="Q8" s="111" t="str">
        <f t="shared" si="2"/>
        <v>Fuerte</v>
      </c>
      <c r="R8" s="141" t="str">
        <f t="shared" si="3"/>
        <v>No</v>
      </c>
    </row>
    <row r="9" spans="1:18" ht="87" customHeight="1" x14ac:dyDescent="0.2">
      <c r="A9" s="118">
        <v>3</v>
      </c>
      <c r="B9" s="113" t="str">
        <f>+VLOOKUP(A9,'IDENTIFICACIÓN DEL RC'!$B$6:$F$34,2,0)</f>
        <v>Acceso y Fortalecimiento a la Justicia</v>
      </c>
      <c r="C9" s="229" t="str">
        <f>+VLOOKUP('CONTROL DEL RC'!A9,'IDENTIFICACIÓN DEL RC'!$B$6:$F$34,4,0)</f>
        <v>Posibilidad de presentar Inconsistencias en los reportes relacionados al Plan de Acción a la Justicia</v>
      </c>
      <c r="D9" s="169">
        <v>1</v>
      </c>
      <c r="E9" s="169" t="s">
        <v>102</v>
      </c>
      <c r="F9" s="169" t="s">
        <v>582</v>
      </c>
      <c r="G9" s="112" t="s">
        <v>103</v>
      </c>
      <c r="H9" s="112" t="s">
        <v>104</v>
      </c>
      <c r="I9" s="112" t="s">
        <v>105</v>
      </c>
      <c r="J9" s="113" t="s">
        <v>106</v>
      </c>
      <c r="K9" s="112" t="s">
        <v>107</v>
      </c>
      <c r="L9" s="112" t="s">
        <v>108</v>
      </c>
      <c r="M9" s="112" t="s">
        <v>109</v>
      </c>
      <c r="N9" s="126">
        <f t="shared" si="0"/>
        <v>100</v>
      </c>
      <c r="O9" s="126" t="str">
        <f t="shared" si="1"/>
        <v>Fuerte</v>
      </c>
      <c r="P9" s="137" t="s">
        <v>110</v>
      </c>
      <c r="Q9" s="111" t="str">
        <f t="shared" si="2"/>
        <v>Fuerte</v>
      </c>
      <c r="R9" s="141" t="str">
        <f t="shared" si="3"/>
        <v>No</v>
      </c>
    </row>
    <row r="10" spans="1:18" ht="87" customHeight="1" x14ac:dyDescent="0.2">
      <c r="A10" s="118">
        <v>4</v>
      </c>
      <c r="B10" s="113" t="str">
        <f>+VLOOKUP(A10,'IDENTIFICACIÓN DEL RC'!$B$6:$F$34,2,0)</f>
        <v>Gestión Integral a las Personas Privadas de la Libertad -PPL-</v>
      </c>
      <c r="C10" s="229" t="str">
        <f>+VLOOKUP('CONTROL DEL RC'!A10,'IDENTIFICACIÓN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102</v>
      </c>
      <c r="F10" s="169" t="s">
        <v>698</v>
      </c>
      <c r="G10" s="112" t="s">
        <v>103</v>
      </c>
      <c r="H10" s="112" t="s">
        <v>104</v>
      </c>
      <c r="I10" s="112" t="s">
        <v>105</v>
      </c>
      <c r="J10" s="113" t="s">
        <v>106</v>
      </c>
      <c r="K10" s="112" t="s">
        <v>107</v>
      </c>
      <c r="L10" s="112" t="s">
        <v>108</v>
      </c>
      <c r="M10" s="112" t="s">
        <v>109</v>
      </c>
      <c r="N10" s="126">
        <f t="shared" si="0"/>
        <v>100</v>
      </c>
      <c r="O10" s="126" t="str">
        <f t="shared" si="1"/>
        <v>Fuerte</v>
      </c>
      <c r="P10" s="137" t="s">
        <v>110</v>
      </c>
      <c r="Q10" s="111" t="str">
        <f t="shared" si="2"/>
        <v>Fuerte</v>
      </c>
      <c r="R10" s="141" t="str">
        <f t="shared" si="3"/>
        <v>No</v>
      </c>
    </row>
    <row r="11" spans="1:18" ht="87" customHeight="1" x14ac:dyDescent="0.2">
      <c r="A11" s="118">
        <v>5</v>
      </c>
      <c r="B11" s="113" t="str">
        <f>+VLOOKUP(A11,'IDENTIFICACIÓN DEL RC'!$B$6:$F$34,2,0)</f>
        <v>Gestión Integral a las Personas Privadas de la Libertad -PPL-</v>
      </c>
      <c r="C11" s="229" t="str">
        <f>+VLOOKUP('CONTROL DEL RC'!A11,'IDENTIFICACIÓN DEL RC'!$B$6:$F$34,4,0)</f>
        <v>Posibilidad de Beneficio a particulares o a terceros derivados de la Custodia y Vigilancia a las PPL</v>
      </c>
      <c r="D11" s="169">
        <v>1</v>
      </c>
      <c r="E11" s="169" t="s">
        <v>102</v>
      </c>
      <c r="F11" s="169" t="s">
        <v>583</v>
      </c>
      <c r="G11" s="112" t="s">
        <v>103</v>
      </c>
      <c r="H11" s="112" t="s">
        <v>104</v>
      </c>
      <c r="I11" s="112" t="s">
        <v>105</v>
      </c>
      <c r="J11" s="113" t="s">
        <v>106</v>
      </c>
      <c r="K11" s="112" t="s">
        <v>107</v>
      </c>
      <c r="L11" s="112" t="s">
        <v>108</v>
      </c>
      <c r="M11" s="112" t="s">
        <v>109</v>
      </c>
      <c r="N11" s="126">
        <f t="shared" si="0"/>
        <v>100</v>
      </c>
      <c r="O11" s="126" t="str">
        <f t="shared" si="1"/>
        <v>Fuerte</v>
      </c>
      <c r="P11" s="137" t="s">
        <v>110</v>
      </c>
      <c r="Q11" s="111" t="str">
        <f t="shared" si="2"/>
        <v>Fuerte</v>
      </c>
      <c r="R11" s="141" t="str">
        <f t="shared" si="3"/>
        <v>No</v>
      </c>
    </row>
    <row r="12" spans="1:18" ht="87" customHeight="1" x14ac:dyDescent="0.2">
      <c r="A12" s="118">
        <v>6</v>
      </c>
      <c r="B12" s="113" t="str">
        <f>+VLOOKUP(A12,'IDENTIFICACIÓN DEL RC'!$B$6:$F$34,2,0)</f>
        <v>Gestión Integral a las Personas Privadas de la Libertad -PPL-</v>
      </c>
      <c r="C12" s="229" t="str">
        <f>+VLOOKUP('CONTROL DEL RC'!A12,'IDENTIFICACIÓN DEL RC'!$B$6:$F$34,4,0)</f>
        <v>Posibilidad de Beneficio a particulares o a terceros derivados de los trámites Jurídicos</v>
      </c>
      <c r="D12" s="169">
        <v>1</v>
      </c>
      <c r="E12" s="169" t="s">
        <v>102</v>
      </c>
      <c r="F12" s="169" t="s">
        <v>699</v>
      </c>
      <c r="G12" s="112" t="s">
        <v>103</v>
      </c>
      <c r="H12" s="112" t="s">
        <v>104</v>
      </c>
      <c r="I12" s="112" t="s">
        <v>105</v>
      </c>
      <c r="J12" s="113" t="s">
        <v>106</v>
      </c>
      <c r="K12" s="112" t="s">
        <v>107</v>
      </c>
      <c r="L12" s="112" t="s">
        <v>108</v>
      </c>
      <c r="M12" s="112" t="s">
        <v>109</v>
      </c>
      <c r="N12" s="126">
        <f t="shared" si="0"/>
        <v>100</v>
      </c>
      <c r="O12" s="126" t="str">
        <f t="shared" si="1"/>
        <v>Fuerte</v>
      </c>
      <c r="P12" s="137" t="s">
        <v>110</v>
      </c>
      <c r="Q12" s="111" t="str">
        <f t="shared" si="2"/>
        <v>Fuerte</v>
      </c>
      <c r="R12" s="141" t="str">
        <f t="shared" si="3"/>
        <v>No</v>
      </c>
    </row>
    <row r="13" spans="1:18" ht="87" customHeight="1" x14ac:dyDescent="0.2">
      <c r="A13" s="118">
        <v>7</v>
      </c>
      <c r="B13" s="113" t="str">
        <f>+VLOOKUP(A13,'IDENTIFICACIÓN DEL RC'!$B$6:$F$34,2,0)</f>
        <v>Control Disciplinario</v>
      </c>
      <c r="C13" s="229" t="str">
        <f>+VLOOKUP('CONTROL DEL RC'!A13,'IDENTIFICACIÓN DEL RC'!$B$6:$F$34,4,0)</f>
        <v>Posibilidad de desviaciones en las Investigaciones originadas por prácticas indebidas</v>
      </c>
      <c r="D13" s="169">
        <v>1</v>
      </c>
      <c r="E13" s="169" t="s">
        <v>102</v>
      </c>
      <c r="F13" s="169" t="s">
        <v>584</v>
      </c>
      <c r="G13" s="112" t="s">
        <v>103</v>
      </c>
      <c r="H13" s="112" t="s">
        <v>104</v>
      </c>
      <c r="I13" s="112" t="s">
        <v>105</v>
      </c>
      <c r="J13" s="113" t="s">
        <v>106</v>
      </c>
      <c r="K13" s="112" t="s">
        <v>107</v>
      </c>
      <c r="L13" s="112" t="s">
        <v>108</v>
      </c>
      <c r="M13" s="112" t="s">
        <v>109</v>
      </c>
      <c r="N13" s="126">
        <f t="shared" si="0"/>
        <v>100</v>
      </c>
      <c r="O13" s="126" t="str">
        <f t="shared" si="1"/>
        <v>Fuerte</v>
      </c>
      <c r="P13" s="137" t="s">
        <v>110</v>
      </c>
      <c r="Q13" s="111" t="str">
        <f t="shared" si="2"/>
        <v>Fuerte</v>
      </c>
      <c r="R13" s="141" t="str">
        <f t="shared" si="3"/>
        <v>No</v>
      </c>
    </row>
    <row r="14" spans="1:18" ht="87" customHeight="1" x14ac:dyDescent="0.2">
      <c r="A14" s="118">
        <v>8</v>
      </c>
      <c r="B14" s="113" t="str">
        <f>+VLOOKUP(A14,'IDENTIFICACIÓN DEL RC'!$B$6:$F$34,2,0)</f>
        <v>Administración de Bienes Muebles e Inmuebles para el Fortalecimiento de las Capacidades Operativas</v>
      </c>
      <c r="C14" s="229" t="str">
        <f>+VLOOKUP('CONTROL DEL RC'!A14,'IDENTIFICACIÓN DEL RC'!$B$6:$F$34,4,0)</f>
        <v>Posibilidad de suministro de combustible por parte de los proveedores a vehículos que no son de propiedad o no están a cargo de la SDSCJ para beneficio propio o de terceros</v>
      </c>
      <c r="D14" s="169">
        <v>1</v>
      </c>
      <c r="E14" s="169" t="s">
        <v>102</v>
      </c>
      <c r="F14" s="169" t="s">
        <v>700</v>
      </c>
      <c r="G14" s="112" t="s">
        <v>103</v>
      </c>
      <c r="H14" s="112" t="s">
        <v>104</v>
      </c>
      <c r="I14" s="112" t="s">
        <v>105</v>
      </c>
      <c r="J14" s="113" t="s">
        <v>106</v>
      </c>
      <c r="K14" s="112" t="s">
        <v>107</v>
      </c>
      <c r="L14" s="112" t="s">
        <v>108</v>
      </c>
      <c r="M14" s="112" t="s">
        <v>109</v>
      </c>
      <c r="N14" s="126">
        <f t="shared" si="0"/>
        <v>100</v>
      </c>
      <c r="O14" s="126" t="str">
        <f t="shared" si="1"/>
        <v>Fuerte</v>
      </c>
      <c r="P14" s="137" t="s">
        <v>110</v>
      </c>
      <c r="Q14" s="111" t="str">
        <f t="shared" si="2"/>
        <v>Fuerte</v>
      </c>
      <c r="R14" s="141" t="str">
        <f t="shared" si="3"/>
        <v>No</v>
      </c>
    </row>
    <row r="15" spans="1:18" ht="87" customHeight="1" x14ac:dyDescent="0.2">
      <c r="A15" s="118">
        <v>8</v>
      </c>
      <c r="B15" s="113" t="str">
        <f>+VLOOKUP(A15,'IDENTIFICACIÓN DEL RC'!$B$6:$F$34,2,0)</f>
        <v>Administración de Bienes Muebles e Inmuebles para el Fortalecimiento de las Capacidades Operativas</v>
      </c>
      <c r="C15" s="229" t="str">
        <f>+VLOOKUP('CONTROL DEL RC'!A15,'IDENTIFICACIÓN DEL RC'!$B$6:$F$34,4,0)</f>
        <v>Posibilidad de suministro de combustible por parte de los proveedores a vehículos que no son de propiedad o no están a cargo de la SDSCJ para beneficio propio o de terceros</v>
      </c>
      <c r="D15" s="169">
        <v>2</v>
      </c>
      <c r="E15" s="169" t="s">
        <v>102</v>
      </c>
      <c r="F15" s="169" t="s">
        <v>641</v>
      </c>
      <c r="G15" s="112" t="s">
        <v>166</v>
      </c>
      <c r="H15" s="112" t="s">
        <v>104</v>
      </c>
      <c r="I15" s="112" t="s">
        <v>105</v>
      </c>
      <c r="J15" s="113" t="s">
        <v>106</v>
      </c>
      <c r="K15" s="112" t="s">
        <v>107</v>
      </c>
      <c r="L15" s="112" t="s">
        <v>108</v>
      </c>
      <c r="M15" s="112" t="s">
        <v>109</v>
      </c>
      <c r="N15" s="126">
        <f t="shared" si="0"/>
        <v>95</v>
      </c>
      <c r="O15" s="126" t="str">
        <f t="shared" si="1"/>
        <v>Moderado</v>
      </c>
      <c r="P15" s="137" t="s">
        <v>110</v>
      </c>
      <c r="Q15" s="111" t="str">
        <f t="shared" si="2"/>
        <v>Moderado</v>
      </c>
      <c r="R15" s="141" t="str">
        <f t="shared" si="3"/>
        <v>SI</v>
      </c>
    </row>
    <row r="16" spans="1:18" ht="87" customHeight="1" x14ac:dyDescent="0.2">
      <c r="A16" s="118">
        <v>8</v>
      </c>
      <c r="B16" s="113" t="str">
        <f>+VLOOKUP(A16,'IDENTIFICACIÓN DEL RC'!$B$6:$F$34,2,0)</f>
        <v>Administración de Bienes Muebles e Inmuebles para el Fortalecimiento de las Capacidades Operativas</v>
      </c>
      <c r="C16" s="229" t="str">
        <f>+VLOOKUP('CONTROL DEL RC'!A16,'IDENTIFICACIÓN DEL RC'!$B$6:$F$34,4,0)</f>
        <v>Posibilidad de suministro de combustible por parte de los proveedores a vehículos que no son de propiedad o no están a cargo de la SDSCJ para beneficio propio o de terceros</v>
      </c>
      <c r="D16" s="169">
        <v>3</v>
      </c>
      <c r="E16" s="169" t="s">
        <v>102</v>
      </c>
      <c r="F16" s="169" t="s">
        <v>585</v>
      </c>
      <c r="G16" s="112" t="s">
        <v>166</v>
      </c>
      <c r="H16" s="112" t="s">
        <v>104</v>
      </c>
      <c r="I16" s="112" t="s">
        <v>105</v>
      </c>
      <c r="J16" s="113" t="s">
        <v>106</v>
      </c>
      <c r="K16" s="112" t="s">
        <v>107</v>
      </c>
      <c r="L16" s="112" t="s">
        <v>108</v>
      </c>
      <c r="M16" s="112" t="s">
        <v>109</v>
      </c>
      <c r="N16" s="126">
        <f t="shared" si="0"/>
        <v>95</v>
      </c>
      <c r="O16" s="126" t="str">
        <f t="shared" si="1"/>
        <v>Moderado</v>
      </c>
      <c r="P16" s="137" t="s">
        <v>110</v>
      </c>
      <c r="Q16" s="111" t="str">
        <f t="shared" si="2"/>
        <v>Moderado</v>
      </c>
      <c r="R16" s="141" t="str">
        <f t="shared" si="3"/>
        <v>SI</v>
      </c>
    </row>
    <row r="17" spans="1:20" ht="87" customHeight="1" x14ac:dyDescent="0.2">
      <c r="A17" s="118">
        <v>9</v>
      </c>
      <c r="B17" s="113" t="str">
        <f>+VLOOKUP(A17,'IDENTIFICACIÓN DEL RC'!$B$6:$F$34,2,0)</f>
        <v>Gestión de Comunicaciones Estratégicas</v>
      </c>
      <c r="C17" s="229" t="str">
        <f>+VLOOKUP('CONTROL DEL RC'!A17,'IDENTIFICACIÓN DEL RC'!$B$6:$F$34,4,0)</f>
        <v>Posibilidad de Filtración o manejo inadecuado de información por parte de funcionarios de la entidad.</v>
      </c>
      <c r="D17" s="169">
        <v>1</v>
      </c>
      <c r="E17" s="169" t="s">
        <v>102</v>
      </c>
      <c r="F17" s="169" t="s">
        <v>586</v>
      </c>
      <c r="G17" s="112" t="s">
        <v>103</v>
      </c>
      <c r="H17" s="112" t="s">
        <v>104</v>
      </c>
      <c r="I17" s="112" t="s">
        <v>105</v>
      </c>
      <c r="J17" s="113" t="s">
        <v>106</v>
      </c>
      <c r="K17" s="112" t="s">
        <v>107</v>
      </c>
      <c r="L17" s="112" t="s">
        <v>108</v>
      </c>
      <c r="M17" s="112" t="s">
        <v>109</v>
      </c>
      <c r="N17" s="126">
        <f t="shared" si="0"/>
        <v>100</v>
      </c>
      <c r="O17" s="126" t="str">
        <f t="shared" si="1"/>
        <v>Fuerte</v>
      </c>
      <c r="P17" s="137" t="s">
        <v>110</v>
      </c>
      <c r="Q17" s="111" t="str">
        <f t="shared" si="2"/>
        <v>Fuerte</v>
      </c>
      <c r="R17" s="141" t="str">
        <f t="shared" si="3"/>
        <v>No</v>
      </c>
    </row>
    <row r="18" spans="1:20" ht="87" customHeight="1" x14ac:dyDescent="0.2">
      <c r="A18" s="118">
        <v>9</v>
      </c>
      <c r="B18" s="113" t="str">
        <f>+VLOOKUP(A18,'IDENTIFICACIÓN DEL RC'!$B$6:$F$34,2,0)</f>
        <v>Gestión de Comunicaciones Estratégicas</v>
      </c>
      <c r="C18" s="229" t="str">
        <f>+VLOOKUP('CONTROL DEL RC'!A18,'IDENTIFICACIÓN DEL RC'!$B$6:$F$34,4,0)</f>
        <v>Posibilidad de Filtración o manejo inadecuado de información por parte de funcionarios de la entidad.</v>
      </c>
      <c r="D18" s="169">
        <v>2</v>
      </c>
      <c r="E18" s="169" t="s">
        <v>102</v>
      </c>
      <c r="F18" s="169" t="s">
        <v>701</v>
      </c>
      <c r="G18" s="112" t="s">
        <v>103</v>
      </c>
      <c r="H18" s="112" t="s">
        <v>104</v>
      </c>
      <c r="I18" s="112" t="s">
        <v>105</v>
      </c>
      <c r="J18" s="113" t="s">
        <v>106</v>
      </c>
      <c r="K18" s="112" t="s">
        <v>107</v>
      </c>
      <c r="L18" s="112" t="s">
        <v>108</v>
      </c>
      <c r="M18" s="112" t="s">
        <v>109</v>
      </c>
      <c r="N18" s="126">
        <f t="shared" si="0"/>
        <v>100</v>
      </c>
      <c r="O18" s="126" t="str">
        <f t="shared" si="1"/>
        <v>Fuerte</v>
      </c>
      <c r="P18" s="137" t="s">
        <v>110</v>
      </c>
      <c r="Q18" s="111" t="str">
        <f t="shared" si="2"/>
        <v>Fuerte</v>
      </c>
      <c r="R18" s="141" t="str">
        <f t="shared" si="3"/>
        <v>No</v>
      </c>
    </row>
    <row r="19" spans="1:20" ht="87" customHeight="1" x14ac:dyDescent="0.2">
      <c r="A19" s="118">
        <v>10</v>
      </c>
      <c r="B19" s="113" t="str">
        <f>+VLOOKUP(A19,'IDENTIFICACIÓN DEL RC'!$B$6:$F$34,2,0)</f>
        <v>Gestión de Emergencias</v>
      </c>
      <c r="C19" s="229" t="str">
        <f>+VLOOKUP('CONTROL DEL RC'!A19,'IDENTIFICACIÓN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102</v>
      </c>
      <c r="F19" s="169" t="s">
        <v>587</v>
      </c>
      <c r="G19" s="112" t="s">
        <v>103</v>
      </c>
      <c r="H19" s="112" t="s">
        <v>104</v>
      </c>
      <c r="I19" s="112" t="s">
        <v>105</v>
      </c>
      <c r="J19" s="113" t="s">
        <v>106</v>
      </c>
      <c r="K19" s="112" t="s">
        <v>107</v>
      </c>
      <c r="L19" s="112" t="s">
        <v>108</v>
      </c>
      <c r="M19" s="112" t="s">
        <v>109</v>
      </c>
      <c r="N19" s="126">
        <f t="shared" si="0"/>
        <v>100</v>
      </c>
      <c r="O19" s="126" t="str">
        <f t="shared" si="1"/>
        <v>Fuerte</v>
      </c>
      <c r="P19" s="137" t="s">
        <v>110</v>
      </c>
      <c r="Q19" s="111" t="str">
        <f t="shared" si="2"/>
        <v>Fuerte</v>
      </c>
      <c r="R19" s="141" t="str">
        <f t="shared" si="3"/>
        <v>No</v>
      </c>
    </row>
    <row r="20" spans="1:20" ht="87" customHeight="1" x14ac:dyDescent="0.2">
      <c r="A20" s="118">
        <v>10</v>
      </c>
      <c r="B20" s="113" t="str">
        <f>+VLOOKUP(A20,'IDENTIFICACIÓN DEL RC'!$B$6:$F$34,2,0)</f>
        <v>Gestión de Emergencias</v>
      </c>
      <c r="C20" s="229" t="str">
        <f>+VLOOKUP('CONTROL DEL RC'!A20,'IDENTIFICACIÓN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102</v>
      </c>
      <c r="F20" s="169" t="s">
        <v>588</v>
      </c>
      <c r="G20" s="112" t="s">
        <v>103</v>
      </c>
      <c r="H20" s="112" t="s">
        <v>104</v>
      </c>
      <c r="I20" s="112" t="s">
        <v>105</v>
      </c>
      <c r="J20" s="113" t="s">
        <v>106</v>
      </c>
      <c r="K20" s="112" t="s">
        <v>107</v>
      </c>
      <c r="L20" s="112" t="s">
        <v>108</v>
      </c>
      <c r="M20" s="112" t="s">
        <v>109</v>
      </c>
      <c r="N20" s="126">
        <f t="shared" si="0"/>
        <v>100</v>
      </c>
      <c r="O20" s="126" t="str">
        <f t="shared" si="1"/>
        <v>Fuerte</v>
      </c>
      <c r="P20" s="137" t="s">
        <v>110</v>
      </c>
      <c r="Q20" s="111" t="str">
        <f t="shared" si="2"/>
        <v>Fuerte</v>
      </c>
      <c r="R20" s="141" t="str">
        <f t="shared" si="3"/>
        <v>No</v>
      </c>
    </row>
    <row r="21" spans="1:20" ht="87" customHeight="1" x14ac:dyDescent="0.2">
      <c r="A21" s="118">
        <v>10</v>
      </c>
      <c r="B21" s="113" t="str">
        <f>+VLOOKUP(A21,'IDENTIFICACIÓN DEL RC'!$B$6:$F$34,2,0)</f>
        <v>Gestión de Emergencias</v>
      </c>
      <c r="C21" s="229" t="str">
        <f>+VLOOKUP('CONTROL DEL RC'!A21,'IDENTIFICACIÓN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102</v>
      </c>
      <c r="F21" s="169" t="s">
        <v>589</v>
      </c>
      <c r="G21" s="112" t="s">
        <v>166</v>
      </c>
      <c r="H21" s="112" t="s">
        <v>104</v>
      </c>
      <c r="I21" s="112" t="s">
        <v>105</v>
      </c>
      <c r="J21" s="113" t="s">
        <v>106</v>
      </c>
      <c r="K21" s="112" t="s">
        <v>107</v>
      </c>
      <c r="L21" s="112" t="s">
        <v>108</v>
      </c>
      <c r="M21" s="112" t="s">
        <v>109</v>
      </c>
      <c r="N21" s="126">
        <f t="shared" si="0"/>
        <v>95</v>
      </c>
      <c r="O21" s="126" t="str">
        <f t="shared" si="1"/>
        <v>Moderado</v>
      </c>
      <c r="P21" s="137" t="s">
        <v>110</v>
      </c>
      <c r="Q21" s="111" t="str">
        <f t="shared" si="2"/>
        <v>Moderado</v>
      </c>
      <c r="R21" s="141" t="str">
        <f t="shared" si="3"/>
        <v>SI</v>
      </c>
    </row>
    <row r="22" spans="1:20" ht="87" customHeight="1" x14ac:dyDescent="0.2">
      <c r="A22" s="118">
        <v>11</v>
      </c>
      <c r="B22" s="113" t="str">
        <f>+VLOOKUP(A22,'IDENTIFICACIÓN DEL RC'!$B$6:$F$34,2,0)</f>
        <v>Gestión Documental</v>
      </c>
      <c r="C22" s="229" t="str">
        <f>+VLOOKUP('CONTROL DEL RC'!A22,'IDENTIFICACIÓN DEL RC'!$B$6:$F$34,4,0)</f>
        <v>Posibilidad de Pérdida o extravió documental por parte de un servidor que, aprovechando su posición frente a un recurso público, privilegia a un tercero con información para su beneficio.</v>
      </c>
      <c r="D22" s="169">
        <v>1</v>
      </c>
      <c r="E22" s="169" t="s">
        <v>102</v>
      </c>
      <c r="F22" s="169" t="s">
        <v>590</v>
      </c>
      <c r="G22" s="112" t="s">
        <v>103</v>
      </c>
      <c r="H22" s="112" t="s">
        <v>104</v>
      </c>
      <c r="I22" s="112" t="s">
        <v>105</v>
      </c>
      <c r="J22" s="113" t="s">
        <v>106</v>
      </c>
      <c r="K22" s="112" t="s">
        <v>107</v>
      </c>
      <c r="L22" s="112" t="s">
        <v>108</v>
      </c>
      <c r="M22" s="112" t="s">
        <v>109</v>
      </c>
      <c r="N22" s="126">
        <f t="shared" si="0"/>
        <v>100</v>
      </c>
      <c r="O22" s="126" t="str">
        <f t="shared" si="1"/>
        <v>Fuerte</v>
      </c>
      <c r="P22" s="137" t="s">
        <v>110</v>
      </c>
      <c r="Q22" s="111" t="str">
        <f t="shared" si="2"/>
        <v>Fuerte</v>
      </c>
      <c r="R22" s="141" t="str">
        <f t="shared" si="3"/>
        <v>No</v>
      </c>
    </row>
    <row r="23" spans="1:20" s="136" customFormat="1" ht="87" customHeight="1" x14ac:dyDescent="0.2">
      <c r="A23" s="118">
        <v>11</v>
      </c>
      <c r="B23" s="113" t="str">
        <f>+VLOOKUP(A23,'IDENTIFICACIÓN DEL RC'!$B$6:$F$34,2,0)</f>
        <v>Gestión Documental</v>
      </c>
      <c r="C23" s="229" t="str">
        <f>+VLOOKUP('CONTROL DEL RC'!A23,'IDENTIFICACIÓN DEL RC'!$B$6:$F$34,4,0)</f>
        <v>Posibilidad de Pérdida o extravió documental por parte de un servidor que, aprovechando su posición frente a un recurso público, privilegia a un tercero con información para su beneficio.</v>
      </c>
      <c r="D23" s="169">
        <v>2</v>
      </c>
      <c r="E23" s="169" t="s">
        <v>102</v>
      </c>
      <c r="F23" s="169" t="s">
        <v>591</v>
      </c>
      <c r="G23" s="112" t="s">
        <v>166</v>
      </c>
      <c r="H23" s="112" t="s">
        <v>104</v>
      </c>
      <c r="I23" s="112" t="s">
        <v>105</v>
      </c>
      <c r="J23" s="113" t="s">
        <v>106</v>
      </c>
      <c r="K23" s="112" t="s">
        <v>107</v>
      </c>
      <c r="L23" s="112" t="s">
        <v>108</v>
      </c>
      <c r="M23" s="112" t="s">
        <v>109</v>
      </c>
      <c r="N23" s="126">
        <f t="shared" si="0"/>
        <v>95</v>
      </c>
      <c r="O23" s="126" t="str">
        <f t="shared" si="1"/>
        <v>Moderado</v>
      </c>
      <c r="P23" s="137" t="s">
        <v>110</v>
      </c>
      <c r="Q23" s="111" t="str">
        <f t="shared" si="2"/>
        <v>Moderado</v>
      </c>
      <c r="R23" s="141" t="str">
        <f t="shared" si="3"/>
        <v>SI</v>
      </c>
      <c r="S23" s="107"/>
      <c r="T23" s="107"/>
    </row>
    <row r="24" spans="1:20" s="136" customFormat="1" ht="87" customHeight="1" x14ac:dyDescent="0.2">
      <c r="A24" s="118">
        <v>11</v>
      </c>
      <c r="B24" s="113" t="str">
        <f>+VLOOKUP(A24,'IDENTIFICACIÓN DEL RC'!$B$6:$F$34,2,0)</f>
        <v>Gestión Documental</v>
      </c>
      <c r="C24" s="229" t="str">
        <f>+VLOOKUP('CONTROL DEL RC'!A24,'IDENTIFICACIÓN DEL RC'!$B$6:$F$34,4,0)</f>
        <v>Posibilidad de Pérdida o extravió documental por parte de un servidor que, aprovechando su posición frente a un recurso público, privilegia a un tercero con información para su beneficio.</v>
      </c>
      <c r="D24" s="169">
        <v>3</v>
      </c>
      <c r="E24" s="169" t="s">
        <v>102</v>
      </c>
      <c r="F24" s="169" t="s">
        <v>592</v>
      </c>
      <c r="G24" s="112" t="s">
        <v>103</v>
      </c>
      <c r="H24" s="112" t="s">
        <v>104</v>
      </c>
      <c r="I24" s="112" t="s">
        <v>105</v>
      </c>
      <c r="J24" s="113" t="s">
        <v>106</v>
      </c>
      <c r="K24" s="112" t="s">
        <v>107</v>
      </c>
      <c r="L24" s="112" t="s">
        <v>108</v>
      </c>
      <c r="M24" s="112" t="s">
        <v>109</v>
      </c>
      <c r="N24" s="126">
        <f t="shared" si="0"/>
        <v>100</v>
      </c>
      <c r="O24" s="126" t="str">
        <f t="shared" si="1"/>
        <v>Fuerte</v>
      </c>
      <c r="P24" s="137" t="s">
        <v>110</v>
      </c>
      <c r="Q24" s="111" t="str">
        <f t="shared" si="2"/>
        <v>Fuerte</v>
      </c>
      <c r="R24" s="141" t="str">
        <f t="shared" si="3"/>
        <v>No</v>
      </c>
      <c r="S24" s="107"/>
      <c r="T24" s="107"/>
    </row>
    <row r="25" spans="1:20" ht="87" customHeight="1" x14ac:dyDescent="0.2">
      <c r="A25" s="118">
        <v>12</v>
      </c>
      <c r="B25" s="113" t="str">
        <f>+VLOOKUP(A25,'IDENTIFICACIÓN DEL RC'!$B$6:$F$34,2,0)</f>
        <v>Gestión de Recursos Físicos al Servicio de la Entidad</v>
      </c>
      <c r="C25" s="229" t="str">
        <f>+VLOOKUP('CONTROL DEL RC'!A25,'IDENTIFICACIÓN DEL RC'!$B$6:$F$34,4,0)</f>
        <v>Posibilidad de Pérdida y/o desaparición de los bienes al servicio de la Entidad parte de un servidor que, aprovechando su posición frente a un recurso público, sustrae bienes de la Entidad para su beneficio personal o un tercero.</v>
      </c>
      <c r="D25" s="169">
        <v>1</v>
      </c>
      <c r="E25" s="169" t="s">
        <v>102</v>
      </c>
      <c r="F25" s="169" t="s">
        <v>593</v>
      </c>
      <c r="G25" s="112" t="s">
        <v>166</v>
      </c>
      <c r="H25" s="112" t="s">
        <v>104</v>
      </c>
      <c r="I25" s="112" t="s">
        <v>105</v>
      </c>
      <c r="J25" s="113" t="s">
        <v>106</v>
      </c>
      <c r="K25" s="112" t="s">
        <v>107</v>
      </c>
      <c r="L25" s="112" t="s">
        <v>108</v>
      </c>
      <c r="M25" s="112" t="s">
        <v>109</v>
      </c>
      <c r="N25" s="126">
        <f t="shared" si="0"/>
        <v>95</v>
      </c>
      <c r="O25" s="126" t="str">
        <f t="shared" si="1"/>
        <v>Moderado</v>
      </c>
      <c r="P25" s="137" t="s">
        <v>110</v>
      </c>
      <c r="Q25" s="111" t="str">
        <f t="shared" si="2"/>
        <v>Moderado</v>
      </c>
      <c r="R25" s="141" t="str">
        <f t="shared" si="3"/>
        <v>SI</v>
      </c>
    </row>
    <row r="26" spans="1:20" ht="87" customHeight="1" x14ac:dyDescent="0.2">
      <c r="A26" s="118">
        <v>12</v>
      </c>
      <c r="B26" s="113" t="str">
        <f>+VLOOKUP(A26,'IDENTIFICACIÓN DEL RC'!$B$6:$F$34,2,0)</f>
        <v>Gestión de Recursos Físicos al Servicio de la Entidad</v>
      </c>
      <c r="C26" s="229" t="str">
        <f>+VLOOKUP('CONTROL DEL RC'!A26,'IDENTIFICACIÓN DEL RC'!$B$6:$F$34,4,0)</f>
        <v>Posibilidad de Pérdida y/o desaparición de los bienes al servicio de la Entidad parte de un servidor que, aprovechando su posición frente a un recurso público, sustrae bienes de la Entidad para su beneficio personal o un tercero.</v>
      </c>
      <c r="D26" s="169">
        <v>2</v>
      </c>
      <c r="E26" s="169" t="s">
        <v>102</v>
      </c>
      <c r="F26" s="169" t="s">
        <v>594</v>
      </c>
      <c r="G26" s="112" t="s">
        <v>103</v>
      </c>
      <c r="H26" s="112" t="s">
        <v>104</v>
      </c>
      <c r="I26" s="112" t="s">
        <v>105</v>
      </c>
      <c r="J26" s="113" t="s">
        <v>106</v>
      </c>
      <c r="K26" s="112" t="s">
        <v>107</v>
      </c>
      <c r="L26" s="112" t="s">
        <v>108</v>
      </c>
      <c r="M26" s="112" t="s">
        <v>109</v>
      </c>
      <c r="N26" s="126">
        <f t="shared" si="0"/>
        <v>100</v>
      </c>
      <c r="O26" s="126" t="str">
        <f t="shared" si="1"/>
        <v>Fuerte</v>
      </c>
      <c r="P26" s="137" t="s">
        <v>110</v>
      </c>
      <c r="Q26" s="111" t="str">
        <f t="shared" si="2"/>
        <v>Fuerte</v>
      </c>
      <c r="R26" s="141" t="str">
        <f t="shared" si="3"/>
        <v>No</v>
      </c>
    </row>
    <row r="27" spans="1:20" ht="87" customHeight="1" x14ac:dyDescent="0.2">
      <c r="A27" s="118">
        <v>12</v>
      </c>
      <c r="B27" s="113" t="str">
        <f>+VLOOKUP(A27,'IDENTIFICACIÓN DEL RC'!$B$6:$F$34,2,0)</f>
        <v>Gestión de Recursos Físicos al Servicio de la Entidad</v>
      </c>
      <c r="C27" s="229" t="str">
        <f>+VLOOKUP('CONTROL DEL RC'!A27,'IDENTIFICACIÓN DEL RC'!$B$6:$F$34,4,0)</f>
        <v>Posibilidad de Pérdida y/o desaparición de los bienes al servicio de la Entidad parte de un servidor que, aprovechando su posición frente a un recurso público, sustrae bienes de la Entidad para su beneficio personal o un tercero.</v>
      </c>
      <c r="D27" s="169">
        <v>3</v>
      </c>
      <c r="E27" s="169" t="s">
        <v>102</v>
      </c>
      <c r="F27" s="169" t="s">
        <v>595</v>
      </c>
      <c r="G27" s="112" t="s">
        <v>103</v>
      </c>
      <c r="H27" s="112" t="s">
        <v>104</v>
      </c>
      <c r="I27" s="112" t="s">
        <v>105</v>
      </c>
      <c r="J27" s="113" t="s">
        <v>106</v>
      </c>
      <c r="K27" s="112" t="s">
        <v>107</v>
      </c>
      <c r="L27" s="112" t="s">
        <v>108</v>
      </c>
      <c r="M27" s="112" t="s">
        <v>109</v>
      </c>
      <c r="N27" s="126">
        <f t="shared" si="0"/>
        <v>100</v>
      </c>
      <c r="O27" s="126" t="str">
        <f t="shared" si="1"/>
        <v>Fuerte</v>
      </c>
      <c r="P27" s="137" t="s">
        <v>110</v>
      </c>
      <c r="Q27" s="111" t="str">
        <f t="shared" si="2"/>
        <v>Fuerte</v>
      </c>
      <c r="R27" s="141" t="str">
        <f t="shared" si="3"/>
        <v>No</v>
      </c>
    </row>
    <row r="28" spans="1:20" ht="87" customHeight="1" x14ac:dyDescent="0.2">
      <c r="A28" s="118">
        <v>13</v>
      </c>
      <c r="B28" s="113" t="str">
        <f>+VLOOKUP(A28,'IDENTIFICACIÓN DEL RC'!$B$6:$F$34,2,0)</f>
        <v>Gestión de Seguridad y Convivencia</v>
      </c>
      <c r="C28" s="229" t="str">
        <f>+VLOOKUP('CONTROL DEL RC'!A28,'IDENTIFICACIÓN DEL RC'!$B$6:$F$34,4,0)</f>
        <v>Posibilidad de pérdida económica y reputacional por demandas a la entidad por el uso indebido de información confidencial a terceros por parte de funcionarios</v>
      </c>
      <c r="D28" s="169">
        <v>1</v>
      </c>
      <c r="E28" s="169" t="s">
        <v>102</v>
      </c>
      <c r="F28" s="169" t="s">
        <v>596</v>
      </c>
      <c r="G28" s="112" t="s">
        <v>103</v>
      </c>
      <c r="H28" s="112" t="s">
        <v>104</v>
      </c>
      <c r="I28" s="112" t="s">
        <v>105</v>
      </c>
      <c r="J28" s="113" t="s">
        <v>106</v>
      </c>
      <c r="K28" s="112" t="s">
        <v>107</v>
      </c>
      <c r="L28" s="112" t="s">
        <v>108</v>
      </c>
      <c r="M28" s="112" t="s">
        <v>109</v>
      </c>
      <c r="N28" s="126">
        <f t="shared" si="0"/>
        <v>100</v>
      </c>
      <c r="O28" s="126" t="str">
        <f t="shared" si="1"/>
        <v>Fuerte</v>
      </c>
      <c r="P28" s="137" t="s">
        <v>110</v>
      </c>
      <c r="Q28" s="111" t="str">
        <f t="shared" si="2"/>
        <v>Fuerte</v>
      </c>
      <c r="R28" s="141" t="str">
        <f t="shared" si="3"/>
        <v>No</v>
      </c>
    </row>
    <row r="29" spans="1:20" ht="87" customHeight="1" x14ac:dyDescent="0.2">
      <c r="A29" s="118">
        <v>14</v>
      </c>
      <c r="B29" s="113" t="str">
        <f>+VLOOKUP(A29,'IDENTIFICACIÓN DEL RC'!$B$6:$F$34,2,0)</f>
        <v>Gestión de Tecnologías de la Información</v>
      </c>
      <c r="C29" s="229" t="str">
        <f>+VLOOKUP('CONTROL DEL RC'!A29,'IDENTIFICACIÓN DEL RC'!$B$6:$F$34,4,0)</f>
        <v>Posibilidad de pérdida económica y reputacional por demandas debido al uso inadecuado de información catalogada por la entidad como clasificada o reservada por parte de colaboradores de la Secretaría</v>
      </c>
      <c r="D29" s="169">
        <v>1</v>
      </c>
      <c r="E29" s="169" t="s">
        <v>102</v>
      </c>
      <c r="F29" s="169" t="s">
        <v>597</v>
      </c>
      <c r="G29" s="112" t="s">
        <v>103</v>
      </c>
      <c r="H29" s="112" t="s">
        <v>104</v>
      </c>
      <c r="I29" s="112" t="s">
        <v>105</v>
      </c>
      <c r="J29" s="113" t="s">
        <v>106</v>
      </c>
      <c r="K29" s="112" t="s">
        <v>107</v>
      </c>
      <c r="L29" s="112" t="s">
        <v>108</v>
      </c>
      <c r="M29" s="112" t="s">
        <v>109</v>
      </c>
      <c r="N29" s="126">
        <f t="shared" si="0"/>
        <v>100</v>
      </c>
      <c r="O29" s="126" t="str">
        <f t="shared" si="1"/>
        <v>Fuerte</v>
      </c>
      <c r="P29" s="137" t="s">
        <v>110</v>
      </c>
      <c r="Q29" s="111" t="str">
        <f t="shared" si="2"/>
        <v>Fuerte</v>
      </c>
      <c r="R29" s="141" t="str">
        <f t="shared" si="3"/>
        <v>No</v>
      </c>
    </row>
    <row r="30" spans="1:20" ht="87" customHeight="1" x14ac:dyDescent="0.2">
      <c r="A30" s="118">
        <v>14</v>
      </c>
      <c r="B30" s="113" t="str">
        <f>+VLOOKUP(A30,'IDENTIFICACIÓN DEL RC'!$B$6:$F$34,2,0)</f>
        <v>Gestión de Tecnologías de la Información</v>
      </c>
      <c r="C30" s="229" t="str">
        <f>+VLOOKUP('CONTROL DEL RC'!A30,'IDENTIFICACIÓN DEL RC'!$B$6:$F$34,4,0)</f>
        <v>Posibilidad de pérdida económica y reputacional por demandas debido al uso inadecuado de información catalogada por la entidad como clasificada o reservada por parte de colaboradores de la Secretaría</v>
      </c>
      <c r="D30" s="169">
        <v>2</v>
      </c>
      <c r="E30" s="169" t="s">
        <v>102</v>
      </c>
      <c r="F30" s="169" t="s">
        <v>598</v>
      </c>
      <c r="G30" s="112" t="s">
        <v>103</v>
      </c>
      <c r="H30" s="112" t="s">
        <v>104</v>
      </c>
      <c r="I30" s="112" t="s">
        <v>105</v>
      </c>
      <c r="J30" s="113" t="s">
        <v>106</v>
      </c>
      <c r="K30" s="112" t="s">
        <v>107</v>
      </c>
      <c r="L30" s="112" t="s">
        <v>108</v>
      </c>
      <c r="M30" s="112" t="s">
        <v>109</v>
      </c>
      <c r="N30" s="126">
        <f t="shared" si="0"/>
        <v>100</v>
      </c>
      <c r="O30" s="126" t="str">
        <f t="shared" si="1"/>
        <v>Fuerte</v>
      </c>
      <c r="P30" s="137" t="s">
        <v>110</v>
      </c>
      <c r="Q30" s="111" t="str">
        <f t="shared" si="2"/>
        <v>Fuerte</v>
      </c>
      <c r="R30" s="141" t="str">
        <f t="shared" si="3"/>
        <v>No</v>
      </c>
    </row>
    <row r="31" spans="1:20" ht="87" customHeight="1" x14ac:dyDescent="0.2">
      <c r="A31" s="118">
        <v>15</v>
      </c>
      <c r="B31" s="113" t="str">
        <f>+VLOOKUP(A31,'IDENTIFICACIÓN DEL RC'!$B$6:$F$34,2,0)</f>
        <v>Gestión de Tecnologías de la Información</v>
      </c>
      <c r="C31" s="229" t="str">
        <f>+VLOOKUP('CONTROL DEL RC'!A31,'IDENTIFICACIÓN DEL RC'!$B$6:$F$34,4,0)</f>
        <v>Posibilidad de Pérdida de Integridad de la información almacenada en la infraestructura o soluciones tecnológicas de la entidad.</v>
      </c>
      <c r="D31" s="169">
        <v>1</v>
      </c>
      <c r="E31" s="169" t="s">
        <v>102</v>
      </c>
      <c r="F31" s="169" t="s">
        <v>599</v>
      </c>
      <c r="G31" s="112" t="s">
        <v>103</v>
      </c>
      <c r="H31" s="112" t="s">
        <v>104</v>
      </c>
      <c r="I31" s="112" t="s">
        <v>105</v>
      </c>
      <c r="J31" s="113" t="s">
        <v>106</v>
      </c>
      <c r="K31" s="112" t="s">
        <v>107</v>
      </c>
      <c r="L31" s="112" t="s">
        <v>108</v>
      </c>
      <c r="M31" s="112" t="s">
        <v>109</v>
      </c>
      <c r="N31" s="126">
        <f t="shared" si="0"/>
        <v>100</v>
      </c>
      <c r="O31" s="126" t="str">
        <f t="shared" si="1"/>
        <v>Fuerte</v>
      </c>
      <c r="P31" s="137" t="s">
        <v>110</v>
      </c>
      <c r="Q31" s="111" t="str">
        <f t="shared" si="2"/>
        <v>Fuerte</v>
      </c>
      <c r="R31" s="141" t="str">
        <f t="shared" si="3"/>
        <v>No</v>
      </c>
    </row>
    <row r="32" spans="1:20" ht="87" customHeight="1" x14ac:dyDescent="0.2">
      <c r="A32" s="118">
        <v>15</v>
      </c>
      <c r="B32" s="113" t="str">
        <f>+VLOOKUP(A32,'IDENTIFICACIÓN DEL RC'!$B$6:$F$34,2,0)</f>
        <v>Gestión de Tecnologías de la Información</v>
      </c>
      <c r="C32" s="229" t="str">
        <f>+VLOOKUP('CONTROL DEL RC'!A32,'IDENTIFICACIÓN DEL RC'!$B$6:$F$34,4,0)</f>
        <v>Posibilidad de Pérdida de Integridad de la información almacenada en la infraestructura o soluciones tecnológicas de la entidad.</v>
      </c>
      <c r="D32" s="169">
        <v>2</v>
      </c>
      <c r="E32" s="169" t="s">
        <v>102</v>
      </c>
      <c r="F32" s="169" t="s">
        <v>702</v>
      </c>
      <c r="G32" s="112" t="s">
        <v>103</v>
      </c>
      <c r="H32" s="112" t="s">
        <v>104</v>
      </c>
      <c r="I32" s="112" t="s">
        <v>105</v>
      </c>
      <c r="J32" s="113" t="s">
        <v>106</v>
      </c>
      <c r="K32" s="112" t="s">
        <v>107</v>
      </c>
      <c r="L32" s="112" t="s">
        <v>108</v>
      </c>
      <c r="M32" s="112" t="s">
        <v>109</v>
      </c>
      <c r="N32" s="126">
        <f t="shared" si="0"/>
        <v>100</v>
      </c>
      <c r="O32" s="126" t="str">
        <f t="shared" si="1"/>
        <v>Fuerte</v>
      </c>
      <c r="P32" s="137" t="s">
        <v>110</v>
      </c>
      <c r="Q32" s="111" t="str">
        <f t="shared" si="2"/>
        <v>Fuerte</v>
      </c>
      <c r="R32" s="141" t="str">
        <f t="shared" si="3"/>
        <v>No</v>
      </c>
    </row>
    <row r="33" spans="1:18" ht="87" customHeight="1" x14ac:dyDescent="0.2">
      <c r="A33" s="118">
        <v>16</v>
      </c>
      <c r="B33" s="113" t="str">
        <f>+VLOOKUP(A33,'IDENTIFICACIÓN DEL RC'!$B$6:$F$34,2,0)</f>
        <v>Gestión Financiera</v>
      </c>
      <c r="C33" s="229" t="str">
        <f>+VLOOKUP('CONTROL DEL RC'!A33,'IDENTIFICACIÓN DEL RC'!$B$6:$F$34,4,0)</f>
        <v>Posibilidad de Tramite de pagos incumpliendo los requisitos establecidos otorgando beneficios a terceros en contra de lo establecido en el Procedimiento PD-GF-13 Gestión de Pagos</v>
      </c>
      <c r="D33" s="169">
        <v>1</v>
      </c>
      <c r="E33" s="169" t="s">
        <v>102</v>
      </c>
      <c r="F33" s="169" t="s">
        <v>642</v>
      </c>
      <c r="G33" s="112" t="s">
        <v>103</v>
      </c>
      <c r="H33" s="112" t="s">
        <v>104</v>
      </c>
      <c r="I33" s="112" t="s">
        <v>105</v>
      </c>
      <c r="J33" s="113" t="s">
        <v>106</v>
      </c>
      <c r="K33" s="112" t="s">
        <v>107</v>
      </c>
      <c r="L33" s="112" t="s">
        <v>108</v>
      </c>
      <c r="M33" s="112" t="s">
        <v>109</v>
      </c>
      <c r="N33" s="126">
        <f t="shared" si="0"/>
        <v>100</v>
      </c>
      <c r="O33" s="126" t="str">
        <f t="shared" si="1"/>
        <v>Fuerte</v>
      </c>
      <c r="P33" s="137" t="s">
        <v>110</v>
      </c>
      <c r="Q33" s="111" t="str">
        <f t="shared" si="2"/>
        <v>Fuerte</v>
      </c>
      <c r="R33" s="141" t="str">
        <f t="shared" si="3"/>
        <v>No</v>
      </c>
    </row>
    <row r="34" spans="1:18" ht="87" customHeight="1" x14ac:dyDescent="0.2">
      <c r="A34" s="118">
        <v>17</v>
      </c>
      <c r="B34" s="113" t="str">
        <f>+VLOOKUP(A34,'IDENTIFICACIÓN DEL RC'!$B$6:$F$34,2,0)</f>
        <v>Gestión Estratégica del Talento Humano</v>
      </c>
      <c r="C34" s="229" t="str">
        <f>+VLOOKUP('CONTROL DEL RC'!A34,'IDENTIFICACIÓN DEL RC'!$B$6:$F$34,4,0)</f>
        <v>Posibilidad de Posesionar un servidor público que Incumpla con los requisitos establecidos en el Manual de Funciones de la SCJ</v>
      </c>
      <c r="D34" s="169">
        <v>1</v>
      </c>
      <c r="E34" s="169" t="s">
        <v>102</v>
      </c>
      <c r="F34" s="169" t="s">
        <v>600</v>
      </c>
      <c r="G34" s="112" t="s">
        <v>103</v>
      </c>
      <c r="H34" s="112" t="s">
        <v>104</v>
      </c>
      <c r="I34" s="112" t="s">
        <v>105</v>
      </c>
      <c r="J34" s="113" t="s">
        <v>106</v>
      </c>
      <c r="K34" s="112" t="s">
        <v>107</v>
      </c>
      <c r="L34" s="112" t="s">
        <v>108</v>
      </c>
      <c r="M34" s="112" t="s">
        <v>109</v>
      </c>
      <c r="N34" s="126">
        <f t="shared" si="0"/>
        <v>100</v>
      </c>
      <c r="O34" s="126" t="str">
        <f t="shared" si="1"/>
        <v>Fuerte</v>
      </c>
      <c r="P34" s="137" t="s">
        <v>110</v>
      </c>
      <c r="Q34" s="111" t="str">
        <f t="shared" si="2"/>
        <v>Fuerte</v>
      </c>
      <c r="R34" s="141" t="str">
        <f t="shared" si="3"/>
        <v>No</v>
      </c>
    </row>
    <row r="35" spans="1:18" ht="87" customHeight="1" x14ac:dyDescent="0.2">
      <c r="A35" s="213">
        <v>18</v>
      </c>
      <c r="B35" s="210" t="str">
        <f>+VLOOKUP(A35,'IDENTIFICACIÓN DEL RC'!$B$6:$F$34,2,0)</f>
        <v>Gestión Estratégica del Talento Humano</v>
      </c>
      <c r="C35" s="211" t="str">
        <f>+VLOOKUP('CONTROL DEL RC'!A35,'IDENTIFICACIÓN DEL RC'!$B$6:$F$34,4,0)</f>
        <v>Posibilidad de Interés indebido por un oferente en los procesos de contratación de la Dirección de Gestión Humana</v>
      </c>
      <c r="D35" s="210">
        <v>1</v>
      </c>
      <c r="E35" s="210" t="s">
        <v>102</v>
      </c>
      <c r="F35" s="210" t="s">
        <v>601</v>
      </c>
      <c r="G35" s="242" t="s">
        <v>103</v>
      </c>
      <c r="H35" s="242" t="s">
        <v>104</v>
      </c>
      <c r="I35" s="242" t="s">
        <v>105</v>
      </c>
      <c r="J35" s="210" t="s">
        <v>106</v>
      </c>
      <c r="K35" s="242" t="s">
        <v>107</v>
      </c>
      <c r="L35" s="242" t="s">
        <v>108</v>
      </c>
      <c r="M35" s="242" t="s">
        <v>109</v>
      </c>
      <c r="N35" s="242">
        <f t="shared" si="0"/>
        <v>100</v>
      </c>
      <c r="O35" s="242" t="str">
        <f t="shared" si="1"/>
        <v>Fuerte</v>
      </c>
      <c r="P35" s="242" t="s">
        <v>110</v>
      </c>
      <c r="Q35" s="210" t="str">
        <f t="shared" si="2"/>
        <v>Fuerte</v>
      </c>
      <c r="R35" s="243" t="str">
        <f t="shared" si="3"/>
        <v>No</v>
      </c>
    </row>
    <row r="36" spans="1:18" ht="87" customHeight="1" x14ac:dyDescent="0.2">
      <c r="A36" s="118">
        <v>19</v>
      </c>
      <c r="B36" s="113" t="str">
        <f>+VLOOKUP(A36,'IDENTIFICACIÓN DEL RC'!$B$6:$F$34,2,0)</f>
        <v>Gestión Contractual</v>
      </c>
      <c r="C36" s="229" t="str">
        <f>+VLOOKUP('CONTROL DEL RC'!A36,'IDENTIFICACIÓN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1</v>
      </c>
      <c r="E36" s="169" t="s">
        <v>102</v>
      </c>
      <c r="F36" s="169" t="s">
        <v>643</v>
      </c>
      <c r="G36" s="112" t="s">
        <v>103</v>
      </c>
      <c r="H36" s="112" t="s">
        <v>104</v>
      </c>
      <c r="I36" s="112" t="s">
        <v>105</v>
      </c>
      <c r="J36" s="113" t="s">
        <v>106</v>
      </c>
      <c r="K36" s="112" t="s">
        <v>107</v>
      </c>
      <c r="L36" s="112" t="s">
        <v>108</v>
      </c>
      <c r="M36" s="112" t="s">
        <v>109</v>
      </c>
      <c r="N36" s="126">
        <f t="shared" si="0"/>
        <v>100</v>
      </c>
      <c r="O36" s="126" t="str">
        <f t="shared" si="1"/>
        <v>Fuerte</v>
      </c>
      <c r="P36" s="137" t="s">
        <v>110</v>
      </c>
      <c r="Q36" s="111" t="str">
        <f t="shared" si="2"/>
        <v>Fuerte</v>
      </c>
      <c r="R36" s="141" t="str">
        <f t="shared" si="3"/>
        <v>No</v>
      </c>
    </row>
    <row r="37" spans="1:18" ht="87" customHeight="1" x14ac:dyDescent="0.2">
      <c r="A37" s="118">
        <v>19</v>
      </c>
      <c r="B37" s="113" t="str">
        <f>+VLOOKUP(A37,'IDENTIFICACIÓN DEL RC'!$B$6:$F$34,2,0)</f>
        <v>Gestión Contractual</v>
      </c>
      <c r="C37" s="229" t="str">
        <f>+VLOOKUP('CONTROL DEL RC'!A37,'IDENTIFICACIÓN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69">
        <v>2</v>
      </c>
      <c r="E37" s="169" t="s">
        <v>102</v>
      </c>
      <c r="F37" s="169" t="s">
        <v>644</v>
      </c>
      <c r="G37" s="112" t="s">
        <v>103</v>
      </c>
      <c r="H37" s="112" t="s">
        <v>104</v>
      </c>
      <c r="I37" s="112" t="s">
        <v>105</v>
      </c>
      <c r="J37" s="113" t="s">
        <v>106</v>
      </c>
      <c r="K37" s="112" t="s">
        <v>107</v>
      </c>
      <c r="L37" s="112" t="s">
        <v>108</v>
      </c>
      <c r="M37" s="112" t="s">
        <v>109</v>
      </c>
      <c r="N37" s="126">
        <f t="shared" si="0"/>
        <v>100</v>
      </c>
      <c r="O37" s="126" t="str">
        <f t="shared" si="1"/>
        <v>Fuerte</v>
      </c>
      <c r="P37" s="137" t="s">
        <v>110</v>
      </c>
      <c r="Q37" s="111" t="str">
        <f t="shared" si="2"/>
        <v>Fuerte</v>
      </c>
      <c r="R37" s="141" t="str">
        <f t="shared" si="3"/>
        <v>No</v>
      </c>
    </row>
    <row r="38" spans="1:18" ht="87" customHeight="1" x14ac:dyDescent="0.2">
      <c r="A38" s="118">
        <v>20</v>
      </c>
      <c r="B38" s="113" t="str">
        <f>+VLOOKUP(A38,'IDENTIFICACIÓN DEL RC'!$B$6:$F$34,2,0)</f>
        <v>Gestión Contractual</v>
      </c>
      <c r="C38" s="229" t="str">
        <f>+VLOOKUP('CONTROL DEL RC'!A38,'IDENTIFICACIÓN DEL RC'!$B$6:$F$34,4,0)</f>
        <v>Posibilidad de Incumplimiento de funciones por acción u omisión por procedimientos desactualizados de la Gestión Contractual</v>
      </c>
      <c r="D38" s="169">
        <v>1</v>
      </c>
      <c r="E38" s="169" t="s">
        <v>102</v>
      </c>
      <c r="F38" s="169" t="s">
        <v>645</v>
      </c>
      <c r="G38" s="112" t="s">
        <v>103</v>
      </c>
      <c r="H38" s="112" t="s">
        <v>104</v>
      </c>
      <c r="I38" s="112" t="s">
        <v>105</v>
      </c>
      <c r="J38" s="113" t="s">
        <v>106</v>
      </c>
      <c r="K38" s="112" t="s">
        <v>107</v>
      </c>
      <c r="L38" s="112" t="s">
        <v>108</v>
      </c>
      <c r="M38" s="112" t="s">
        <v>109</v>
      </c>
      <c r="N38" s="126">
        <f t="shared" si="0"/>
        <v>100</v>
      </c>
      <c r="O38" s="126" t="str">
        <f t="shared" si="1"/>
        <v>Fuerte</v>
      </c>
      <c r="P38" s="137" t="s">
        <v>110</v>
      </c>
      <c r="Q38" s="111" t="str">
        <f t="shared" si="2"/>
        <v>Fuerte</v>
      </c>
      <c r="R38" s="141" t="str">
        <f t="shared" si="3"/>
        <v>No</v>
      </c>
    </row>
    <row r="39" spans="1:18" ht="87" customHeight="1" x14ac:dyDescent="0.2">
      <c r="A39" s="118">
        <v>21</v>
      </c>
      <c r="B39" s="113" t="str">
        <f>+VLOOKUP(A39,'IDENTIFICACIÓN DEL RC'!$B$6:$F$34,2,0)</f>
        <v>Evaluación al Sistema de Control Interno</v>
      </c>
      <c r="C39" s="229" t="str">
        <f>+VLOOKUP('CONTROL DEL RC'!A39,'IDENTIFICACIÓN DEL RC'!$B$6:$F$34,4,0)</f>
        <v>Posibilidad de Favorecimiento al proceso auditado o a terceros responsables a partir de auditorías, sesgadas, manipuladas o direccionadas, que impidan evidenciar la realidad de la gestión obstruyendo la evaluación de esta.</v>
      </c>
      <c r="D39" s="169">
        <v>1</v>
      </c>
      <c r="E39" s="169" t="s">
        <v>102</v>
      </c>
      <c r="F39" s="169" t="s">
        <v>602</v>
      </c>
      <c r="G39" s="112" t="s">
        <v>103</v>
      </c>
      <c r="H39" s="112" t="s">
        <v>104</v>
      </c>
      <c r="I39" s="112" t="s">
        <v>105</v>
      </c>
      <c r="J39" s="113" t="s">
        <v>106</v>
      </c>
      <c r="K39" s="112" t="s">
        <v>107</v>
      </c>
      <c r="L39" s="112" t="s">
        <v>108</v>
      </c>
      <c r="M39" s="112" t="s">
        <v>109</v>
      </c>
      <c r="N39" s="126">
        <f t="shared" si="0"/>
        <v>100</v>
      </c>
      <c r="O39" s="126" t="str">
        <f t="shared" si="1"/>
        <v>Fuerte</v>
      </c>
      <c r="P39" s="137" t="s">
        <v>110</v>
      </c>
      <c r="Q39" s="111" t="str">
        <f t="shared" si="2"/>
        <v>Fuerte</v>
      </c>
      <c r="R39" s="141" t="str">
        <f t="shared" si="3"/>
        <v>No</v>
      </c>
    </row>
    <row r="40" spans="1:18" ht="87" customHeight="1" x14ac:dyDescent="0.2">
      <c r="A40" s="118">
        <v>22</v>
      </c>
      <c r="B40" s="113" t="str">
        <f>+VLOOKUP(A40,'IDENTIFICACIÓN DEL RC'!$B$6:$F$34,2,0)</f>
        <v>Atención y Relación con el Ciudadano</v>
      </c>
      <c r="C40" s="229" t="str">
        <f>+VLOOKUP('CONTROL DEL RC'!A40,'IDENTIFICACIÓN DEL RC'!$B$6:$F$34,4,0)</f>
        <v>Posibilidad de Favorecimiento a terceros para acceder a los servicios ofertados por al SCJ por fuera de los lineamientos establecidos a cambio de dadivas</v>
      </c>
      <c r="D40" s="169">
        <v>1</v>
      </c>
      <c r="E40" s="169" t="s">
        <v>102</v>
      </c>
      <c r="F40" s="169" t="s">
        <v>659</v>
      </c>
      <c r="G40" s="112" t="s">
        <v>103</v>
      </c>
      <c r="H40" s="112" t="s">
        <v>104</v>
      </c>
      <c r="I40" s="112" t="s">
        <v>105</v>
      </c>
      <c r="J40" s="113" t="s">
        <v>106</v>
      </c>
      <c r="K40" s="112" t="s">
        <v>107</v>
      </c>
      <c r="L40" s="112" t="s">
        <v>108</v>
      </c>
      <c r="M40" s="112" t="s">
        <v>109</v>
      </c>
      <c r="N40" s="126">
        <f t="shared" si="0"/>
        <v>100</v>
      </c>
      <c r="O40" s="126" t="str">
        <f t="shared" si="1"/>
        <v>Fuerte</v>
      </c>
      <c r="P40" s="137" t="s">
        <v>110</v>
      </c>
      <c r="Q40" s="111" t="str">
        <f t="shared" si="2"/>
        <v>Fuerte</v>
      </c>
      <c r="R40" s="141" t="str">
        <f t="shared" si="3"/>
        <v>No</v>
      </c>
    </row>
    <row r="41" spans="1:18" ht="87" customHeight="1" x14ac:dyDescent="0.2">
      <c r="A41" s="118">
        <v>23</v>
      </c>
      <c r="B41" s="113" t="str">
        <f>+VLOOKUP(A41,'IDENTIFICACIÓN DEL RC'!$B$6:$F$34,2,0)</f>
        <v>Gestión Integral a las Personas Privadas de la Libertad -PPL-</v>
      </c>
      <c r="C41" s="229" t="str">
        <f>+VLOOKUP('CONTROL DEL RC'!A41,'IDENTIFICACIÓN DEL RC'!$B$6:$F$34,4,0)</f>
        <v>Posibilidad de alteración de la información en el SISIPEC web generando beneficio en el trámite de Autorización para ingreso como visitante a la Cárcel Distrital de Varones y Anexo de Mujeres.</v>
      </c>
      <c r="D41" s="169">
        <v>1</v>
      </c>
      <c r="E41" s="169" t="s">
        <v>102</v>
      </c>
      <c r="F41" s="169" t="s">
        <v>603</v>
      </c>
      <c r="G41" s="112" t="s">
        <v>103</v>
      </c>
      <c r="H41" s="112" t="s">
        <v>104</v>
      </c>
      <c r="I41" s="112" t="s">
        <v>105</v>
      </c>
      <c r="J41" s="113" t="s">
        <v>106</v>
      </c>
      <c r="K41" s="112" t="s">
        <v>107</v>
      </c>
      <c r="L41" s="112" t="s">
        <v>108</v>
      </c>
      <c r="M41" s="112" t="s">
        <v>109</v>
      </c>
      <c r="N41" s="126">
        <f t="shared" si="0"/>
        <v>100</v>
      </c>
      <c r="O41" s="126" t="str">
        <f t="shared" si="1"/>
        <v>Fuerte</v>
      </c>
      <c r="P41" s="137" t="s">
        <v>110</v>
      </c>
      <c r="Q41" s="111" t="str">
        <f t="shared" si="2"/>
        <v>Fuerte</v>
      </c>
      <c r="R41" s="141" t="str">
        <f t="shared" si="3"/>
        <v>No</v>
      </c>
    </row>
    <row r="42" spans="1:18" ht="87" customHeight="1" x14ac:dyDescent="0.2">
      <c r="A42" s="118">
        <v>24</v>
      </c>
      <c r="B42" s="113" t="str">
        <f>+VLOOKUP(A42,'IDENTIFICACIÓN DEL RC'!$B$6:$F$34,2,0)</f>
        <v>Administración de Bienes Muebles e Inmuebles para el Fortalecimiento de las Capacidades Operativas</v>
      </c>
      <c r="C42" s="229" t="str">
        <f>+VLOOKUP('CONTROL DEL RC'!A42,'IDENTIFICACIÓN DEL RC'!$B$6:$F$34,4,0)</f>
        <v>Posibilidad de suministro de combustible por parte de los proveedores a vehículos de propiedad o a cargo de la SDSCJ, por fuera de los parámetros de suministro establecidos para beneficio propio o de terceros</v>
      </c>
      <c r="D42" s="169">
        <v>1</v>
      </c>
      <c r="E42" s="169" t="s">
        <v>102</v>
      </c>
      <c r="F42" s="169" t="s">
        <v>604</v>
      </c>
      <c r="G42" s="112" t="s">
        <v>103</v>
      </c>
      <c r="H42" s="112" t="s">
        <v>104</v>
      </c>
      <c r="I42" s="112" t="s">
        <v>105</v>
      </c>
      <c r="J42" s="113" t="s">
        <v>106</v>
      </c>
      <c r="K42" s="112" t="s">
        <v>107</v>
      </c>
      <c r="L42" s="112" t="s">
        <v>108</v>
      </c>
      <c r="M42" s="112" t="s">
        <v>109</v>
      </c>
      <c r="N42" s="126">
        <f t="shared" si="0"/>
        <v>100</v>
      </c>
      <c r="O42" s="126" t="str">
        <f t="shared" si="1"/>
        <v>Fuerte</v>
      </c>
      <c r="P42" s="137" t="s">
        <v>110</v>
      </c>
      <c r="Q42" s="111" t="str">
        <f t="shared" si="2"/>
        <v>Fuerte</v>
      </c>
      <c r="R42" s="141" t="str">
        <f t="shared" si="3"/>
        <v>No</v>
      </c>
    </row>
    <row r="43" spans="1:18" ht="87" customHeight="1" x14ac:dyDescent="0.2">
      <c r="A43" s="118">
        <v>24</v>
      </c>
      <c r="B43" s="113" t="str">
        <f>+VLOOKUP(A43,'IDENTIFICACIÓN DEL RC'!$B$6:$F$34,2,0)</f>
        <v>Administración de Bienes Muebles e Inmuebles para el Fortalecimiento de las Capacidades Operativas</v>
      </c>
      <c r="C43" s="229" t="str">
        <f>+VLOOKUP('CONTROL DEL RC'!A43,'IDENTIFICACIÓN DEL RC'!$B$6:$F$34,4,0)</f>
        <v>Posibilidad de suministro de combustible por parte de los proveedores a vehículos de propiedad o a cargo de la SDSCJ, por fuera de los parámetros de suministro establecidos para beneficio propio o de terceros</v>
      </c>
      <c r="D43" s="169">
        <v>2</v>
      </c>
      <c r="E43" s="169" t="s">
        <v>102</v>
      </c>
      <c r="F43" s="169" t="s">
        <v>646</v>
      </c>
      <c r="G43" s="112" t="s">
        <v>103</v>
      </c>
      <c r="H43" s="112" t="s">
        <v>104</v>
      </c>
      <c r="I43" s="112" t="s">
        <v>105</v>
      </c>
      <c r="J43" s="113" t="s">
        <v>106</v>
      </c>
      <c r="K43" s="112" t="s">
        <v>107</v>
      </c>
      <c r="L43" s="112" t="s">
        <v>108</v>
      </c>
      <c r="M43" s="112" t="s">
        <v>109</v>
      </c>
      <c r="N43" s="126">
        <f t="shared" si="0"/>
        <v>100</v>
      </c>
      <c r="O43" s="126" t="str">
        <f t="shared" si="1"/>
        <v>Fuerte</v>
      </c>
      <c r="P43" s="137" t="s">
        <v>110</v>
      </c>
      <c r="Q43" s="111" t="str">
        <f t="shared" si="2"/>
        <v>Fuerte</v>
      </c>
      <c r="R43" s="141" t="str">
        <f t="shared" si="3"/>
        <v>No</v>
      </c>
    </row>
    <row r="44" spans="1:18" ht="87" customHeight="1" x14ac:dyDescent="0.2">
      <c r="A44" s="118">
        <v>25</v>
      </c>
      <c r="B44" s="113" t="str">
        <f>+VLOOKUP(A44,'IDENTIFICACIÓN DEL RC'!$B$6:$F$34,2,0)</f>
        <v>Administración de Bienes Muebles e Inmuebles para el Fortalecimiento de las Capacidades Operativas</v>
      </c>
      <c r="C44" s="229" t="str">
        <f>+VLOOKUP('CONTROL DEL RC'!A44,'IDENTIFICACIÓN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69">
        <v>1</v>
      </c>
      <c r="E44" s="169" t="s">
        <v>102</v>
      </c>
      <c r="F44" s="169" t="s">
        <v>703</v>
      </c>
      <c r="G44" s="112" t="s">
        <v>103</v>
      </c>
      <c r="H44" s="112" t="s">
        <v>104</v>
      </c>
      <c r="I44" s="112" t="s">
        <v>105</v>
      </c>
      <c r="J44" s="113" t="s">
        <v>106</v>
      </c>
      <c r="K44" s="112" t="s">
        <v>107</v>
      </c>
      <c r="L44" s="112" t="s">
        <v>108</v>
      </c>
      <c r="M44" s="112" t="s">
        <v>109</v>
      </c>
      <c r="N44" s="126">
        <f t="shared" ref="N44:N45" si="4">SUM(IF(G44="Preventivo",15,IF(G44="Detectivo",10,0)),
IF(H44="Asignado",15,0),
IF(I44="Adecuado",15,0),
IF(J44="Completa",10,IF(J44="Incompleta",5,0)),
IF(K44="Confiable",15,0),
IF(L44="SI",15,0),
IF(M44="Oportuna",15,0))</f>
        <v>100</v>
      </c>
      <c r="O44" s="126" t="str">
        <f t="shared" si="1"/>
        <v>Fuerte</v>
      </c>
      <c r="P44" s="137" t="s">
        <v>110</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1" t="str">
        <f t="shared" si="3"/>
        <v>No</v>
      </c>
    </row>
    <row r="45" spans="1:18" ht="87" customHeight="1" x14ac:dyDescent="0.2">
      <c r="A45" s="118">
        <v>26</v>
      </c>
      <c r="B45" s="113" t="str">
        <f>+VLOOKUP(A45,'IDENTIFICACIÓN DEL RC'!$B$6:$F$34,2,0)</f>
        <v>Gestión Jurídica</v>
      </c>
      <c r="C45" s="229" t="str">
        <f>+VLOOKUP('CONTROL DEL RC'!A45,'IDENTIFICACIÓN DEL RC'!$B$6:$F$34,4,0)</f>
        <v>Posibilidad de Incumplimiento de funciones por acción u omisión por procedimientos desactualizados de la Gestión Juridica</v>
      </c>
      <c r="D45" s="169">
        <v>1</v>
      </c>
      <c r="E45" s="169" t="s">
        <v>102</v>
      </c>
      <c r="F45" s="169" t="s">
        <v>645</v>
      </c>
      <c r="G45" s="112" t="s">
        <v>103</v>
      </c>
      <c r="H45" s="112" t="s">
        <v>104</v>
      </c>
      <c r="I45" s="112" t="s">
        <v>105</v>
      </c>
      <c r="J45" s="113" t="s">
        <v>106</v>
      </c>
      <c r="K45" s="112" t="s">
        <v>107</v>
      </c>
      <c r="L45" s="112" t="s">
        <v>108</v>
      </c>
      <c r="M45" s="112" t="s">
        <v>109</v>
      </c>
      <c r="N45" s="126">
        <f t="shared" si="4"/>
        <v>100</v>
      </c>
      <c r="O45" s="126" t="str">
        <f t="shared" ref="O45" si="6">IF(N45&gt;=96,"Fuerte",IF(AND(N45&gt;=85,N45&lt;96),"Moderado",IF(AND(N45&lt;=84,N45&gt;=0),"Debil","")))</f>
        <v>Fuerte</v>
      </c>
      <c r="P45" s="137" t="s">
        <v>110</v>
      </c>
      <c r="Q45" s="111" t="str">
        <f t="shared" si="5"/>
        <v>Fuerte</v>
      </c>
      <c r="R45" s="141" t="str">
        <f t="shared" ref="R45" si="7">IF(Q45="Fuerte","No","SI")</f>
        <v>No</v>
      </c>
    </row>
    <row r="46" spans="1:18" ht="87" customHeight="1" thickBot="1" x14ac:dyDescent="0.25">
      <c r="A46" s="142">
        <v>27</v>
      </c>
      <c r="B46" s="119" t="str">
        <f>+VLOOKUP(A46,'IDENTIFICACIÓN DEL RC'!$B$6:$F$34,2,0)</f>
        <v>Gestión Contractual</v>
      </c>
      <c r="C46" s="230" t="str">
        <f>+VLOOKUP('CONTROL DEL RC'!A46,'IDENTIFICACIÓN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2">
        <v>1</v>
      </c>
      <c r="E46" s="172" t="s">
        <v>102</v>
      </c>
      <c r="F46" s="172" t="s">
        <v>707</v>
      </c>
      <c r="G46" s="143" t="s">
        <v>103</v>
      </c>
      <c r="H46" s="143" t="s">
        <v>104</v>
      </c>
      <c r="I46" s="143" t="s">
        <v>105</v>
      </c>
      <c r="J46" s="119" t="s">
        <v>106</v>
      </c>
      <c r="K46" s="143" t="s">
        <v>107</v>
      </c>
      <c r="L46" s="143" t="s">
        <v>108</v>
      </c>
      <c r="M46" s="143" t="s">
        <v>109</v>
      </c>
      <c r="N46" s="144">
        <f t="shared" si="0"/>
        <v>100</v>
      </c>
      <c r="O46" s="144" t="str">
        <f t="shared" si="1"/>
        <v>Fuerte</v>
      </c>
      <c r="P46" s="145" t="s">
        <v>110</v>
      </c>
      <c r="Q46" s="146" t="str">
        <f t="shared" si="2"/>
        <v>Fuerte</v>
      </c>
      <c r="R46" s="147" t="str">
        <f t="shared" si="3"/>
        <v>No</v>
      </c>
    </row>
  </sheetData>
  <autoFilter ref="A5:R26" xr:uid="{00000000-0009-0000-0000-00000C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'TABLA DE INFORMACIÓN'!$Y$4:$Y$5</xm:f>
          </x14:formula1>
          <xm:sqref>M6:M26</xm:sqref>
        </x14:dataValidation>
        <x14:dataValidation type="list" allowBlank="1" showInputMessage="1" showErrorMessage="1" xr:uid="{00000000-0002-0000-0C00-000001000000}">
          <x14:formula1>
            <xm:f>'TABLA DE INFORMACIÓN'!$T$5:$T$7</xm:f>
          </x14:formula1>
          <xm:sqref>P6:P26</xm:sqref>
        </x14:dataValidation>
        <x14:dataValidation type="list" allowBlank="1" showInputMessage="1" showErrorMessage="1" xr:uid="{00000000-0002-0000-0C00-000002000000}">
          <x14:formula1>
            <xm:f>'TABLA DE INFORMACIÓN'!$N$4:$N$5</xm:f>
          </x14:formula1>
          <xm:sqref>G6:G26</xm:sqref>
        </x14:dataValidation>
        <x14:dataValidation type="list" allowBlank="1" showInputMessage="1" showErrorMessage="1" xr:uid="{00000000-0002-0000-0C00-000003000000}">
          <x14:formula1>
            <xm:f>'TABLA DE INFORMACIÓN'!$O$4:$O$5</xm:f>
          </x14:formula1>
          <xm:sqref>H6:H26</xm:sqref>
        </x14:dataValidation>
        <x14:dataValidation type="list" allowBlank="1" showInputMessage="1" showErrorMessage="1" xr:uid="{00000000-0002-0000-0C00-000004000000}">
          <x14:formula1>
            <xm:f>'TABLA DE INFORMACIÓN'!$K$8:$K$9</xm:f>
          </x14:formula1>
          <xm:sqref>L6:L26</xm:sqref>
        </x14:dataValidation>
        <x14:dataValidation type="list" allowBlank="1" showInputMessage="1" showErrorMessage="1" xr:uid="{00000000-0002-0000-0C00-000005000000}">
          <x14:formula1>
            <xm:f>'TABLA DE INFORMACIÓN'!$V$4:$V$5</xm:f>
          </x14:formula1>
          <xm:sqref>I6:I26</xm:sqref>
        </x14:dataValidation>
        <x14:dataValidation type="list" allowBlank="1" showInputMessage="1" showErrorMessage="1" xr:uid="{00000000-0002-0000-0C00-000006000000}">
          <x14:formula1>
            <xm:f>'TABLA DE INFORMACIÓN'!$W$4:$W$5</xm:f>
          </x14:formula1>
          <xm:sqref>J6:J26</xm:sqref>
        </x14:dataValidation>
        <x14:dataValidation type="list" allowBlank="1" showInputMessage="1" showErrorMessage="1" xr:uid="{00000000-0002-0000-0C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C00-000008000000}">
          <x14:formula1>
            <xm:f>'TABLA DE INFORMACIÓN'!$AB$4:$AB$7</xm:f>
          </x14:formula1>
          <xm:sqref>E6:E26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theme="0" tint="-0.499984740745262"/>
    <pageSetUpPr fitToPage="1"/>
  </sheetPr>
  <dimension ref="A1:G33"/>
  <sheetViews>
    <sheetView showGridLines="0" view="pageBreakPreview" zoomScale="110" zoomScaleNormal="100" zoomScaleSheetLayoutView="110" workbookViewId="0">
      <selection activeCell="A24" sqref="A24:XFD24"/>
    </sheetView>
  </sheetViews>
  <sheetFormatPr baseColWidth="10" defaultColWidth="11.42578125" defaultRowHeight="15" x14ac:dyDescent="0.25"/>
  <cols>
    <col min="1" max="1" width="21.5703125" style="3" customWidth="1"/>
    <col min="2" max="2" width="16.85546875" style="3" customWidth="1"/>
    <col min="3" max="3" width="13.140625" style="3" customWidth="1"/>
    <col min="4" max="4" width="23.42578125" style="3" customWidth="1"/>
    <col min="5" max="5" width="29.5703125" style="3" customWidth="1"/>
    <col min="6" max="6" width="20.85546875" style="3" customWidth="1"/>
    <col min="7" max="7" width="27.42578125" style="3" customWidth="1"/>
    <col min="8" max="16384" width="11.42578125" style="3"/>
  </cols>
  <sheetData>
    <row r="1" spans="1:7" s="105" customFormat="1" ht="94.5" customHeight="1" thickBot="1" x14ac:dyDescent="0.25">
      <c r="A1" s="104"/>
      <c r="B1" s="398" t="s">
        <v>259</v>
      </c>
      <c r="C1" s="398"/>
      <c r="D1" s="398"/>
      <c r="E1" s="398"/>
      <c r="F1" s="398"/>
      <c r="G1" s="182" t="s">
        <v>257</v>
      </c>
    </row>
    <row r="2" spans="1:7" s="105" customFormat="1" ht="12.75" customHeight="1" thickBot="1" x14ac:dyDescent="0.3">
      <c r="B2" s="116"/>
      <c r="C2" s="116"/>
      <c r="D2" s="116"/>
      <c r="G2" s="117"/>
    </row>
    <row r="3" spans="1:7" ht="9.75" customHeight="1" x14ac:dyDescent="0.25">
      <c r="A3" s="547" t="s">
        <v>111</v>
      </c>
      <c r="B3" s="548"/>
      <c r="C3" s="548"/>
      <c r="D3" s="548"/>
      <c r="E3" s="548"/>
      <c r="F3" s="548"/>
      <c r="G3" s="549"/>
    </row>
    <row r="4" spans="1:7" ht="9.75" customHeight="1" thickBot="1" x14ac:dyDescent="0.3">
      <c r="A4" s="550"/>
      <c r="B4" s="551"/>
      <c r="C4" s="551"/>
      <c r="D4" s="551"/>
      <c r="E4" s="551"/>
      <c r="F4" s="551"/>
      <c r="G4" s="552"/>
    </row>
    <row r="5" spans="1:7" x14ac:dyDescent="0.25">
      <c r="A5" s="553" t="s">
        <v>31</v>
      </c>
      <c r="B5" s="148" t="s">
        <v>112</v>
      </c>
      <c r="C5" s="555" t="s">
        <v>113</v>
      </c>
      <c r="D5" s="557" t="s">
        <v>114</v>
      </c>
      <c r="E5" s="557" t="s">
        <v>115</v>
      </c>
      <c r="F5" s="557" t="s">
        <v>116</v>
      </c>
      <c r="G5" s="559" t="s">
        <v>117</v>
      </c>
    </row>
    <row r="6" spans="1:7" ht="15.75" thickBot="1" x14ac:dyDescent="0.3">
      <c r="A6" s="554"/>
      <c r="B6" s="250" t="s">
        <v>118</v>
      </c>
      <c r="C6" s="556"/>
      <c r="D6" s="558"/>
      <c r="E6" s="558"/>
      <c r="F6" s="558"/>
      <c r="G6" s="560"/>
    </row>
    <row r="7" spans="1:7" x14ac:dyDescent="0.25">
      <c r="A7" s="231">
        <v>1</v>
      </c>
      <c r="B7" s="232" t="s">
        <v>108</v>
      </c>
      <c r="C7" s="233">
        <f>(SUMIF('CONTROL DEL RC'!$A$6:$A$102,A7,'CONTROL DEL RC'!$N$6:$N$102))/(COUNTIF('CONTROL DEL RC'!$A$6:$A$102,A7))</f>
        <v>100</v>
      </c>
      <c r="D7" s="234" t="str">
        <f>IF(C7=100,"Fuerte",IF(AND(C7&lt;=99,C7&gt;=50),"Moderado",IF(AND(C7&lt;=49),"Debil")))</f>
        <v>Fuerte</v>
      </c>
      <c r="E7" s="234">
        <f>IF(AND(B7="SI",D7="Fuerte",'ANÁLISIS DEL RC'!D6&gt;=3),'ANÁLISIS DEL RC'!D6-2,IF(AND(B7="SI",D7="Fuerte",'ANÁLISIS DEL RC'!D6=2),'ANÁLISIS DEL RC'!D6-1,IF(AND(B7="SI",D7="Moderado",'ANÁLISIS DEL RC'!D6&gt;=2),'ANÁLISIS DEL RC'!D6-1,'ANÁLISIS DEL RC'!D6)))</f>
        <v>1</v>
      </c>
      <c r="F7" s="234" t="str">
        <f>+'ANÁLISIS DEL RC'!F6</f>
        <v>MODERADO</v>
      </c>
      <c r="G7" s="23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25">
      <c r="A8" s="236">
        <v>2</v>
      </c>
      <c r="B8" s="185" t="s">
        <v>108</v>
      </c>
      <c r="C8" s="25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5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25">
      <c r="A9" s="236">
        <v>3</v>
      </c>
      <c r="B9" s="185" t="s">
        <v>108</v>
      </c>
      <c r="C9" s="25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52" t="str">
        <f t="shared" si="1"/>
        <v>ZONA RIESGO EXTREMO</v>
      </c>
    </row>
    <row r="10" spans="1:7" x14ac:dyDescent="0.25">
      <c r="A10" s="236">
        <v>4</v>
      </c>
      <c r="B10" s="185" t="s">
        <v>108</v>
      </c>
      <c r="C10" s="25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52" t="str">
        <f t="shared" si="1"/>
        <v>ZONA RIESGO ALTO</v>
      </c>
    </row>
    <row r="11" spans="1:7" x14ac:dyDescent="0.25">
      <c r="A11" s="236">
        <v>5</v>
      </c>
      <c r="B11" s="185" t="s">
        <v>108</v>
      </c>
      <c r="C11" s="25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52" t="str">
        <f t="shared" si="1"/>
        <v>ZONA RIESGO ALTO</v>
      </c>
    </row>
    <row r="12" spans="1:7" x14ac:dyDescent="0.25">
      <c r="A12" s="236">
        <v>6</v>
      </c>
      <c r="B12" s="185" t="s">
        <v>108</v>
      </c>
      <c r="C12" s="25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52" t="str">
        <f t="shared" si="1"/>
        <v>ZONA RIESGO ALTO</v>
      </c>
    </row>
    <row r="13" spans="1:7" x14ac:dyDescent="0.25">
      <c r="A13" s="236">
        <v>7</v>
      </c>
      <c r="B13" s="185" t="s">
        <v>108</v>
      </c>
      <c r="C13" s="25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52" t="str">
        <f t="shared" si="1"/>
        <v>ZONA RIESGO ALTO</v>
      </c>
    </row>
    <row r="14" spans="1:7" x14ac:dyDescent="0.25">
      <c r="A14" s="236">
        <v>8</v>
      </c>
      <c r="B14" s="185" t="s">
        <v>108</v>
      </c>
      <c r="C14" s="25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52" t="str">
        <f t="shared" si="1"/>
        <v>ZONA RIESGO EXTREMO</v>
      </c>
    </row>
    <row r="15" spans="1:7" x14ac:dyDescent="0.25">
      <c r="A15" s="236">
        <v>9</v>
      </c>
      <c r="B15" s="185" t="s">
        <v>108</v>
      </c>
      <c r="C15" s="25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52" t="str">
        <f t="shared" si="1"/>
        <v>ZONA RIESGO EXTREMO</v>
      </c>
    </row>
    <row r="16" spans="1:7" x14ac:dyDescent="0.25">
      <c r="A16" s="236">
        <v>10</v>
      </c>
      <c r="B16" s="185" t="s">
        <v>108</v>
      </c>
      <c r="C16" s="25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52" t="str">
        <f t="shared" si="1"/>
        <v>ZONA RIESGO ALTO</v>
      </c>
    </row>
    <row r="17" spans="1:7" x14ac:dyDescent="0.25">
      <c r="A17" s="236">
        <v>11</v>
      </c>
      <c r="B17" s="185" t="s">
        <v>108</v>
      </c>
      <c r="C17" s="25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52" t="str">
        <f t="shared" si="1"/>
        <v>ZONA RIESGO ALTO</v>
      </c>
    </row>
    <row r="18" spans="1:7" x14ac:dyDescent="0.25">
      <c r="A18" s="236">
        <v>12</v>
      </c>
      <c r="B18" s="185" t="s">
        <v>108</v>
      </c>
      <c r="C18" s="25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52" t="str">
        <f t="shared" si="1"/>
        <v>ZONA RIESGO ALTO</v>
      </c>
    </row>
    <row r="19" spans="1:7" x14ac:dyDescent="0.25">
      <c r="A19" s="236">
        <v>13</v>
      </c>
      <c r="B19" s="185" t="s">
        <v>108</v>
      </c>
      <c r="C19" s="25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52" t="str">
        <f t="shared" si="1"/>
        <v>ZONA RIESGO MODERADO</v>
      </c>
    </row>
    <row r="20" spans="1:7" x14ac:dyDescent="0.25">
      <c r="A20" s="236">
        <v>14</v>
      </c>
      <c r="B20" s="185" t="s">
        <v>108</v>
      </c>
      <c r="C20" s="25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52" t="str">
        <f t="shared" si="1"/>
        <v>ZONA RIESGO EXTREMO</v>
      </c>
    </row>
    <row r="21" spans="1:7" x14ac:dyDescent="0.25">
      <c r="A21" s="236">
        <v>15</v>
      </c>
      <c r="B21" s="185" t="s">
        <v>108</v>
      </c>
      <c r="C21" s="25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52" t="str">
        <f t="shared" si="1"/>
        <v>ZONA RIESGO EXTREMO</v>
      </c>
    </row>
    <row r="22" spans="1:7" x14ac:dyDescent="0.25">
      <c r="A22" s="236">
        <v>16</v>
      </c>
      <c r="B22" s="185" t="s">
        <v>108</v>
      </c>
      <c r="C22" s="25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52" t="str">
        <f t="shared" si="1"/>
        <v>ZONA RIESGO MODERADO</v>
      </c>
    </row>
    <row r="23" spans="1:7" ht="14.25" customHeight="1" x14ac:dyDescent="0.25">
      <c r="A23" s="236">
        <v>17</v>
      </c>
      <c r="B23" s="185" t="s">
        <v>108</v>
      </c>
      <c r="C23" s="25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52" t="str">
        <f t="shared" si="1"/>
        <v>ZONA RIESGO ALTO</v>
      </c>
    </row>
    <row r="24" spans="1:7" x14ac:dyDescent="0.25">
      <c r="A24" s="236">
        <v>18</v>
      </c>
      <c r="B24" s="185" t="s">
        <v>108</v>
      </c>
      <c r="C24" s="25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52" t="str">
        <f t="shared" si="1"/>
        <v>ZONA RIESGO EXTREMO</v>
      </c>
    </row>
    <row r="25" spans="1:7" x14ac:dyDescent="0.25">
      <c r="A25" s="236">
        <v>19</v>
      </c>
      <c r="B25" s="185" t="s">
        <v>108</v>
      </c>
      <c r="C25" s="25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52" t="str">
        <f t="shared" si="1"/>
        <v>ZONA RIESGO EXTREMO</v>
      </c>
    </row>
    <row r="26" spans="1:7" x14ac:dyDescent="0.25">
      <c r="A26" s="236">
        <v>20</v>
      </c>
      <c r="B26" s="185" t="s">
        <v>108</v>
      </c>
      <c r="C26" s="25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52" t="str">
        <f t="shared" si="1"/>
        <v>ZONA RIESGO EXTREMO</v>
      </c>
    </row>
    <row r="27" spans="1:7" x14ac:dyDescent="0.25">
      <c r="A27" s="236">
        <v>21</v>
      </c>
      <c r="B27" s="185" t="s">
        <v>108</v>
      </c>
      <c r="C27" s="25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52" t="str">
        <f t="shared" si="1"/>
        <v>ZONA RIESGO EXTREMO</v>
      </c>
    </row>
    <row r="28" spans="1:7" x14ac:dyDescent="0.25">
      <c r="A28" s="236">
        <v>22</v>
      </c>
      <c r="B28" s="185" t="s">
        <v>108</v>
      </c>
      <c r="C28" s="25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52" t="str">
        <f t="shared" si="1"/>
        <v>ZONA RIESGO ALTO</v>
      </c>
    </row>
    <row r="29" spans="1:7" x14ac:dyDescent="0.25">
      <c r="A29" s="236">
        <v>23</v>
      </c>
      <c r="B29" s="185" t="s">
        <v>108</v>
      </c>
      <c r="C29" s="25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52" t="str">
        <f t="shared" si="1"/>
        <v>ZONA RIESGO EXTREMO</v>
      </c>
    </row>
    <row r="30" spans="1:7" x14ac:dyDescent="0.25">
      <c r="A30" s="236">
        <v>24</v>
      </c>
      <c r="B30" s="185" t="s">
        <v>108</v>
      </c>
      <c r="C30" s="25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52" t="str">
        <f t="shared" si="1"/>
        <v>ZONA RIESGO EXTREMO</v>
      </c>
    </row>
    <row r="31" spans="1:7" x14ac:dyDescent="0.25">
      <c r="A31" s="236">
        <v>25</v>
      </c>
      <c r="B31" s="185" t="s">
        <v>108</v>
      </c>
      <c r="C31" s="25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52" t="str">
        <f t="shared" si="1"/>
        <v>ZONA RIESGO EXTREMO</v>
      </c>
    </row>
    <row r="32" spans="1:7" x14ac:dyDescent="0.25">
      <c r="A32" s="236">
        <v>26</v>
      </c>
      <c r="B32" s="185" t="s">
        <v>108</v>
      </c>
      <c r="C32" s="25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5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75" thickBot="1" x14ac:dyDescent="0.3">
      <c r="A33" s="237">
        <v>27</v>
      </c>
      <c r="B33" s="238" t="s">
        <v>108</v>
      </c>
      <c r="C33" s="253">
        <f>(SUMIF('CONTROL DEL RC'!$A$6:$A$102,A33,'CONTROL DEL RC'!$N$6:$N$102))/(COUNTIF('CONTROL DEL RC'!$A$6:$A$102,A33))</f>
        <v>100</v>
      </c>
      <c r="D33" s="254" t="str">
        <f>IF(C33=100,"Fuerte",IF(AND(C33&lt;=99,C33&gt;=50),"Moderado",IF(AND(C33&lt;=49),"Debil")))</f>
        <v>Fuerte</v>
      </c>
      <c r="E33" s="254">
        <f>IF(AND(B33="SI",D33="Fuerte",'ANÁLISIS DEL RC'!D32&gt;=3),'ANÁLISIS DEL RC'!D32-2,IF(AND(B33="SI",D33="Fuerte",'ANÁLISIS DEL RC'!D32=2),'ANÁLISIS DEL RC'!D32-1,IF(AND(B33="SI",D33="Moderado",'ANÁLISIS DEL RC'!D32&gt;=2),'ANÁLISIS DEL RC'!D32-1,'ANÁLISIS DEL RC'!D32)))</f>
        <v>1</v>
      </c>
      <c r="F33" s="254" t="str">
        <f>+'ANÁLISIS DEL RC'!F32</f>
        <v>CATASTROFICO</v>
      </c>
      <c r="G33" s="255" t="str">
        <f t="shared" si="1"/>
        <v>ZONA RIESGO EXTREMO</v>
      </c>
    </row>
  </sheetData>
  <autoFilter ref="A5:G6" xr:uid="{00000000-0009-0000-0000-00000D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80"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'TABLA DE INFORMACIÓN'!$K$8:$K$9</xm:f>
          </x14:formula1>
          <xm:sqref>B7:B33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AA234"/>
  <sheetViews>
    <sheetView showGridLines="0" topLeftCell="D1" zoomScale="90" zoomScaleNormal="90" zoomScaleSheetLayoutView="70" workbookViewId="0">
      <selection activeCell="K1" sqref="K1"/>
    </sheetView>
  </sheetViews>
  <sheetFormatPr baseColWidth="10" defaultColWidth="11.42578125" defaultRowHeight="12.75" x14ac:dyDescent="0.2"/>
  <cols>
    <col min="1" max="2" width="20.42578125" style="81" customWidth="1"/>
    <col min="3" max="3" width="39" style="81" customWidth="1"/>
    <col min="4" max="5" width="36.140625" style="81" customWidth="1"/>
    <col min="6" max="6" width="22.140625" style="81" customWidth="1"/>
    <col min="7" max="7" width="27.85546875" style="81" customWidth="1"/>
    <col min="8" max="8" width="25.5703125" style="81" bestFit="1" customWidth="1"/>
    <col min="9" max="9" width="28" style="81" customWidth="1"/>
    <col min="10" max="16384" width="11.42578125" style="81"/>
  </cols>
  <sheetData>
    <row r="1" spans="1:27" s="105" customFormat="1" ht="126" customHeight="1" thickBot="1" x14ac:dyDescent="0.3">
      <c r="A1" s="104"/>
      <c r="B1" s="451" t="s">
        <v>259</v>
      </c>
      <c r="C1" s="451"/>
      <c r="D1" s="451"/>
      <c r="E1" s="451"/>
      <c r="F1" s="451"/>
      <c r="G1" s="451"/>
      <c r="H1" s="451"/>
      <c r="I1" s="99" t="s">
        <v>257</v>
      </c>
    </row>
    <row r="2" spans="1:27" s="105" customFormat="1" ht="13.5" customHeight="1" thickBot="1" x14ac:dyDescent="0.3">
      <c r="A2" s="149"/>
      <c r="B2" s="150"/>
      <c r="C2" s="150"/>
      <c r="D2" s="150"/>
      <c r="E2" s="150"/>
      <c r="F2" s="150"/>
      <c r="G2" s="150"/>
      <c r="H2" s="150"/>
      <c r="I2" s="151"/>
    </row>
    <row r="3" spans="1:27" ht="12.75" customHeight="1" x14ac:dyDescent="0.2">
      <c r="A3" s="561" t="s">
        <v>119</v>
      </c>
      <c r="B3" s="562"/>
      <c r="C3" s="562"/>
      <c r="D3" s="562"/>
      <c r="E3" s="562"/>
      <c r="F3" s="562"/>
      <c r="G3" s="562"/>
      <c r="H3" s="562"/>
      <c r="I3" s="563"/>
      <c r="J3" s="79"/>
      <c r="K3" s="79"/>
      <c r="L3" s="79"/>
      <c r="M3" s="79"/>
      <c r="N3" s="79"/>
      <c r="O3" s="79"/>
      <c r="P3" s="79"/>
      <c r="Q3" s="79"/>
      <c r="R3" s="79"/>
      <c r="S3" s="79"/>
      <c r="T3" s="79"/>
      <c r="U3" s="79"/>
      <c r="V3" s="79"/>
      <c r="W3" s="79"/>
      <c r="X3" s="79"/>
      <c r="Y3" s="79"/>
      <c r="Z3" s="79"/>
      <c r="AA3" s="79"/>
    </row>
    <row r="4" spans="1:27" ht="12.75" customHeight="1" thickBot="1" x14ac:dyDescent="0.25">
      <c r="A4" s="564"/>
      <c r="B4" s="565"/>
      <c r="C4" s="565"/>
      <c r="D4" s="565"/>
      <c r="E4" s="565"/>
      <c r="F4" s="565"/>
      <c r="G4" s="565"/>
      <c r="H4" s="565"/>
      <c r="I4" s="566"/>
      <c r="J4" s="79"/>
      <c r="K4" s="79"/>
      <c r="L4" s="79"/>
      <c r="M4" s="79"/>
      <c r="N4" s="79"/>
      <c r="O4" s="79"/>
      <c r="P4" s="79"/>
      <c r="Q4" s="79"/>
      <c r="R4" s="79"/>
      <c r="S4" s="79"/>
      <c r="T4" s="79"/>
      <c r="U4" s="79"/>
      <c r="V4" s="79"/>
      <c r="W4" s="79"/>
      <c r="X4" s="79"/>
      <c r="Y4" s="79"/>
      <c r="Z4" s="79"/>
      <c r="AA4" s="79"/>
    </row>
    <row r="5" spans="1:27" ht="16.5" thickBot="1" x14ac:dyDescent="0.25">
      <c r="A5" s="561" t="s">
        <v>120</v>
      </c>
      <c r="B5" s="562"/>
      <c r="C5" s="562"/>
      <c r="D5" s="562"/>
      <c r="E5" s="562"/>
      <c r="F5" s="562"/>
      <c r="G5" s="563"/>
      <c r="H5" s="567" t="s">
        <v>121</v>
      </c>
      <c r="I5" s="568"/>
      <c r="J5" s="79"/>
      <c r="K5" s="79"/>
      <c r="L5" s="79"/>
      <c r="M5" s="79"/>
      <c r="N5" s="79"/>
      <c r="O5" s="79"/>
      <c r="P5" s="79"/>
      <c r="Q5" s="79"/>
      <c r="R5" s="79"/>
      <c r="S5" s="79"/>
      <c r="T5" s="79"/>
      <c r="U5" s="79"/>
      <c r="V5" s="79"/>
      <c r="W5" s="79"/>
      <c r="X5" s="79"/>
      <c r="Y5" s="79"/>
      <c r="Z5" s="79"/>
      <c r="AA5" s="79"/>
    </row>
    <row r="6" spans="1:27" s="82" customFormat="1" ht="25.5" x14ac:dyDescent="0.25">
      <c r="A6" s="282" t="s">
        <v>31</v>
      </c>
      <c r="B6" s="283" t="s">
        <v>32</v>
      </c>
      <c r="C6" s="283" t="s">
        <v>34</v>
      </c>
      <c r="D6" s="283" t="s">
        <v>88</v>
      </c>
      <c r="E6" s="283" t="s">
        <v>122</v>
      </c>
      <c r="F6" s="283" t="s">
        <v>123</v>
      </c>
      <c r="G6" s="283" t="s">
        <v>24</v>
      </c>
      <c r="H6" s="284" t="s">
        <v>124</v>
      </c>
      <c r="I6" s="285" t="s">
        <v>125</v>
      </c>
      <c r="J6" s="80"/>
      <c r="K6" s="80"/>
      <c r="L6" s="80"/>
      <c r="M6" s="80"/>
      <c r="N6" s="80"/>
      <c r="O6" s="80"/>
      <c r="P6" s="80"/>
      <c r="Q6" s="80"/>
      <c r="R6" s="80"/>
      <c r="S6" s="80"/>
      <c r="T6" s="80"/>
      <c r="U6" s="80"/>
      <c r="V6" s="80"/>
      <c r="W6" s="80"/>
      <c r="X6" s="80"/>
      <c r="Y6" s="80"/>
      <c r="Z6" s="80"/>
      <c r="AA6" s="80"/>
    </row>
    <row r="7" spans="1:27" s="82" customFormat="1" ht="51" x14ac:dyDescent="0.25">
      <c r="A7" s="152">
        <v>1</v>
      </c>
      <c r="B7" s="83" t="str">
        <f>+VLOOKUP(A7,'IDENTIFICACIÓN DEL RC'!$B$6:$F$34,2,0)</f>
        <v>Acceso y Fortalecimiento a la Justicia</v>
      </c>
      <c r="C7" s="92" t="str">
        <f>+VLOOKUP(A7,'IDENTIFICACIÓN DEL RC'!$B$6:$F$55,4,0)</f>
        <v>Posibilidad de Registro de información errada en los informes de procesos vinculados al PDJJR (Programa de Justicia Juvenil Restaurativa)</v>
      </c>
      <c r="D7" s="239" t="s">
        <v>102</v>
      </c>
      <c r="E7" s="239" t="s">
        <v>605</v>
      </c>
      <c r="F7" s="186" t="s">
        <v>606</v>
      </c>
      <c r="G7" s="239" t="s">
        <v>607</v>
      </c>
      <c r="H7" s="187">
        <v>45292</v>
      </c>
      <c r="I7" s="188">
        <v>45657</v>
      </c>
      <c r="J7" s="80"/>
      <c r="K7" s="80"/>
      <c r="L7" s="80"/>
      <c r="M7" s="80"/>
      <c r="N7" s="80"/>
      <c r="O7" s="80"/>
      <c r="P7" s="80"/>
      <c r="Q7" s="80"/>
      <c r="R7" s="80"/>
      <c r="S7" s="80"/>
      <c r="T7" s="80"/>
      <c r="U7" s="80"/>
      <c r="V7" s="80"/>
      <c r="W7" s="80"/>
      <c r="X7" s="80"/>
      <c r="Y7" s="80"/>
      <c r="Z7" s="80"/>
      <c r="AA7" s="80"/>
    </row>
    <row r="8" spans="1:27" s="82" customFormat="1" ht="63.75" x14ac:dyDescent="0.25">
      <c r="A8" s="152">
        <v>2</v>
      </c>
      <c r="B8" s="83" t="str">
        <f>+VLOOKUP(A8,'IDENTIFICACIÓN DEL RC'!$B$6:$F$34,2,0)</f>
        <v>Acceso y Fortalecimiento a la Justicia</v>
      </c>
      <c r="C8" s="92" t="str">
        <f>+VLOOKUP(A8,'IDENTIFICACIÓN DEL RC'!$B$6:$F$55,4,0)</f>
        <v>Posibilidad de actuaciones inadecuadas por parte de funcionarios y colaboradores de la Dirección de Acceso a la Justicia por el recibimiento de dadivas</v>
      </c>
      <c r="D8" s="239" t="s">
        <v>102</v>
      </c>
      <c r="E8" s="239" t="s">
        <v>605</v>
      </c>
      <c r="F8" s="186" t="s">
        <v>606</v>
      </c>
      <c r="G8" s="239" t="s">
        <v>607</v>
      </c>
      <c r="H8" s="187">
        <v>45292</v>
      </c>
      <c r="I8" s="188">
        <v>45657</v>
      </c>
      <c r="J8" s="80"/>
      <c r="K8" s="80"/>
      <c r="L8" s="80"/>
      <c r="M8" s="80"/>
      <c r="N8" s="80"/>
      <c r="O8" s="80"/>
      <c r="P8" s="80"/>
      <c r="Q8" s="80"/>
      <c r="R8" s="80"/>
      <c r="S8" s="80"/>
      <c r="T8" s="80"/>
      <c r="U8" s="80"/>
      <c r="V8" s="80"/>
      <c r="W8" s="80"/>
      <c r="X8" s="80"/>
      <c r="Y8" s="80"/>
      <c r="Z8" s="80"/>
      <c r="AA8" s="80"/>
    </row>
    <row r="9" spans="1:27" s="82" customFormat="1" ht="38.25" x14ac:dyDescent="0.25">
      <c r="A9" s="152">
        <v>3</v>
      </c>
      <c r="B9" s="83" t="str">
        <f>+VLOOKUP(A9,'IDENTIFICACIÓN DEL RC'!$B$6:$F$34,2,0)</f>
        <v>Acceso y Fortalecimiento a la Justicia</v>
      </c>
      <c r="C9" s="92" t="str">
        <f>+VLOOKUP(A9,'IDENTIFICACIÓN DEL RC'!$B$6:$F$55,4,0)</f>
        <v>Posibilidad de presentar Inconsistencias en los reportes relacionados al Plan de Acción a la Justicia</v>
      </c>
      <c r="D9" s="239" t="s">
        <v>102</v>
      </c>
      <c r="E9" s="239" t="s">
        <v>605</v>
      </c>
      <c r="F9" s="186" t="s">
        <v>606</v>
      </c>
      <c r="G9" s="239" t="s">
        <v>607</v>
      </c>
      <c r="H9" s="187">
        <v>45292</v>
      </c>
      <c r="I9" s="188">
        <v>45657</v>
      </c>
      <c r="J9" s="80"/>
      <c r="K9" s="80"/>
      <c r="L9" s="80"/>
      <c r="M9" s="80"/>
      <c r="N9" s="80"/>
      <c r="O9" s="80"/>
      <c r="P9" s="80"/>
      <c r="Q9" s="80"/>
      <c r="R9" s="80"/>
      <c r="S9" s="80"/>
      <c r="T9" s="80"/>
      <c r="U9" s="80"/>
      <c r="V9" s="80"/>
      <c r="W9" s="80"/>
      <c r="X9" s="80"/>
      <c r="Y9" s="80"/>
      <c r="Z9" s="80"/>
      <c r="AA9" s="80"/>
    </row>
    <row r="10" spans="1:27" s="82" customFormat="1" ht="102" x14ac:dyDescent="0.25">
      <c r="A10" s="152">
        <v>4</v>
      </c>
      <c r="B10" s="83" t="str">
        <f>+VLOOKUP(A10,'IDENTIFICACIÓN DEL RC'!$B$6:$F$34,2,0)</f>
        <v>Gestión Integral a las Personas Privadas de la Libertad -PPL-</v>
      </c>
      <c r="C10" s="92" t="str">
        <f>+VLOOKUP(A10,'IDENTIFICACIÓN DEL RC'!$B$6:$F$55,4,0)</f>
        <v>Posibilidad de Beneficio a particulares o a terceros derivados de trámites en procesos de Atención Integral (alimentación, servicios de salud, dotación de elementos básicos, ingreso a programas de Atención Social y actividades validas de redención de pena).</v>
      </c>
      <c r="D10" s="239" t="s">
        <v>102</v>
      </c>
      <c r="E10" s="239" t="s">
        <v>605</v>
      </c>
      <c r="F10" s="186" t="s">
        <v>606</v>
      </c>
      <c r="G10" s="239" t="s">
        <v>608</v>
      </c>
      <c r="H10" s="187">
        <v>45292</v>
      </c>
      <c r="I10" s="188">
        <v>45657</v>
      </c>
      <c r="J10" s="80"/>
      <c r="K10" s="80"/>
      <c r="L10" s="80"/>
      <c r="M10" s="80"/>
      <c r="N10" s="80"/>
      <c r="O10" s="80"/>
      <c r="P10" s="80"/>
      <c r="Q10" s="80"/>
      <c r="R10" s="80"/>
      <c r="S10" s="80"/>
      <c r="T10" s="80"/>
      <c r="U10" s="80"/>
      <c r="V10" s="80"/>
      <c r="W10" s="80"/>
      <c r="X10" s="80"/>
      <c r="Y10" s="80"/>
      <c r="Z10" s="80"/>
      <c r="AA10" s="80"/>
    </row>
    <row r="11" spans="1:27" s="82" customFormat="1" ht="38.25" x14ac:dyDescent="0.25">
      <c r="A11" s="152">
        <v>5</v>
      </c>
      <c r="B11" s="83" t="str">
        <f>+VLOOKUP(A11,'IDENTIFICACIÓN DEL RC'!$B$6:$F$34,2,0)</f>
        <v>Gestión Integral a las Personas Privadas de la Libertad -PPL-</v>
      </c>
      <c r="C11" s="92" t="str">
        <f>+VLOOKUP(A11,'IDENTIFICACIÓN DEL RC'!$B$6:$F$55,4,0)</f>
        <v>Posibilidad de Beneficio a particulares o a terceros derivados de la Custodia y Vigilancia a las PPL</v>
      </c>
      <c r="D11" s="239" t="s">
        <v>102</v>
      </c>
      <c r="E11" s="239" t="s">
        <v>605</v>
      </c>
      <c r="F11" s="186" t="s">
        <v>606</v>
      </c>
      <c r="G11" s="239" t="s">
        <v>608</v>
      </c>
      <c r="H11" s="187">
        <v>45292</v>
      </c>
      <c r="I11" s="188">
        <v>45657</v>
      </c>
      <c r="J11" s="80"/>
      <c r="K11" s="80"/>
      <c r="L11" s="80"/>
      <c r="M11" s="80"/>
      <c r="N11" s="80"/>
      <c r="O11" s="80"/>
      <c r="P11" s="80"/>
      <c r="Q11" s="80"/>
      <c r="R11" s="80"/>
      <c r="S11" s="80"/>
      <c r="T11" s="80"/>
      <c r="U11" s="80"/>
      <c r="V11" s="80"/>
      <c r="W11" s="80"/>
      <c r="X11" s="80"/>
      <c r="Y11" s="80"/>
      <c r="Z11" s="80"/>
      <c r="AA11" s="80"/>
    </row>
    <row r="12" spans="1:27" s="82" customFormat="1" ht="38.25" x14ac:dyDescent="0.25">
      <c r="A12" s="152">
        <v>6</v>
      </c>
      <c r="B12" s="83" t="str">
        <f>+VLOOKUP(A12,'IDENTIFICACIÓN DEL RC'!$B$6:$F$34,2,0)</f>
        <v>Gestión Integral a las Personas Privadas de la Libertad -PPL-</v>
      </c>
      <c r="C12" s="92" t="str">
        <f>+VLOOKUP(A12,'IDENTIFICACIÓN DEL RC'!$B$6:$F$55,4,0)</f>
        <v>Posibilidad de Beneficio a particulares o a terceros derivados de los trámites Jurídicos</v>
      </c>
      <c r="D12" s="239" t="s">
        <v>102</v>
      </c>
      <c r="E12" s="239" t="s">
        <v>605</v>
      </c>
      <c r="F12" s="186" t="s">
        <v>606</v>
      </c>
      <c r="G12" s="239" t="s">
        <v>608</v>
      </c>
      <c r="H12" s="187">
        <v>45292</v>
      </c>
      <c r="I12" s="188">
        <v>45657</v>
      </c>
      <c r="J12" s="80"/>
      <c r="K12" s="80"/>
      <c r="L12" s="80"/>
      <c r="M12" s="80"/>
      <c r="N12" s="80"/>
      <c r="O12" s="80"/>
      <c r="P12" s="80"/>
      <c r="Q12" s="80"/>
      <c r="R12" s="80"/>
      <c r="S12" s="80"/>
      <c r="T12" s="80"/>
      <c r="U12" s="80"/>
      <c r="V12" s="80"/>
      <c r="W12" s="80"/>
      <c r="X12" s="80"/>
      <c r="Y12" s="80"/>
      <c r="Z12" s="80"/>
      <c r="AA12" s="80"/>
    </row>
    <row r="13" spans="1:27" s="82" customFormat="1" ht="38.25" x14ac:dyDescent="0.25">
      <c r="A13" s="152">
        <v>7</v>
      </c>
      <c r="B13" s="83" t="str">
        <f>+VLOOKUP(A13,'IDENTIFICACIÓN DEL RC'!$B$6:$F$34,2,0)</f>
        <v>Control Disciplinario</v>
      </c>
      <c r="C13" s="92" t="str">
        <f>+VLOOKUP(A13,'IDENTIFICACIÓN DEL RC'!$B$6:$F$55,4,0)</f>
        <v>Posibilidad de desviaciones en las Investigaciones originadas por prácticas indebidas</v>
      </c>
      <c r="D13" s="239" t="s">
        <v>102</v>
      </c>
      <c r="E13" s="239" t="s">
        <v>605</v>
      </c>
      <c r="F13" s="186" t="s">
        <v>606</v>
      </c>
      <c r="G13" s="239" t="s">
        <v>609</v>
      </c>
      <c r="H13" s="187">
        <v>45292</v>
      </c>
      <c r="I13" s="188">
        <v>45657</v>
      </c>
      <c r="J13" s="80"/>
      <c r="K13" s="80"/>
      <c r="L13" s="80"/>
      <c r="M13" s="80"/>
      <c r="N13" s="80"/>
      <c r="O13" s="80"/>
      <c r="P13" s="80"/>
      <c r="Q13" s="80"/>
      <c r="R13" s="80"/>
      <c r="S13" s="80"/>
      <c r="T13" s="80"/>
      <c r="U13" s="80"/>
      <c r="V13" s="80"/>
      <c r="W13" s="80"/>
      <c r="X13" s="80"/>
      <c r="Y13" s="80"/>
      <c r="Z13" s="80"/>
      <c r="AA13" s="80"/>
    </row>
    <row r="14" spans="1:27" s="82" customFormat="1" ht="76.5" x14ac:dyDescent="0.25">
      <c r="A14" s="152">
        <v>8</v>
      </c>
      <c r="B14" s="83" t="str">
        <f>+VLOOKUP(A14,'IDENTIFICACIÓN DEL RC'!$B$6:$F$34,2,0)</f>
        <v>Administración de Bienes Muebles e Inmuebles para el Fortalecimiento de las Capacidades Operativas</v>
      </c>
      <c r="C14" s="92" t="str">
        <f>+VLOOKUP(A14,'IDENTIFICACIÓN DEL RC'!$B$6:$F$55,4,0)</f>
        <v>Posibilidad de suministro de combustible por parte de los proveedores a vehículos que no son de propiedad o no están a cargo de la SDSCJ para beneficio propio o de terceros</v>
      </c>
      <c r="D14" s="239" t="s">
        <v>102</v>
      </c>
      <c r="E14" s="239" t="s">
        <v>605</v>
      </c>
      <c r="F14" s="186" t="s">
        <v>606</v>
      </c>
      <c r="G14" s="239" t="s">
        <v>610</v>
      </c>
      <c r="H14" s="187">
        <v>45292</v>
      </c>
      <c r="I14" s="188">
        <v>45657</v>
      </c>
      <c r="J14" s="80"/>
      <c r="K14" s="80"/>
      <c r="L14" s="80"/>
      <c r="M14" s="80"/>
      <c r="N14" s="80"/>
      <c r="O14" s="80"/>
      <c r="P14" s="80"/>
      <c r="Q14" s="80"/>
      <c r="R14" s="80"/>
      <c r="S14" s="80"/>
      <c r="T14" s="80"/>
      <c r="U14" s="80"/>
      <c r="V14" s="80"/>
      <c r="W14" s="80"/>
      <c r="X14" s="80"/>
      <c r="Y14" s="80"/>
      <c r="Z14" s="80"/>
      <c r="AA14" s="80"/>
    </row>
    <row r="15" spans="1:27" s="82" customFormat="1" ht="38.25" x14ac:dyDescent="0.25">
      <c r="A15" s="152">
        <v>9</v>
      </c>
      <c r="B15" s="83" t="str">
        <f>+VLOOKUP(A15,'IDENTIFICACIÓN DEL RC'!$B$6:$F$34,2,0)</f>
        <v>Gestión de Comunicaciones Estratégicas</v>
      </c>
      <c r="C15" s="92" t="str">
        <f>+VLOOKUP(A15,'IDENTIFICACIÓN DEL RC'!$B$6:$F$55,4,0)</f>
        <v>Posibilidad de Filtración o manejo inadecuado de información por parte de funcionarios de la entidad.</v>
      </c>
      <c r="D15" s="239" t="s">
        <v>102</v>
      </c>
      <c r="E15" s="239" t="s">
        <v>605</v>
      </c>
      <c r="F15" s="186" t="s">
        <v>606</v>
      </c>
      <c r="G15" s="239" t="s">
        <v>611</v>
      </c>
      <c r="H15" s="187">
        <v>45292</v>
      </c>
      <c r="I15" s="188">
        <v>45657</v>
      </c>
      <c r="J15" s="80"/>
      <c r="K15" s="80"/>
      <c r="L15" s="80"/>
      <c r="M15" s="80"/>
      <c r="N15" s="80"/>
      <c r="O15" s="80"/>
      <c r="P15" s="80"/>
      <c r="Q15" s="80"/>
      <c r="R15" s="80"/>
      <c r="S15" s="80"/>
      <c r="T15" s="80"/>
      <c r="U15" s="80"/>
      <c r="V15" s="80"/>
      <c r="W15" s="80"/>
      <c r="X15" s="80"/>
      <c r="Y15" s="80"/>
      <c r="Z15" s="80"/>
      <c r="AA15" s="80"/>
    </row>
    <row r="16" spans="1:27" s="82" customFormat="1" ht="114.75" x14ac:dyDescent="0.25">
      <c r="A16" s="152">
        <v>10</v>
      </c>
      <c r="B16" s="83" t="str">
        <f>+VLOOKUP(A16,'IDENTIFICACIÓN DEL RC'!$B$6:$F$34,2,0)</f>
        <v>Gestión de Emergencias</v>
      </c>
      <c r="C16" s="92" t="str">
        <f>+VLOOKUP(A16,'IDENTIFICACIÓN DEL RC'!$B$6:$F$55,4,0)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9" t="s">
        <v>102</v>
      </c>
      <c r="E16" s="239" t="s">
        <v>605</v>
      </c>
      <c r="F16" s="186" t="s">
        <v>606</v>
      </c>
      <c r="G16" s="239" t="s">
        <v>612</v>
      </c>
      <c r="H16" s="187">
        <v>45292</v>
      </c>
      <c r="I16" s="188">
        <v>45657</v>
      </c>
      <c r="J16" s="80"/>
      <c r="K16" s="80"/>
      <c r="L16" s="80"/>
      <c r="M16" s="80"/>
      <c r="N16" s="80"/>
      <c r="O16" s="80"/>
      <c r="P16" s="80"/>
      <c r="Q16" s="80"/>
      <c r="R16" s="80"/>
      <c r="S16" s="80"/>
      <c r="T16" s="80"/>
      <c r="U16" s="80"/>
      <c r="V16" s="80"/>
      <c r="W16" s="80"/>
      <c r="X16" s="80"/>
      <c r="Y16" s="80"/>
      <c r="Z16" s="80"/>
      <c r="AA16" s="80"/>
    </row>
    <row r="17" spans="1:27" s="82" customFormat="1" ht="76.5" x14ac:dyDescent="0.25">
      <c r="A17" s="152">
        <v>11</v>
      </c>
      <c r="B17" s="83" t="str">
        <f>+VLOOKUP(A17,'IDENTIFICACIÓN DEL RC'!$B$6:$F$34,2,0)</f>
        <v>Gestión Documental</v>
      </c>
      <c r="C17" s="92" t="str">
        <f>+VLOOKUP(A17,'IDENTIFICACIÓN DEL RC'!$B$6:$F$55,4,0)</f>
        <v>Posibilidad de Pérdida o extravió documental por parte de un servidor que, aprovechando su posición frente a un recurso público, privilegia a un tercero con información para su beneficio.</v>
      </c>
      <c r="D17" s="239" t="s">
        <v>102</v>
      </c>
      <c r="E17" s="239" t="s">
        <v>605</v>
      </c>
      <c r="F17" s="186" t="s">
        <v>606</v>
      </c>
      <c r="G17" s="239" t="s">
        <v>613</v>
      </c>
      <c r="H17" s="187">
        <v>45292</v>
      </c>
      <c r="I17" s="188">
        <v>45657</v>
      </c>
      <c r="J17" s="80"/>
      <c r="K17" s="80"/>
      <c r="L17" s="80"/>
      <c r="M17" s="80"/>
      <c r="N17" s="80"/>
      <c r="O17" s="80"/>
      <c r="P17" s="80"/>
      <c r="Q17" s="80"/>
      <c r="R17" s="80"/>
      <c r="S17" s="80"/>
      <c r="T17" s="80"/>
      <c r="U17" s="80"/>
      <c r="V17" s="80"/>
      <c r="W17" s="80"/>
      <c r="X17" s="80"/>
      <c r="Y17" s="80"/>
      <c r="Z17" s="80"/>
      <c r="AA17" s="80"/>
    </row>
    <row r="18" spans="1:27" s="82" customFormat="1" ht="76.5" x14ac:dyDescent="0.25">
      <c r="A18" s="152">
        <v>12</v>
      </c>
      <c r="B18" s="83" t="str">
        <f>+VLOOKUP(A18,'IDENTIFICACIÓN DEL RC'!$B$6:$F$34,2,0)</f>
        <v>Gestión de Recursos Físicos al Servicio de la Entidad</v>
      </c>
      <c r="C18" s="92" t="str">
        <f>+VLOOKUP(A18,'IDENTIFICACIÓN DEL RC'!$B$6:$F$55,4,0)</f>
        <v>Posibilidad de Pérdida y/o desaparición de los bienes al servicio de la Entidad parte de un servidor que, aprovechando su posición frente a un recurso público, sustrae bienes de la Entidad para su beneficio personal o un tercero.</v>
      </c>
      <c r="D18" s="239" t="s">
        <v>102</v>
      </c>
      <c r="E18" s="239" t="s">
        <v>605</v>
      </c>
      <c r="F18" s="186" t="s">
        <v>606</v>
      </c>
      <c r="G18" s="239" t="s">
        <v>613</v>
      </c>
      <c r="H18" s="187">
        <v>45292</v>
      </c>
      <c r="I18" s="188">
        <v>45657</v>
      </c>
      <c r="J18" s="80"/>
      <c r="K18" s="80"/>
      <c r="L18" s="80"/>
      <c r="M18" s="80"/>
      <c r="N18" s="80"/>
      <c r="O18" s="80"/>
      <c r="P18" s="80"/>
      <c r="Q18" s="80"/>
      <c r="R18" s="80"/>
      <c r="S18" s="80"/>
      <c r="T18" s="80"/>
      <c r="U18" s="80"/>
      <c r="V18" s="80"/>
      <c r="W18" s="80"/>
      <c r="X18" s="80"/>
      <c r="Y18" s="80"/>
      <c r="Z18" s="80"/>
      <c r="AA18" s="80"/>
    </row>
    <row r="19" spans="1:27" s="82" customFormat="1" ht="63.75" x14ac:dyDescent="0.25">
      <c r="A19" s="152">
        <v>13</v>
      </c>
      <c r="B19" s="83" t="str">
        <f>+VLOOKUP(A19,'IDENTIFICACIÓN DEL RC'!$B$6:$F$34,2,0)</f>
        <v>Gestión de Seguridad y Convivencia</v>
      </c>
      <c r="C19" s="92" t="str">
        <f>+VLOOKUP(A19,'IDENTIFICACIÓN DEL RC'!$B$6:$F$55,4,0)</f>
        <v>Posibilidad de pérdida económica y reputacional por demandas a la entidad por el uso indebido de información confidencial a terceros por parte de funcionarios</v>
      </c>
      <c r="D19" s="239" t="s">
        <v>102</v>
      </c>
      <c r="E19" s="239" t="s">
        <v>605</v>
      </c>
      <c r="F19" s="186" t="s">
        <v>606</v>
      </c>
      <c r="G19" s="239" t="s">
        <v>614</v>
      </c>
      <c r="H19" s="187">
        <v>45292</v>
      </c>
      <c r="I19" s="188">
        <v>45657</v>
      </c>
      <c r="J19" s="80"/>
      <c r="K19" s="80"/>
      <c r="L19" s="80"/>
      <c r="M19" s="80"/>
      <c r="N19" s="80"/>
      <c r="O19" s="80"/>
      <c r="P19" s="80"/>
      <c r="Q19" s="80"/>
      <c r="R19" s="80"/>
      <c r="S19" s="80"/>
      <c r="T19" s="80"/>
      <c r="U19" s="80"/>
      <c r="V19" s="80"/>
      <c r="W19" s="80"/>
      <c r="X19" s="80"/>
      <c r="Y19" s="80"/>
      <c r="Z19" s="80"/>
      <c r="AA19" s="80"/>
    </row>
    <row r="20" spans="1:27" s="82" customFormat="1" ht="76.5" x14ac:dyDescent="0.25">
      <c r="A20" s="152">
        <v>14</v>
      </c>
      <c r="B20" s="83" t="str">
        <f>+VLOOKUP(A20,'IDENTIFICACIÓN DEL RC'!$B$6:$F$34,2,0)</f>
        <v>Gestión de Tecnologías de la Información</v>
      </c>
      <c r="C20" s="92" t="str">
        <f>+VLOOKUP(A20,'IDENTIFICACIÓN DEL RC'!$B$6:$F$55,4,0)</f>
        <v>Posibilidad de pérdida económica y reputacional por demandas debido al uso inadecuado de información catalogada por la entidad como clasificada o reservada por parte de colaboradores de la Secretaría</v>
      </c>
      <c r="D20" s="239" t="s">
        <v>102</v>
      </c>
      <c r="E20" s="239" t="s">
        <v>605</v>
      </c>
      <c r="F20" s="186" t="s">
        <v>606</v>
      </c>
      <c r="G20" s="239" t="s">
        <v>615</v>
      </c>
      <c r="H20" s="187">
        <v>45292</v>
      </c>
      <c r="I20" s="188">
        <v>45657</v>
      </c>
      <c r="J20" s="80"/>
      <c r="K20" s="80"/>
      <c r="L20" s="80"/>
      <c r="M20" s="80"/>
      <c r="N20" s="80"/>
      <c r="O20" s="80"/>
      <c r="P20" s="80"/>
      <c r="Q20" s="80"/>
      <c r="R20" s="80"/>
      <c r="S20" s="80"/>
      <c r="T20" s="80"/>
      <c r="U20" s="80"/>
      <c r="V20" s="80"/>
      <c r="W20" s="80"/>
      <c r="X20" s="80"/>
      <c r="Y20" s="80"/>
      <c r="Z20" s="80"/>
      <c r="AA20" s="80"/>
    </row>
    <row r="21" spans="1:27" s="82" customFormat="1" ht="51" x14ac:dyDescent="0.25">
      <c r="A21" s="152">
        <v>15</v>
      </c>
      <c r="B21" s="83" t="str">
        <f>+VLOOKUP(A21,'IDENTIFICACIÓN DEL RC'!$B$6:$F$34,2,0)</f>
        <v>Gestión de Tecnologías de la Información</v>
      </c>
      <c r="C21" s="92" t="str">
        <f>+VLOOKUP(A21,'IDENTIFICACIÓN DEL RC'!$B$6:$F$55,4,0)</f>
        <v>Posibilidad de Pérdida de Integridad de la información almacenada en la infraestructura o soluciones tecnológicas de la entidad.</v>
      </c>
      <c r="D21" s="239" t="s">
        <v>102</v>
      </c>
      <c r="E21" s="239" t="s">
        <v>605</v>
      </c>
      <c r="F21" s="186" t="s">
        <v>606</v>
      </c>
      <c r="G21" s="239" t="s">
        <v>615</v>
      </c>
      <c r="H21" s="187">
        <v>45292</v>
      </c>
      <c r="I21" s="188">
        <v>45657</v>
      </c>
      <c r="J21" s="80"/>
      <c r="K21" s="80"/>
      <c r="L21" s="80"/>
      <c r="M21" s="80"/>
      <c r="N21" s="80"/>
      <c r="O21" s="80"/>
      <c r="P21" s="80"/>
      <c r="Q21" s="80"/>
      <c r="R21" s="80"/>
      <c r="S21" s="80"/>
      <c r="T21" s="80"/>
      <c r="U21" s="80"/>
      <c r="V21" s="80"/>
      <c r="W21" s="80"/>
      <c r="X21" s="80"/>
      <c r="Y21" s="80"/>
      <c r="Z21" s="80"/>
      <c r="AA21" s="80"/>
    </row>
    <row r="22" spans="1:27" s="82" customFormat="1" ht="76.5" x14ac:dyDescent="0.25">
      <c r="A22" s="152">
        <v>16</v>
      </c>
      <c r="B22" s="83" t="str">
        <f>+VLOOKUP(A22,'IDENTIFICACIÓN DEL RC'!$B$6:$F$34,2,0)</f>
        <v>Gestión Financiera</v>
      </c>
      <c r="C22" s="92" t="str">
        <f>+VLOOKUP(A22,'IDENTIFICACIÓN DEL RC'!$B$6:$F$55,4,0)</f>
        <v>Posibilidad de Tramite de pagos incumpliendo los requisitos establecidos otorgando beneficios a terceros en contra de lo establecido en el Procedimiento PD-GF-13 Gestión de Pagos</v>
      </c>
      <c r="D22" s="239" t="s">
        <v>102</v>
      </c>
      <c r="E22" s="239" t="s">
        <v>605</v>
      </c>
      <c r="F22" s="186" t="s">
        <v>606</v>
      </c>
      <c r="G22" s="239" t="s">
        <v>212</v>
      </c>
      <c r="H22" s="187">
        <v>45292</v>
      </c>
      <c r="I22" s="188">
        <v>45657</v>
      </c>
      <c r="J22" s="80"/>
      <c r="K22" s="80"/>
      <c r="L22" s="80"/>
      <c r="M22" s="80"/>
      <c r="N22" s="80"/>
      <c r="O22" s="80"/>
      <c r="P22" s="80"/>
      <c r="Q22" s="80"/>
      <c r="R22" s="80"/>
      <c r="S22" s="80"/>
      <c r="T22" s="80"/>
      <c r="U22" s="80"/>
      <c r="V22" s="80"/>
      <c r="W22" s="80"/>
      <c r="X22" s="80"/>
      <c r="Y22" s="80"/>
      <c r="Z22" s="80"/>
      <c r="AA22" s="80"/>
    </row>
    <row r="23" spans="1:27" s="82" customFormat="1" ht="51" x14ac:dyDescent="0.25">
      <c r="A23" s="152">
        <v>17</v>
      </c>
      <c r="B23" s="83" t="str">
        <f>+VLOOKUP(A23,'IDENTIFICACIÓN DEL RC'!$B$6:$F$34,2,0)</f>
        <v>Gestión Estratégica del Talento Humano</v>
      </c>
      <c r="C23" s="92" t="str">
        <f>+VLOOKUP(A23,'IDENTIFICACIÓN DEL RC'!$B$6:$F$55,4,0)</f>
        <v>Posibilidad de Posesionar un servidor público que Incumpla con los requisitos establecidos en el Manual de Funciones de la SCJ</v>
      </c>
      <c r="D23" s="239" t="s">
        <v>102</v>
      </c>
      <c r="E23" s="239" t="s">
        <v>605</v>
      </c>
      <c r="F23" s="186" t="s">
        <v>606</v>
      </c>
      <c r="G23" s="239" t="s">
        <v>616</v>
      </c>
      <c r="H23" s="187">
        <v>45292</v>
      </c>
      <c r="I23" s="188">
        <v>45657</v>
      </c>
      <c r="J23" s="80"/>
      <c r="K23" s="80"/>
      <c r="L23" s="80"/>
      <c r="M23" s="80"/>
      <c r="N23" s="80"/>
      <c r="O23" s="80"/>
      <c r="P23" s="80"/>
      <c r="Q23" s="80"/>
      <c r="R23" s="80"/>
      <c r="S23" s="80"/>
      <c r="T23" s="80"/>
      <c r="U23" s="80"/>
      <c r="V23" s="80"/>
      <c r="W23" s="80"/>
      <c r="X23" s="80"/>
      <c r="Y23" s="80"/>
      <c r="Z23" s="80"/>
      <c r="AA23" s="80"/>
    </row>
    <row r="24" spans="1:27" s="82" customFormat="1" ht="38.25" x14ac:dyDescent="0.25">
      <c r="A24" s="152">
        <v>18</v>
      </c>
      <c r="B24" s="83" t="str">
        <f>+VLOOKUP(A24,'IDENTIFICACIÓN DEL RC'!$B$6:$F$34,2,0)</f>
        <v>Gestión Estratégica del Talento Humano</v>
      </c>
      <c r="C24" s="92" t="str">
        <f>+VLOOKUP(A24,'IDENTIFICACIÓN DEL RC'!$B$6:$F$55,4,0)</f>
        <v>Posibilidad de Interés indebido por un oferente en los procesos de contratación de la Dirección de Gestión Humana</v>
      </c>
      <c r="D24" s="239" t="s">
        <v>102</v>
      </c>
      <c r="E24" s="239" t="s">
        <v>605</v>
      </c>
      <c r="F24" s="186" t="s">
        <v>606</v>
      </c>
      <c r="G24" s="239" t="s">
        <v>616</v>
      </c>
      <c r="H24" s="187">
        <v>45292</v>
      </c>
      <c r="I24" s="188">
        <v>45657</v>
      </c>
      <c r="J24" s="80"/>
      <c r="K24" s="80"/>
      <c r="L24" s="80"/>
      <c r="M24" s="80"/>
      <c r="N24" s="80"/>
      <c r="O24" s="80"/>
      <c r="P24" s="80"/>
      <c r="Q24" s="80"/>
      <c r="R24" s="80"/>
      <c r="S24" s="80"/>
      <c r="T24" s="80"/>
      <c r="U24" s="80"/>
      <c r="V24" s="80"/>
      <c r="W24" s="80"/>
      <c r="X24" s="80"/>
      <c r="Y24" s="80"/>
      <c r="Z24" s="80"/>
      <c r="AA24" s="80"/>
    </row>
    <row r="25" spans="1:27" s="82" customFormat="1" ht="114.75" x14ac:dyDescent="0.25">
      <c r="A25" s="152">
        <v>19</v>
      </c>
      <c r="B25" s="83" t="str">
        <f>+VLOOKUP(A25,'IDENTIFICACIÓN DEL RC'!$B$6:$F$34,2,0)</f>
        <v>Gestión Contractual</v>
      </c>
      <c r="C25" s="92" t="str">
        <f>+VLOOKUP(A25,'IDENTIFICACIÓN DEL RC'!$B$6:$F$55,4,0)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9" t="s">
        <v>102</v>
      </c>
      <c r="E25" s="239" t="s">
        <v>605</v>
      </c>
      <c r="F25" s="186" t="s">
        <v>606</v>
      </c>
      <c r="G25" s="239" t="s">
        <v>617</v>
      </c>
      <c r="H25" s="187">
        <v>45292</v>
      </c>
      <c r="I25" s="188">
        <v>45657</v>
      </c>
      <c r="J25" s="80"/>
      <c r="K25" s="80"/>
      <c r="L25" s="80"/>
      <c r="M25" s="80"/>
      <c r="N25" s="80"/>
      <c r="O25" s="80"/>
      <c r="P25" s="80"/>
      <c r="Q25" s="80"/>
      <c r="R25" s="80"/>
      <c r="S25" s="80"/>
      <c r="T25" s="80"/>
      <c r="U25" s="80"/>
      <c r="V25" s="80"/>
      <c r="W25" s="80"/>
      <c r="X25" s="80"/>
      <c r="Y25" s="80"/>
      <c r="Z25" s="80"/>
      <c r="AA25" s="80"/>
    </row>
    <row r="26" spans="1:27" s="82" customFormat="1" ht="51" x14ac:dyDescent="0.25">
      <c r="A26" s="152">
        <v>20</v>
      </c>
      <c r="B26" s="83" t="str">
        <f>+VLOOKUP(A26,'IDENTIFICACIÓN DEL RC'!$B$6:$F$34,2,0)</f>
        <v>Gestión Contractual</v>
      </c>
      <c r="C26" s="92" t="str">
        <f>+VLOOKUP(A26,'IDENTIFICACIÓN DEL RC'!$B$6:$F$55,4,0)</f>
        <v>Posibilidad de Incumplimiento de funciones por acción u omisión por procedimientos desactualizados de la Gestión Contractual</v>
      </c>
      <c r="D26" s="239" t="s">
        <v>102</v>
      </c>
      <c r="E26" s="239" t="s">
        <v>605</v>
      </c>
      <c r="F26" s="186" t="s">
        <v>606</v>
      </c>
      <c r="G26" s="239" t="s">
        <v>617</v>
      </c>
      <c r="H26" s="187">
        <v>45292</v>
      </c>
      <c r="I26" s="188">
        <v>45657</v>
      </c>
      <c r="J26" s="80"/>
      <c r="K26" s="80"/>
      <c r="L26" s="80"/>
      <c r="M26" s="80"/>
      <c r="N26" s="80"/>
      <c r="O26" s="80"/>
      <c r="P26" s="80"/>
      <c r="Q26" s="80"/>
      <c r="R26" s="80"/>
      <c r="S26" s="80"/>
      <c r="T26" s="80"/>
      <c r="U26" s="80"/>
      <c r="V26" s="80"/>
      <c r="W26" s="80"/>
      <c r="X26" s="80"/>
      <c r="Y26" s="80"/>
      <c r="Z26" s="80"/>
      <c r="AA26" s="80"/>
    </row>
    <row r="27" spans="1:27" s="82" customFormat="1" ht="89.25" x14ac:dyDescent="0.25">
      <c r="A27" s="152">
        <v>21</v>
      </c>
      <c r="B27" s="83" t="str">
        <f>+VLOOKUP(A27,'IDENTIFICACIÓN DEL RC'!$B$6:$F$34,2,0)</f>
        <v>Evaluación al Sistema de Control Interno</v>
      </c>
      <c r="C27" s="92" t="str">
        <f>+VLOOKUP(A27,'IDENTIFICACIÓN DEL RC'!$B$6:$F$55,4,0)</f>
        <v>Posibilidad de Favorecimiento al proceso auditado o a terceros responsables a partir de auditorías, sesgadas, manipuladas o direccionadas, que impidan evidenciar la realidad de la gestión obstruyendo la evaluación de esta.</v>
      </c>
      <c r="D27" s="239" t="s">
        <v>102</v>
      </c>
      <c r="E27" s="239" t="s">
        <v>605</v>
      </c>
      <c r="F27" s="186" t="s">
        <v>606</v>
      </c>
      <c r="G27" s="239" t="s">
        <v>618</v>
      </c>
      <c r="H27" s="187">
        <v>45292</v>
      </c>
      <c r="I27" s="188">
        <v>45657</v>
      </c>
      <c r="J27" s="80"/>
      <c r="K27" s="80"/>
      <c r="L27" s="80"/>
      <c r="M27" s="80"/>
      <c r="N27" s="80"/>
      <c r="O27" s="80"/>
      <c r="P27" s="80"/>
      <c r="Q27" s="80"/>
      <c r="R27" s="80"/>
      <c r="S27" s="80"/>
      <c r="T27" s="80"/>
      <c r="U27" s="80"/>
      <c r="V27" s="80"/>
      <c r="W27" s="80"/>
      <c r="X27" s="80"/>
      <c r="Y27" s="80"/>
      <c r="Z27" s="80"/>
      <c r="AA27" s="80"/>
    </row>
    <row r="28" spans="1:27" s="82" customFormat="1" ht="51" x14ac:dyDescent="0.25">
      <c r="A28" s="152">
        <v>22</v>
      </c>
      <c r="B28" s="83" t="str">
        <f>+VLOOKUP(A28,'IDENTIFICACIÓN DEL RC'!$B$6:$F$34,2,0)</f>
        <v>Atención y Relación con el Ciudadano</v>
      </c>
      <c r="C28" s="92" t="str">
        <f>+VLOOKUP(A28,'IDENTIFICACIÓN DEL RC'!$B$6:$F$55,4,0)</f>
        <v>Posibilidad de Favorecimiento a terceros para acceder a los servicios ofertados por al SCJ por fuera de los lineamientos establecidos a cambio de dadivas</v>
      </c>
      <c r="D28" s="239" t="s">
        <v>102</v>
      </c>
      <c r="E28" s="239" t="s">
        <v>605</v>
      </c>
      <c r="F28" s="186" t="s">
        <v>606</v>
      </c>
      <c r="G28" s="239" t="s">
        <v>619</v>
      </c>
      <c r="H28" s="187">
        <v>45292</v>
      </c>
      <c r="I28" s="188">
        <v>45657</v>
      </c>
      <c r="J28" s="80"/>
      <c r="K28" s="80"/>
      <c r="L28" s="80"/>
      <c r="M28" s="80"/>
      <c r="N28" s="80"/>
      <c r="O28" s="80"/>
      <c r="P28" s="80"/>
      <c r="Q28" s="80"/>
      <c r="R28" s="80"/>
      <c r="S28" s="80"/>
      <c r="T28" s="80"/>
      <c r="U28" s="80"/>
      <c r="V28" s="80"/>
      <c r="W28" s="80"/>
      <c r="X28" s="80"/>
      <c r="Y28" s="80"/>
      <c r="Z28" s="80"/>
      <c r="AA28" s="80"/>
    </row>
    <row r="29" spans="1:27" s="82" customFormat="1" ht="76.5" x14ac:dyDescent="0.25">
      <c r="A29" s="152">
        <v>23</v>
      </c>
      <c r="B29" s="83" t="str">
        <f>+VLOOKUP(A29,'IDENTIFICACIÓN DEL RC'!$B$6:$F$34,2,0)</f>
        <v>Gestión Integral a las Personas Privadas de la Libertad -PPL-</v>
      </c>
      <c r="C29" s="92" t="str">
        <f>+VLOOKUP(A29,'IDENTIFICACIÓN DEL RC'!$B$6:$F$55,4,0)</f>
        <v>Posibilidad de alteración de la información en el SISIPEC web generando beneficio en el trámite de Autorización para ingreso como visitante a la Cárcel Distrital de Varones y Anexo de Mujeres.</v>
      </c>
      <c r="D29" s="239" t="s">
        <v>102</v>
      </c>
      <c r="E29" s="239" t="s">
        <v>605</v>
      </c>
      <c r="F29" s="186" t="s">
        <v>606</v>
      </c>
      <c r="G29" s="239" t="s">
        <v>620</v>
      </c>
      <c r="H29" s="187">
        <v>45292</v>
      </c>
      <c r="I29" s="188">
        <v>45657</v>
      </c>
      <c r="J29" s="80"/>
      <c r="K29" s="80"/>
      <c r="L29" s="80"/>
      <c r="M29" s="80"/>
      <c r="N29" s="80"/>
      <c r="O29" s="80"/>
      <c r="P29" s="80"/>
      <c r="Q29" s="80"/>
      <c r="R29" s="80"/>
      <c r="S29" s="80"/>
      <c r="T29" s="80"/>
      <c r="U29" s="80"/>
      <c r="V29" s="80"/>
      <c r="W29" s="80"/>
      <c r="X29" s="80"/>
      <c r="Y29" s="80"/>
      <c r="Z29" s="80"/>
      <c r="AA29" s="80"/>
    </row>
    <row r="30" spans="1:27" s="82" customFormat="1" ht="76.5" x14ac:dyDescent="0.25">
      <c r="A30" s="152">
        <v>24</v>
      </c>
      <c r="B30" s="83" t="str">
        <f>+VLOOKUP(A30,'IDENTIFICACIÓN DEL RC'!$B$6:$F$34,2,0)</f>
        <v>Administración de Bienes Muebles e Inmuebles para el Fortalecimiento de las Capacidades Operativas</v>
      </c>
      <c r="C30" s="92" t="str">
        <f>+VLOOKUP(A30,'IDENTIFICACIÓN DEL RC'!$B$6:$F$55,4,0)</f>
        <v>Posibilidad de suministro de combustible por parte de los proveedores a vehículos de propiedad o a cargo de la SDSCJ, por fuera de los parámetros de suministro establecidos para beneficio propio o de terceros</v>
      </c>
      <c r="D30" s="239" t="s">
        <v>102</v>
      </c>
      <c r="E30" s="239" t="s">
        <v>605</v>
      </c>
      <c r="F30" s="186" t="s">
        <v>606</v>
      </c>
      <c r="G30" s="239" t="s">
        <v>610</v>
      </c>
      <c r="H30" s="187">
        <v>45292</v>
      </c>
      <c r="I30" s="188">
        <v>45657</v>
      </c>
      <c r="J30" s="80"/>
      <c r="K30" s="80"/>
      <c r="L30" s="80"/>
      <c r="M30" s="80"/>
      <c r="N30" s="80"/>
      <c r="O30" s="80"/>
      <c r="P30" s="80"/>
      <c r="Q30" s="80"/>
      <c r="R30" s="80"/>
      <c r="S30" s="80"/>
      <c r="T30" s="80"/>
      <c r="U30" s="80"/>
      <c r="V30" s="80"/>
      <c r="W30" s="80"/>
      <c r="X30" s="80"/>
      <c r="Y30" s="80"/>
      <c r="Z30" s="80"/>
      <c r="AA30" s="80"/>
    </row>
    <row r="31" spans="1:27" s="82" customFormat="1" ht="114.75" x14ac:dyDescent="0.25">
      <c r="A31" s="152">
        <v>25</v>
      </c>
      <c r="B31" s="83" t="str">
        <f>+VLOOKUP(A31,'IDENTIFICACIÓN DEL RC'!$B$6:$F$34,2,0)</f>
        <v>Administración de Bienes Muebles e Inmuebles para el Fortalecimiento de las Capacidades Operativas</v>
      </c>
      <c r="C31" s="92" t="str">
        <f>+VLOOKUP(A31,'IDENTIFICACIÓN DEL RC'!$B$6:$F$55,4,0)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9" t="s">
        <v>102</v>
      </c>
      <c r="E31" s="239" t="s">
        <v>605</v>
      </c>
      <c r="F31" s="186" t="s">
        <v>606</v>
      </c>
      <c r="G31" s="239" t="s">
        <v>610</v>
      </c>
      <c r="H31" s="187">
        <v>45292</v>
      </c>
      <c r="I31" s="188">
        <v>45657</v>
      </c>
      <c r="J31" s="80"/>
      <c r="K31" s="80"/>
      <c r="L31" s="80"/>
      <c r="M31" s="80"/>
      <c r="N31" s="80"/>
      <c r="O31" s="80"/>
      <c r="P31" s="80"/>
      <c r="Q31" s="80"/>
      <c r="R31" s="80"/>
      <c r="S31" s="80"/>
      <c r="T31" s="80"/>
      <c r="U31" s="80"/>
      <c r="V31" s="80"/>
      <c r="W31" s="80"/>
      <c r="X31" s="80"/>
      <c r="Y31" s="80"/>
      <c r="Z31" s="80"/>
      <c r="AA31" s="80"/>
    </row>
    <row r="32" spans="1:27" s="82" customFormat="1" ht="51" x14ac:dyDescent="0.25">
      <c r="A32" s="152">
        <v>26</v>
      </c>
      <c r="B32" s="83" t="str">
        <f>+VLOOKUP(A32,'IDENTIFICACIÓN DEL RC'!$B$6:$F$34,2,0)</f>
        <v>Gestión Jurídica</v>
      </c>
      <c r="C32" s="92" t="str">
        <f>+VLOOKUP(A32,'IDENTIFICACIÓN DEL RC'!$B$6:$F$55,4,0)</f>
        <v>Posibilidad de Incumplimiento de funciones por acción u omisión por procedimientos desactualizados de la Gestión Juridica</v>
      </c>
      <c r="D32" s="239" t="s">
        <v>102</v>
      </c>
      <c r="E32" s="239" t="s">
        <v>605</v>
      </c>
      <c r="F32" s="186" t="s">
        <v>606</v>
      </c>
      <c r="G32" s="239" t="s">
        <v>617</v>
      </c>
      <c r="H32" s="187">
        <v>45292</v>
      </c>
      <c r="I32" s="188">
        <v>45657</v>
      </c>
      <c r="J32" s="80"/>
      <c r="K32" s="80"/>
      <c r="L32" s="80"/>
      <c r="M32" s="80"/>
      <c r="N32" s="80"/>
      <c r="O32" s="80"/>
      <c r="P32" s="80"/>
      <c r="Q32" s="80"/>
      <c r="R32" s="80"/>
      <c r="S32" s="80"/>
      <c r="T32" s="80"/>
      <c r="U32" s="80"/>
      <c r="V32" s="80"/>
      <c r="W32" s="80"/>
      <c r="X32" s="80"/>
      <c r="Y32" s="80"/>
      <c r="Z32" s="80"/>
      <c r="AA32" s="80"/>
    </row>
    <row r="33" spans="1:27" s="82" customFormat="1" ht="141" thickBot="1" x14ac:dyDescent="0.3">
      <c r="A33" s="240">
        <v>27</v>
      </c>
      <c r="B33" s="153" t="str">
        <f>+VLOOKUP(A33,'IDENTIFICACIÓN DEL RC'!$B$6:$F$34,2,0)</f>
        <v>Gestión Contractual</v>
      </c>
      <c r="C33" s="154" t="str">
        <f>+VLOOKUP(A33,'IDENTIFICACIÓN DEL RC'!$B$6:$F$55,4,0)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41" t="s">
        <v>102</v>
      </c>
      <c r="E33" s="241" t="s">
        <v>605</v>
      </c>
      <c r="F33" s="189" t="s">
        <v>606</v>
      </c>
      <c r="G33" s="241" t="s">
        <v>617</v>
      </c>
      <c r="H33" s="190">
        <v>45292</v>
      </c>
      <c r="I33" s="191">
        <v>45657</v>
      </c>
      <c r="J33" s="80"/>
      <c r="K33" s="80"/>
      <c r="L33" s="80"/>
      <c r="M33" s="80"/>
      <c r="N33" s="80"/>
      <c r="O33" s="80"/>
      <c r="P33" s="80"/>
      <c r="Q33" s="80"/>
      <c r="R33" s="80"/>
      <c r="S33" s="80"/>
      <c r="T33" s="80"/>
      <c r="U33" s="80"/>
      <c r="V33" s="80"/>
      <c r="W33" s="80"/>
      <c r="X33" s="80"/>
      <c r="Y33" s="80"/>
      <c r="Z33" s="80"/>
      <c r="AA33" s="80"/>
    </row>
    <row r="34" spans="1:27"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
      <c r="J229" s="79"/>
      <c r="K229" s="79"/>
      <c r="L229" s="79"/>
      <c r="M229" s="79"/>
      <c r="N229" s="79"/>
      <c r="O229" s="79"/>
      <c r="P229" s="79"/>
      <c r="Q229" s="79"/>
      <c r="R229" s="79"/>
      <c r="S229" s="79"/>
      <c r="T229" s="79"/>
      <c r="U229" s="79"/>
      <c r="V229" s="79"/>
      <c r="W229" s="79"/>
      <c r="X229" s="79"/>
      <c r="Y229" s="79"/>
      <c r="Z229" s="79"/>
      <c r="AA229" s="79"/>
    </row>
    <row r="230" spans="1:27" x14ac:dyDescent="0.2">
      <c r="J230" s="79"/>
      <c r="K230" s="79"/>
      <c r="L230" s="79"/>
      <c r="M230" s="79"/>
      <c r="N230" s="79"/>
      <c r="O230" s="79"/>
      <c r="P230" s="79"/>
      <c r="Q230" s="79"/>
      <c r="R230" s="79"/>
      <c r="S230" s="79"/>
      <c r="T230" s="79"/>
      <c r="U230" s="79"/>
      <c r="V230" s="79"/>
      <c r="W230" s="79"/>
      <c r="X230" s="79"/>
      <c r="Y230" s="79"/>
      <c r="Z230" s="79"/>
      <c r="AA230" s="79"/>
    </row>
    <row r="231" spans="1:27" x14ac:dyDescent="0.2">
      <c r="J231" s="79"/>
      <c r="K231" s="79"/>
      <c r="L231" s="79"/>
      <c r="M231" s="79"/>
      <c r="N231" s="79"/>
      <c r="O231" s="79"/>
      <c r="P231" s="79"/>
      <c r="Q231" s="79"/>
      <c r="R231" s="79"/>
      <c r="S231" s="79"/>
      <c r="T231" s="79"/>
      <c r="U231" s="79"/>
      <c r="V231" s="79"/>
      <c r="W231" s="79"/>
      <c r="X231" s="79"/>
      <c r="Y231" s="79"/>
      <c r="Z231" s="79"/>
      <c r="AA231" s="79"/>
    </row>
    <row r="232" spans="1:27" x14ac:dyDescent="0.2">
      <c r="J232" s="79"/>
      <c r="K232" s="79"/>
      <c r="L232" s="79"/>
      <c r="M232" s="79"/>
      <c r="N232" s="79"/>
      <c r="O232" s="79"/>
      <c r="P232" s="79"/>
      <c r="Q232" s="79"/>
      <c r="R232" s="79"/>
      <c r="S232" s="79"/>
      <c r="T232" s="79"/>
      <c r="U232" s="79"/>
      <c r="V232" s="79"/>
      <c r="W232" s="79"/>
      <c r="X232" s="79"/>
      <c r="Y232" s="79"/>
      <c r="Z232" s="79"/>
      <c r="AA232" s="79"/>
    </row>
    <row r="233" spans="1:27" x14ac:dyDescent="0.2">
      <c r="J233" s="79"/>
      <c r="K233" s="79"/>
      <c r="L233" s="79"/>
      <c r="M233" s="79"/>
      <c r="N233" s="79"/>
      <c r="O233" s="79"/>
      <c r="P233" s="79"/>
      <c r="Q233" s="79"/>
      <c r="R233" s="79"/>
      <c r="S233" s="79"/>
      <c r="T233" s="79"/>
      <c r="U233" s="79"/>
      <c r="V233" s="79"/>
      <c r="W233" s="79"/>
      <c r="X233" s="79"/>
      <c r="Y233" s="79"/>
      <c r="Z233" s="79"/>
      <c r="AA233" s="79"/>
    </row>
    <row r="234" spans="1:27" x14ac:dyDescent="0.2">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E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E00-000000000000}">
          <x14:formula1>
            <xm:f>'TABLA DE INFORMACIÓN'!$AB$4:$AB$7</xm:f>
          </x14:formula1>
          <xm:sqref>D7:D33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577"/>
      <c r="B1" s="579" t="s">
        <v>0</v>
      </c>
      <c r="C1" s="589"/>
      <c r="D1" s="583" t="s">
        <v>1</v>
      </c>
      <c r="E1" s="584"/>
      <c r="F1" s="90" t="s">
        <v>2</v>
      </c>
      <c r="G1" s="74" t="s">
        <v>3</v>
      </c>
    </row>
    <row r="2" spans="1:7" ht="15.75" thickBot="1" x14ac:dyDescent="0.3">
      <c r="A2" s="577"/>
      <c r="B2" s="590"/>
      <c r="C2" s="591"/>
      <c r="D2" s="585"/>
      <c r="E2" s="586"/>
      <c r="F2" s="90" t="s">
        <v>4</v>
      </c>
      <c r="G2" s="8">
        <v>12</v>
      </c>
    </row>
    <row r="3" spans="1:7" ht="26.25" thickBot="1" x14ac:dyDescent="0.3">
      <c r="A3" s="577"/>
      <c r="B3" s="581"/>
      <c r="C3" s="592"/>
      <c r="D3" s="593"/>
      <c r="E3" s="594"/>
      <c r="F3" s="91" t="s">
        <v>5</v>
      </c>
      <c r="G3" s="77">
        <v>43475</v>
      </c>
    </row>
    <row r="4" spans="1:7" ht="15" customHeight="1" x14ac:dyDescent="0.25">
      <c r="A4" s="577"/>
      <c r="B4" s="579" t="s">
        <v>6</v>
      </c>
      <c r="C4" s="580"/>
      <c r="D4" s="583" t="s">
        <v>11</v>
      </c>
      <c r="E4" s="584"/>
      <c r="F4" s="587" t="s">
        <v>126</v>
      </c>
      <c r="G4" s="575" t="s">
        <v>127</v>
      </c>
    </row>
    <row r="5" spans="1:7" ht="15.75" customHeight="1" thickBot="1" x14ac:dyDescent="0.3">
      <c r="A5" s="577"/>
      <c r="B5" s="581"/>
      <c r="C5" s="582"/>
      <c r="D5" s="585"/>
      <c r="E5" s="586"/>
      <c r="F5" s="588"/>
      <c r="G5" s="576"/>
    </row>
    <row r="6" spans="1:7" ht="15" customHeight="1" x14ac:dyDescent="0.25">
      <c r="A6" s="578" t="s">
        <v>128</v>
      </c>
      <c r="B6" s="578"/>
      <c r="C6" s="578"/>
      <c r="D6" s="578"/>
      <c r="E6" s="578"/>
      <c r="F6" s="70" t="s">
        <v>129</v>
      </c>
      <c r="G6" s="70" t="s">
        <v>130</v>
      </c>
    </row>
    <row r="7" spans="1:7" ht="15" customHeight="1" x14ac:dyDescent="0.25">
      <c r="A7" s="572" t="s">
        <v>131</v>
      </c>
      <c r="B7" s="573"/>
      <c r="C7" s="573"/>
      <c r="D7" s="573"/>
      <c r="E7" s="574"/>
      <c r="F7" s="71">
        <v>43130</v>
      </c>
      <c r="G7" s="72">
        <v>5</v>
      </c>
    </row>
    <row r="8" spans="1:7" ht="15" customHeight="1" x14ac:dyDescent="0.25">
      <c r="A8" s="572" t="s">
        <v>132</v>
      </c>
      <c r="B8" s="573"/>
      <c r="C8" s="573"/>
      <c r="D8" s="573"/>
      <c r="E8" s="574"/>
      <c r="F8" s="71">
        <v>43495</v>
      </c>
      <c r="G8" s="72">
        <v>6</v>
      </c>
    </row>
    <row r="9" spans="1:7" x14ac:dyDescent="0.25">
      <c r="A9" s="572" t="s">
        <v>133</v>
      </c>
      <c r="B9" s="573"/>
      <c r="C9" s="573"/>
      <c r="D9" s="573"/>
      <c r="E9" s="574"/>
      <c r="F9" s="71">
        <v>43555</v>
      </c>
      <c r="G9" s="72">
        <v>7</v>
      </c>
    </row>
    <row r="10" spans="1:7" x14ac:dyDescent="0.25">
      <c r="A10" s="572" t="s">
        <v>134</v>
      </c>
      <c r="B10" s="573"/>
      <c r="C10" s="573"/>
      <c r="D10" s="573"/>
      <c r="E10" s="574"/>
      <c r="F10" s="73">
        <v>43601</v>
      </c>
      <c r="G10" s="95">
        <v>8</v>
      </c>
    </row>
    <row r="11" spans="1:7" x14ac:dyDescent="0.25">
      <c r="A11" s="571" t="s">
        <v>135</v>
      </c>
      <c r="B11" s="571"/>
      <c r="C11" s="571"/>
      <c r="D11" s="571"/>
      <c r="E11" s="571"/>
      <c r="F11" s="73">
        <v>43689</v>
      </c>
      <c r="G11" s="72">
        <v>9</v>
      </c>
    </row>
    <row r="12" spans="1:7" ht="30" customHeight="1" x14ac:dyDescent="0.25">
      <c r="A12" s="570" t="s">
        <v>136</v>
      </c>
      <c r="B12" s="570"/>
      <c r="C12" s="570"/>
      <c r="D12" s="570"/>
      <c r="E12" s="570"/>
      <c r="F12" s="73">
        <v>43804</v>
      </c>
      <c r="G12" s="72">
        <v>10</v>
      </c>
    </row>
    <row r="13" spans="1:7" ht="30.75" customHeight="1" x14ac:dyDescent="0.25">
      <c r="A13" s="569" t="s">
        <v>137</v>
      </c>
      <c r="B13" s="569"/>
      <c r="C13" s="569"/>
      <c r="D13" s="569"/>
      <c r="E13" s="569"/>
      <c r="F13" s="73">
        <v>43860</v>
      </c>
      <c r="G13" s="72">
        <v>11</v>
      </c>
    </row>
    <row r="14" spans="1:7" ht="30.75" customHeight="1" x14ac:dyDescent="0.25">
      <c r="A14" s="569" t="s">
        <v>138</v>
      </c>
      <c r="B14" s="569"/>
      <c r="C14" s="569"/>
      <c r="D14" s="569"/>
      <c r="E14" s="569"/>
      <c r="F14" s="73">
        <v>43907</v>
      </c>
      <c r="G14" s="72">
        <v>12</v>
      </c>
    </row>
    <row r="15" spans="1:7" x14ac:dyDescent="0.25">
      <c r="A15" s="93"/>
      <c r="B15" s="93"/>
      <c r="C15" s="93"/>
      <c r="D15" s="93"/>
      <c r="E15" s="93"/>
      <c r="F15" s="7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BV128"/>
  <sheetViews>
    <sheetView topLeftCell="A38" zoomScale="90" zoomScaleNormal="90" workbookViewId="0">
      <selection activeCell="K56" sqref="K56"/>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42578125" style="3" customWidth="1"/>
    <col min="6" max="6" width="25.140625" style="3" bestFit="1" customWidth="1"/>
    <col min="7" max="7" width="15.42578125" style="3" customWidth="1"/>
    <col min="8" max="8" width="22.140625" style="3" customWidth="1"/>
    <col min="9" max="9" width="24.42578125" style="3" customWidth="1"/>
    <col min="10" max="10" width="24.85546875" style="3" customWidth="1"/>
    <col min="11" max="11" width="22.140625" style="3" customWidth="1"/>
    <col min="12" max="12" width="20.42578125" style="3" customWidth="1"/>
    <col min="13" max="13" width="28.5703125" style="3" customWidth="1"/>
    <col min="14" max="14" width="21.42578125" style="3" bestFit="1" customWidth="1"/>
    <col min="15" max="15" width="21.42578125" style="3" customWidth="1"/>
    <col min="16" max="16" width="47.42578125" style="3" bestFit="1" customWidth="1"/>
    <col min="17" max="17" width="22.140625" style="3" customWidth="1"/>
    <col min="18" max="18" width="36.5703125" style="3" bestFit="1" customWidth="1"/>
    <col min="19" max="19" width="30.85546875" style="3" bestFit="1" customWidth="1"/>
    <col min="20" max="20" width="39.140625" style="3" customWidth="1"/>
    <col min="21" max="21" width="43.570312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595" t="s">
        <v>139</v>
      </c>
      <c r="L2" s="596"/>
      <c r="M2" s="2"/>
      <c r="N2" s="597" t="s">
        <v>140</v>
      </c>
      <c r="O2" s="598"/>
      <c r="P2" s="2"/>
      <c r="Q2" s="14" t="s">
        <v>141</v>
      </c>
      <c r="R2" s="15" t="s">
        <v>142</v>
      </c>
      <c r="S2" s="2"/>
      <c r="T2" s="2"/>
      <c r="U2" s="2"/>
      <c r="V2" s="2"/>
      <c r="W2" s="2"/>
      <c r="X2" s="2"/>
      <c r="Y2" s="2"/>
      <c r="Z2" s="2"/>
      <c r="AA2" s="2"/>
      <c r="AB2" s="2"/>
      <c r="AC2" s="2"/>
      <c r="AD2" s="2"/>
      <c r="AE2" s="2"/>
      <c r="AF2" s="2"/>
    </row>
    <row r="3" spans="1:32" ht="65.25" customHeight="1" thickBot="1" x14ac:dyDescent="0.3">
      <c r="A3" s="2"/>
      <c r="B3" s="595" t="s">
        <v>143</v>
      </c>
      <c r="C3" s="596"/>
      <c r="D3" s="2"/>
      <c r="E3" s="595" t="s">
        <v>144</v>
      </c>
      <c r="F3" s="596"/>
      <c r="G3" s="2"/>
      <c r="H3" s="597" t="s">
        <v>145</v>
      </c>
      <c r="I3" s="598"/>
      <c r="J3" s="2"/>
      <c r="K3" s="14" t="s">
        <v>146</v>
      </c>
      <c r="L3" s="15" t="s">
        <v>142</v>
      </c>
      <c r="M3" s="2"/>
      <c r="N3" s="15" t="s">
        <v>147</v>
      </c>
      <c r="O3" s="15" t="s">
        <v>142</v>
      </c>
      <c r="P3" s="2"/>
      <c r="Q3" s="1" t="s">
        <v>148</v>
      </c>
      <c r="R3" s="40" t="s">
        <v>149</v>
      </c>
      <c r="T3" s="67" t="s">
        <v>150</v>
      </c>
      <c r="U3" s="2"/>
      <c r="V3" s="2"/>
      <c r="W3" s="2"/>
      <c r="X3" s="2"/>
      <c r="Y3" s="2"/>
      <c r="Z3" s="2"/>
      <c r="AA3" s="2"/>
      <c r="AB3" s="2"/>
      <c r="AC3" s="2"/>
      <c r="AD3" s="2"/>
      <c r="AE3" s="2"/>
      <c r="AF3" s="2"/>
    </row>
    <row r="4" spans="1:32" ht="119.25" customHeight="1" thickBot="1" x14ac:dyDescent="0.3">
      <c r="A4" s="6"/>
      <c r="B4" s="16" t="s">
        <v>151</v>
      </c>
      <c r="C4" s="16" t="s">
        <v>142</v>
      </c>
      <c r="D4" s="2"/>
      <c r="E4" s="14" t="s">
        <v>152</v>
      </c>
      <c r="F4" s="17" t="s">
        <v>142</v>
      </c>
      <c r="G4" s="2"/>
      <c r="H4" s="14" t="s">
        <v>153</v>
      </c>
      <c r="I4" s="17" t="s">
        <v>142</v>
      </c>
      <c r="J4" s="2"/>
      <c r="K4" s="19" t="s">
        <v>154</v>
      </c>
      <c r="L4" s="20" t="s">
        <v>155</v>
      </c>
      <c r="M4" s="2"/>
      <c r="N4" s="4" t="s">
        <v>103</v>
      </c>
      <c r="O4" s="21" t="s">
        <v>104</v>
      </c>
      <c r="Q4" s="4" t="s">
        <v>156</v>
      </c>
      <c r="R4" s="6" t="s">
        <v>157</v>
      </c>
      <c r="T4" s="14" t="s">
        <v>158</v>
      </c>
      <c r="U4" s="2"/>
      <c r="V4" s="51" t="s">
        <v>105</v>
      </c>
      <c r="W4" s="51" t="s">
        <v>106</v>
      </c>
      <c r="X4" s="51" t="s">
        <v>107</v>
      </c>
      <c r="Y4" s="51" t="s">
        <v>109</v>
      </c>
      <c r="Z4" s="2"/>
      <c r="AA4" s="2"/>
      <c r="AB4" s="2" t="s">
        <v>159</v>
      </c>
      <c r="AC4" s="2"/>
      <c r="AD4" s="2"/>
      <c r="AE4" s="2">
        <v>1</v>
      </c>
      <c r="AF4" s="2"/>
    </row>
    <row r="5" spans="1:32" ht="85.5" customHeight="1" thickBot="1" x14ac:dyDescent="0.3">
      <c r="A5" s="2"/>
      <c r="B5" s="22" t="s">
        <v>160</v>
      </c>
      <c r="C5" s="23" t="s">
        <v>161</v>
      </c>
      <c r="D5" s="2"/>
      <c r="E5" s="4">
        <v>5</v>
      </c>
      <c r="F5" s="6" t="s">
        <v>162</v>
      </c>
      <c r="G5" s="2"/>
      <c r="H5" s="4">
        <v>20</v>
      </c>
      <c r="I5" s="6" t="s">
        <v>163</v>
      </c>
      <c r="J5" s="2"/>
      <c r="K5" s="5" t="s">
        <v>164</v>
      </c>
      <c r="L5" s="84" t="s">
        <v>165</v>
      </c>
      <c r="M5" s="2"/>
      <c r="N5" s="19" t="s">
        <v>166</v>
      </c>
      <c r="O5" s="26" t="s">
        <v>167</v>
      </c>
      <c r="Q5" s="4" t="s">
        <v>168</v>
      </c>
      <c r="R5" s="6" t="s">
        <v>169</v>
      </c>
      <c r="T5" s="68" t="s">
        <v>110</v>
      </c>
      <c r="U5" s="2"/>
      <c r="V5" s="50" t="s">
        <v>170</v>
      </c>
      <c r="W5" s="50" t="s">
        <v>171</v>
      </c>
      <c r="X5" s="50" t="s">
        <v>172</v>
      </c>
      <c r="Y5" s="50" t="s">
        <v>173</v>
      </c>
      <c r="Z5" s="2"/>
      <c r="AA5" s="2"/>
      <c r="AB5" s="2" t="s">
        <v>102</v>
      </c>
      <c r="AC5" s="2"/>
      <c r="AD5" s="2"/>
      <c r="AE5" s="2">
        <v>2</v>
      </c>
      <c r="AF5" s="2"/>
    </row>
    <row r="6" spans="1:32" ht="102" customHeight="1" thickBot="1" x14ac:dyDescent="0.3">
      <c r="A6" s="2"/>
      <c r="B6" s="27" t="s">
        <v>174</v>
      </c>
      <c r="C6" s="28" t="s">
        <v>175</v>
      </c>
      <c r="D6" s="2"/>
      <c r="E6" s="4">
        <v>4</v>
      </c>
      <c r="F6" s="6" t="s">
        <v>176</v>
      </c>
      <c r="G6" s="2"/>
      <c r="H6" s="4">
        <v>10</v>
      </c>
      <c r="I6" s="6" t="s">
        <v>177</v>
      </c>
      <c r="J6" s="2"/>
      <c r="L6" s="2"/>
      <c r="M6" s="2"/>
      <c r="N6" s="2"/>
      <c r="O6" s="2"/>
      <c r="P6" s="2"/>
      <c r="Q6" s="4" t="s">
        <v>178</v>
      </c>
      <c r="R6" s="6" t="s">
        <v>179</v>
      </c>
      <c r="T6" s="1" t="s">
        <v>180</v>
      </c>
      <c r="U6" s="2"/>
      <c r="V6" s="2"/>
      <c r="W6" s="2"/>
      <c r="X6" s="2"/>
      <c r="Y6" s="2"/>
      <c r="Z6" s="2"/>
      <c r="AA6" s="2"/>
      <c r="AB6" s="2" t="s">
        <v>181</v>
      </c>
      <c r="AC6" s="2"/>
      <c r="AD6" s="2"/>
      <c r="AE6" s="2">
        <v>3</v>
      </c>
      <c r="AF6" s="2"/>
    </row>
    <row r="7" spans="1:32" ht="75.75" thickBot="1" x14ac:dyDescent="0.3">
      <c r="A7" s="2"/>
      <c r="B7" s="22" t="s">
        <v>182</v>
      </c>
      <c r="C7" s="23" t="s">
        <v>183</v>
      </c>
      <c r="D7" s="2"/>
      <c r="E7" s="4">
        <v>3</v>
      </c>
      <c r="F7" s="6" t="s">
        <v>184</v>
      </c>
      <c r="G7" s="2"/>
      <c r="H7" s="4">
        <v>5</v>
      </c>
      <c r="I7" s="5" t="s">
        <v>185</v>
      </c>
      <c r="J7" s="2"/>
      <c r="K7" s="29" t="s">
        <v>186</v>
      </c>
      <c r="L7" s="2"/>
      <c r="M7" s="29" t="s">
        <v>187</v>
      </c>
      <c r="N7" s="2"/>
      <c r="O7" s="2"/>
      <c r="P7" s="2"/>
      <c r="Q7" s="4" t="s">
        <v>188</v>
      </c>
      <c r="R7" s="6" t="s">
        <v>189</v>
      </c>
      <c r="T7" s="19" t="s">
        <v>190</v>
      </c>
      <c r="U7" s="2"/>
      <c r="V7" s="2"/>
      <c r="W7" s="2"/>
      <c r="X7" s="2"/>
      <c r="Y7" s="2"/>
      <c r="Z7" s="2"/>
      <c r="AA7" s="2"/>
      <c r="AB7" s="2" t="s">
        <v>191</v>
      </c>
      <c r="AC7" s="2"/>
      <c r="AD7" s="2"/>
      <c r="AE7" s="2">
        <v>4</v>
      </c>
      <c r="AF7" s="2"/>
    </row>
    <row r="8" spans="1:32" ht="75" x14ac:dyDescent="0.25">
      <c r="A8" s="2"/>
      <c r="B8" s="27" t="s">
        <v>192</v>
      </c>
      <c r="C8" s="28" t="s">
        <v>193</v>
      </c>
      <c r="D8" s="2"/>
      <c r="E8" s="4">
        <v>2</v>
      </c>
      <c r="F8" s="6" t="s">
        <v>194</v>
      </c>
      <c r="G8" s="2"/>
      <c r="H8" s="9"/>
      <c r="I8" s="2"/>
      <c r="J8" s="2"/>
      <c r="K8" s="4" t="s">
        <v>108</v>
      </c>
      <c r="L8" s="2"/>
      <c r="M8" s="4">
        <v>1</v>
      </c>
      <c r="N8" s="2"/>
      <c r="O8" s="2"/>
      <c r="P8" s="2"/>
      <c r="Q8" s="4" t="s">
        <v>195</v>
      </c>
      <c r="R8" s="6" t="s">
        <v>196</v>
      </c>
      <c r="U8" s="2"/>
      <c r="V8" s="2"/>
      <c r="W8" s="2"/>
      <c r="X8" s="2"/>
      <c r="Y8" s="2"/>
      <c r="Z8" s="2"/>
      <c r="AA8" s="2"/>
      <c r="AB8" s="2"/>
      <c r="AC8" s="2"/>
      <c r="AD8" s="2"/>
      <c r="AE8" s="2">
        <v>5</v>
      </c>
      <c r="AF8" s="2"/>
    </row>
    <row r="9" spans="1:32" ht="75.75" thickBot="1" x14ac:dyDescent="0.3">
      <c r="A9" s="2"/>
      <c r="B9" s="22" t="s">
        <v>197</v>
      </c>
      <c r="C9" s="23" t="s">
        <v>198</v>
      </c>
      <c r="D9" s="2"/>
      <c r="E9" s="5">
        <v>1</v>
      </c>
      <c r="F9" s="8" t="s">
        <v>199</v>
      </c>
      <c r="G9" s="2"/>
      <c r="H9" s="2"/>
      <c r="I9" s="2"/>
      <c r="J9" s="2"/>
      <c r="K9" s="5" t="s">
        <v>200</v>
      </c>
      <c r="L9" s="2"/>
      <c r="M9" s="4">
        <v>2</v>
      </c>
      <c r="N9" s="2"/>
      <c r="O9" s="2"/>
      <c r="P9" s="2"/>
      <c r="Q9" s="5" t="s">
        <v>201</v>
      </c>
      <c r="R9" s="8" t="s">
        <v>202</v>
      </c>
      <c r="U9" s="2"/>
      <c r="V9" s="2"/>
      <c r="W9" s="2"/>
      <c r="X9" s="2"/>
      <c r="Y9" s="2"/>
      <c r="Z9" s="2"/>
      <c r="AA9" s="2"/>
      <c r="AB9" s="2"/>
      <c r="AC9" s="2"/>
      <c r="AD9" s="2"/>
      <c r="AE9" s="2">
        <v>6</v>
      </c>
      <c r="AF9" s="2"/>
    </row>
    <row r="10" spans="1:32" ht="60.75" thickBot="1" x14ac:dyDescent="0.3">
      <c r="A10" s="2"/>
      <c r="B10" s="27" t="s">
        <v>203</v>
      </c>
      <c r="C10" s="28" t="s">
        <v>204</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205</v>
      </c>
      <c r="C11" s="23" t="s">
        <v>206</v>
      </c>
      <c r="D11" s="2"/>
      <c r="E11" s="595" t="s">
        <v>207</v>
      </c>
      <c r="F11" s="599"/>
      <c r="G11" s="599"/>
      <c r="H11" s="596"/>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208</v>
      </c>
      <c r="C12" s="28" t="s">
        <v>209</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75" thickBot="1" x14ac:dyDescent="0.3">
      <c r="A16" s="2"/>
      <c r="B16" s="15" t="s">
        <v>210</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4.5" x14ac:dyDescent="0.25">
      <c r="A17" s="2"/>
      <c r="B17" s="47" t="s">
        <v>621</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7.25" x14ac:dyDescent="0.25">
      <c r="A18" s="2"/>
      <c r="B18" s="48" t="s">
        <v>622</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48" t="s">
        <v>623</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75" x14ac:dyDescent="0.25">
      <c r="A20" s="2"/>
      <c r="B20" s="48" t="s">
        <v>624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5" x14ac:dyDescent="0.25">
      <c r="A21" s="2"/>
      <c r="B21" s="48" t="s">
        <v>625</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48" t="s">
        <v>626</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48" t="s">
        <v>627</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7.25" x14ac:dyDescent="0.25">
      <c r="A24" s="2"/>
      <c r="B24" s="48" t="s">
        <v>628</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7.25" x14ac:dyDescent="0.25">
      <c r="A25" s="2"/>
      <c r="B25" s="48" t="s">
        <v>629</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75" x14ac:dyDescent="0.25">
      <c r="A26" s="2"/>
      <c r="B26" s="48" t="s">
        <v>630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48" t="s">
        <v>631</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2.25" thickBot="1" x14ac:dyDescent="0.3">
      <c r="A28" s="2"/>
      <c r="B28" s="48" t="s">
        <v>37</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75" x14ac:dyDescent="0.25">
      <c r="A29" s="2"/>
      <c r="B29" s="48" t="s">
        <v>39</v>
      </c>
      <c r="C29" s="2"/>
      <c r="D29" s="2"/>
      <c r="E29" s="10"/>
      <c r="F29" s="11" t="s">
        <v>213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5" x14ac:dyDescent="0.25">
      <c r="A30" s="2"/>
      <c r="B30" s="48" t="s">
        <v>632</v>
      </c>
      <c r="C30" s="2"/>
      <c r="D30" s="2"/>
      <c r="E30" s="12"/>
      <c r="F30" s="13" t="s">
        <v>214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5" x14ac:dyDescent="0.25">
      <c r="A31" s="2"/>
      <c r="B31" s="49" t="s">
        <v>633</v>
      </c>
      <c r="C31" s="2"/>
      <c r="D31" s="2"/>
      <c r="E31" s="18"/>
      <c r="F31" s="13" t="s">
        <v>215</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634</v>
      </c>
      <c r="C32" s="2"/>
      <c r="D32" s="2"/>
      <c r="E32" s="24"/>
      <c r="F32" s="25" t="s">
        <v>216</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25">
      <c r="A33" s="2"/>
      <c r="B33" s="44" t="s">
        <v>635</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5.75" thickBot="1" x14ac:dyDescent="0.3">
      <c r="A34" s="2"/>
      <c r="B34" s="44" t="s">
        <v>636</v>
      </c>
      <c r="C34" s="2"/>
      <c r="D34" s="2"/>
      <c r="E34" s="2"/>
      <c r="F34" s="2" t="s">
        <v>118</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30" x14ac:dyDescent="0.25">
      <c r="A35" s="2"/>
      <c r="B35" s="44" t="s">
        <v>38</v>
      </c>
      <c r="C35" s="2"/>
      <c r="D35" s="2"/>
      <c r="E35" s="1" t="s">
        <v>162</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30" x14ac:dyDescent="0.25">
      <c r="A36" s="2"/>
      <c r="B36" s="44" t="s">
        <v>637</v>
      </c>
      <c r="C36" s="2"/>
      <c r="D36" s="2"/>
      <c r="E36" s="4" t="s">
        <v>176</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45.75" thickBot="1" x14ac:dyDescent="0.3">
      <c r="A37" s="2"/>
      <c r="B37" s="46" t="s">
        <v>638</v>
      </c>
      <c r="C37" s="2"/>
      <c r="D37" s="2"/>
      <c r="E37" s="4" t="s">
        <v>184</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217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218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595" t="s">
        <v>219</v>
      </c>
      <c r="F40" s="596"/>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595" t="s">
        <v>220</v>
      </c>
      <c r="F41" s="596"/>
      <c r="G41" s="96" t="s">
        <v>185</v>
      </c>
      <c r="H41" s="97" t="s">
        <v>177</v>
      </c>
      <c r="I41" s="74" t="s">
        <v>163</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114</v>
      </c>
      <c r="F47" s="52" t="s">
        <v>221</v>
      </c>
      <c r="G47" s="52" t="s">
        <v>222</v>
      </c>
      <c r="H47" s="52" t="s">
        <v>223</v>
      </c>
      <c r="I47" s="52" t="s">
        <v>224</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3" t="s">
        <v>225</v>
      </c>
      <c r="F48" s="53" t="s">
        <v>226</v>
      </c>
      <c r="G48" s="9" t="s">
        <v>226</v>
      </c>
      <c r="H48" s="9">
        <v>2</v>
      </c>
      <c r="I48" s="40">
        <v>2</v>
      </c>
      <c r="J48" s="2"/>
      <c r="K48" s="96" t="s">
        <v>220</v>
      </c>
      <c r="L48" s="19" t="s">
        <v>227</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225</v>
      </c>
      <c r="F49" s="7" t="s">
        <v>226</v>
      </c>
      <c r="G49" s="2" t="s">
        <v>228</v>
      </c>
      <c r="H49" s="2">
        <v>2</v>
      </c>
      <c r="I49" s="6">
        <v>1</v>
      </c>
      <c r="J49" s="2"/>
      <c r="K49" s="51" t="s">
        <v>229</v>
      </c>
      <c r="L49" s="56">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225</v>
      </c>
      <c r="F50" s="7" t="s">
        <v>226</v>
      </c>
      <c r="G50" s="2" t="s">
        <v>230</v>
      </c>
      <c r="H50" s="2">
        <v>2</v>
      </c>
      <c r="I50" s="6">
        <v>0</v>
      </c>
      <c r="J50" s="2"/>
      <c r="K50" s="45" t="s">
        <v>231</v>
      </c>
      <c r="L50" s="57">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4" t="s">
        <v>225</v>
      </c>
      <c r="F51" s="7" t="s">
        <v>230</v>
      </c>
      <c r="G51" s="2" t="s">
        <v>226</v>
      </c>
      <c r="H51" s="2">
        <v>0</v>
      </c>
      <c r="I51" s="6">
        <v>2</v>
      </c>
      <c r="J51" s="2"/>
      <c r="K51" s="50" t="s">
        <v>232</v>
      </c>
      <c r="L51" s="58">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3" t="s">
        <v>233</v>
      </c>
      <c r="F52" s="7" t="s">
        <v>226</v>
      </c>
      <c r="G52" s="2" t="s">
        <v>226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233</v>
      </c>
      <c r="F53" s="7" t="s">
        <v>226</v>
      </c>
      <c r="G53" s="2" t="s">
        <v>234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233</v>
      </c>
      <c r="F54" s="7" t="s">
        <v>226</v>
      </c>
      <c r="G54" s="2" t="s">
        <v>230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4" t="s">
        <v>233</v>
      </c>
      <c r="F55" s="54" t="s">
        <v>230</v>
      </c>
      <c r="G55" s="55" t="s">
        <v>226</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235</v>
      </c>
      <c r="C56" s="65" t="s">
        <v>236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237</v>
      </c>
      <c r="C57" s="66" t="s">
        <v>238</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239</v>
      </c>
      <c r="C58" s="66" t="s">
        <v>240</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241</v>
      </c>
      <c r="C59" s="66" t="s">
        <v>242</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243</v>
      </c>
      <c r="C60" s="62" t="s">
        <v>244</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O16"/>
  <sheetViews>
    <sheetView showGridLines="0" zoomScale="80" zoomScaleNormal="80" zoomScaleSheetLayoutView="70" workbookViewId="0">
      <selection activeCell="E6" sqref="E6:F6"/>
    </sheetView>
  </sheetViews>
  <sheetFormatPr baseColWidth="10" defaultColWidth="11.42578125" defaultRowHeight="15" x14ac:dyDescent="0.25"/>
  <cols>
    <col min="1" max="1" width="4.5703125" customWidth="1"/>
    <col min="2" max="2" width="22.42578125" style="101" customWidth="1"/>
    <col min="3" max="3" width="12.42578125" style="93" customWidth="1"/>
    <col min="4" max="4" width="53.85546875" style="102" customWidth="1"/>
    <col min="5" max="5" width="18" style="102" customWidth="1"/>
    <col min="6" max="6" width="19.85546875" style="102" customWidth="1"/>
    <col min="7" max="7" width="35.85546875" style="103" customWidth="1"/>
    <col min="8" max="8" width="32.5703125" customWidth="1"/>
    <col min="9" max="9" width="10.5703125" customWidth="1"/>
    <col min="10" max="10" width="17.5703125" style="101" customWidth="1"/>
    <col min="11" max="11" width="15.140625" customWidth="1"/>
    <col min="12" max="12" width="15.85546875" customWidth="1"/>
    <col min="13" max="13" width="14.42578125" customWidth="1"/>
    <col min="14" max="15" width="16" customWidth="1"/>
  </cols>
  <sheetData>
    <row r="1" spans="1:15" s="100" customFormat="1" ht="120.75" customHeight="1" thickBot="1" x14ac:dyDescent="0.35">
      <c r="A1" s="98"/>
      <c r="B1" s="397"/>
      <c r="C1" s="398"/>
      <c r="D1" s="383" t="s">
        <v>251</v>
      </c>
      <c r="E1" s="383"/>
      <c r="F1" s="383"/>
      <c r="G1" s="383"/>
      <c r="H1" s="383"/>
      <c r="I1" s="383"/>
      <c r="J1" s="383"/>
      <c r="K1" s="383"/>
      <c r="L1" s="383"/>
      <c r="M1" s="383"/>
      <c r="N1" s="399" t="s">
        <v>252</v>
      </c>
      <c r="O1" s="400"/>
    </row>
    <row r="2" spans="1:15" ht="12.75" customHeight="1" x14ac:dyDescent="0.25">
      <c r="B2" s="401"/>
      <c r="C2" s="402"/>
      <c r="D2" s="402"/>
      <c r="E2" s="402"/>
      <c r="F2" s="402"/>
      <c r="G2" s="402"/>
      <c r="H2" s="402"/>
      <c r="I2" s="402"/>
      <c r="J2" s="402"/>
      <c r="K2" s="402"/>
      <c r="L2" s="402"/>
      <c r="M2" s="402"/>
      <c r="N2" s="402"/>
      <c r="O2" s="402"/>
    </row>
    <row r="3" spans="1:15" ht="19.5" customHeight="1" x14ac:dyDescent="0.25">
      <c r="B3" s="403" t="s">
        <v>248</v>
      </c>
      <c r="C3" s="404"/>
      <c r="D3" s="404"/>
      <c r="E3" s="404"/>
      <c r="F3" s="404"/>
      <c r="G3" s="404"/>
      <c r="H3" s="404"/>
      <c r="I3" s="404"/>
      <c r="J3" s="404"/>
      <c r="K3" s="404"/>
      <c r="L3" s="404"/>
      <c r="M3" s="404"/>
      <c r="N3" s="404"/>
      <c r="O3" s="404"/>
    </row>
    <row r="4" spans="1:15" s="3" customFormat="1" ht="25.5" customHeight="1" x14ac:dyDescent="0.25">
      <c r="B4" s="196" t="s">
        <v>245</v>
      </c>
      <c r="C4" s="197" t="s">
        <v>249</v>
      </c>
      <c r="D4" s="197" t="s">
        <v>250</v>
      </c>
      <c r="E4" s="396" t="s">
        <v>283</v>
      </c>
      <c r="F4" s="396"/>
      <c r="G4" s="197" t="s">
        <v>247</v>
      </c>
      <c r="H4" s="396" t="s">
        <v>284</v>
      </c>
      <c r="I4" s="396"/>
      <c r="J4" s="396" t="s">
        <v>285</v>
      </c>
      <c r="K4" s="396"/>
      <c r="L4" s="396" t="s">
        <v>246</v>
      </c>
      <c r="M4" s="396"/>
      <c r="N4" s="396" t="s">
        <v>286</v>
      </c>
      <c r="O4" s="396"/>
    </row>
    <row r="5" spans="1:15" ht="39" customHeight="1" x14ac:dyDescent="0.25">
      <c r="B5" s="394" t="s">
        <v>253</v>
      </c>
      <c r="C5" s="198" t="s">
        <v>287</v>
      </c>
      <c r="D5" s="199" t="s">
        <v>288</v>
      </c>
      <c r="E5" s="395" t="s">
        <v>289</v>
      </c>
      <c r="F5" s="395"/>
      <c r="G5" s="199" t="s">
        <v>290</v>
      </c>
      <c r="H5" s="392" t="s">
        <v>211</v>
      </c>
      <c r="I5" s="392"/>
      <c r="J5" s="392"/>
      <c r="K5" s="392"/>
      <c r="L5" s="392" t="s">
        <v>291</v>
      </c>
      <c r="M5" s="392"/>
      <c r="N5" s="393">
        <v>45291</v>
      </c>
      <c r="O5" s="393"/>
    </row>
    <row r="6" spans="1:15" ht="39" customHeight="1" x14ac:dyDescent="0.25">
      <c r="B6" s="394"/>
      <c r="C6" s="198" t="s">
        <v>292</v>
      </c>
      <c r="D6" s="199" t="s">
        <v>293</v>
      </c>
      <c r="E6" s="395" t="s">
        <v>294</v>
      </c>
      <c r="F6" s="395"/>
      <c r="G6" s="199" t="s">
        <v>295</v>
      </c>
      <c r="H6" s="392" t="s">
        <v>211</v>
      </c>
      <c r="I6" s="392"/>
      <c r="J6" s="392"/>
      <c r="K6" s="392"/>
      <c r="L6" s="392" t="s">
        <v>296</v>
      </c>
      <c r="M6" s="392"/>
      <c r="N6" s="393">
        <v>45291</v>
      </c>
      <c r="O6" s="393"/>
    </row>
    <row r="7" spans="1:15" ht="39" customHeight="1" x14ac:dyDescent="0.25">
      <c r="B7" s="394"/>
      <c r="C7" s="198" t="s">
        <v>297</v>
      </c>
      <c r="D7" s="199" t="s">
        <v>298</v>
      </c>
      <c r="E7" s="392" t="s">
        <v>299</v>
      </c>
      <c r="F7" s="392"/>
      <c r="G7" s="199" t="s">
        <v>300</v>
      </c>
      <c r="H7" s="392" t="s">
        <v>211</v>
      </c>
      <c r="I7" s="392"/>
      <c r="J7" s="392"/>
      <c r="K7" s="392"/>
      <c r="L7" s="392" t="s">
        <v>296</v>
      </c>
      <c r="M7" s="392"/>
      <c r="N7" s="393">
        <v>45291</v>
      </c>
      <c r="O7" s="393"/>
    </row>
    <row r="8" spans="1:15" ht="39" customHeight="1" x14ac:dyDescent="0.25">
      <c r="B8" s="394"/>
      <c r="C8" s="198" t="s">
        <v>301</v>
      </c>
      <c r="D8" s="200" t="s">
        <v>302</v>
      </c>
      <c r="E8" s="395" t="s">
        <v>303</v>
      </c>
      <c r="F8" s="395"/>
      <c r="G8" s="199" t="s">
        <v>304</v>
      </c>
      <c r="H8" s="392" t="s">
        <v>211</v>
      </c>
      <c r="I8" s="392"/>
      <c r="J8" s="392"/>
      <c r="K8" s="392"/>
      <c r="L8" s="392" t="s">
        <v>296</v>
      </c>
      <c r="M8" s="392"/>
      <c r="N8" s="393" t="s">
        <v>305</v>
      </c>
      <c r="O8" s="393"/>
    </row>
    <row r="9" spans="1:15" ht="39" customHeight="1" x14ac:dyDescent="0.25">
      <c r="B9" s="394" t="s">
        <v>254</v>
      </c>
      <c r="C9" s="198" t="s">
        <v>306</v>
      </c>
      <c r="D9" s="199" t="s">
        <v>307</v>
      </c>
      <c r="E9" s="395" t="s">
        <v>308</v>
      </c>
      <c r="F9" s="395"/>
      <c r="G9" s="199" t="s">
        <v>309</v>
      </c>
      <c r="H9" s="392" t="s">
        <v>211</v>
      </c>
      <c r="I9" s="392"/>
      <c r="J9" s="392"/>
      <c r="K9" s="392"/>
      <c r="L9" s="392" t="s">
        <v>296</v>
      </c>
      <c r="M9" s="392"/>
      <c r="N9" s="393">
        <v>44957</v>
      </c>
      <c r="O9" s="393"/>
    </row>
    <row r="10" spans="1:15" ht="39" customHeight="1" x14ac:dyDescent="0.25">
      <c r="B10" s="394"/>
      <c r="C10" s="198" t="s">
        <v>310</v>
      </c>
      <c r="D10" s="199" t="s">
        <v>311</v>
      </c>
      <c r="E10" s="395" t="s">
        <v>312</v>
      </c>
      <c r="F10" s="395"/>
      <c r="G10" s="199" t="s">
        <v>313</v>
      </c>
      <c r="H10" s="392" t="s">
        <v>211</v>
      </c>
      <c r="I10" s="392"/>
      <c r="J10" s="392"/>
      <c r="K10" s="392"/>
      <c r="L10" s="392" t="s">
        <v>296</v>
      </c>
      <c r="M10" s="392"/>
      <c r="N10" s="393" t="s">
        <v>314</v>
      </c>
      <c r="O10" s="393"/>
    </row>
    <row r="11" spans="1:15" ht="39" customHeight="1" x14ac:dyDescent="0.25">
      <c r="B11" s="394" t="s">
        <v>315</v>
      </c>
      <c r="C11" s="198" t="s">
        <v>316</v>
      </c>
      <c r="D11" s="201" t="s">
        <v>317</v>
      </c>
      <c r="E11" s="395" t="s">
        <v>318</v>
      </c>
      <c r="F11" s="395"/>
      <c r="G11" s="199" t="s">
        <v>319</v>
      </c>
      <c r="H11" s="392" t="s">
        <v>211</v>
      </c>
      <c r="I11" s="392"/>
      <c r="J11" s="392"/>
      <c r="K11" s="392"/>
      <c r="L11" s="392" t="s">
        <v>296</v>
      </c>
      <c r="M11" s="392"/>
      <c r="N11" s="393">
        <v>44957</v>
      </c>
      <c r="O11" s="393"/>
    </row>
    <row r="12" spans="1:15" ht="39" customHeight="1" x14ac:dyDescent="0.25">
      <c r="B12" s="394"/>
      <c r="C12" s="198" t="s">
        <v>320</v>
      </c>
      <c r="D12" s="199" t="s">
        <v>321</v>
      </c>
      <c r="E12" s="395" t="s">
        <v>322</v>
      </c>
      <c r="F12" s="395"/>
      <c r="G12" s="199" t="s">
        <v>323</v>
      </c>
      <c r="H12" s="392" t="s">
        <v>211</v>
      </c>
      <c r="I12" s="392"/>
      <c r="J12" s="392"/>
      <c r="K12" s="392"/>
      <c r="L12" s="392" t="s">
        <v>296</v>
      </c>
      <c r="M12" s="392"/>
      <c r="N12" s="393">
        <v>44957</v>
      </c>
      <c r="O12" s="393"/>
    </row>
    <row r="13" spans="1:15" ht="39" customHeight="1" x14ac:dyDescent="0.25">
      <c r="B13" s="394" t="s">
        <v>255</v>
      </c>
      <c r="C13" s="198" t="s">
        <v>324</v>
      </c>
      <c r="D13" s="199" t="s">
        <v>325</v>
      </c>
      <c r="E13" s="395" t="s">
        <v>326</v>
      </c>
      <c r="F13" s="395"/>
      <c r="G13" s="199" t="s">
        <v>327</v>
      </c>
      <c r="H13" s="392" t="s">
        <v>211</v>
      </c>
      <c r="I13" s="392"/>
      <c r="J13" s="392" t="s">
        <v>328</v>
      </c>
      <c r="K13" s="392"/>
      <c r="L13" s="392" t="s">
        <v>296</v>
      </c>
      <c r="M13" s="392"/>
      <c r="N13" s="393" t="s">
        <v>329</v>
      </c>
      <c r="O13" s="393"/>
    </row>
    <row r="14" spans="1:15" ht="39" customHeight="1" x14ac:dyDescent="0.25">
      <c r="B14" s="394"/>
      <c r="C14" s="198" t="s">
        <v>330</v>
      </c>
      <c r="D14" s="199" t="s">
        <v>331</v>
      </c>
      <c r="E14" s="395" t="s">
        <v>332</v>
      </c>
      <c r="F14" s="395"/>
      <c r="G14" s="199" t="s">
        <v>333</v>
      </c>
      <c r="H14" s="392" t="s">
        <v>211</v>
      </c>
      <c r="I14" s="392"/>
      <c r="J14" s="392"/>
      <c r="K14" s="392"/>
      <c r="L14" s="392" t="s">
        <v>296</v>
      </c>
      <c r="M14" s="392"/>
      <c r="N14" s="393" t="s">
        <v>334</v>
      </c>
      <c r="O14" s="393"/>
    </row>
    <row r="15" spans="1:15" ht="39" customHeight="1" x14ac:dyDescent="0.25">
      <c r="B15" s="394" t="s">
        <v>256</v>
      </c>
      <c r="C15" s="198" t="s">
        <v>335</v>
      </c>
      <c r="D15" s="199" t="s">
        <v>336</v>
      </c>
      <c r="E15" s="395" t="s">
        <v>337</v>
      </c>
      <c r="F15" s="395"/>
      <c r="G15" s="199" t="s">
        <v>338</v>
      </c>
      <c r="H15" s="392" t="s">
        <v>339</v>
      </c>
      <c r="I15" s="392"/>
      <c r="J15" s="392"/>
      <c r="K15" s="392"/>
      <c r="L15" s="392" t="s">
        <v>296</v>
      </c>
      <c r="M15" s="392"/>
      <c r="N15" s="393" t="s">
        <v>340</v>
      </c>
      <c r="O15" s="393"/>
    </row>
    <row r="16" spans="1:15" ht="51" x14ac:dyDescent="0.25">
      <c r="B16" s="394"/>
      <c r="C16" s="198" t="s">
        <v>341</v>
      </c>
      <c r="D16" s="199" t="s">
        <v>342</v>
      </c>
      <c r="E16" s="395" t="s">
        <v>343</v>
      </c>
      <c r="F16" s="395"/>
      <c r="G16" s="199" t="s">
        <v>344</v>
      </c>
      <c r="H16" s="392" t="s">
        <v>339</v>
      </c>
      <c r="I16" s="392"/>
      <c r="J16" s="392"/>
      <c r="K16" s="392"/>
      <c r="L16" s="392" t="s">
        <v>296</v>
      </c>
      <c r="M16" s="392"/>
      <c r="N16" s="393">
        <v>45260</v>
      </c>
      <c r="O16" s="393"/>
    </row>
  </sheetData>
  <mergeCells count="75">
    <mergeCell ref="N15:O15"/>
    <mergeCell ref="J13:K13"/>
    <mergeCell ref="L13:M13"/>
    <mergeCell ref="N13:O13"/>
    <mergeCell ref="N14:O14"/>
    <mergeCell ref="E14:F14"/>
    <mergeCell ref="H14:I14"/>
    <mergeCell ref="J14:K14"/>
    <mergeCell ref="L14:M14"/>
    <mergeCell ref="E15:F15"/>
    <mergeCell ref="H15:I15"/>
    <mergeCell ref="J15:K15"/>
    <mergeCell ref="L15:M15"/>
    <mergeCell ref="J12:K12"/>
    <mergeCell ref="L12:M12"/>
    <mergeCell ref="N12:O12"/>
    <mergeCell ref="E13:F13"/>
    <mergeCell ref="H13:I13"/>
    <mergeCell ref="N7:O7"/>
    <mergeCell ref="N9:O9"/>
    <mergeCell ref="E10:F10"/>
    <mergeCell ref="H10:I10"/>
    <mergeCell ref="J10:K10"/>
    <mergeCell ref="L10:M10"/>
    <mergeCell ref="N10:O10"/>
    <mergeCell ref="E8:F8"/>
    <mergeCell ref="H8:I8"/>
    <mergeCell ref="J8:K8"/>
    <mergeCell ref="L8:M8"/>
    <mergeCell ref="N8:O8"/>
    <mergeCell ref="B5:B8"/>
    <mergeCell ref="E9:F9"/>
    <mergeCell ref="H9:I9"/>
    <mergeCell ref="J9:K9"/>
    <mergeCell ref="L9:M9"/>
    <mergeCell ref="E7:F7"/>
    <mergeCell ref="H7:I7"/>
    <mergeCell ref="J7:K7"/>
    <mergeCell ref="L7:M7"/>
    <mergeCell ref="N5:O5"/>
    <mergeCell ref="E6:F6"/>
    <mergeCell ref="H6:I6"/>
    <mergeCell ref="J6:K6"/>
    <mergeCell ref="L6:M6"/>
    <mergeCell ref="E5:F5"/>
    <mergeCell ref="H5:I5"/>
    <mergeCell ref="J5:K5"/>
    <mergeCell ref="L5:M5"/>
    <mergeCell ref="N6:O6"/>
    <mergeCell ref="B1:C1"/>
    <mergeCell ref="D1:M1"/>
    <mergeCell ref="N1:O1"/>
    <mergeCell ref="B2:O2"/>
    <mergeCell ref="B3:O3"/>
    <mergeCell ref="E4:F4"/>
    <mergeCell ref="H4:I4"/>
    <mergeCell ref="J4:K4"/>
    <mergeCell ref="L4:M4"/>
    <mergeCell ref="N4:O4"/>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s>
  <pageMargins left="0.23622047244094491" right="0.23622047244094491" top="0.23622047244094491" bottom="0.23622047244094491" header="0.23622047244094491" footer="0.23622047244094491"/>
  <pageSetup scale="4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topLeftCell="A4" zoomScale="80" zoomScaleNormal="80" zoomScaleSheetLayoutView="90" workbookViewId="0">
      <selection activeCell="A5" sqref="A5"/>
    </sheetView>
  </sheetViews>
  <sheetFormatPr baseColWidth="10" defaultColWidth="11.42578125" defaultRowHeight="14.25" x14ac:dyDescent="0.2"/>
  <cols>
    <col min="1" max="1" width="3.85546875" style="107" customWidth="1"/>
    <col min="2" max="18" width="11.42578125" style="107"/>
    <col min="19" max="19" width="3.5703125" style="107" customWidth="1"/>
    <col min="20" max="16384" width="11.42578125" style="107"/>
  </cols>
  <sheetData>
    <row r="1" spans="1:18" ht="120.75" customHeight="1" thickBot="1" x14ac:dyDescent="0.3">
      <c r="A1" s="164"/>
      <c r="B1" s="414"/>
      <c r="C1" s="415"/>
      <c r="D1" s="416"/>
      <c r="E1" s="417" t="s">
        <v>259</v>
      </c>
      <c r="F1" s="383"/>
      <c r="G1" s="383"/>
      <c r="H1" s="383"/>
      <c r="I1" s="383"/>
      <c r="J1" s="383"/>
      <c r="K1" s="383"/>
      <c r="L1" s="383"/>
      <c r="M1" s="383"/>
      <c r="N1" s="383"/>
      <c r="O1" s="383"/>
      <c r="P1" s="383"/>
      <c r="Q1" s="399" t="s">
        <v>257</v>
      </c>
      <c r="R1" s="400"/>
    </row>
    <row r="2" spans="1:18" ht="14.25" customHeight="1" thickBot="1" x14ac:dyDescent="0.25">
      <c r="A2" s="163"/>
      <c r="B2" s="165"/>
      <c r="C2" s="161"/>
      <c r="D2" s="123"/>
      <c r="E2" s="123"/>
      <c r="F2" s="123"/>
      <c r="G2" s="123"/>
      <c r="H2" s="123"/>
      <c r="I2" s="123"/>
      <c r="J2" s="123"/>
      <c r="K2" s="123"/>
      <c r="L2" s="123"/>
      <c r="M2" s="123"/>
      <c r="N2" s="123"/>
      <c r="O2" s="123"/>
      <c r="P2" s="123"/>
      <c r="Q2" s="162"/>
      <c r="R2" s="166"/>
    </row>
    <row r="3" spans="1:18" ht="18.75" thickBot="1" x14ac:dyDescent="0.25">
      <c r="A3" s="167"/>
      <c r="B3" s="418" t="s">
        <v>262</v>
      </c>
      <c r="C3" s="419"/>
      <c r="D3" s="419"/>
      <c r="E3" s="419"/>
      <c r="F3" s="419"/>
      <c r="G3" s="419"/>
      <c r="H3" s="419"/>
      <c r="I3" s="419"/>
      <c r="J3" s="419"/>
      <c r="K3" s="419"/>
      <c r="L3" s="419"/>
      <c r="M3" s="419"/>
      <c r="N3" s="419"/>
      <c r="O3" s="419"/>
      <c r="P3" s="419"/>
      <c r="Q3" s="419"/>
      <c r="R3" s="420"/>
    </row>
    <row r="4" spans="1:18" ht="60" customHeight="1" thickBot="1" x14ac:dyDescent="0.25">
      <c r="A4" s="167"/>
      <c r="B4" s="421" t="s">
        <v>272</v>
      </c>
      <c r="C4" s="422"/>
      <c r="D4" s="422"/>
      <c r="E4" s="422"/>
      <c r="F4" s="422"/>
      <c r="G4" s="422"/>
      <c r="H4" s="422"/>
      <c r="I4" s="422"/>
      <c r="J4" s="422"/>
      <c r="K4" s="422"/>
      <c r="L4" s="422"/>
      <c r="M4" s="422"/>
      <c r="N4" s="422"/>
      <c r="O4" s="422"/>
      <c r="P4" s="422"/>
      <c r="Q4" s="422"/>
      <c r="R4" s="423"/>
    </row>
    <row r="5" spans="1:18" x14ac:dyDescent="0.2">
      <c r="A5" s="167"/>
      <c r="B5" s="405"/>
      <c r="C5" s="406"/>
      <c r="D5" s="406"/>
      <c r="E5" s="406"/>
      <c r="F5" s="406"/>
      <c r="G5" s="406"/>
      <c r="H5" s="406"/>
      <c r="I5" s="406"/>
      <c r="J5" s="406"/>
      <c r="K5" s="406"/>
      <c r="L5" s="406"/>
      <c r="M5" s="406"/>
      <c r="N5" s="406"/>
      <c r="O5" s="406"/>
      <c r="P5" s="406"/>
      <c r="Q5" s="406"/>
      <c r="R5" s="407"/>
    </row>
    <row r="6" spans="1:18" ht="15.75" thickBot="1" x14ac:dyDescent="0.25">
      <c r="A6" s="167"/>
      <c r="B6" s="408" t="s">
        <v>263</v>
      </c>
      <c r="C6" s="409"/>
      <c r="D6" s="409"/>
      <c r="E6" s="409"/>
      <c r="F6" s="409"/>
      <c r="G6" s="409"/>
      <c r="H6" s="409"/>
      <c r="I6" s="409"/>
      <c r="J6" s="409"/>
      <c r="K6" s="409"/>
      <c r="L6" s="409"/>
      <c r="M6" s="409"/>
      <c r="N6" s="409"/>
      <c r="O6" s="409"/>
      <c r="P6" s="409"/>
      <c r="Q6" s="409"/>
      <c r="R6" s="410"/>
    </row>
    <row r="7" spans="1:18" ht="310.5" customHeight="1" thickBot="1" x14ac:dyDescent="0.25">
      <c r="A7" s="168"/>
      <c r="B7" s="411" t="s">
        <v>273</v>
      </c>
      <c r="C7" s="412"/>
      <c r="D7" s="412"/>
      <c r="E7" s="412"/>
      <c r="F7" s="412"/>
      <c r="G7" s="412"/>
      <c r="H7" s="412"/>
      <c r="I7" s="412"/>
      <c r="J7" s="412"/>
      <c r="K7" s="412"/>
      <c r="L7" s="412"/>
      <c r="M7" s="412"/>
      <c r="N7" s="412"/>
      <c r="O7" s="412"/>
      <c r="P7" s="412"/>
      <c r="Q7" s="412"/>
      <c r="R7" s="413"/>
    </row>
    <row r="8" spans="1:18" ht="16.5" customHeight="1" x14ac:dyDescent="0.2"/>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5"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499984740745262"/>
    <pageSetUpPr fitToPage="1"/>
  </sheetPr>
  <dimension ref="B1:F32"/>
  <sheetViews>
    <sheetView showGridLines="0" zoomScale="80" zoomScaleNormal="80" zoomScaleSheetLayoutView="70" workbookViewId="0"/>
  </sheetViews>
  <sheetFormatPr baseColWidth="10" defaultColWidth="11.42578125" defaultRowHeight="14.25" x14ac:dyDescent="0.25"/>
  <cols>
    <col min="1" max="1" width="11.42578125" style="76"/>
    <col min="2" max="2" width="21.5703125" style="76" bestFit="1" customWidth="1"/>
    <col min="3" max="3" width="36.42578125" style="76" bestFit="1" customWidth="1"/>
    <col min="4" max="4" width="34.5703125" style="76" customWidth="1"/>
    <col min="5" max="5" width="60.85546875" style="76" customWidth="1"/>
    <col min="6" max="6" width="40.85546875" style="76" customWidth="1"/>
    <col min="7" max="16384" width="11.42578125" style="76"/>
  </cols>
  <sheetData>
    <row r="1" spans="2:6" s="105" customFormat="1" ht="135.75" customHeight="1" thickBot="1" x14ac:dyDescent="0.3">
      <c r="B1" s="104"/>
      <c r="C1" s="383" t="s">
        <v>259</v>
      </c>
      <c r="D1" s="383"/>
      <c r="E1" s="383"/>
      <c r="F1" s="99" t="s">
        <v>257</v>
      </c>
    </row>
    <row r="2" spans="2:6" s="105" customFormat="1" ht="21" customHeight="1" thickBot="1" x14ac:dyDescent="0.3">
      <c r="C2" s="116"/>
      <c r="D2" s="116"/>
      <c r="E2" s="116"/>
      <c r="F2" s="117"/>
    </row>
    <row r="3" spans="2:6" x14ac:dyDescent="0.25">
      <c r="B3" s="424" t="s">
        <v>30</v>
      </c>
      <c r="C3" s="425"/>
      <c r="D3" s="425"/>
      <c r="E3" s="425"/>
      <c r="F3" s="426"/>
    </row>
    <row r="4" spans="2:6" ht="15" thickBot="1" x14ac:dyDescent="0.3">
      <c r="B4" s="427"/>
      <c r="C4" s="428"/>
      <c r="D4" s="428"/>
      <c r="E4" s="428"/>
      <c r="F4" s="429"/>
    </row>
    <row r="5" spans="2:6" ht="26.25" customHeight="1" x14ac:dyDescent="0.25">
      <c r="B5" s="286" t="s">
        <v>31</v>
      </c>
      <c r="C5" s="287" t="s">
        <v>32</v>
      </c>
      <c r="D5" s="287" t="s">
        <v>33</v>
      </c>
      <c r="E5" s="287" t="s">
        <v>34</v>
      </c>
      <c r="F5" s="288" t="s">
        <v>35</v>
      </c>
    </row>
    <row r="6" spans="2:6" ht="99.75" x14ac:dyDescent="0.25">
      <c r="B6" s="112">
        <v>1</v>
      </c>
      <c r="C6" s="113" t="s">
        <v>622</v>
      </c>
      <c r="D6" s="113" t="s">
        <v>422</v>
      </c>
      <c r="E6" s="229" t="s">
        <v>423</v>
      </c>
      <c r="F6" s="113" t="s">
        <v>424</v>
      </c>
    </row>
    <row r="7" spans="2:6" ht="71.25" x14ac:dyDescent="0.25">
      <c r="B7" s="112">
        <v>2</v>
      </c>
      <c r="C7" s="113" t="s">
        <v>622</v>
      </c>
      <c r="D7" s="113" t="s">
        <v>425</v>
      </c>
      <c r="E7" s="229" t="s">
        <v>426</v>
      </c>
      <c r="F7" s="113" t="s">
        <v>427</v>
      </c>
    </row>
    <row r="8" spans="2:6" ht="99.75" x14ac:dyDescent="0.25">
      <c r="B8" s="112">
        <v>3</v>
      </c>
      <c r="C8" s="113" t="s">
        <v>622</v>
      </c>
      <c r="D8" s="113" t="s">
        <v>428</v>
      </c>
      <c r="E8" s="229" t="s">
        <v>429</v>
      </c>
      <c r="F8" s="113" t="s">
        <v>430</v>
      </c>
    </row>
    <row r="9" spans="2:6" ht="75" x14ac:dyDescent="0.25">
      <c r="B9" s="112">
        <v>4</v>
      </c>
      <c r="C9" s="113" t="s">
        <v>634</v>
      </c>
      <c r="D9" s="113" t="s">
        <v>431</v>
      </c>
      <c r="E9" s="229" t="s">
        <v>432</v>
      </c>
      <c r="F9" s="113" t="s">
        <v>433</v>
      </c>
    </row>
    <row r="10" spans="2:6" ht="71.25" x14ac:dyDescent="0.25">
      <c r="B10" s="113">
        <v>5</v>
      </c>
      <c r="C10" s="113" t="s">
        <v>634</v>
      </c>
      <c r="D10" s="113" t="s">
        <v>434</v>
      </c>
      <c r="E10" s="229" t="s">
        <v>435</v>
      </c>
      <c r="F10" s="113" t="s">
        <v>436</v>
      </c>
    </row>
    <row r="11" spans="2:6" ht="57" x14ac:dyDescent="0.25">
      <c r="B11" s="113">
        <v>6</v>
      </c>
      <c r="C11" s="113" t="s">
        <v>634</v>
      </c>
      <c r="D11" s="113" t="s">
        <v>437</v>
      </c>
      <c r="E11" s="229" t="s">
        <v>438</v>
      </c>
      <c r="F11" s="113" t="s">
        <v>439</v>
      </c>
    </row>
    <row r="12" spans="2:6" ht="99.75" x14ac:dyDescent="0.25">
      <c r="B12" s="113">
        <v>7</v>
      </c>
      <c r="C12" s="113" t="s">
        <v>624</v>
      </c>
      <c r="D12" s="113" t="s">
        <v>440</v>
      </c>
      <c r="E12" s="229" t="s">
        <v>441</v>
      </c>
      <c r="F12" s="113" t="s">
        <v>442</v>
      </c>
    </row>
    <row r="13" spans="2:6" ht="185.25" x14ac:dyDescent="0.25">
      <c r="B13" s="113">
        <v>8</v>
      </c>
      <c r="C13" s="113" t="s">
        <v>621</v>
      </c>
      <c r="D13" s="113" t="s">
        <v>443</v>
      </c>
      <c r="E13" s="229" t="s">
        <v>444</v>
      </c>
      <c r="F13" s="113" t="s">
        <v>445</v>
      </c>
    </row>
    <row r="14" spans="2:6" ht="128.25" x14ac:dyDescent="0.25">
      <c r="B14" s="113">
        <v>9</v>
      </c>
      <c r="C14" s="113" t="s">
        <v>628</v>
      </c>
      <c r="D14" s="113" t="s">
        <v>446</v>
      </c>
      <c r="E14" s="229" t="s">
        <v>447</v>
      </c>
      <c r="F14" s="113" t="s">
        <v>448</v>
      </c>
    </row>
    <row r="15" spans="2:6" ht="185.25" x14ac:dyDescent="0.25">
      <c r="B15" s="113">
        <v>10</v>
      </c>
      <c r="C15" s="113" t="s">
        <v>37</v>
      </c>
      <c r="D15" s="113" t="s">
        <v>449</v>
      </c>
      <c r="E15" s="229" t="s">
        <v>450</v>
      </c>
      <c r="F15" s="113" t="s">
        <v>451</v>
      </c>
    </row>
    <row r="16" spans="2:6" ht="71.25" x14ac:dyDescent="0.25">
      <c r="B16" s="113">
        <v>11</v>
      </c>
      <c r="C16" s="113" t="s">
        <v>631</v>
      </c>
      <c r="D16" s="113" t="s">
        <v>452</v>
      </c>
      <c r="E16" s="229" t="s">
        <v>453</v>
      </c>
      <c r="F16" s="113" t="s">
        <v>454</v>
      </c>
    </row>
    <row r="17" spans="2:6" ht="75" x14ac:dyDescent="0.25">
      <c r="B17" s="113">
        <v>12</v>
      </c>
      <c r="C17" s="113" t="s">
        <v>636</v>
      </c>
      <c r="D17" s="113" t="s">
        <v>455</v>
      </c>
      <c r="E17" s="229" t="s">
        <v>456</v>
      </c>
      <c r="F17" s="113" t="s">
        <v>457</v>
      </c>
    </row>
    <row r="18" spans="2:6" ht="99.75" x14ac:dyDescent="0.25">
      <c r="B18" s="113">
        <v>13</v>
      </c>
      <c r="C18" s="113" t="s">
        <v>38</v>
      </c>
      <c r="D18" s="113" t="s">
        <v>458</v>
      </c>
      <c r="E18" s="229" t="s">
        <v>459</v>
      </c>
      <c r="F18" s="113" t="s">
        <v>460</v>
      </c>
    </row>
    <row r="19" spans="2:6" ht="142.5" x14ac:dyDescent="0.25">
      <c r="B19" s="113">
        <v>14</v>
      </c>
      <c r="C19" s="113" t="s">
        <v>637</v>
      </c>
      <c r="D19" s="113" t="s">
        <v>461</v>
      </c>
      <c r="E19" s="229" t="s">
        <v>462</v>
      </c>
      <c r="F19" s="113" t="s">
        <v>463</v>
      </c>
    </row>
    <row r="20" spans="2:6" ht="71.25" x14ac:dyDescent="0.25">
      <c r="B20" s="113">
        <v>15</v>
      </c>
      <c r="C20" s="113" t="s">
        <v>637</v>
      </c>
      <c r="D20" s="113" t="s">
        <v>464</v>
      </c>
      <c r="E20" s="229" t="s">
        <v>465</v>
      </c>
      <c r="F20" s="113" t="s">
        <v>466</v>
      </c>
    </row>
    <row r="21" spans="2:6" ht="85.5" x14ac:dyDescent="0.25">
      <c r="B21" s="113">
        <v>16</v>
      </c>
      <c r="C21" s="113" t="s">
        <v>39</v>
      </c>
      <c r="D21" s="113" t="s">
        <v>467</v>
      </c>
      <c r="E21" s="229" t="s">
        <v>468</v>
      </c>
      <c r="F21" s="113" t="s">
        <v>469</v>
      </c>
    </row>
    <row r="22" spans="2:6" ht="57" x14ac:dyDescent="0.25">
      <c r="B22" s="113">
        <v>17</v>
      </c>
      <c r="C22" s="113" t="s">
        <v>632</v>
      </c>
      <c r="D22" s="113" t="s">
        <v>470</v>
      </c>
      <c r="E22" s="229" t="s">
        <v>471</v>
      </c>
      <c r="F22" s="113" t="s">
        <v>472</v>
      </c>
    </row>
    <row r="23" spans="2:6" ht="242.25" x14ac:dyDescent="0.25">
      <c r="B23" s="113">
        <v>18</v>
      </c>
      <c r="C23" s="113" t="s">
        <v>632</v>
      </c>
      <c r="D23" s="113" t="s">
        <v>473</v>
      </c>
      <c r="E23" s="229" t="s">
        <v>474</v>
      </c>
      <c r="F23" s="113" t="s">
        <v>475</v>
      </c>
    </row>
    <row r="24" spans="2:6" ht="128.25" x14ac:dyDescent="0.25">
      <c r="B24" s="113">
        <v>19</v>
      </c>
      <c r="C24" s="113" t="s">
        <v>630</v>
      </c>
      <c r="D24" s="113" t="s">
        <v>476</v>
      </c>
      <c r="E24" s="229" t="s">
        <v>477</v>
      </c>
      <c r="F24" s="113" t="s">
        <v>478</v>
      </c>
    </row>
    <row r="25" spans="2:6" ht="57" x14ac:dyDescent="0.25">
      <c r="B25" s="113">
        <v>20</v>
      </c>
      <c r="C25" s="113" t="s">
        <v>630</v>
      </c>
      <c r="D25" s="113" t="s">
        <v>479</v>
      </c>
      <c r="E25" s="229" t="s">
        <v>639</v>
      </c>
      <c r="F25" s="113" t="s">
        <v>480</v>
      </c>
    </row>
    <row r="26" spans="2:6" ht="71.25" x14ac:dyDescent="0.25">
      <c r="B26" s="113">
        <v>21</v>
      </c>
      <c r="C26" s="113" t="s">
        <v>626</v>
      </c>
      <c r="D26" s="113" t="s">
        <v>481</v>
      </c>
      <c r="E26" s="229" t="s">
        <v>482</v>
      </c>
      <c r="F26" s="113" t="s">
        <v>483</v>
      </c>
    </row>
    <row r="27" spans="2:6" ht="171" x14ac:dyDescent="0.25">
      <c r="B27" s="113">
        <v>22</v>
      </c>
      <c r="C27" s="113" t="s">
        <v>623</v>
      </c>
      <c r="D27" s="113" t="s">
        <v>484</v>
      </c>
      <c r="E27" s="229" t="s">
        <v>485</v>
      </c>
      <c r="F27" s="113" t="s">
        <v>486</v>
      </c>
    </row>
    <row r="28" spans="2:6" ht="60" x14ac:dyDescent="0.25">
      <c r="B28" s="113">
        <v>23</v>
      </c>
      <c r="C28" s="113" t="s">
        <v>634</v>
      </c>
      <c r="D28" s="113" t="s">
        <v>431</v>
      </c>
      <c r="E28" s="229" t="s">
        <v>487</v>
      </c>
      <c r="F28" s="113" t="s">
        <v>433</v>
      </c>
    </row>
    <row r="29" spans="2:6" ht="85.5" x14ac:dyDescent="0.25">
      <c r="B29" s="113">
        <v>24</v>
      </c>
      <c r="C29" s="113" t="s">
        <v>621</v>
      </c>
      <c r="D29" s="113" t="s">
        <v>488</v>
      </c>
      <c r="E29" s="229" t="s">
        <v>489</v>
      </c>
      <c r="F29" s="113" t="s">
        <v>490</v>
      </c>
    </row>
    <row r="30" spans="2:6" ht="90" x14ac:dyDescent="0.25">
      <c r="B30" s="113">
        <v>25</v>
      </c>
      <c r="C30" s="113" t="s">
        <v>621</v>
      </c>
      <c r="D30" s="113" t="s">
        <v>491</v>
      </c>
      <c r="E30" s="229" t="s">
        <v>492</v>
      </c>
      <c r="F30" s="113" t="s">
        <v>490</v>
      </c>
    </row>
    <row r="31" spans="2:6" ht="57" x14ac:dyDescent="0.25">
      <c r="B31" s="113">
        <v>26</v>
      </c>
      <c r="C31" s="113" t="s">
        <v>635</v>
      </c>
      <c r="D31" s="113" t="s">
        <v>479</v>
      </c>
      <c r="E31" s="229" t="s">
        <v>640</v>
      </c>
      <c r="F31" s="113" t="s">
        <v>480</v>
      </c>
    </row>
    <row r="32" spans="2:6" ht="128.25" x14ac:dyDescent="0.25">
      <c r="B32" s="113">
        <v>27</v>
      </c>
      <c r="C32" s="113" t="s">
        <v>630</v>
      </c>
      <c r="D32" s="113" t="s">
        <v>704</v>
      </c>
      <c r="E32" s="229" t="s">
        <v>705</v>
      </c>
      <c r="F32" s="113" t="s">
        <v>706</v>
      </c>
    </row>
  </sheetData>
  <sortState xmlns:xlrd2="http://schemas.microsoft.com/office/spreadsheetml/2017/richdata2" ref="C9:F29">
    <sortCondition ref="C9:C29"/>
  </sortState>
  <mergeCells count="2">
    <mergeCell ref="C1:E1"/>
    <mergeCell ref="B3:F4"/>
  </mergeCells>
  <pageMargins left="0.81" right="0.70866141732283472" top="0.54" bottom="0.74803149606299213" header="0.31496062992125984" footer="0.17"/>
  <pageSetup scale="50"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INFORMACIÓN'!$B$17:$B$37</xm:f>
          </x14:formula1>
          <xm:sqref>C6:C32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P47"/>
  <sheetViews>
    <sheetView showGridLines="0" zoomScale="70" zoomScaleNormal="70" zoomScaleSheetLayoutView="70" workbookViewId="0">
      <selection sqref="A1:B1"/>
    </sheetView>
  </sheetViews>
  <sheetFormatPr baseColWidth="10" defaultColWidth="11.42578125" defaultRowHeight="14.25" x14ac:dyDescent="0.25"/>
  <cols>
    <col min="1" max="1" width="18.85546875" style="110" customWidth="1"/>
    <col min="2" max="2" width="43.140625" style="110" customWidth="1"/>
    <col min="3" max="3" width="32.5703125" style="110" customWidth="1"/>
    <col min="4" max="5" width="38" style="110" customWidth="1"/>
    <col min="6" max="6" width="29.85546875" style="110" customWidth="1"/>
    <col min="7" max="7" width="85.42578125" style="110" customWidth="1"/>
    <col min="8" max="8" width="22.5703125" style="110" hidden="1" customWidth="1"/>
    <col min="9" max="9" width="25.42578125" style="110" hidden="1" customWidth="1"/>
    <col min="10" max="10" width="44.42578125" style="110" hidden="1" customWidth="1"/>
    <col min="11" max="11" width="30.42578125" style="110" customWidth="1"/>
    <col min="12" max="12" width="29" style="110" customWidth="1"/>
    <col min="13" max="13" width="31.5703125" style="110" customWidth="1"/>
    <col min="14" max="14" width="21.42578125" style="115" customWidth="1"/>
    <col min="15" max="15" width="23.42578125" style="115" customWidth="1"/>
    <col min="16" max="16" width="15.140625" style="115" customWidth="1"/>
    <col min="17" max="17" width="28.5703125" style="110" customWidth="1"/>
    <col min="18" max="16384" width="11.42578125" style="110"/>
  </cols>
  <sheetData>
    <row r="1" spans="1:16" s="105" customFormat="1" ht="168" customHeight="1" thickBot="1" x14ac:dyDescent="0.3">
      <c r="A1" s="435"/>
      <c r="B1" s="436"/>
      <c r="C1" s="451" t="s">
        <v>259</v>
      </c>
      <c r="D1" s="451"/>
      <c r="E1" s="451"/>
      <c r="F1" s="451"/>
      <c r="G1" s="451"/>
      <c r="H1" s="451"/>
      <c r="I1" s="451"/>
      <c r="J1" s="451"/>
      <c r="K1" s="451"/>
      <c r="L1" s="451"/>
      <c r="M1" s="451"/>
      <c r="N1" s="451"/>
      <c r="O1" s="399" t="s">
        <v>257</v>
      </c>
      <c r="P1" s="400"/>
    </row>
    <row r="2" spans="1:16" s="105" customFormat="1" ht="18" customHeight="1" thickBot="1" x14ac:dyDescent="0.3">
      <c r="C2" s="108"/>
      <c r="D2" s="106"/>
      <c r="E2" s="106"/>
      <c r="F2" s="106"/>
      <c r="G2" s="106"/>
      <c r="H2" s="106"/>
      <c r="I2" s="106"/>
      <c r="J2" s="106"/>
      <c r="K2" s="106"/>
      <c r="L2" s="106"/>
      <c r="M2" s="109"/>
      <c r="N2" s="109"/>
    </row>
    <row r="3" spans="1:16" s="105" customFormat="1" ht="24" customHeight="1" thickBot="1" x14ac:dyDescent="0.3">
      <c r="A3" s="374" t="s">
        <v>258</v>
      </c>
      <c r="B3" s="375"/>
      <c r="C3" s="375"/>
      <c r="D3" s="375"/>
      <c r="E3" s="375"/>
      <c r="F3" s="375"/>
      <c r="G3" s="375"/>
      <c r="H3" s="375"/>
      <c r="I3" s="375"/>
      <c r="J3" s="375"/>
      <c r="K3" s="375"/>
      <c r="L3" s="375"/>
      <c r="M3" s="375"/>
      <c r="N3" s="375"/>
      <c r="O3" s="375"/>
      <c r="P3" s="376"/>
    </row>
    <row r="4" spans="1:16" ht="15" customHeight="1" x14ac:dyDescent="0.25">
      <c r="A4" s="437"/>
      <c r="B4" s="437"/>
      <c r="C4" s="439" t="s">
        <v>12</v>
      </c>
      <c r="D4" s="440"/>
      <c r="E4" s="440"/>
      <c r="F4" s="440"/>
      <c r="G4" s="440"/>
      <c r="H4" s="440"/>
      <c r="I4" s="441"/>
      <c r="J4" s="445" t="s">
        <v>13</v>
      </c>
      <c r="K4" s="446"/>
      <c r="L4" s="446"/>
      <c r="M4" s="446"/>
      <c r="N4" s="446"/>
      <c r="O4" s="446"/>
      <c r="P4" s="447"/>
    </row>
    <row r="5" spans="1:16" ht="15.75" customHeight="1" thickBot="1" x14ac:dyDescent="0.3">
      <c r="A5" s="438"/>
      <c r="B5" s="438"/>
      <c r="C5" s="442"/>
      <c r="D5" s="443"/>
      <c r="E5" s="443"/>
      <c r="F5" s="443"/>
      <c r="G5" s="443"/>
      <c r="H5" s="443"/>
      <c r="I5" s="444"/>
      <c r="J5" s="448"/>
      <c r="K5" s="449"/>
      <c r="L5" s="449"/>
      <c r="M5" s="449"/>
      <c r="N5" s="449"/>
      <c r="O5" s="449"/>
      <c r="P5" s="450"/>
    </row>
    <row r="6" spans="1:16" ht="54.75" thickBot="1" x14ac:dyDescent="0.3">
      <c r="A6" s="256" t="s">
        <v>14</v>
      </c>
      <c r="B6" s="256" t="s">
        <v>15</v>
      </c>
      <c r="C6" s="257" t="s">
        <v>16</v>
      </c>
      <c r="D6" s="257" t="s">
        <v>17</v>
      </c>
      <c r="E6" s="257" t="s">
        <v>18</v>
      </c>
      <c r="F6" s="258" t="s">
        <v>19</v>
      </c>
      <c r="G6" s="257" t="s">
        <v>20</v>
      </c>
      <c r="H6" s="259" t="s">
        <v>21</v>
      </c>
      <c r="I6" s="260" t="s">
        <v>22</v>
      </c>
      <c r="J6" s="261" t="s">
        <v>23</v>
      </c>
      <c r="K6" s="257" t="s">
        <v>24</v>
      </c>
      <c r="L6" s="257" t="s">
        <v>25</v>
      </c>
      <c r="M6" s="257" t="s">
        <v>26</v>
      </c>
      <c r="N6" s="257" t="s">
        <v>27</v>
      </c>
      <c r="O6" s="257" t="s">
        <v>28</v>
      </c>
      <c r="P6" s="257" t="s">
        <v>29</v>
      </c>
    </row>
    <row r="7" spans="1:16" s="114" customFormat="1" ht="210" x14ac:dyDescent="0.25">
      <c r="A7" s="262">
        <v>1</v>
      </c>
      <c r="B7" s="263" t="str">
        <f>+VLOOKUP(A7,'DEFINICIÓN DEL RC'!$A$6:$G$32,2,0)</f>
        <v>Acceso y Fortalecimiento a la Justicia</v>
      </c>
      <c r="C7" s="264" t="str">
        <f>+VLOOKUP(A7,'IDENTIFICACIÓN DEL RC'!$B$6:$D$33,3,0)</f>
        <v>Amenaza, intimidación o persuasión a un profesional para reportar información falsa en el contenido de un informe
Prejuicio sobre un usuario y falta de reconocimiento de logros o avances.</v>
      </c>
      <c r="D7" s="265" t="str">
        <f>+VLOOKUP(A7,'DEFINICIÓN DEL RC'!$A$6:$C$32,3,0)</f>
        <v>Posibilidad de Registro de información errada en los informes de procesos vinculados al PDJJR (Programa de Justicia Juvenil Restaurativa)</v>
      </c>
      <c r="E7" s="266" t="str">
        <f>+VLOOKUP(A7,'IDENTIFICACIÓN DEL RC'!$B$6:$F$34,5,0)</f>
        <v xml:space="preserve">Entrega de información falsa a las autoridades competentes. </v>
      </c>
      <c r="F7" s="266" t="str">
        <f>+VLOOKUP(A7,'ANÁLISIS DEL RC'!$A$6:$G$32,7,0)</f>
        <v>ZONA RIESGO MODERADO</v>
      </c>
      <c r="G7" s="26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6">
        <f>+VLOOKUP(A7,'VALORACIÓN DEL RC CON CONTROL'!$A$7:$C$31,3,0)</f>
        <v>100</v>
      </c>
      <c r="I7" s="266" t="str">
        <f>+VLOOKUP(A7,'VALORACIÓN DEL RC CON CONTROL'!$A$7:$G$31,7,0)</f>
        <v>ZONA RIESGO MODERADO</v>
      </c>
      <c r="J7" s="267" t="str">
        <f>+VLOOKUP(A7,'TRATAMIENTO DE RIESGO RESIDUAL '!$A$7:$D$31,4,0)</f>
        <v>Reducir el riesgo</v>
      </c>
      <c r="K7" s="264" t="s">
        <v>647</v>
      </c>
      <c r="L7" s="264" t="s">
        <v>345</v>
      </c>
      <c r="M7" s="264" t="s">
        <v>661</v>
      </c>
      <c r="N7" s="268" t="s">
        <v>346</v>
      </c>
      <c r="O7" s="268" t="s">
        <v>347</v>
      </c>
      <c r="P7" s="269" t="s">
        <v>348</v>
      </c>
    </row>
    <row r="8" spans="1:16" s="114" customFormat="1" ht="120" x14ac:dyDescent="0.25">
      <c r="A8" s="270">
        <v>2</v>
      </c>
      <c r="B8" s="209" t="str">
        <f>+VLOOKUP(A8,'DEFINICIÓN DEL RC'!$A$6:$G$32,2,0)</f>
        <v>Acceso y Fortalecimiento a la Justicia</v>
      </c>
      <c r="C8" s="95" t="str">
        <f>+VLOOKUP(A8,'IDENTIFICACIÓN DEL RC'!$B$6:$D$32,3,0)</f>
        <v xml:space="preserve">Desconocimiento o incumplimiento de las políticas definidas en el Plan Anticorrupción de la entidad y lineamientos de operación definidos por la dependencia </v>
      </c>
      <c r="D8" s="202" t="str">
        <f>+VLOOKUP(A8,'DEFINICIÓN DEL RC'!$A$6:$C$30,3,0)</f>
        <v>Posibilidad de actuaciones inadecuadas por parte de funcionarios y colaboradores de la Dirección de Acceso a la Justicia por el recibimiento de dadivas</v>
      </c>
      <c r="E8" s="94" t="str">
        <f>+VLOOKUP(A8,'IDENTIFICACIÓN DEL RC'!$B$6:$F$32,5,0)</f>
        <v>Desprestigio de la entidad, desconfianza en la prestación de los servicios de acceso a la justicia y procesos disciplinarios para funcionarios y colaboradores</v>
      </c>
      <c r="F8" s="433"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33">
        <f>+VLOOKUP(A8,'VALORACIÓN DEL RC CON CONTROL'!$A$7:$C$31,3,0)</f>
        <v>100</v>
      </c>
      <c r="I8" s="433" t="str">
        <f>+VLOOKUP(A8,'VALORACIÓN DEL RC CON CONTROL'!$A$7:$G$31,7,0)</f>
        <v>ZONA RIESGO EXTREMO</v>
      </c>
      <c r="J8" s="434" t="str">
        <f>+VLOOKUP(A8,'TRATAMIENTO DE RIESGO RESIDUAL '!$A$7:$D$31,4,0)</f>
        <v>Reducir el riesgo</v>
      </c>
      <c r="K8" s="95" t="s">
        <v>648</v>
      </c>
      <c r="L8" s="95" t="s">
        <v>349</v>
      </c>
      <c r="M8" s="95" t="s">
        <v>662</v>
      </c>
      <c r="N8" s="430" t="s">
        <v>350</v>
      </c>
      <c r="O8" s="430" t="s">
        <v>351</v>
      </c>
      <c r="P8" s="431" t="s">
        <v>352</v>
      </c>
    </row>
    <row r="9" spans="1:16" s="114" customFormat="1" ht="90" x14ac:dyDescent="0.25">
      <c r="A9" s="270">
        <v>2</v>
      </c>
      <c r="B9" s="209" t="str">
        <f>+VLOOKUP(A9,'DEFINICIÓN DEL RC'!$A$6:$G$32,2,0)</f>
        <v>Acceso y Fortalecimiento a la Justicia</v>
      </c>
      <c r="C9" s="95" t="str">
        <f>+VLOOKUP(A9,'IDENTIFICACIÓN DEL RC'!$B$6:$D$32,3,0)</f>
        <v xml:space="preserve">Desconocimiento o incumplimiento de las políticas definidas en el Plan Anticorrupción de la entidad y lineamientos de operación definidos por la dependencia </v>
      </c>
      <c r="D9" s="202" t="str">
        <f>+VLOOKUP(A9,'DEFINICIÓN DEL RC'!$A$6:$C$30,3,0)</f>
        <v>Posibilidad de actuaciones inadecuadas por parte de funcionarios y colaboradores de la Dirección de Acceso a la Justicia por el recibimiento de dadivas</v>
      </c>
      <c r="E9" s="94" t="str">
        <f>+VLOOKUP(A9,'IDENTIFICACIÓN DEL RC'!$B$6:$F$32,5,0)</f>
        <v>Desprestigio de la entidad, desconfianza en la prestación de los servicios de acceso a la justicia y procesos disciplinarios para funcionarios y colaboradores</v>
      </c>
      <c r="F9" s="433"/>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33"/>
      <c r="I9" s="433"/>
      <c r="J9" s="434"/>
      <c r="K9" s="95" t="s">
        <v>648</v>
      </c>
      <c r="L9" s="95" t="s">
        <v>353</v>
      </c>
      <c r="M9" s="95" t="s">
        <v>663</v>
      </c>
      <c r="N9" s="430"/>
      <c r="O9" s="430"/>
      <c r="P9" s="431"/>
    </row>
    <row r="10" spans="1:16" s="114" customFormat="1" ht="120" x14ac:dyDescent="0.25">
      <c r="A10" s="270">
        <v>3</v>
      </c>
      <c r="B10" s="209" t="str">
        <f>+VLOOKUP(A10,'DEFINICIÓN DEL RC'!$A$6:$G$32,2,0)</f>
        <v>Acceso y Fortalecimiento a la Justicia</v>
      </c>
      <c r="C10" s="95" t="str">
        <f>+VLOOKUP(A10,'IDENTIFICACIÓN DEL RC'!$B$6:$D$32,3,0)</f>
        <v>Con el ánimo de reportar el cumplimiento de metas trazadas en el Plan de Acción de la Dirección de Acceso a la Justicia, algunos equipos territoriales reportar información incoherente de acuerdo con las metas.</v>
      </c>
      <c r="D10" s="202" t="str">
        <f>+VLOOKUP(A10,'DEFINICIÓN DEL RC'!$A$6:$C$30,3,0)</f>
        <v>Posibilidad de presentar Inconsistencias en los reportes relacionados al Plan de Acción a la Justicia</v>
      </c>
      <c r="E10" s="94" t="str">
        <f>+VLOOKUP(A10,'IDENTIFICACIÓN DEL RC'!$B$6:$F$32,5,0)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354</v>
      </c>
      <c r="L10" s="95" t="s">
        <v>353</v>
      </c>
      <c r="M10" s="95" t="s">
        <v>664</v>
      </c>
      <c r="N10" s="203" t="s">
        <v>356</v>
      </c>
      <c r="O10" s="203" t="s">
        <v>357</v>
      </c>
      <c r="P10" s="271" t="s">
        <v>358</v>
      </c>
    </row>
    <row r="11" spans="1:16" s="114" customFormat="1" ht="345" x14ac:dyDescent="0.25">
      <c r="A11" s="270">
        <v>4</v>
      </c>
      <c r="B11" s="209" t="str">
        <f>+VLOOKUP(A11,'DEFINICIÓN DEL RC'!$A$6:$G$32,2,0)</f>
        <v>Gestión Integral a las Personas Privadas de la Libertad -PPL-</v>
      </c>
      <c r="C11" s="95" t="str">
        <f>+VLOOKUP(A11,'IDENTIFICACIÓN DEL RC'!$B$6:$D$32,3,0)</f>
        <v>Soborno a los funcionarios encargados de la oferta de estos servicios para acelerar tramites o adulterar documentación</v>
      </c>
      <c r="D11" s="202"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RC'!$B$6:$F$32,5,0)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359</v>
      </c>
      <c r="L11" s="95" t="s">
        <v>355</v>
      </c>
      <c r="M11" s="95" t="s">
        <v>665</v>
      </c>
      <c r="N11" s="203" t="s">
        <v>360</v>
      </c>
      <c r="O11" s="203" t="s">
        <v>361</v>
      </c>
      <c r="P11" s="271" t="s">
        <v>362</v>
      </c>
    </row>
    <row r="12" spans="1:16" s="114" customFormat="1" ht="105" x14ac:dyDescent="0.25">
      <c r="A12" s="270">
        <v>5</v>
      </c>
      <c r="B12" s="209" t="str">
        <f>+VLOOKUP(A12,'DEFINICIÓN DEL RC'!$A$6:$G$32,2,0)</f>
        <v>Gestión Integral a las Personas Privadas de la Libertad -PPL-</v>
      </c>
      <c r="C12" s="95" t="str">
        <f>+VLOOKUP(A12,'IDENTIFICACIÓN DEL RC'!$B$6:$D$32,3,0)</f>
        <v>Dadivas a los funcionarios encargados de la custodia y vigilancia en beneficio particular de las PPL en la prestación del servicio</v>
      </c>
      <c r="D12" s="202" t="str">
        <f>+VLOOKUP(A12,'DEFINICIÓN DEL RC'!$A$6:$C$30,3,0)</f>
        <v>Posibilidad de Beneficio a particulares o a terceros derivados de la Custodia y Vigilancia a las PPL</v>
      </c>
      <c r="E12" s="94" t="str">
        <f>+VLOOKUP(A12,'IDENTIFICACIÓN DEL RC'!$B$6:$F$32,5,0)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363</v>
      </c>
      <c r="L12" s="95" t="s">
        <v>364</v>
      </c>
      <c r="M12" s="95" t="s">
        <v>666</v>
      </c>
      <c r="N12" s="203" t="s">
        <v>365</v>
      </c>
      <c r="O12" s="203" t="s">
        <v>366</v>
      </c>
      <c r="P12" s="271" t="s">
        <v>367</v>
      </c>
    </row>
    <row r="13" spans="1:16" s="114" customFormat="1" ht="195" x14ac:dyDescent="0.25">
      <c r="A13" s="270">
        <v>6</v>
      </c>
      <c r="B13" s="209" t="str">
        <f>+VLOOKUP(A13,'DEFINICIÓN DEL RC'!$A$6:$G$32,2,0)</f>
        <v>Gestión Integral a las Personas Privadas de la Libertad -PPL-</v>
      </c>
      <c r="C13" s="95" t="str">
        <f>+VLOOKUP(A13,'IDENTIFICACIÓN DEL RC'!$B$6:$D$32,3,0)</f>
        <v>Dadivas a los funcionarios encargados del proceso de tramite Jurídico en beneficio particular de las PPL</v>
      </c>
      <c r="D13" s="202" t="str">
        <f>+VLOOKUP(A13,'DEFINICIÓN DEL RC'!$A$6:$C$30,3,0)</f>
        <v>Posibilidad de Beneficio a particulares o a terceros derivados de los trámites Jurídicos</v>
      </c>
      <c r="E13" s="94" t="str">
        <f>+VLOOKUP(A13,'IDENTIFICACIÓN DEL RC'!$B$6:$F$32,5,0)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368</v>
      </c>
      <c r="L13" s="95" t="s">
        <v>355</v>
      </c>
      <c r="M13" s="95" t="s">
        <v>667</v>
      </c>
      <c r="N13" s="203" t="s">
        <v>369</v>
      </c>
      <c r="O13" s="203" t="s">
        <v>370</v>
      </c>
      <c r="P13" s="271" t="s">
        <v>371</v>
      </c>
    </row>
    <row r="14" spans="1:16" s="114" customFormat="1" ht="180" x14ac:dyDescent="0.25">
      <c r="A14" s="270">
        <v>7</v>
      </c>
      <c r="B14" s="209" t="str">
        <f>+VLOOKUP(A14,'DEFINICIÓN DEL RC'!$A$6:$G$32,2,0)</f>
        <v>Control Disciplinario</v>
      </c>
      <c r="C14" s="95" t="str">
        <f>+VLOOKUP(A14,'IDENTIFICACIÓN DEL RC'!$B$6:$D$32,3,0)</f>
        <v xml:space="preserve">Pagos o presiones indebidas a los servidores de la oficina a fin de llevar a cabo incorrecta manipulación de los expedientes e impedir el normal desarrollo de la investigación disciplinaria </v>
      </c>
      <c r="D14" s="202" t="str">
        <f>+VLOOKUP(A14,'DEFINICIÓN DEL RC'!$A$6:$C$30,3,0)</f>
        <v>Posibilidad de desviaciones en las Investigaciones originadas por prácticas indebidas</v>
      </c>
      <c r="E14" s="94" t="str">
        <f>+VLOOKUP(A14,'IDENTIFICACIÓN DEL RC'!$B$6:$F$32,5,0)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372</v>
      </c>
      <c r="L14" s="95" t="s">
        <v>373</v>
      </c>
      <c r="M14" s="95" t="s">
        <v>668</v>
      </c>
      <c r="N14" s="203" t="s">
        <v>374</v>
      </c>
      <c r="O14" s="203" t="s">
        <v>375</v>
      </c>
      <c r="P14" s="271" t="s">
        <v>376</v>
      </c>
    </row>
    <row r="15" spans="1:16" s="114" customFormat="1" ht="195" x14ac:dyDescent="0.25">
      <c r="A15" s="270">
        <v>8</v>
      </c>
      <c r="B15" s="209" t="str">
        <f>+VLOOKUP(A15,'DEFINICIÓN DEL RC'!$A$6:$G$32,2,0)</f>
        <v>Administración de Bienes Muebles e Inmuebles para el Fortalecimiento de las Capacidades Operativas</v>
      </c>
      <c r="C15" s="95" t="str">
        <f>+VLOOKUP(A15,'IDENTIFICACIÓN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2" t="str">
        <f>+VLOOKUP(A15,'DEFINICIÓN DEL RC'!$A$6:$C$30,3,0)</f>
        <v>Posibilidad de suministro de combustible por parte de los proveedores a vehículos que no son de propiedad o no están a cargo de la SDSCJ para beneficio propio o de terceros</v>
      </c>
      <c r="E15" s="94" t="str">
        <f>+VLOOKUP(A15,'IDENTIFICACIÓN DEL RC'!$B$6:$F$32,5,0)</f>
        <v>1. Incumplimiento a las obligaciones contractuales.
2. Perdida de confianza en lo público
3. Detrimento patrimonial
4. Enriquecimiento ilícito de contratistas y/o servidores públicos</v>
      </c>
      <c r="F15" s="433"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433">
        <f>+VLOOKUP(A15,'VALORACIÓN DEL RC CON CONTROL'!$A$7:$C$31,3,0)</f>
        <v>96.666666666666671</v>
      </c>
      <c r="I15" s="433" t="str">
        <f>+VLOOKUP(A15,'VALORACIÓN DEL RC CON CONTROL'!$A$7:$G$31,7,0)</f>
        <v>ZONA RIESGO EXTREMO</v>
      </c>
      <c r="J15" s="434" t="str">
        <f>+VLOOKUP(A15,'TRATAMIENTO DE RIESGO RESIDUAL '!$A$7:$D$31,4,0)</f>
        <v>Reducir el riesgo</v>
      </c>
      <c r="K15" s="95" t="s">
        <v>649</v>
      </c>
      <c r="L15" s="95" t="s">
        <v>355</v>
      </c>
      <c r="M15" s="95" t="s">
        <v>669</v>
      </c>
      <c r="N15" s="430" t="s">
        <v>350</v>
      </c>
      <c r="O15" s="430" t="s">
        <v>351</v>
      </c>
      <c r="P15" s="431" t="s">
        <v>352</v>
      </c>
    </row>
    <row r="16" spans="1:16" s="114" customFormat="1" ht="195" x14ac:dyDescent="0.25">
      <c r="A16" s="270">
        <v>8</v>
      </c>
      <c r="B16" s="209" t="str">
        <f>+VLOOKUP(A16,'DEFINICIÓN DEL RC'!$A$6:$G$32,2,0)</f>
        <v>Administración de Bienes Muebles e Inmuebles para el Fortalecimiento de las Capacidades Operativas</v>
      </c>
      <c r="C16" s="95" t="str">
        <f>+VLOOKUP(A16,'IDENTIFICACIÓN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2" t="str">
        <f>+VLOOKUP(A16,'DEFINICIÓN DEL RC'!$A$6:$C$30,3,0)</f>
        <v>Posibilidad de suministro de combustible por parte de los proveedores a vehículos que no son de propiedad o no están a cargo de la SDSCJ para beneficio propio o de terceros</v>
      </c>
      <c r="E16" s="94" t="str">
        <f>+VLOOKUP(A16,'IDENTIFICACIÓN DEL RC'!$B$6:$F$32,5,0)</f>
        <v>1. Incumplimiento a las obligaciones contractuales.
2. Perdida de confianza en lo público
3. Detrimento patrimonial
4. Enriquecimiento ilícito de contratistas y/o servidores públicos</v>
      </c>
      <c r="F16" s="433"/>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33"/>
      <c r="I16" s="433"/>
      <c r="J16" s="434"/>
      <c r="K16" s="95" t="s">
        <v>649</v>
      </c>
      <c r="L16" s="95" t="s">
        <v>355</v>
      </c>
      <c r="M16" s="95" t="s">
        <v>377</v>
      </c>
      <c r="N16" s="430"/>
      <c r="O16" s="430"/>
      <c r="P16" s="431"/>
    </row>
    <row r="17" spans="1:16" s="114" customFormat="1" ht="195" x14ac:dyDescent="0.25">
      <c r="A17" s="270">
        <v>8</v>
      </c>
      <c r="B17" s="209" t="str">
        <f>+VLOOKUP(A17,'DEFINICIÓN DEL RC'!$A$6:$G$32,2,0)</f>
        <v>Administración de Bienes Muebles e Inmuebles para el Fortalecimiento de las Capacidades Operativas</v>
      </c>
      <c r="C17" s="95" t="str">
        <f>+VLOOKUP(A17,'IDENTIFICACIÓN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2" t="str">
        <f>+VLOOKUP(A17,'DEFINICIÓN DEL RC'!$A$6:$C$30,3,0)</f>
        <v>Posibilidad de suministro de combustible por parte de los proveedores a vehículos que no son de propiedad o no están a cargo de la SDSCJ para beneficio propio o de terceros</v>
      </c>
      <c r="E17" s="94" t="str">
        <f>+VLOOKUP(A17,'IDENTIFICACIÓN DEL RC'!$B$6:$F$32,5,0)</f>
        <v>1. Incumplimiento a las obligaciones contractuales.
2. Perdida de confianza en lo público
3. Detrimento patrimonial
4. Enriquecimiento ilícito de contratistas y/o servidores públicos</v>
      </c>
      <c r="F17" s="433"/>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33"/>
      <c r="I17" s="433"/>
      <c r="J17" s="434"/>
      <c r="K17" s="95" t="s">
        <v>649</v>
      </c>
      <c r="L17" s="95" t="s">
        <v>373</v>
      </c>
      <c r="M17" s="95" t="s">
        <v>670</v>
      </c>
      <c r="N17" s="430"/>
      <c r="O17" s="430"/>
      <c r="P17" s="431"/>
    </row>
    <row r="18" spans="1:16" s="114" customFormat="1" ht="165" x14ac:dyDescent="0.25">
      <c r="A18" s="270">
        <v>9</v>
      </c>
      <c r="B18" s="209" t="str">
        <f>+VLOOKUP(A18,'DEFINICIÓN DEL RC'!$A$6:$G$32,2,0)</f>
        <v>Gestión de Comunicaciones Estratégicas</v>
      </c>
      <c r="C18" s="95" t="str">
        <f>+VLOOKUP(A18,'IDENTIFICACIÓN DEL RC'!$B$6:$D$32,3,0)</f>
        <v>Ausencia de protocolos de Custodia de la información confidencial de la Institución.
Inoperancia de algunos funcionarios.
Incumplimiento de funciones por acción u omisión.
Falta de capacitación para los funcionarios.</v>
      </c>
      <c r="D18" s="202" t="str">
        <f>+VLOOKUP(A18,'DEFINICIÓN DEL RC'!$A$6:$C$30,3,0)</f>
        <v>Posibilidad de Filtración o manejo inadecuado de información por parte de funcionarios de la entidad.</v>
      </c>
      <c r="E18" s="94" t="str">
        <f>+VLOOKUP(A18,'IDENTIFICACIÓN DEL RC'!$B$6:$F$32,5,0)</f>
        <v>Mala Imagen.
Perdida de Credibilidad.
Detrimento de la Imagen Publica.</v>
      </c>
      <c r="F18" s="433"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33">
        <f>+VLOOKUP(A18,'VALORACIÓN DEL RC CON CONTROL'!$A$7:$C$31,3,0)</f>
        <v>100</v>
      </c>
      <c r="I18" s="433" t="str">
        <f>+VLOOKUP(A18,'VALORACIÓN DEL RC CON CONTROL'!$A$7:$G$31,7,0)</f>
        <v>ZONA RIESGO EXTREMO</v>
      </c>
      <c r="J18" s="72" t="str">
        <f>+VLOOKUP(A18,'TRATAMIENTO DE RIESGO RESIDUAL '!$A$7:$D$31,4,0)</f>
        <v>Reducir el riesgo</v>
      </c>
      <c r="K18" s="95" t="s">
        <v>650</v>
      </c>
      <c r="L18" s="95" t="s">
        <v>378</v>
      </c>
      <c r="M18" s="95" t="s">
        <v>671</v>
      </c>
      <c r="N18" s="430" t="s">
        <v>379</v>
      </c>
      <c r="O18" s="430" t="s">
        <v>380</v>
      </c>
      <c r="P18" s="431" t="s">
        <v>381</v>
      </c>
    </row>
    <row r="19" spans="1:16" s="114" customFormat="1" ht="135" x14ac:dyDescent="0.25">
      <c r="A19" s="270">
        <v>9</v>
      </c>
      <c r="B19" s="209" t="str">
        <f>+VLOOKUP(A19,'DEFINICIÓN DEL RC'!$A$6:$G$32,2,0)</f>
        <v>Gestión de Comunicaciones Estratégicas</v>
      </c>
      <c r="C19" s="95" t="str">
        <f>+VLOOKUP(A19,'IDENTIFICACIÓN DEL RC'!$B$6:$D$32,3,0)</f>
        <v>Ausencia de protocolos de Custodia de la información confidencial de la Institución.
Inoperancia de algunos funcionarios.
Incumplimiento de funciones por acción u omisión.
Falta de capacitación para los funcionarios.</v>
      </c>
      <c r="D19" s="202" t="str">
        <f>+VLOOKUP(A19,'DEFINICIÓN DEL RC'!$A$6:$C$30,3,0)</f>
        <v>Posibilidad de Filtración o manejo inadecuado de información por parte de funcionarios de la entidad.</v>
      </c>
      <c r="E19" s="94" t="str">
        <f>+VLOOKUP(A19,'IDENTIFICACIÓN DEL RC'!$B$6:$F$32,5,0)</f>
        <v>Mala Imagen.
Perdida de Credibilidad.
Detrimento de la Imagen Publica.</v>
      </c>
      <c r="F19" s="433"/>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433"/>
      <c r="I19" s="433"/>
      <c r="J19" s="72" t="str">
        <f>+VLOOKUP(A19,'TRATAMIENTO DE RIESGO RESIDUAL '!$A$7:$D$31,4,0)</f>
        <v>Reducir el riesgo</v>
      </c>
      <c r="K19" s="95" t="s">
        <v>651</v>
      </c>
      <c r="L19" s="95" t="s">
        <v>382</v>
      </c>
      <c r="M19" s="95" t="s">
        <v>672</v>
      </c>
      <c r="N19" s="430"/>
      <c r="O19" s="430"/>
      <c r="P19" s="431"/>
    </row>
    <row r="20" spans="1:16" s="114" customFormat="1" ht="195" x14ac:dyDescent="0.25">
      <c r="A20" s="270">
        <v>10</v>
      </c>
      <c r="B20" s="209" t="str">
        <f>+VLOOKUP(A20,'DEFINICIÓN DEL RC'!$A$6:$G$32,2,0)</f>
        <v>Gestión de Emergencias</v>
      </c>
      <c r="C20" s="95" t="str">
        <f>+VLOOKUP(A20,'IDENTIFICACIÓN DEL RC'!$B$6:$D$32,3,0)</f>
        <v>Indisponibilidad, manipulación, alteración, perdida o mal uso de la información por parte del personal del C4, Operadores externos, así como terceros no vinculados al C4.
Posible pérdida de documentos o información pública</v>
      </c>
      <c r="D20" s="202"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33"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33">
        <f>+VLOOKUP(A20,'VALORACIÓN DEL RC CON CONTROL'!$A$7:$C$31,3,0)</f>
        <v>98.333333333333329</v>
      </c>
      <c r="I20" s="433" t="str">
        <f>+VLOOKUP(A20,'VALORACIÓN DEL RC CON CONTROL'!$A$7:$G$31,7,0)</f>
        <v>ZONA RIESGO ALTO</v>
      </c>
      <c r="J20" s="434" t="str">
        <f>+VLOOKUP(A20,'TRATAMIENTO DE RIESGO RESIDUAL '!$A$7:$D$31,4,0)</f>
        <v>Reducir el riesgo</v>
      </c>
      <c r="K20" s="95" t="s">
        <v>652</v>
      </c>
      <c r="L20" s="95" t="s">
        <v>373</v>
      </c>
      <c r="M20" s="95" t="s">
        <v>673</v>
      </c>
      <c r="N20" s="430" t="s">
        <v>384</v>
      </c>
      <c r="O20" s="430" t="s">
        <v>380</v>
      </c>
      <c r="P20" s="431" t="s">
        <v>381</v>
      </c>
    </row>
    <row r="21" spans="1:16" s="114" customFormat="1" ht="195" x14ac:dyDescent="0.25">
      <c r="A21" s="270">
        <v>10</v>
      </c>
      <c r="B21" s="209" t="str">
        <f>+VLOOKUP(A21,'DEFINICIÓN DEL RC'!$A$6:$G$32,2,0)</f>
        <v>Gestión de Emergencias</v>
      </c>
      <c r="C21" s="95" t="str">
        <f>+VLOOKUP(A21,'IDENTIFICACIÓN DEL RC'!$B$6:$D$32,3,0)</f>
        <v>Indisponibilidad, manipulación, alteración, perdida o mal uso de la información por parte del personal del C4, Operadores externos, así como terceros no vinculados al C4.
Posible pérdida de documentos o información pública</v>
      </c>
      <c r="D21" s="202"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33"/>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33"/>
      <c r="I21" s="433"/>
      <c r="J21" s="434"/>
      <c r="K21" s="95" t="s">
        <v>653</v>
      </c>
      <c r="L21" s="95" t="s">
        <v>373</v>
      </c>
      <c r="M21" s="95" t="s">
        <v>674</v>
      </c>
      <c r="N21" s="430"/>
      <c r="O21" s="430"/>
      <c r="P21" s="431"/>
    </row>
    <row r="22" spans="1:16" s="114" customFormat="1" ht="195" x14ac:dyDescent="0.25">
      <c r="A22" s="270">
        <v>10</v>
      </c>
      <c r="B22" s="209" t="str">
        <f>+VLOOKUP(A22,'DEFINICIÓN DEL RC'!$A$6:$G$32,2,0)</f>
        <v>Gestión de Emergencias</v>
      </c>
      <c r="C22" s="95" t="str">
        <f>+VLOOKUP(A22,'IDENTIFICACIÓN DEL RC'!$B$6:$D$32,3,0)</f>
        <v>Indisponibilidad, manipulación, alteración, perdida o mal uso de la información por parte del personal del C4, Operadores externos, así como terceros no vinculados al C4.
Posible pérdida de documentos o información pública</v>
      </c>
      <c r="D22" s="202"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33"/>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33"/>
      <c r="I22" s="433"/>
      <c r="J22" s="434"/>
      <c r="K22" s="95" t="s">
        <v>383</v>
      </c>
      <c r="L22" s="95" t="s">
        <v>385</v>
      </c>
      <c r="M22" s="95" t="s">
        <v>675</v>
      </c>
      <c r="N22" s="430"/>
      <c r="O22" s="430"/>
      <c r="P22" s="431"/>
    </row>
    <row r="23" spans="1:16" s="114" customFormat="1" ht="105" x14ac:dyDescent="0.25">
      <c r="A23" s="270">
        <v>11</v>
      </c>
      <c r="B23" s="209" t="str">
        <f>+VLOOKUP(A23,'DEFINICIÓN DEL RC'!$A$6:$G$32,2,0)</f>
        <v>Gestión Documental</v>
      </c>
      <c r="C23" s="95" t="str">
        <f>+VLOOKUP(A23,'IDENTIFICACIÓN DEL RC'!$B$6:$D$32,3,0)</f>
        <v xml:space="preserve">Desconocimiento o incumplimiento de las políticas y procedimientos de Gestión Documental. </v>
      </c>
      <c r="D23" s="202"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RC'!$B$6:$F$32,5,0)</f>
        <v>* Desactualización de Inventario documental.
* Reconstrucción documental.
* Fraudes, Acciones ilícitas.
* Apertura de Investigación disciplinaria.</v>
      </c>
      <c r="F23" s="433"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33" t="str">
        <f>+VLOOKUP(A23,'VALORACIÓN DEL RC CON CONTROL'!$A$7:$G$31,7,0)</f>
        <v>ZONA RIESGO ALTO</v>
      </c>
      <c r="J23" s="434" t="str">
        <f>+VLOOKUP(A23,'TRATAMIENTO DE RIESGO RESIDUAL '!$A$7:$D$31,4,0)</f>
        <v>Reducir el riesgo</v>
      </c>
      <c r="K23" s="95" t="s">
        <v>386</v>
      </c>
      <c r="L23" s="95" t="s">
        <v>353</v>
      </c>
      <c r="M23" s="95" t="s">
        <v>676</v>
      </c>
      <c r="N23" s="430" t="s">
        <v>350</v>
      </c>
      <c r="O23" s="430" t="s">
        <v>351</v>
      </c>
      <c r="P23" s="431" t="s">
        <v>352</v>
      </c>
    </row>
    <row r="24" spans="1:16" s="114" customFormat="1" ht="105" x14ac:dyDescent="0.25">
      <c r="A24" s="270">
        <v>11</v>
      </c>
      <c r="B24" s="209" t="str">
        <f>+VLOOKUP(A24,'DEFINICIÓN DEL RC'!$A$6:$G$32,2,0)</f>
        <v>Gestión Documental</v>
      </c>
      <c r="C24" s="95" t="str">
        <f>+VLOOKUP(A24,'IDENTIFICACIÓN DEL RC'!$B$6:$D$32,3,0)</f>
        <v xml:space="preserve">Desconocimiento o incumplimiento de las políticas y procedimientos de Gestión Documental. </v>
      </c>
      <c r="D24" s="202"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RC'!$B$6:$F$32,5,0)</f>
        <v>* Desactualización de Inventario documental.
* Reconstrucción documental.
* Fraudes, Acciones ilícitas.
* Apertura de Investigación disciplinaria.</v>
      </c>
      <c r="F24" s="433"/>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33"/>
      <c r="J24" s="434"/>
      <c r="K24" s="95" t="s">
        <v>386</v>
      </c>
      <c r="L24" s="95" t="s">
        <v>387</v>
      </c>
      <c r="M24" s="95" t="s">
        <v>677</v>
      </c>
      <c r="N24" s="430"/>
      <c r="O24" s="430"/>
      <c r="P24" s="431"/>
    </row>
    <row r="25" spans="1:16" ht="90" x14ac:dyDescent="0.25">
      <c r="A25" s="270">
        <v>11</v>
      </c>
      <c r="B25" s="209" t="str">
        <f>+VLOOKUP(A25,'DEFINICIÓN DEL RC'!$A$6:$G$32,2,0)</f>
        <v>Gestión Documental</v>
      </c>
      <c r="C25" s="95" t="str">
        <f>+VLOOKUP(A25,'IDENTIFICACIÓN DEL RC'!$B$6:$D$32,3,0)</f>
        <v xml:space="preserve">Desconocimiento o incumplimiento de las políticas y procedimientos de Gestión Documental. </v>
      </c>
      <c r="D25" s="202"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RC'!$B$6:$F$32,5,0)</f>
        <v>* Desactualización de Inventario documental.
* Reconstrucción documental.
* Fraudes, Acciones ilícitas.
* Apertura de Investigación disciplinaria.</v>
      </c>
      <c r="F25" s="433"/>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33"/>
      <c r="J25" s="434"/>
      <c r="K25" s="95" t="s">
        <v>388</v>
      </c>
      <c r="L25" s="95" t="s">
        <v>355</v>
      </c>
      <c r="M25" s="95" t="s">
        <v>678</v>
      </c>
      <c r="N25" s="430"/>
      <c r="O25" s="430"/>
      <c r="P25" s="431"/>
    </row>
    <row r="26" spans="1:16" ht="90" x14ac:dyDescent="0.25">
      <c r="A26" s="270">
        <v>12</v>
      </c>
      <c r="B26" s="209" t="str">
        <f>+VLOOKUP(A26,'DEFINICIÓN DEL RC'!$A$6:$G$32,2,0)</f>
        <v>Gestión de Recursos Físicos al Servicio de la Entidad</v>
      </c>
      <c r="C26" s="95" t="str">
        <f>+VLOOKUP(A26,'IDENTIFICACIÓN DEL RC'!$B$6:$D$32,3,0)</f>
        <v>Incumplimiento por parte de los servidores de lo establecido en las resoluciones, circulares, procedimientos y políticas, para la administración de bienes.</v>
      </c>
      <c r="D26" s="202"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RC'!$B$6:$F$32,5,0)</f>
        <v>* Afectación en la prestación del servicio.
* Detrimento patrimonial.
* Investigaciones disciplinarias.
* Generación de hallazgos por parte de Entes de Control.</v>
      </c>
      <c r="F26" s="433"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33">
        <f>+VLOOKUP(A26,'VALORACIÓN DEL RC CON CONTROL'!$A$7:$C$31,3,0)</f>
        <v>98.333333333333329</v>
      </c>
      <c r="I26" s="433" t="str">
        <f>+VLOOKUP(A26,'VALORACIÓN DEL RC CON CONTROL'!$A$7:$G$31,7,0)</f>
        <v>ZONA RIESGO ALTO</v>
      </c>
      <c r="J26" s="72" t="str">
        <f>+VLOOKUP(A26,'TRATAMIENTO DE RIESGO RESIDUAL '!$A$7:$D$31,4,0)</f>
        <v>Reducir el riesgo</v>
      </c>
      <c r="K26" s="95" t="s">
        <v>389</v>
      </c>
      <c r="L26" s="95" t="s">
        <v>387</v>
      </c>
      <c r="M26" s="95" t="s">
        <v>679</v>
      </c>
      <c r="N26" s="430" t="s">
        <v>350</v>
      </c>
      <c r="O26" s="430" t="s">
        <v>351</v>
      </c>
      <c r="P26" s="431" t="s">
        <v>352</v>
      </c>
    </row>
    <row r="27" spans="1:16" ht="105" x14ac:dyDescent="0.25">
      <c r="A27" s="270">
        <v>12</v>
      </c>
      <c r="B27" s="209" t="str">
        <f>+VLOOKUP(A27,'DEFINICIÓN DEL RC'!$A$6:$G$32,2,0)</f>
        <v>Gestión de Recursos Físicos al Servicio de la Entidad</v>
      </c>
      <c r="C27" s="95" t="str">
        <f>+VLOOKUP(A27,'IDENTIFICACIÓN DEL RC'!$B$6:$D$32,3,0)</f>
        <v>Incumplimiento por parte de los servidores de lo establecido en las resoluciones, circulares, procedimientos y políticas, para la administración de bienes.</v>
      </c>
      <c r="D27" s="202"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RC'!$B$6:$F$32,5,0)</f>
        <v>* Afectación en la prestación del servicio.
* Detrimento patrimonial.
* Investigaciones disciplinarias.
* Generación de hallazgos por parte de Entes de Control.</v>
      </c>
      <c r="F27" s="433"/>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33"/>
      <c r="I27" s="433"/>
      <c r="J27" s="72" t="str">
        <f>+VLOOKUP(A27,'TRATAMIENTO DE RIESGO RESIDUAL '!$A$7:$D$31,4,0)</f>
        <v>Reducir el riesgo</v>
      </c>
      <c r="K27" s="95" t="s">
        <v>389</v>
      </c>
      <c r="L27" s="95" t="s">
        <v>353</v>
      </c>
      <c r="M27" s="95" t="s">
        <v>680</v>
      </c>
      <c r="N27" s="430"/>
      <c r="O27" s="430"/>
      <c r="P27" s="431"/>
    </row>
    <row r="28" spans="1:16" ht="90" x14ac:dyDescent="0.25">
      <c r="A28" s="270">
        <v>12</v>
      </c>
      <c r="B28" s="209" t="str">
        <f>+VLOOKUP(A28,'DEFINICIÓN DEL RC'!$A$6:$G$32,2,0)</f>
        <v>Gestión de Recursos Físicos al Servicio de la Entidad</v>
      </c>
      <c r="C28" s="95" t="str">
        <f>+VLOOKUP(A28,'IDENTIFICACIÓN DEL RC'!$B$6:$D$32,3,0)</f>
        <v>Incumplimiento por parte de los servidores de lo establecido en las resoluciones, circulares, procedimientos y políticas, para la administración de bienes.</v>
      </c>
      <c r="D28" s="202"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RC'!$B$6:$F$32,5,0)</f>
        <v>* Afectación en la prestación del servicio.
* Detrimento patrimonial.
* Investigaciones disciplinarias.
* Generación de hallazgos por parte de Entes de Control.</v>
      </c>
      <c r="F28" s="433"/>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33"/>
      <c r="I28" s="433"/>
      <c r="J28" s="72" t="str">
        <f>+VLOOKUP(A28,'TRATAMIENTO DE RIESGO RESIDUAL '!$A$7:$D$31,4,0)</f>
        <v>Reducir el riesgo</v>
      </c>
      <c r="K28" s="95" t="s">
        <v>389</v>
      </c>
      <c r="L28" s="95" t="s">
        <v>382</v>
      </c>
      <c r="M28" s="95" t="s">
        <v>681</v>
      </c>
      <c r="N28" s="430"/>
      <c r="O28" s="430"/>
      <c r="P28" s="431"/>
    </row>
    <row r="29" spans="1:16" ht="135" x14ac:dyDescent="0.25">
      <c r="A29" s="270">
        <v>13</v>
      </c>
      <c r="B29" s="209" t="str">
        <f>+VLOOKUP(A29,'DEFINICIÓN DEL RC'!$A$6:$G$32,2,0)</f>
        <v>Gestión de Seguridad y Convivencia</v>
      </c>
      <c r="C29" s="95" t="str">
        <f>+VLOOKUP(A29,'IDENTIFICACIÓN DEL RC'!$B$6:$D$32,3,0)</f>
        <v>Ausencia de una cultura de la seguridad de la información que garantice que el funcionario o contratista conozca sus deberes y responsabilidades en la preservación de la confidencialidad de la información</v>
      </c>
      <c r="D29" s="202" t="str">
        <f>+VLOOKUP(A29,'DEFINICIÓN DEL RC'!$A$6:$C$30,3,0)</f>
        <v>Posibilidad de pérdida económica y reputacional por demandas a la entidad por el uso indebido de información confidencial a terceros por parte de funcionarios</v>
      </c>
      <c r="E29" s="94" t="str">
        <f>+VLOOKUP(A29,'IDENTIFICACIÓN DEL RC'!$B$6:$F$32,5,0)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654</v>
      </c>
      <c r="L29" s="95" t="s">
        <v>349</v>
      </c>
      <c r="M29" s="95" t="s">
        <v>682</v>
      </c>
      <c r="N29" s="203" t="s">
        <v>390</v>
      </c>
      <c r="O29" s="203" t="s">
        <v>391</v>
      </c>
      <c r="P29" s="271" t="s">
        <v>392</v>
      </c>
    </row>
    <row r="30" spans="1:16" ht="150" x14ac:dyDescent="0.25">
      <c r="A30" s="270">
        <v>14</v>
      </c>
      <c r="B30" s="209" t="str">
        <f>+VLOOKUP(A30,'DEFINICIÓN DEL RC'!$A$6:$G$32,2,0)</f>
        <v>Gestión de Tecnologías de la Información</v>
      </c>
      <c r="C30" s="95" t="str">
        <f>+VLOOKUP(A30,'IDENTIFICACIÓN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2"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RC'!$B$6:$F$32,5,0)</f>
        <v>Divulgación de información clasificada o reservada de la entidad. Sanciones a la entidad por inadecuada protección de datos personales. Perdida de imagen reputacional de la entidad. Vicio en los procesos de contratación.</v>
      </c>
      <c r="F30" s="433"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33">
        <f>+VLOOKUP(A30,'VALORACIÓN DEL RC CON CONTROL'!$A$7:$C$31,3,0)</f>
        <v>100</v>
      </c>
      <c r="I30" s="433" t="str">
        <f>+VLOOKUP(A30,'VALORACIÓN DEL RC CON CONTROL'!$A$7:$G$31,7,0)</f>
        <v>ZONA RIESGO EXTREMO</v>
      </c>
      <c r="J30" s="434" t="str">
        <f>+VLOOKUP(A30,'TRATAMIENTO DE RIESGO RESIDUAL '!$A$7:$D$31,4,0)</f>
        <v>Reducir el riesgo</v>
      </c>
      <c r="K30" s="95" t="s">
        <v>393</v>
      </c>
      <c r="L30" s="95" t="s">
        <v>355</v>
      </c>
      <c r="M30" s="95" t="s">
        <v>683</v>
      </c>
      <c r="N30" s="430" t="s">
        <v>384</v>
      </c>
      <c r="O30" s="430" t="s">
        <v>394</v>
      </c>
      <c r="P30" s="431" t="s">
        <v>395</v>
      </c>
    </row>
    <row r="31" spans="1:16" ht="150" x14ac:dyDescent="0.25">
      <c r="A31" s="270">
        <v>14</v>
      </c>
      <c r="B31" s="209" t="str">
        <f>+VLOOKUP(A31,'DEFINICIÓN DEL RC'!$A$6:$G$32,2,0)</f>
        <v>Gestión de Tecnologías de la Información</v>
      </c>
      <c r="C31" s="95" t="str">
        <f>+VLOOKUP(A31,'IDENTIFICACIÓN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2"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RC'!$B$6:$F$32,5,0)</f>
        <v>Divulgación de información clasificada o reservada de la entidad. Sanciones a la entidad por inadecuada protección de datos personales. Perdida de imagen reputacional de la entidad. Vicio en los procesos de contratación.</v>
      </c>
      <c r="F31" s="433"/>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33"/>
      <c r="I31" s="433"/>
      <c r="J31" s="434"/>
      <c r="K31" s="95" t="s">
        <v>655</v>
      </c>
      <c r="L31" s="95" t="s">
        <v>355</v>
      </c>
      <c r="M31" s="95" t="s">
        <v>684</v>
      </c>
      <c r="N31" s="430"/>
      <c r="O31" s="430"/>
      <c r="P31" s="431"/>
    </row>
    <row r="32" spans="1:16" ht="135" x14ac:dyDescent="0.25">
      <c r="A32" s="270">
        <v>15</v>
      </c>
      <c r="B32" s="209" t="str">
        <f>+VLOOKUP(A32,'DEFINICIÓN DEL RC'!$A$6:$G$32,2,0)</f>
        <v>Gestión de Tecnologías de la Información</v>
      </c>
      <c r="C32" s="95" t="str">
        <f>+VLOOKUP(A32,'IDENTIFICACIÓN DEL RC'!$B$6:$D$32,3,0)</f>
        <v>Manipulación y/o Modificación de información de la entidad por usuarios o procesos no autorizados.</v>
      </c>
      <c r="D32" s="202" t="str">
        <f>+VLOOKUP(A32,'DEFINICIÓN DEL RC'!$A$6:$C$30,3,0)</f>
        <v>Posibilidad de Pérdida de Integridad de la información almacenada en la infraestructura o soluciones tecnológicas de la entidad.</v>
      </c>
      <c r="E32" s="94" t="str">
        <f>+VLOOKUP(A32,'IDENTIFICACIÓN DEL RC'!$B$6:$F$32,5,0)</f>
        <v>Alteración de cifras o contenido publicado en la pagina de la entidad o la intranet. Alteración de cifras o datos generados por las áreas de la entidad. Perdida de imagen reputacional de la entidad</v>
      </c>
      <c r="F32" s="433"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33">
        <f>+VLOOKUP(A32,'VALORACIÓN DEL RC CON CONTROL'!$A$7:$C$31,3,0)</f>
        <v>100</v>
      </c>
      <c r="I32" s="433" t="str">
        <f>+VLOOKUP(A32,'VALORACIÓN DEL RC CON CONTROL'!$A$7:$G$31,7,0)</f>
        <v>ZONA RIESGO EXTREMO</v>
      </c>
      <c r="J32" s="434" t="str">
        <f>+VLOOKUP(A32,'TRATAMIENTO DE RIESGO RESIDUAL '!$A$7:$D$31,4,0)</f>
        <v>Reducir el riesgo</v>
      </c>
      <c r="K32" s="95" t="s">
        <v>396</v>
      </c>
      <c r="L32" s="95" t="s">
        <v>349</v>
      </c>
      <c r="M32" s="95" t="s">
        <v>685</v>
      </c>
      <c r="N32" s="430" t="s">
        <v>384</v>
      </c>
      <c r="O32" s="430" t="s">
        <v>394</v>
      </c>
      <c r="P32" s="431" t="s">
        <v>397</v>
      </c>
    </row>
    <row r="33" spans="1:16" ht="105" x14ac:dyDescent="0.25">
      <c r="A33" s="270">
        <v>15</v>
      </c>
      <c r="B33" s="209" t="str">
        <f>+VLOOKUP(A33,'DEFINICIÓN DEL RC'!$A$6:$G$32,2,0)</f>
        <v>Gestión de Tecnologías de la Información</v>
      </c>
      <c r="C33" s="95" t="str">
        <f>+VLOOKUP(A33,'IDENTIFICACIÓN DEL RC'!$B$6:$D$32,3,0)</f>
        <v>Manipulación y/o Modificación de información de la entidad por usuarios o procesos no autorizados.</v>
      </c>
      <c r="D33" s="202" t="str">
        <f>+VLOOKUP(A33,'DEFINICIÓN DEL RC'!$A$6:$C$30,3,0)</f>
        <v>Posibilidad de Pérdida de Integridad de la información almacenada en la infraestructura o soluciones tecnológicas de la entidad.</v>
      </c>
      <c r="E33" s="94" t="str">
        <f>+VLOOKUP(A33,'IDENTIFICACIÓN DEL RC'!$B$6:$F$32,5,0)</f>
        <v>Alteración de cifras o contenido publicado en la pagina de la entidad o la intranet. Alteración de cifras o datos generados por las áreas de la entidad. Perdida de imagen reputacional de la entidad</v>
      </c>
      <c r="F33" s="433"/>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433"/>
      <c r="I33" s="433"/>
      <c r="J33" s="434"/>
      <c r="K33" s="95" t="s">
        <v>398</v>
      </c>
      <c r="L33" s="95" t="s">
        <v>349</v>
      </c>
      <c r="M33" s="95" t="s">
        <v>686</v>
      </c>
      <c r="N33" s="430"/>
      <c r="O33" s="430"/>
      <c r="P33" s="431"/>
    </row>
    <row r="34" spans="1:16" ht="390" x14ac:dyDescent="0.25">
      <c r="A34" s="270">
        <v>16</v>
      </c>
      <c r="B34" s="209" t="str">
        <f>+VLOOKUP(A34,'DEFINICIÓN DEL RC'!$A$6:$G$32,2,0)</f>
        <v>Gestión Financiera</v>
      </c>
      <c r="C34" s="95" t="str">
        <f>+VLOOKUP(A34,'IDENTIFICACIÓN DEL RC'!$B$6:$D$32,3,0)</f>
        <v>Adulteración de los documentos legales soporte de pago
Incumplimiento de funciones por acción u omisión
Falta de personal capacitado para brindar atención y servicio</v>
      </c>
      <c r="D34" s="202" t="str">
        <f>+VLOOKUP(A34,'DEFINICIÓN DEL RC'!$A$6:$C$30,3,0)</f>
        <v>Posibilidad de Tramite de pagos incumpliendo los requisitos establecidos otorgando beneficios a terceros en contra de lo establecido en el Procedimiento PD-GF-13 Gestión de Pagos</v>
      </c>
      <c r="E34" s="94" t="str">
        <f>+VLOOKUP(A34,'IDENTIFICACIÓN DEL RC'!$B$6:$F$32,5,0)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656</v>
      </c>
      <c r="L34" s="95" t="s">
        <v>355</v>
      </c>
      <c r="M34" s="95" t="s">
        <v>687</v>
      </c>
      <c r="N34" s="203" t="s">
        <v>374</v>
      </c>
      <c r="O34" s="203" t="s">
        <v>399</v>
      </c>
      <c r="P34" s="271" t="s">
        <v>400</v>
      </c>
    </row>
    <row r="35" spans="1:16" ht="150" x14ac:dyDescent="0.25">
      <c r="A35" s="270">
        <v>17</v>
      </c>
      <c r="B35" s="209" t="str">
        <f>+VLOOKUP(A35,'DEFINICIÓN DEL RC'!$A$6:$G$32,2,0)</f>
        <v>Gestión Estratégica del Talento Humano</v>
      </c>
      <c r="C35" s="95" t="str">
        <f>+VLOOKUP(A35,'IDENTIFICACIÓN DEL RC'!$B$6:$D$32,3,0)</f>
        <v>Posible intercambio de dadivas entre el funcionario responsable y el contratista no apto para la vacante.</v>
      </c>
      <c r="D35" s="202" t="str">
        <f>+VLOOKUP(A35,'DEFINICIÓN DEL RC'!$A$6:$C$30,3,0)</f>
        <v>Posibilidad de Posesionar un servidor público que Incumpla con los requisitos establecidos en el Manual de Funciones de la SCJ</v>
      </c>
      <c r="E35" s="94" t="str">
        <f>+VLOOKUP(A35,'IDENTIFICACIÓN DEL RC'!$B$6:$F$32,5,0)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401</v>
      </c>
      <c r="L35" s="95" t="s">
        <v>355</v>
      </c>
      <c r="M35" s="95" t="s">
        <v>688</v>
      </c>
      <c r="N35" s="203" t="s">
        <v>374</v>
      </c>
      <c r="O35" s="203" t="s">
        <v>402</v>
      </c>
      <c r="P35" s="271" t="s">
        <v>400</v>
      </c>
    </row>
    <row r="36" spans="1:16" ht="255" hidden="1" x14ac:dyDescent="0.25">
      <c r="A36" s="272">
        <v>18</v>
      </c>
      <c r="B36" s="209" t="str">
        <f>+VLOOKUP(A36,'DEFINICIÓN DEL RC'!$A$6:$G$32,2,0)</f>
        <v>Gestión Estratégica del Talento Humano</v>
      </c>
      <c r="C36" s="204" t="str">
        <f>+VLOOKUP(A36,'IDENTIFICACIÓN DEL RC'!$B$6:$D$32,3,0)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44" t="str">
        <f>+VLOOKUP(A36,'DEFINICIÓN DEL RC'!$A$6:$C$30,3,0)</f>
        <v>Posibilidad de Interés indebido por un oferente en los procesos de contratación de la Dirección de Gestión Humana</v>
      </c>
      <c r="E36" s="204" t="str">
        <f>+VLOOKUP(A36,'IDENTIFICACIÓN DEL RC'!$B$6:$F$32,5,0)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04" t="str">
        <f>+VLOOKUP(A36,'ANÁLISIS DEL RC'!$A$6:$G$32,7,0)</f>
        <v>ZONA RIESGO EXTREMO</v>
      </c>
      <c r="G36" s="204"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04">
        <f>+VLOOKUP(A36,'VALORACIÓN DEL RC CON CONTROL'!$A$7:$C$31,3,0)</f>
        <v>100</v>
      </c>
      <c r="I36" s="204" t="str">
        <f>+VLOOKUP(A36,'VALORACIÓN DEL RC CON CONTROL'!$A$7:$G$31,7,0)</f>
        <v>ZONA RIESGO EXTREMO</v>
      </c>
      <c r="J36" s="205" t="str">
        <f>+VLOOKUP(A36,'TRATAMIENTO DE RIESGO RESIDUAL '!$A$7:$D$31,4,0)</f>
        <v>Reducir el riesgo</v>
      </c>
      <c r="K36" s="204" t="s">
        <v>401</v>
      </c>
      <c r="L36" s="204" t="s">
        <v>355</v>
      </c>
      <c r="M36" s="204" t="s">
        <v>403</v>
      </c>
      <c r="N36" s="204" t="s">
        <v>374</v>
      </c>
      <c r="O36" s="204" t="s">
        <v>402</v>
      </c>
      <c r="P36" s="273" t="s">
        <v>400</v>
      </c>
    </row>
    <row r="37" spans="1:16" ht="135" x14ac:dyDescent="0.25">
      <c r="A37" s="270">
        <v>19</v>
      </c>
      <c r="B37" s="209" t="str">
        <f>+VLOOKUP(A37,'DEFINICIÓN DEL RC'!$A$6:$G$32,2,0)</f>
        <v>Gestión Contractual</v>
      </c>
      <c r="C37" s="95" t="str">
        <f>+VLOOKUP(A37,'IDENTIFICACIÓN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7" s="202"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RC'!$B$6:$F$32,5,0)</f>
        <v>Pérdida de recursos públicos. - Incumplimiento del objeto contractual.</v>
      </c>
      <c r="F37" s="433"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433">
        <f>+VLOOKUP(A37,'VALORACIÓN DEL RC CON CONTROL'!$A$7:$C$31,3,0)</f>
        <v>100</v>
      </c>
      <c r="I37" s="433" t="str">
        <f>+VLOOKUP(A37,'VALORACIÓN DEL RC CON CONTROL'!$A$7:$G$31,7,0)</f>
        <v>ZONA RIESGO EXTREMO</v>
      </c>
      <c r="J37" s="434" t="str">
        <f>+VLOOKUP(A37,'TRATAMIENTO DE RIESGO RESIDUAL '!$A$7:$D$31,4,0)</f>
        <v>Reducir el riesgo</v>
      </c>
      <c r="K37" s="95" t="s">
        <v>404</v>
      </c>
      <c r="L37" s="95" t="s">
        <v>355</v>
      </c>
      <c r="M37" s="95" t="s">
        <v>689</v>
      </c>
      <c r="N37" s="430" t="s">
        <v>350</v>
      </c>
      <c r="O37" s="430" t="s">
        <v>405</v>
      </c>
      <c r="P37" s="431" t="s">
        <v>406</v>
      </c>
    </row>
    <row r="38" spans="1:16" ht="135" x14ac:dyDescent="0.25">
      <c r="A38" s="270">
        <v>19</v>
      </c>
      <c r="B38" s="209" t="str">
        <f>+VLOOKUP(A38,'DEFINICIÓN DEL RC'!$A$6:$G$32,2,0)</f>
        <v>Gestión Contractual</v>
      </c>
      <c r="C38" s="95" t="str">
        <f>+VLOOKUP(A38,'IDENTIFICACIÓN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8" s="202"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RC'!$B$6:$F$32,5,0)</f>
        <v>Pérdida de recursos públicos. - Incumplimiento del objeto contractual.</v>
      </c>
      <c r="F38" s="433"/>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433"/>
      <c r="I38" s="433"/>
      <c r="J38" s="434"/>
      <c r="K38" s="95" t="s">
        <v>407</v>
      </c>
      <c r="L38" s="95" t="s">
        <v>349</v>
      </c>
      <c r="M38" s="95" t="s">
        <v>690</v>
      </c>
      <c r="N38" s="430"/>
      <c r="O38" s="430"/>
      <c r="P38" s="431"/>
    </row>
    <row r="39" spans="1:16" ht="90" x14ac:dyDescent="0.25">
      <c r="A39" s="270">
        <v>20</v>
      </c>
      <c r="B39" s="209" t="str">
        <f>+VLOOKUP(A39,'DEFINICIÓN DEL RC'!$A$6:$G$32,2,0)</f>
        <v>Gestión Contractual</v>
      </c>
      <c r="C39" s="95" t="str">
        <f>+VLOOKUP(A39,'IDENTIFICACIÓN DEL RC'!$B$6:$D$32,3,0)</f>
        <v>Desconocimiento de la norma
Desconocimiento de funciones
Desidia</v>
      </c>
      <c r="D39" s="202" t="str">
        <f>+VLOOKUP(A39,'DEFINICIÓN DEL RC'!$A$6:$C$30,3,0)</f>
        <v>Posibilidad de Incumplimiento de funciones por acción u omisión por procedimientos desactualizados de la Gestión Contractual</v>
      </c>
      <c r="E39" s="94" t="str">
        <f>+VLOOKUP(A39,'IDENTIFICACIÓN DEL RC'!$B$6:$F$32,5,0)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658</v>
      </c>
      <c r="L39" s="95" t="s">
        <v>382</v>
      </c>
      <c r="M39" s="95" t="s">
        <v>691</v>
      </c>
      <c r="N39" s="203" t="s">
        <v>409</v>
      </c>
      <c r="O39" s="203" t="s">
        <v>410</v>
      </c>
      <c r="P39" s="271" t="s">
        <v>411</v>
      </c>
    </row>
    <row r="40" spans="1:16" ht="105" x14ac:dyDescent="0.25">
      <c r="A40" s="270">
        <v>21</v>
      </c>
      <c r="B40" s="209" t="str">
        <f>+VLOOKUP(A40,'DEFINICIÓN DEL RC'!$A$6:$G$32,2,0)</f>
        <v>Evaluación al Sistema de Control Interno</v>
      </c>
      <c r="C40" s="95" t="str">
        <f>+VLOOKUP(A40,'IDENTIFICACIÓN DEL RC'!$B$6:$D$32,3,0)</f>
        <v xml:space="preserve">Desconocimiento u omisión de las normas de auditoria generalmente aceptadas o 
Impedimentos y/o conflictos de interés no comunicados. </v>
      </c>
      <c r="D40" s="202"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RC'!$B$6:$F$32,5,0)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657</v>
      </c>
      <c r="L40" s="95" t="s">
        <v>373</v>
      </c>
      <c r="M40" s="95" t="s">
        <v>692</v>
      </c>
      <c r="N40" s="203" t="s">
        <v>412</v>
      </c>
      <c r="O40" s="203" t="s">
        <v>413</v>
      </c>
      <c r="P40" s="271" t="s">
        <v>414</v>
      </c>
    </row>
    <row r="41" spans="1:16" ht="180" x14ac:dyDescent="0.25">
      <c r="A41" s="270">
        <v>22</v>
      </c>
      <c r="B41" s="209" t="str">
        <f>+VLOOKUP(A41,'DEFINICIÓN DEL RC'!$A$6:$G$32,2,0)</f>
        <v>Atención y Relación con el Ciudadano</v>
      </c>
      <c r="C41" s="95" t="str">
        <f>+VLOOKUP(A41,'IDENTIFICACIÓN DEL RC'!$B$6:$D$32,3,0)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02" t="str">
        <f>+VLOOKUP(A41,'DEFINICIÓN DEL RC'!$A$6:$C$30,3,0)</f>
        <v>Posibilidad de Favorecimiento a terceros para acceder a los servicios ofertados por al SCJ por fuera de los lineamientos establecidos a cambio de dadivas</v>
      </c>
      <c r="E41" s="94" t="str">
        <f>+VLOOKUP(A41,'IDENTIFICACIÓN DEL RC'!$B$6:$F$32,5,0)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660</v>
      </c>
      <c r="L41" s="95" t="s">
        <v>349</v>
      </c>
      <c r="M41" s="95" t="s">
        <v>693</v>
      </c>
      <c r="N41" s="203" t="s">
        <v>415</v>
      </c>
      <c r="O41" s="203" t="s">
        <v>416</v>
      </c>
      <c r="P41" s="271" t="s">
        <v>417</v>
      </c>
    </row>
    <row r="42" spans="1:16" ht="90" x14ac:dyDescent="0.25">
      <c r="A42" s="270">
        <v>23</v>
      </c>
      <c r="B42" s="209" t="str">
        <f>+VLOOKUP(A42,'DEFINICIÓN DEL RC'!$A$6:$G$32,2,0)</f>
        <v>Gestión Integral a las Personas Privadas de la Libertad -PPL-</v>
      </c>
      <c r="C42" s="95" t="str">
        <f>+VLOOKUP(A42,'IDENTIFICACIÓN DEL RC'!$B$6:$D$32,3,0)</f>
        <v>Soborno a los funcionarios encargados de la oferta de estos servicios para acelerar tramites o adulterar documentación</v>
      </c>
      <c r="D42" s="202"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RC'!$B$6:$F$32,5,0)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418</v>
      </c>
      <c r="L42" s="95" t="s">
        <v>419</v>
      </c>
      <c r="M42" s="95" t="s">
        <v>694</v>
      </c>
      <c r="N42" s="203" t="s">
        <v>415</v>
      </c>
      <c r="O42" s="203" t="s">
        <v>416</v>
      </c>
      <c r="P42" s="271" t="s">
        <v>417</v>
      </c>
    </row>
    <row r="43" spans="1:16" ht="105" x14ac:dyDescent="0.25">
      <c r="A43" s="270">
        <v>24</v>
      </c>
      <c r="B43" s="209" t="str">
        <f>+VLOOKUP(A43,'DEFINICIÓN DEL RC'!$A$6:$G$32,2,0)</f>
        <v>Administración de Bienes Muebles e Inmuebles para el Fortalecimiento de las Capacidades Operativas</v>
      </c>
      <c r="C43" s="95" t="str">
        <f>+VLOOKUP(A43,'IDENTIFICACIÓN DEL RC'!$B$6:$D$32,3,0)</f>
        <v>Falencia en el reporte de estado de disponibilidad de los vehículos de propiedad o a cargo de la SDSCJ.
Errores en el registro del kilometraje de cada vehículo en la plataforma del proveedor.</v>
      </c>
      <c r="D43" s="202"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RC'!$B$6:$F$32,5,0)</f>
        <v>1. Incumplimiento a las obligaciones contractuales.
2. Pérdida de confianza en lo público
3. Detrimento patrimonial
4. Enriquecimiento ilícito de contratistas y/o servidores públicos</v>
      </c>
      <c r="F43" s="432"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433">
        <f>+VLOOKUP(A43,'VALORACIÓN DEL RC CON CONTROL'!$A$7:$C$31,3,0)</f>
        <v>100</v>
      </c>
      <c r="I43" s="433" t="str">
        <f>+VLOOKUP(A43,'VALORACIÓN DEL RC CON CONTROL'!$A$7:$G$31,7,0)</f>
        <v>ZONA RIESGO EXTREMO</v>
      </c>
      <c r="J43" s="434" t="str">
        <f>+VLOOKUP(A43,'TRATAMIENTO DE RIESGO RESIDUAL '!$A$7:$D$31,4,0)</f>
        <v>Reducir el riesgo</v>
      </c>
      <c r="K43" s="95" t="s">
        <v>649</v>
      </c>
      <c r="L43" s="95" t="s">
        <v>355</v>
      </c>
      <c r="M43" s="95" t="s">
        <v>695</v>
      </c>
      <c r="N43" s="430" t="s">
        <v>350</v>
      </c>
      <c r="O43" s="430" t="s">
        <v>420</v>
      </c>
      <c r="P43" s="431" t="s">
        <v>421</v>
      </c>
    </row>
    <row r="44" spans="1:16" ht="120" x14ac:dyDescent="0.25">
      <c r="A44" s="270">
        <v>24</v>
      </c>
      <c r="B44" s="209" t="str">
        <f>+VLOOKUP(A44,'DEFINICIÓN DEL RC'!$A$6:$G$32,2,0)</f>
        <v>Administración de Bienes Muebles e Inmuebles para el Fortalecimiento de las Capacidades Operativas</v>
      </c>
      <c r="C44" s="95" t="str">
        <f>+VLOOKUP(A44,'IDENTIFICACIÓN DEL RC'!$B$6:$D$32,3,0)</f>
        <v>Falencia en el reporte de estado de disponibilidad de los vehículos de propiedad o a cargo de la SDSCJ.
Errores en el registro del kilometraje de cada vehículo en la plataforma del proveedor.</v>
      </c>
      <c r="D44" s="202"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RC'!$B$6:$F$32,5,0)</f>
        <v>1. Incumplimiento a las obligaciones contractuales.
2. Pérdida de confianza en lo público
3. Detrimento patrimonial
4. Enriquecimiento ilícito de contratistas y/o servidores públicos</v>
      </c>
      <c r="F44" s="432"/>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433"/>
      <c r="I44" s="433"/>
      <c r="J44" s="434"/>
      <c r="K44" s="95" t="s">
        <v>649</v>
      </c>
      <c r="L44" s="95" t="s">
        <v>355</v>
      </c>
      <c r="M44" s="95" t="s">
        <v>696</v>
      </c>
      <c r="N44" s="430"/>
      <c r="O44" s="430"/>
      <c r="P44" s="431"/>
    </row>
    <row r="45" spans="1:16" ht="165" x14ac:dyDescent="0.25">
      <c r="A45" s="270">
        <v>25</v>
      </c>
      <c r="B45" s="209" t="str">
        <f>+VLOOKUP(A45,'DEFINICIÓN DEL RC'!$A$6:$G$32,2,0)</f>
        <v>Administración de Bienes Muebles e Inmuebles para el Fortalecimiento de las Capacidades Operativas</v>
      </c>
      <c r="C45" s="95" t="str">
        <f>+VLOOKUP(A45,'IDENTIFICACIÓN DEL RC'!$B$6:$D$32,3,0)</f>
        <v>Vehículos o equipos de combustión sin autorización para el abastecimiento de combustible</v>
      </c>
      <c r="D45" s="202"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RC'!$B$6:$F$32,5,0)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649</v>
      </c>
      <c r="L45" s="95" t="s">
        <v>355</v>
      </c>
      <c r="M45" s="95" t="s">
        <v>697</v>
      </c>
      <c r="N45" s="203" t="s">
        <v>415</v>
      </c>
      <c r="O45" s="203" t="s">
        <v>375</v>
      </c>
      <c r="P45" s="271" t="s">
        <v>417</v>
      </c>
    </row>
    <row r="46" spans="1:16" ht="90.75" thickBot="1" x14ac:dyDescent="0.3">
      <c r="A46" s="274">
        <v>26</v>
      </c>
      <c r="B46" s="275" t="str">
        <f>+VLOOKUP(A46,'DEFINICIÓN DEL RC'!$A$6:$G$32,2,0)</f>
        <v>Gestión Jurídica</v>
      </c>
      <c r="C46" s="276" t="str">
        <f>+VLOOKUP(A46,'IDENTIFICACIÓN DEL RC'!$B$6:$D$32,3,0)</f>
        <v>Desconocimiento de la norma
Desconocimiento de funciones
Desidia</v>
      </c>
      <c r="D46" s="277" t="str">
        <f>+VLOOKUP(A46,'DEFINICIÓN DEL RC'!$A$6:$C$32,3,0)</f>
        <v>Posibilidad de Incumplimiento de funciones por acción u omisión por procedimientos desactualizados de la Gestión Juridica</v>
      </c>
      <c r="E46" s="278" t="str">
        <f>+VLOOKUP(A46,'IDENTIFICACIÓN DEL RC'!$B$6:$F$32,5,0)</f>
        <v>Sanciones por parte de entes de control internos y externos.
Procesos disciplinarios internos y externos.</v>
      </c>
      <c r="F46" s="278" t="str">
        <f>+VLOOKUP(A46,'ANÁLISIS DEL RC'!$A$6:$G$32,7,0)</f>
        <v>ZONA RIESGO EXTREMO</v>
      </c>
      <c r="G46" s="27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78">
        <f>+VLOOKUP(A46,'VALORACIÓN DEL RC CON CONTROL'!$A$7:$C$33,3,0)</f>
        <v>100</v>
      </c>
      <c r="I46" s="278" t="str">
        <f>+VLOOKUP(A46,'VALORACIÓN DEL RC CON CONTROL'!$A$7:$G$33,7,0)</f>
        <v>ZONA RIESGO EXTREMO</v>
      </c>
      <c r="J46" s="279" t="str">
        <f>+VLOOKUP(A46,'TRATAMIENTO DE RIESGO RESIDUAL '!$A$7:$D$33,4,0)</f>
        <v>Reducir el riesgo</v>
      </c>
      <c r="K46" s="276" t="s">
        <v>408</v>
      </c>
      <c r="L46" s="276" t="s">
        <v>382</v>
      </c>
      <c r="M46" s="276" t="s">
        <v>691</v>
      </c>
      <c r="N46" s="280" t="s">
        <v>409</v>
      </c>
      <c r="O46" s="280" t="s">
        <v>410</v>
      </c>
      <c r="P46" s="281" t="s">
        <v>411</v>
      </c>
    </row>
    <row r="47" spans="1:16" ht="165.75" thickBot="1" x14ac:dyDescent="0.3">
      <c r="A47" s="274">
        <v>27</v>
      </c>
      <c r="B47" s="275" t="str">
        <f>+VLOOKUP(A47,'DEFINICIÓN DEL RC'!$A$6:$G$32,2,0)</f>
        <v>Gestión Contractual</v>
      </c>
      <c r="C47" s="276" t="str">
        <f>+VLOOKUP(A47,'IDENTIFICACIÓN DEL RC'!$B$6:$D$32,3,0)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7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78" t="str">
        <f>+VLOOKUP(A47,'IDENTIFICACIÓN DEL RC'!$B$6:$F$32,5,0)</f>
        <v xml:space="preserve">~Responsabilidades penales, disciplinarias y fiscales </v>
      </c>
      <c r="F47" s="278" t="str">
        <f>+VLOOKUP(A47,'ANÁLISIS DEL RC'!$A$6:$G$32,7,0)</f>
        <v>ZONA RIESGO EXTREMO</v>
      </c>
      <c r="G47" s="27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78">
        <f>+VLOOKUP(A47,'VALORACIÓN DEL RC CON CONTROL'!$A$7:$C$33,3,0)</f>
        <v>100</v>
      </c>
      <c r="I47" s="278" t="str">
        <f>+VLOOKUP(A47,'VALORACIÓN DEL RC CON CONTROL'!$A$7:$G$33,7,0)</f>
        <v>ZONA RIESGO EXTREMO</v>
      </c>
      <c r="J47" s="279" t="str">
        <f>+VLOOKUP(A47,'TRATAMIENTO DE RIESGO RESIDUAL '!$A$7:$D$33,4,0)</f>
        <v>Reducir el riesgo</v>
      </c>
      <c r="K47" s="276" t="s">
        <v>710</v>
      </c>
      <c r="L47" s="276" t="s">
        <v>709</v>
      </c>
      <c r="M47" s="276" t="s">
        <v>708</v>
      </c>
      <c r="N47" s="280" t="s">
        <v>409</v>
      </c>
      <c r="O47" s="280" t="s">
        <v>410</v>
      </c>
      <c r="P47" s="281" t="s">
        <v>411</v>
      </c>
    </row>
  </sheetData>
  <autoFilter ref="A6:P45" xr:uid="{00000000-0009-0000-0000-000004000000}"/>
  <mergeCells count="74">
    <mergeCell ref="A1:B1"/>
    <mergeCell ref="A3:P3"/>
    <mergeCell ref="A4:B5"/>
    <mergeCell ref="C4:I5"/>
    <mergeCell ref="J4:P5"/>
    <mergeCell ref="O1:P1"/>
    <mergeCell ref="C1:N1"/>
    <mergeCell ref="H8:H9"/>
    <mergeCell ref="J8:J9"/>
    <mergeCell ref="F8:F9"/>
    <mergeCell ref="I8:I9"/>
    <mergeCell ref="N15:N17"/>
    <mergeCell ref="N8:N9"/>
    <mergeCell ref="P15:P17"/>
    <mergeCell ref="F18:F19"/>
    <mergeCell ref="H18:H19"/>
    <mergeCell ref="I18:I19"/>
    <mergeCell ref="N18:N19"/>
    <mergeCell ref="O18:O19"/>
    <mergeCell ref="P18:P19"/>
    <mergeCell ref="F15:F17"/>
    <mergeCell ref="I15:I17"/>
    <mergeCell ref="H15:H17"/>
    <mergeCell ref="J15:J17"/>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26:P28"/>
    <mergeCell ref="F30:F31"/>
    <mergeCell ref="H30:H31"/>
    <mergeCell ref="I30:I31"/>
    <mergeCell ref="N30:N31"/>
    <mergeCell ref="O30:O31"/>
    <mergeCell ref="P30:P31"/>
    <mergeCell ref="J30:J31"/>
    <mergeCell ref="F26:F28"/>
    <mergeCell ref="H26:H28"/>
    <mergeCell ref="I26:I28"/>
    <mergeCell ref="N26:N28"/>
    <mergeCell ref="O26:O28"/>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O43:O44"/>
    <mergeCell ref="P43:P44"/>
    <mergeCell ref="F43:F44"/>
    <mergeCell ref="H43:H44"/>
    <mergeCell ref="I43:I44"/>
    <mergeCell ref="J43:J44"/>
    <mergeCell ref="N43:N44"/>
  </mergeCells>
  <conditionalFormatting sqref="F7:F8 F10:F15 F18 F20 F23 F26 F29:F30 F32 F34:F37 F39:F43 F45:F47">
    <cfRule type="containsText" dxfId="21" priority="16" operator="containsText" text="EXTREMO">
      <formula>NOT(ISERROR(SEARCH("EXTREMO",F7)))</formula>
    </cfRule>
    <cfRule type="containsText" dxfId="20" priority="17" operator="containsText" text="ALTO">
      <formula>NOT(ISERROR(SEARCH("ALTO",F7)))</formula>
    </cfRule>
    <cfRule type="containsText" dxfId="19" priority="18" operator="containsText" text="MODERADO">
      <formula>NOT(ISERROR(SEARCH("MODERADO",F7)))</formula>
    </cfRule>
  </conditionalFormatting>
  <conditionalFormatting sqref="I7:I8 I10:I15 I18 I20 I23 I26 I29:I30 I32 I34:I37 I39:I43 I45:I47">
    <cfRule type="containsText" dxfId="18" priority="13" operator="containsText" text="EXTREMO">
      <formula>NOT(ISERROR(SEARCH("EXTREMO",I7)))</formula>
    </cfRule>
    <cfRule type="containsText" dxfId="17"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8"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F18"/>
  <sheetViews>
    <sheetView showGridLines="0" zoomScaleNormal="100" zoomScaleSheetLayoutView="90" workbookViewId="0">
      <selection sqref="A1:XFD1048576"/>
    </sheetView>
  </sheetViews>
  <sheetFormatPr baseColWidth="10" defaultColWidth="11.42578125" defaultRowHeight="12.75" x14ac:dyDescent="0.25"/>
  <cols>
    <col min="1" max="6" width="25.5703125" style="291" customWidth="1"/>
    <col min="7" max="16384" width="11.42578125" style="291"/>
  </cols>
  <sheetData>
    <row r="1" spans="1:6" ht="89.25" customHeight="1" thickBot="1" x14ac:dyDescent="0.3">
      <c r="A1" s="289"/>
      <c r="B1" s="462" t="s">
        <v>260</v>
      </c>
      <c r="C1" s="462"/>
      <c r="D1" s="462"/>
      <c r="E1" s="462"/>
      <c r="F1" s="290" t="s">
        <v>261</v>
      </c>
    </row>
    <row r="2" spans="1:6" ht="19.5" customHeight="1" thickBot="1" x14ac:dyDescent="0.3">
      <c r="A2" s="292"/>
      <c r="B2" s="170"/>
      <c r="C2" s="170"/>
      <c r="D2" s="170"/>
      <c r="E2" s="170"/>
      <c r="F2" s="293"/>
    </row>
    <row r="3" spans="1:6" ht="19.5" customHeight="1" thickBot="1" x14ac:dyDescent="0.3">
      <c r="A3" s="460" t="s">
        <v>264</v>
      </c>
      <c r="B3" s="463"/>
      <c r="C3" s="463"/>
      <c r="D3" s="463"/>
      <c r="E3" s="463"/>
      <c r="F3" s="461"/>
    </row>
    <row r="4" spans="1:6" ht="13.5" thickBot="1" x14ac:dyDescent="0.3">
      <c r="A4" s="157" t="s">
        <v>32</v>
      </c>
      <c r="B4" s="464" t="s">
        <v>265</v>
      </c>
      <c r="C4" s="465"/>
      <c r="D4" s="465"/>
      <c r="E4" s="465"/>
      <c r="F4" s="466"/>
    </row>
    <row r="5" spans="1:6" ht="13.5" thickBot="1" x14ac:dyDescent="0.3">
      <c r="A5" s="157" t="s">
        <v>266</v>
      </c>
      <c r="B5" s="464" t="s">
        <v>265</v>
      </c>
      <c r="C5" s="465"/>
      <c r="D5" s="465"/>
      <c r="E5" s="465"/>
      <c r="F5" s="466"/>
    </row>
    <row r="6" spans="1:6" ht="13.5" thickBot="1" x14ac:dyDescent="0.3">
      <c r="A6" s="460" t="s">
        <v>33</v>
      </c>
      <c r="B6" s="461"/>
      <c r="C6" s="460" t="s">
        <v>34</v>
      </c>
      <c r="D6" s="461"/>
      <c r="E6" s="460" t="s">
        <v>267</v>
      </c>
      <c r="F6" s="461"/>
    </row>
    <row r="7" spans="1:6" ht="13.5" thickBot="1" x14ac:dyDescent="0.3">
      <c r="A7" s="458" t="s">
        <v>268</v>
      </c>
      <c r="B7" s="459"/>
      <c r="C7" s="458" t="s">
        <v>269</v>
      </c>
      <c r="D7" s="459"/>
      <c r="E7" s="458" t="s">
        <v>270</v>
      </c>
      <c r="F7" s="459"/>
    </row>
    <row r="8" spans="1:6" ht="81" customHeight="1" x14ac:dyDescent="0.25">
      <c r="A8" s="452" t="s">
        <v>271</v>
      </c>
      <c r="B8" s="453"/>
      <c r="C8" s="453" t="s">
        <v>265</v>
      </c>
      <c r="D8" s="453"/>
      <c r="E8" s="453" t="s">
        <v>265</v>
      </c>
      <c r="F8" s="454"/>
    </row>
    <row r="9" spans="1:6" ht="81" customHeight="1" x14ac:dyDescent="0.25">
      <c r="A9" s="452" t="s">
        <v>271</v>
      </c>
      <c r="B9" s="453"/>
      <c r="C9" s="453" t="s">
        <v>265</v>
      </c>
      <c r="D9" s="453"/>
      <c r="E9" s="453" t="s">
        <v>265</v>
      </c>
      <c r="F9" s="454"/>
    </row>
    <row r="10" spans="1:6" ht="81" customHeight="1" x14ac:dyDescent="0.25">
      <c r="A10" s="452" t="s">
        <v>271</v>
      </c>
      <c r="B10" s="453"/>
      <c r="C10" s="453" t="s">
        <v>265</v>
      </c>
      <c r="D10" s="453"/>
      <c r="E10" s="453" t="s">
        <v>265</v>
      </c>
      <c r="F10" s="454"/>
    </row>
    <row r="11" spans="1:6" ht="81" customHeight="1" x14ac:dyDescent="0.25">
      <c r="A11" s="452" t="s">
        <v>271</v>
      </c>
      <c r="B11" s="453"/>
      <c r="C11" s="453" t="s">
        <v>265</v>
      </c>
      <c r="D11" s="453"/>
      <c r="E11" s="453" t="s">
        <v>265</v>
      </c>
      <c r="F11" s="454"/>
    </row>
    <row r="12" spans="1:6" ht="81" customHeight="1" x14ac:dyDescent="0.25">
      <c r="A12" s="452" t="s">
        <v>271</v>
      </c>
      <c r="B12" s="453"/>
      <c r="C12" s="453" t="s">
        <v>265</v>
      </c>
      <c r="D12" s="453"/>
      <c r="E12" s="453" t="s">
        <v>265</v>
      </c>
      <c r="F12" s="454"/>
    </row>
    <row r="13" spans="1:6" ht="81" customHeight="1" x14ac:dyDescent="0.25">
      <c r="A13" s="452" t="s">
        <v>271</v>
      </c>
      <c r="B13" s="453"/>
      <c r="C13" s="453" t="s">
        <v>265</v>
      </c>
      <c r="D13" s="453"/>
      <c r="E13" s="453" t="s">
        <v>265</v>
      </c>
      <c r="F13" s="454"/>
    </row>
    <row r="14" spans="1:6" ht="81" customHeight="1" x14ac:dyDescent="0.25">
      <c r="A14" s="452" t="s">
        <v>271</v>
      </c>
      <c r="B14" s="453"/>
      <c r="C14" s="453" t="s">
        <v>265</v>
      </c>
      <c r="D14" s="453"/>
      <c r="E14" s="453" t="s">
        <v>265</v>
      </c>
      <c r="F14" s="454"/>
    </row>
    <row r="15" spans="1:6" ht="81" customHeight="1" x14ac:dyDescent="0.25">
      <c r="A15" s="452" t="s">
        <v>271</v>
      </c>
      <c r="B15" s="453"/>
      <c r="C15" s="453" t="s">
        <v>265</v>
      </c>
      <c r="D15" s="453"/>
      <c r="E15" s="453" t="s">
        <v>265</v>
      </c>
      <c r="F15" s="454"/>
    </row>
    <row r="16" spans="1:6" ht="81" customHeight="1" x14ac:dyDescent="0.25">
      <c r="A16" s="452" t="s">
        <v>271</v>
      </c>
      <c r="B16" s="453"/>
      <c r="C16" s="453" t="s">
        <v>265</v>
      </c>
      <c r="D16" s="453"/>
      <c r="E16" s="453" t="s">
        <v>265</v>
      </c>
      <c r="F16" s="454"/>
    </row>
    <row r="17" spans="1:6" ht="81" customHeight="1" x14ac:dyDescent="0.25">
      <c r="A17" s="452" t="s">
        <v>271</v>
      </c>
      <c r="B17" s="453"/>
      <c r="C17" s="453" t="s">
        <v>265</v>
      </c>
      <c r="D17" s="453"/>
      <c r="E17" s="453" t="s">
        <v>265</v>
      </c>
      <c r="F17" s="454"/>
    </row>
    <row r="18" spans="1:6" ht="81" customHeight="1" thickBot="1" x14ac:dyDescent="0.3">
      <c r="A18" s="455" t="s">
        <v>271</v>
      </c>
      <c r="B18" s="456"/>
      <c r="C18" s="456" t="s">
        <v>265</v>
      </c>
      <c r="D18" s="456"/>
      <c r="E18" s="456" t="s">
        <v>265</v>
      </c>
      <c r="F18" s="457"/>
    </row>
  </sheetData>
  <mergeCells count="43">
    <mergeCell ref="A6:B6"/>
    <mergeCell ref="C6:D6"/>
    <mergeCell ref="E6:F6"/>
    <mergeCell ref="B1:E1"/>
    <mergeCell ref="A3:F3"/>
    <mergeCell ref="B4:F4"/>
    <mergeCell ref="B5:F5"/>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topLeftCell="C1" zoomScale="80" zoomScaleNormal="80" zoomScaleSheetLayoutView="80" workbookViewId="0">
      <selection activeCell="H6" sqref="H6"/>
    </sheetView>
  </sheetViews>
  <sheetFormatPr baseColWidth="10" defaultColWidth="11.42578125" defaultRowHeight="14.25" x14ac:dyDescent="0.25"/>
  <cols>
    <col min="1" max="1" width="21.5703125" style="76" bestFit="1" customWidth="1"/>
    <col min="2" max="2" width="32.85546875" style="76" customWidth="1"/>
    <col min="3" max="3" width="47" style="76" bestFit="1" customWidth="1"/>
    <col min="4" max="4" width="34.5703125" style="76" customWidth="1"/>
    <col min="5" max="5" width="49.85546875" style="76" bestFit="1" customWidth="1"/>
    <col min="6" max="6" width="47.85546875" style="76" customWidth="1"/>
    <col min="7" max="7" width="35.42578125" style="76" bestFit="1" customWidth="1"/>
    <col min="8" max="8" width="11.42578125" style="76" customWidth="1"/>
    <col min="9" max="16384" width="11.42578125" style="76"/>
  </cols>
  <sheetData>
    <row r="1" spans="1:7" s="105" customFormat="1" ht="121.5" customHeight="1" thickBot="1" x14ac:dyDescent="0.3">
      <c r="A1" s="104"/>
      <c r="B1" s="383" t="s">
        <v>259</v>
      </c>
      <c r="C1" s="383"/>
      <c r="D1" s="383"/>
      <c r="E1" s="383"/>
      <c r="F1" s="383"/>
      <c r="G1" s="99" t="s">
        <v>257</v>
      </c>
    </row>
    <row r="2" spans="1:7" s="105" customFormat="1" ht="15" customHeight="1" thickBot="1" x14ac:dyDescent="0.3">
      <c r="A2" s="122"/>
      <c r="B2" s="123"/>
      <c r="C2" s="123"/>
      <c r="D2" s="123"/>
      <c r="G2" s="117"/>
    </row>
    <row r="3" spans="1:7" ht="15" customHeight="1" x14ac:dyDescent="0.25">
      <c r="A3" s="467" t="s">
        <v>40</v>
      </c>
      <c r="B3" s="468"/>
      <c r="C3" s="468"/>
      <c r="D3" s="468"/>
      <c r="E3" s="468"/>
      <c r="F3" s="468"/>
      <c r="G3" s="469"/>
    </row>
    <row r="4" spans="1:7" ht="15" customHeight="1" thickBot="1" x14ac:dyDescent="0.3">
      <c r="A4" s="470"/>
      <c r="B4" s="471"/>
      <c r="C4" s="471"/>
      <c r="D4" s="471"/>
      <c r="E4" s="471"/>
      <c r="F4" s="471"/>
      <c r="G4" s="472"/>
    </row>
    <row r="5" spans="1:7" s="110" customFormat="1" ht="32.25" thickBot="1" x14ac:dyDescent="0.3">
      <c r="A5" s="338" t="s">
        <v>31</v>
      </c>
      <c r="B5" s="338" t="s">
        <v>32</v>
      </c>
      <c r="C5" s="338" t="s">
        <v>34</v>
      </c>
      <c r="D5" s="338" t="s">
        <v>41</v>
      </c>
      <c r="E5" s="338" t="s">
        <v>42</v>
      </c>
      <c r="F5" s="338" t="s">
        <v>43</v>
      </c>
      <c r="G5" s="338" t="s">
        <v>44</v>
      </c>
    </row>
    <row r="6" spans="1:7" ht="60" x14ac:dyDescent="0.25">
      <c r="A6" s="206">
        <v>1</v>
      </c>
      <c r="B6" s="220" t="str">
        <f>+VLOOKUP(A6,'IDENTIFICACIÓN DEL RC'!$B$6:$F$32,2,0)</f>
        <v>Acceso y Fortalecimiento a la Justicia</v>
      </c>
      <c r="C6" s="245" t="str">
        <f>+VLOOKUP(A6,'IDENTIFICACIÓN DEL RC'!$B$6:$F$32,4,0)</f>
        <v>Posibilidad de Registro de información errada en los informes de procesos vinculados al PDJJR (Programa de Justicia Juvenil Restaurativa)</v>
      </c>
      <c r="D6" s="207" t="s">
        <v>493</v>
      </c>
      <c r="E6" s="207" t="s">
        <v>494</v>
      </c>
      <c r="F6" s="207" t="s">
        <v>495</v>
      </c>
      <c r="G6" s="208" t="s">
        <v>496</v>
      </c>
    </row>
    <row r="7" spans="1:7" ht="60" x14ac:dyDescent="0.25">
      <c r="A7" s="118">
        <v>2</v>
      </c>
      <c r="B7" s="113" t="str">
        <f>+VLOOKUP(A7,'IDENTIFICACIÓN DEL RC'!$B$6:$F$32,2,0)</f>
        <v>Acceso y Fortalecimiento a la Justicia</v>
      </c>
      <c r="C7" s="124" t="str">
        <f>+VLOOKUP(A7,'IDENTIFICACIÓN DEL RC'!$B$6:$F$32,4,0)</f>
        <v>Posibilidad de actuaciones inadecuadas por parte de funcionarios y colaboradores de la Dirección de Acceso a la Justicia por el recibimiento de dadivas</v>
      </c>
      <c r="D7" s="169" t="s">
        <v>497</v>
      </c>
      <c r="E7" s="169" t="s">
        <v>498</v>
      </c>
      <c r="F7" s="169" t="s">
        <v>499</v>
      </c>
      <c r="G7" s="171" t="s">
        <v>500</v>
      </c>
    </row>
    <row r="8" spans="1:7" ht="45" x14ac:dyDescent="0.25">
      <c r="A8" s="118">
        <v>3</v>
      </c>
      <c r="B8" s="113" t="str">
        <f>+VLOOKUP(A8,'IDENTIFICACIÓN DEL RC'!$B$6:$F$32,2,0)</f>
        <v>Acceso y Fortalecimiento a la Justicia</v>
      </c>
      <c r="C8" s="124" t="str">
        <f>+VLOOKUP(A8,'IDENTIFICACIÓN DEL RC'!$B$6:$F$32,4,0)</f>
        <v>Posibilidad de presentar Inconsistencias en los reportes relacionados al Plan de Acción a la Justicia</v>
      </c>
      <c r="D8" s="169" t="s">
        <v>501</v>
      </c>
      <c r="E8" s="169" t="s">
        <v>502</v>
      </c>
      <c r="F8" s="169" t="s">
        <v>503</v>
      </c>
      <c r="G8" s="171" t="s">
        <v>504</v>
      </c>
    </row>
    <row r="9" spans="1:7" ht="90" x14ac:dyDescent="0.25">
      <c r="A9" s="118">
        <v>4</v>
      </c>
      <c r="B9" s="113" t="str">
        <f>+VLOOKUP(A9,'IDENTIFICACIÓN DEL RC'!$B$6:$F$32,2,0)</f>
        <v>Gestión Integral a las Personas Privadas de la Libertad -PPL-</v>
      </c>
      <c r="C9" s="124" t="str">
        <f>+VLOOKUP(A9,'IDENTIFICACIÓN DEL RC'!$B$6:$F$32,4,0)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505</v>
      </c>
      <c r="E9" s="169" t="s">
        <v>506</v>
      </c>
      <c r="F9" s="169" t="s">
        <v>507</v>
      </c>
      <c r="G9" s="171" t="s">
        <v>508</v>
      </c>
    </row>
    <row r="10" spans="1:7" ht="57" x14ac:dyDescent="0.25">
      <c r="A10" s="118">
        <v>5</v>
      </c>
      <c r="B10" s="113" t="str">
        <f>+VLOOKUP(A10,'IDENTIFICACIÓN DEL RC'!$B$6:$F$32,2,0)</f>
        <v>Gestión Integral a las Personas Privadas de la Libertad -PPL-</v>
      </c>
      <c r="C10" s="124" t="str">
        <f>+VLOOKUP(A10,'IDENTIFICACIÓN DEL RC'!$B$6:$F$32,4,0)</f>
        <v>Posibilidad de Beneficio a particulares o a terceros derivados de la Custodia y Vigilancia a las PPL</v>
      </c>
      <c r="D10" s="169" t="s">
        <v>509</v>
      </c>
      <c r="E10" s="169" t="s">
        <v>510</v>
      </c>
      <c r="F10" s="169" t="s">
        <v>511</v>
      </c>
      <c r="G10" s="171" t="s">
        <v>512</v>
      </c>
    </row>
    <row r="11" spans="1:7" ht="57" x14ac:dyDescent="0.25">
      <c r="A11" s="118">
        <v>6</v>
      </c>
      <c r="B11" s="113" t="str">
        <f>+VLOOKUP(A11,'IDENTIFICACIÓN DEL RC'!$B$6:$F$32,2,0)</f>
        <v>Gestión Integral a las Personas Privadas de la Libertad -PPL-</v>
      </c>
      <c r="C11" s="124" t="str">
        <f>+VLOOKUP(A11,'IDENTIFICACIÓN DEL RC'!$B$6:$F$32,4,0)</f>
        <v>Posibilidad de Beneficio a particulares o a terceros derivados de los trámites Jurídicos</v>
      </c>
      <c r="D11" s="169" t="s">
        <v>513</v>
      </c>
      <c r="E11" s="169" t="s">
        <v>514</v>
      </c>
      <c r="F11" s="169" t="s">
        <v>515</v>
      </c>
      <c r="G11" s="171" t="s">
        <v>516</v>
      </c>
    </row>
    <row r="12" spans="1:7" ht="57" x14ac:dyDescent="0.25">
      <c r="A12" s="118">
        <v>7</v>
      </c>
      <c r="B12" s="113" t="str">
        <f>+VLOOKUP(A12,'IDENTIFICACIÓN DEL RC'!$B$6:$F$32,2,0)</f>
        <v>Control Disciplinario</v>
      </c>
      <c r="C12" s="124" t="str">
        <f>+VLOOKUP(A12,'IDENTIFICACIÓN DEL RC'!$B$6:$F$32,4,0)</f>
        <v>Posibilidad de desviaciones en las Investigaciones originadas por prácticas indebidas</v>
      </c>
      <c r="D12" s="169" t="s">
        <v>517</v>
      </c>
      <c r="E12" s="169" t="s">
        <v>518</v>
      </c>
      <c r="F12" s="169" t="s">
        <v>519</v>
      </c>
      <c r="G12" s="171" t="s">
        <v>520</v>
      </c>
    </row>
    <row r="13" spans="1:7" ht="75" x14ac:dyDescent="0.25">
      <c r="A13" s="118">
        <v>8</v>
      </c>
      <c r="B13" s="113" t="str">
        <f>+VLOOKUP(A13,'IDENTIFICACIÓN DEL RC'!$B$6:$F$32,2,0)</f>
        <v>Administración de Bienes Muebles e Inmuebles para el Fortalecimiento de las Capacidades Operativas</v>
      </c>
      <c r="C13" s="124" t="str">
        <f>+VLOOKUP(A13,'IDENTIFICACIÓN DEL RC'!$B$6:$F$32,4,0)</f>
        <v>Posibilidad de suministro de combustible por parte de los proveedores a vehículos que no son de propiedad o no están a cargo de la SDSCJ para beneficio propio o de terceros</v>
      </c>
      <c r="D13" s="169" t="s">
        <v>521</v>
      </c>
      <c r="E13" s="169" t="s">
        <v>522</v>
      </c>
      <c r="F13" s="169" t="s">
        <v>523</v>
      </c>
      <c r="G13" s="171" t="s">
        <v>524</v>
      </c>
    </row>
    <row r="14" spans="1:7" ht="57" x14ac:dyDescent="0.25">
      <c r="A14" s="118">
        <v>9</v>
      </c>
      <c r="B14" s="113" t="str">
        <f>+VLOOKUP(A14,'IDENTIFICACIÓN DEL RC'!$B$6:$F$32,2,0)</f>
        <v>Gestión de Comunicaciones Estratégicas</v>
      </c>
      <c r="C14" s="124" t="str">
        <f>+VLOOKUP(A14,'IDENTIFICACIÓN DEL RC'!$B$6:$F$32,4,0)</f>
        <v>Posibilidad de Filtración o manejo inadecuado de información por parte de funcionarios de la entidad.</v>
      </c>
      <c r="D14" s="169" t="s">
        <v>525</v>
      </c>
      <c r="E14" s="169" t="s">
        <v>526</v>
      </c>
      <c r="F14" s="169" t="s">
        <v>527</v>
      </c>
      <c r="G14" s="171" t="s">
        <v>528</v>
      </c>
    </row>
    <row r="15" spans="1:7" ht="135" x14ac:dyDescent="0.25">
      <c r="A15" s="118">
        <v>10</v>
      </c>
      <c r="B15" s="113" t="str">
        <f>+VLOOKUP(A15,'IDENTIFICACIÓN DEL RC'!$B$6:$F$32,2,0)</f>
        <v>Gestión de Emergencias</v>
      </c>
      <c r="C15" s="124" t="str">
        <f>+VLOOKUP(A15,'IDENTIFICACIÓN DEL RC'!$B$6:$F$32,4,0)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529</v>
      </c>
      <c r="E15" s="169" t="s">
        <v>530</v>
      </c>
      <c r="F15" s="169" t="s">
        <v>531</v>
      </c>
      <c r="G15" s="171" t="s">
        <v>532</v>
      </c>
    </row>
    <row r="16" spans="1:7" ht="75" x14ac:dyDescent="0.25">
      <c r="A16" s="118">
        <v>11</v>
      </c>
      <c r="B16" s="113" t="str">
        <f>+VLOOKUP(A16,'IDENTIFICACIÓN DEL RC'!$B$6:$F$32,2,0)</f>
        <v>Gestión Documental</v>
      </c>
      <c r="C16" s="124" t="str">
        <f>+VLOOKUP(A16,'IDENTIFICACIÓN DEL RC'!$B$6:$F$32,4,0)</f>
        <v>Posibilidad de Pérdida o extravió documental por parte de un servidor que, aprovechando su posición frente a un recurso público, privilegia a un tercero con información para su beneficio.</v>
      </c>
      <c r="D16" s="169" t="s">
        <v>533</v>
      </c>
      <c r="E16" s="169" t="s">
        <v>534</v>
      </c>
      <c r="F16" s="169" t="s">
        <v>535</v>
      </c>
      <c r="G16" s="171" t="s">
        <v>536</v>
      </c>
    </row>
    <row r="17" spans="1:7" ht="90" x14ac:dyDescent="0.25">
      <c r="A17" s="118">
        <v>12</v>
      </c>
      <c r="B17" s="113" t="str">
        <f>+VLOOKUP(A17,'IDENTIFICACIÓN DEL RC'!$B$6:$F$32,2,0)</f>
        <v>Gestión de Recursos Físicos al Servicio de la Entidad</v>
      </c>
      <c r="C17" s="124" t="str">
        <f>+VLOOKUP(A17,'IDENTIFICACIÓN DEL RC'!$B$6:$F$32,4,0)</f>
        <v>Posibilidad de Pérdida y/o desaparición de los bienes al servicio de la Entidad parte de un servidor que, aprovechando su posición frente a un recurso público, sustrae bienes de la Entidad para su beneficio personal o un tercero.</v>
      </c>
      <c r="D17" s="169" t="s">
        <v>537</v>
      </c>
      <c r="E17" s="169" t="s">
        <v>534</v>
      </c>
      <c r="F17" s="169" t="s">
        <v>538</v>
      </c>
      <c r="G17" s="171" t="s">
        <v>539</v>
      </c>
    </row>
    <row r="18" spans="1:7" ht="60" x14ac:dyDescent="0.25">
      <c r="A18" s="118">
        <v>13</v>
      </c>
      <c r="B18" s="113" t="str">
        <f>+VLOOKUP(A18,'IDENTIFICACIÓN DEL RC'!$B$6:$F$32,2,0)</f>
        <v>Gestión de Seguridad y Convivencia</v>
      </c>
      <c r="C18" s="124" t="str">
        <f>+VLOOKUP(A18,'IDENTIFICACIÓN DEL RC'!$B$6:$F$32,4,0)</f>
        <v>Posibilidad de pérdida económica y reputacional por demandas a la entidad por el uso indebido de información confidencial a terceros por parte de funcionarios</v>
      </c>
      <c r="D18" s="169" t="s">
        <v>540</v>
      </c>
      <c r="E18" s="169" t="s">
        <v>541</v>
      </c>
      <c r="F18" s="169" t="s">
        <v>542</v>
      </c>
      <c r="G18" s="171" t="s">
        <v>543</v>
      </c>
    </row>
    <row r="19" spans="1:7" ht="75" x14ac:dyDescent="0.25">
      <c r="A19" s="118">
        <v>14</v>
      </c>
      <c r="B19" s="113" t="str">
        <f>+VLOOKUP(A19,'IDENTIFICACIÓN DEL RC'!$B$6:$F$32,2,0)</f>
        <v>Gestión de Tecnologías de la Información</v>
      </c>
      <c r="C19" s="124" t="str">
        <f>+VLOOKUP(A19,'IDENTIFICACIÓN DEL RC'!$B$6:$F$32,4,0)</f>
        <v>Posibilidad de pérdida económica y reputacional por demandas debido al uso inadecuado de información catalogada por la entidad como clasificada o reservada por parte de colaboradores de la Secretaría</v>
      </c>
      <c r="D19" s="169" t="s">
        <v>544</v>
      </c>
      <c r="E19" s="169" t="s">
        <v>545</v>
      </c>
      <c r="F19" s="169" t="s">
        <v>546</v>
      </c>
      <c r="G19" s="171" t="s">
        <v>547</v>
      </c>
    </row>
    <row r="20" spans="1:7" ht="60" x14ac:dyDescent="0.25">
      <c r="A20" s="118">
        <v>15</v>
      </c>
      <c r="B20" s="113" t="str">
        <f>+VLOOKUP(A20,'IDENTIFICACIÓN DEL RC'!$B$6:$F$32,2,0)</f>
        <v>Gestión de Tecnologías de la Información</v>
      </c>
      <c r="C20" s="124" t="str">
        <f>+VLOOKUP(A20,'IDENTIFICACIÓN DEL RC'!$B$6:$F$32,4,0)</f>
        <v>Posibilidad de Pérdida de Integridad de la información almacenada en la infraestructura o soluciones tecnológicas de la entidad.</v>
      </c>
      <c r="D20" s="169" t="s">
        <v>548</v>
      </c>
      <c r="E20" s="169" t="s">
        <v>545</v>
      </c>
      <c r="F20" s="169" t="s">
        <v>495</v>
      </c>
      <c r="G20" s="171" t="s">
        <v>549</v>
      </c>
    </row>
    <row r="21" spans="1:7" ht="75" x14ac:dyDescent="0.25">
      <c r="A21" s="118">
        <v>16</v>
      </c>
      <c r="B21" s="113" t="str">
        <f>+VLOOKUP(A21,'IDENTIFICACIÓN DEL RC'!$B$6:$F$32,2,0)</f>
        <v>Gestión Financiera</v>
      </c>
      <c r="C21" s="124" t="str">
        <f>+VLOOKUP(A21,'IDENTIFICACIÓN DEL RC'!$B$6:$F$32,4,0)</f>
        <v>Posibilidad de Tramite de pagos incumpliendo los requisitos establecidos otorgando beneficios a terceros en contra de lo establecido en el Procedimiento PD-GF-13 Gestión de Pagos</v>
      </c>
      <c r="D21" s="169" t="s">
        <v>550</v>
      </c>
      <c r="E21" s="169" t="s">
        <v>551</v>
      </c>
      <c r="F21" s="169" t="s">
        <v>552</v>
      </c>
      <c r="G21" s="171" t="s">
        <v>553</v>
      </c>
    </row>
    <row r="22" spans="1:7" ht="60" x14ac:dyDescent="0.25">
      <c r="A22" s="118">
        <v>17</v>
      </c>
      <c r="B22" s="113" t="str">
        <f>+VLOOKUP(A22,'IDENTIFICACIÓN DEL RC'!$B$6:$F$32,2,0)</f>
        <v>Gestión Estratégica del Talento Humano</v>
      </c>
      <c r="C22" s="124" t="str">
        <f>+VLOOKUP(A22,'IDENTIFICACIÓN DEL RC'!$B$6:$F$32,4,0)</f>
        <v>Posibilidad de Posesionar un servidor público que Incumpla con los requisitos establecidos en el Manual de Funciones de la SCJ</v>
      </c>
      <c r="D22" s="169" t="s">
        <v>554</v>
      </c>
      <c r="E22" s="169" t="s">
        <v>555</v>
      </c>
      <c r="F22" s="169" t="s">
        <v>556</v>
      </c>
      <c r="G22" s="171" t="s">
        <v>557</v>
      </c>
    </row>
    <row r="23" spans="1:7" ht="45" x14ac:dyDescent="0.25">
      <c r="A23" s="213">
        <v>18</v>
      </c>
      <c r="B23" s="113" t="str">
        <f>+VLOOKUP(A23,'IDENTIFICACIÓN DEL RC'!$B$6:$F$32,2,0)</f>
        <v>Gestión Estratégica del Talento Humano</v>
      </c>
      <c r="C23" s="124" t="str">
        <f>+VLOOKUP(A23,'IDENTIFICACIÓN DEL RC'!$B$6:$F$32,4,0)</f>
        <v>Posibilidad de Interés indebido por un oferente en los procesos de contratación de la Dirección de Gestión Humana</v>
      </c>
      <c r="D23" s="210" t="s">
        <v>558</v>
      </c>
      <c r="E23" s="210" t="s">
        <v>559</v>
      </c>
      <c r="F23" s="210" t="s">
        <v>560</v>
      </c>
      <c r="G23" s="212" t="s">
        <v>561</v>
      </c>
    </row>
    <row r="24" spans="1:7" ht="120" x14ac:dyDescent="0.25">
      <c r="A24" s="118">
        <v>19</v>
      </c>
      <c r="B24" s="113" t="str">
        <f>+VLOOKUP(A24,'IDENTIFICACIÓN DEL RC'!$B$6:$F$32,2,0)</f>
        <v>Gestión Contractual</v>
      </c>
      <c r="C24" s="124" t="str">
        <f>+VLOOKUP(A24,'IDENTIFICACIÓN DEL RC'!$B$6:$F$32,4,0)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558</v>
      </c>
      <c r="E24" s="169" t="s">
        <v>555</v>
      </c>
      <c r="F24" s="169" t="s">
        <v>562</v>
      </c>
      <c r="G24" s="171" t="s">
        <v>563</v>
      </c>
    </row>
    <row r="25" spans="1:7" ht="45" x14ac:dyDescent="0.25">
      <c r="A25" s="118">
        <v>20</v>
      </c>
      <c r="B25" s="113" t="str">
        <f>+VLOOKUP(A25,'IDENTIFICACIÓN DEL RC'!$B$6:$F$32,2,0)</f>
        <v>Gestión Contractual</v>
      </c>
      <c r="C25" s="124" t="str">
        <f>+VLOOKUP(A25,'IDENTIFICACIÓN DEL RC'!$B$6:$F$32,4,0)</f>
        <v>Posibilidad de Incumplimiento de funciones por acción u omisión por procedimientos desactualizados de la Gestión Contractual</v>
      </c>
      <c r="D25" s="169" t="s">
        <v>564</v>
      </c>
      <c r="E25" s="169" t="s">
        <v>565</v>
      </c>
      <c r="F25" s="169" t="s">
        <v>566</v>
      </c>
      <c r="G25" s="171" t="s">
        <v>567</v>
      </c>
    </row>
    <row r="26" spans="1:7" ht="90" x14ac:dyDescent="0.25">
      <c r="A26" s="118">
        <v>21</v>
      </c>
      <c r="B26" s="113" t="str">
        <f>+VLOOKUP(A26,'IDENTIFICACIÓN DEL RC'!$B$6:$F$32,2,0)</f>
        <v>Evaluación al Sistema de Control Interno</v>
      </c>
      <c r="C26" s="124" t="str">
        <f>+VLOOKUP(A26,'IDENTIFICACIÓN DEL RC'!$B$6:$F$32,4,0)</f>
        <v>Posibilidad de Favorecimiento al proceso auditado o a terceros responsables a partir de auditorías, sesgadas, manipuladas o direccionadas, que impidan evidenciar la realidad de la gestión obstruyendo la evaluación de esta.</v>
      </c>
      <c r="D26" s="169" t="s">
        <v>568</v>
      </c>
      <c r="E26" s="169" t="s">
        <v>569</v>
      </c>
      <c r="F26" s="169" t="s">
        <v>570</v>
      </c>
      <c r="G26" s="171" t="s">
        <v>543</v>
      </c>
    </row>
    <row r="27" spans="1:7" ht="60" x14ac:dyDescent="0.25">
      <c r="A27" s="118">
        <v>22</v>
      </c>
      <c r="B27" s="113" t="str">
        <f>+VLOOKUP(A27,'IDENTIFICACIÓN DEL RC'!$B$6:$F$32,2,0)</f>
        <v>Atención y Relación con el Ciudadano</v>
      </c>
      <c r="C27" s="124" t="str">
        <f>+VLOOKUP(A27,'IDENTIFICACIÓN DEL RC'!$B$6:$F$32,4,0)</f>
        <v>Posibilidad de Favorecimiento a terceros para acceder a los servicios ofertados por al SCJ por fuera de los lineamientos establecidos a cambio de dadivas</v>
      </c>
      <c r="D27" s="169" t="s">
        <v>571</v>
      </c>
      <c r="E27" s="169" t="s">
        <v>565</v>
      </c>
      <c r="F27" s="169" t="s">
        <v>566</v>
      </c>
      <c r="G27" s="171" t="s">
        <v>572</v>
      </c>
    </row>
    <row r="28" spans="1:7" ht="75" x14ac:dyDescent="0.25">
      <c r="A28" s="118">
        <v>23</v>
      </c>
      <c r="B28" s="113" t="str">
        <f>+VLOOKUP(A28,'IDENTIFICACIÓN DEL RC'!$B$6:$F$32,2,0)</f>
        <v>Gestión Integral a las Personas Privadas de la Libertad -PPL-</v>
      </c>
      <c r="C28" s="124" t="str">
        <f>+VLOOKUP(A28,'IDENTIFICACIÓN DEL RC'!$B$6:$F$32,4,0)</f>
        <v>Posibilidad de alteración de la información en el SISIPEC web generando beneficio en el trámite de Autorización para ingreso como visitante a la Cárcel Distrital de Varones y Anexo de Mujeres.</v>
      </c>
      <c r="D28" s="169" t="s">
        <v>573</v>
      </c>
      <c r="E28" s="169" t="s">
        <v>573</v>
      </c>
      <c r="F28" s="169" t="s">
        <v>573</v>
      </c>
      <c r="G28" s="171" t="s">
        <v>574</v>
      </c>
    </row>
    <row r="29" spans="1:7" ht="90" x14ac:dyDescent="0.25">
      <c r="A29" s="118">
        <v>24</v>
      </c>
      <c r="B29" s="113" t="str">
        <f>+VLOOKUP(A29,'IDENTIFICACIÓN DEL RC'!$B$6:$F$32,2,0)</f>
        <v>Administración de Bienes Muebles e Inmuebles para el Fortalecimiento de las Capacidades Operativas</v>
      </c>
      <c r="C29" s="124" t="str">
        <f>+VLOOKUP(A29,'IDENTIFICACIÓN DEL RC'!$B$6:$F$32,4,0)</f>
        <v>Posibilidad de suministro de combustible por parte de los proveedores a vehículos de propiedad o a cargo de la SDSCJ, por fuera de los parámetros de suministro establecidos para beneficio propio o de terceros</v>
      </c>
      <c r="D29" s="169" t="s">
        <v>521</v>
      </c>
      <c r="E29" s="169" t="s">
        <v>522</v>
      </c>
      <c r="F29" s="169" t="s">
        <v>575</v>
      </c>
      <c r="G29" s="171" t="s">
        <v>524</v>
      </c>
    </row>
    <row r="30" spans="1:7" ht="120" x14ac:dyDescent="0.25">
      <c r="A30" s="118">
        <v>25</v>
      </c>
      <c r="B30" s="113" t="str">
        <f>+VLOOKUP(A30,'IDENTIFICACIÓN DEL RC'!$B$6:$F$32,2,0)</f>
        <v>Administración de Bienes Muebles e Inmuebles para el Fortalecimiento de las Capacidades Operativas</v>
      </c>
      <c r="C30" s="124" t="str">
        <f>+VLOOKUP(A30,'IDENTIFICACIÓN DEL RC'!$B$6:$F$32,4,0)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576</v>
      </c>
      <c r="E30" s="169" t="s">
        <v>577</v>
      </c>
      <c r="F30" s="169" t="s">
        <v>578</v>
      </c>
      <c r="G30" s="171" t="s">
        <v>524</v>
      </c>
    </row>
    <row r="31" spans="1:7" ht="45" x14ac:dyDescent="0.25">
      <c r="A31" s="118">
        <v>26</v>
      </c>
      <c r="B31" s="113" t="str">
        <f>+VLOOKUP(A31,'IDENTIFICACIÓN DEL RC'!$B$6:$F$32,2,0)</f>
        <v>Gestión Jurídica</v>
      </c>
      <c r="C31" s="124" t="str">
        <f>+VLOOKUP(A31,'IDENTIFICACIÓN DEL RC'!$B$6:$F$32,4,0)</f>
        <v>Posibilidad de Incumplimiento de funciones por acción u omisión por procedimientos desactualizados de la Gestión Juridica</v>
      </c>
      <c r="D31" s="169" t="s">
        <v>564</v>
      </c>
      <c r="E31" s="169" t="s">
        <v>565</v>
      </c>
      <c r="F31" s="169" t="s">
        <v>566</v>
      </c>
      <c r="G31" s="171" t="s">
        <v>567</v>
      </c>
    </row>
    <row r="32" spans="1:7" ht="150.75" thickBot="1" x14ac:dyDescent="0.3">
      <c r="A32" s="142">
        <v>27</v>
      </c>
      <c r="B32" s="119" t="str">
        <f>+VLOOKUP(A32,'IDENTIFICACIÓN DEL RC'!$B$6:$F$32,2,0)</f>
        <v>Gestión Contractual</v>
      </c>
      <c r="C32" s="174" t="str">
        <f>+VLOOKUP(A32,'IDENTIFICACIÓN DEL RC'!$B$6:$F$32,4,0)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2" t="s">
        <v>564</v>
      </c>
      <c r="E32" s="172" t="s">
        <v>565</v>
      </c>
      <c r="F32" s="172" t="s">
        <v>562</v>
      </c>
      <c r="G32" s="173" t="s">
        <v>563</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topLeftCell="A14" zoomScale="85" zoomScaleNormal="85" zoomScaleSheetLayoutView="90" workbookViewId="0">
      <selection activeCell="A3" sqref="A3:G4"/>
    </sheetView>
  </sheetViews>
  <sheetFormatPr baseColWidth="10" defaultColWidth="11.42578125" defaultRowHeight="14.25" x14ac:dyDescent="0.2"/>
  <cols>
    <col min="1" max="1" width="21.42578125" style="107" customWidth="1"/>
    <col min="2" max="5" width="23.5703125" style="107" customWidth="1"/>
    <col min="6" max="7" width="17.5703125" style="107" customWidth="1"/>
    <col min="8" max="16384" width="11.42578125" style="107"/>
  </cols>
  <sheetData>
    <row r="1" spans="1:10" s="105" customFormat="1" ht="96.75" customHeight="1" thickBot="1" x14ac:dyDescent="0.25">
      <c r="A1" s="104"/>
      <c r="B1" s="473" t="s">
        <v>259</v>
      </c>
      <c r="C1" s="473"/>
      <c r="D1" s="473"/>
      <c r="E1" s="473"/>
      <c r="F1" s="473"/>
      <c r="G1" s="183" t="s">
        <v>257</v>
      </c>
    </row>
    <row r="2" spans="1:10" s="105" customFormat="1" ht="10.5" customHeight="1" thickBot="1" x14ac:dyDescent="0.3">
      <c r="B2" s="116"/>
      <c r="C2" s="116"/>
      <c r="D2" s="116"/>
      <c r="E2" s="116"/>
      <c r="F2" s="116"/>
      <c r="G2" s="181"/>
    </row>
    <row r="3" spans="1:10" s="127" customFormat="1" ht="8.25" customHeight="1" x14ac:dyDescent="0.25">
      <c r="A3" s="474" t="s">
        <v>45</v>
      </c>
      <c r="B3" s="475"/>
      <c r="C3" s="475"/>
      <c r="D3" s="475"/>
      <c r="E3" s="475"/>
      <c r="F3" s="475"/>
      <c r="G3" s="476"/>
    </row>
    <row r="4" spans="1:10" s="127" customFormat="1" ht="8.25" customHeight="1" thickBot="1" x14ac:dyDescent="0.3">
      <c r="A4" s="477"/>
      <c r="B4" s="478"/>
      <c r="C4" s="478"/>
      <c r="D4" s="478"/>
      <c r="E4" s="478"/>
      <c r="F4" s="478"/>
      <c r="G4" s="479"/>
    </row>
    <row r="5" spans="1:10" x14ac:dyDescent="0.2">
      <c r="A5" s="481" t="s">
        <v>46</v>
      </c>
      <c r="B5" s="482"/>
      <c r="C5" s="482"/>
      <c r="D5" s="482"/>
      <c r="E5" s="482"/>
      <c r="F5" s="482"/>
      <c r="G5" s="483"/>
    </row>
    <row r="6" spans="1:10" x14ac:dyDescent="0.2">
      <c r="A6" s="484" t="s">
        <v>47</v>
      </c>
      <c r="B6" s="485"/>
      <c r="C6" s="485"/>
      <c r="D6" s="485"/>
      <c r="E6" s="485"/>
      <c r="F6" s="485"/>
      <c r="G6" s="486"/>
    </row>
    <row r="7" spans="1:10" ht="15" thickBot="1" x14ac:dyDescent="0.25">
      <c r="A7" s="487" t="s">
        <v>48</v>
      </c>
      <c r="B7" s="488"/>
      <c r="C7" s="488"/>
      <c r="D7" s="488"/>
      <c r="E7" s="488"/>
      <c r="F7" s="488"/>
      <c r="G7" s="489"/>
      <c r="H7" s="85"/>
      <c r="I7" s="85"/>
      <c r="J7" s="85"/>
    </row>
    <row r="8" spans="1:10" ht="15.75" thickBot="1" x14ac:dyDescent="0.25">
      <c r="A8" s="490" t="s">
        <v>49</v>
      </c>
      <c r="B8" s="492" t="s">
        <v>50</v>
      </c>
      <c r="C8" s="493"/>
      <c r="D8" s="493"/>
      <c r="E8" s="494"/>
      <c r="F8" s="495" t="s">
        <v>51</v>
      </c>
      <c r="G8" s="496"/>
    </row>
    <row r="9" spans="1:10" ht="15" customHeight="1" thickBot="1" x14ac:dyDescent="0.25">
      <c r="A9" s="491"/>
      <c r="B9" s="497" t="s">
        <v>52</v>
      </c>
      <c r="C9" s="498"/>
      <c r="D9" s="498"/>
      <c r="E9" s="499"/>
      <c r="F9" s="156" t="s">
        <v>53</v>
      </c>
      <c r="G9" s="155" t="s">
        <v>54</v>
      </c>
    </row>
    <row r="10" spans="1:10" x14ac:dyDescent="0.2">
      <c r="A10" s="86">
        <v>1</v>
      </c>
      <c r="B10" s="500" t="s">
        <v>55</v>
      </c>
      <c r="C10" s="500"/>
      <c r="D10" s="500"/>
      <c r="E10" s="500"/>
      <c r="F10" s="175"/>
      <c r="G10" s="176"/>
    </row>
    <row r="11" spans="1:10" x14ac:dyDescent="0.2">
      <c r="A11" s="87">
        <v>2</v>
      </c>
      <c r="B11" s="480" t="s">
        <v>56</v>
      </c>
      <c r="C11" s="480"/>
      <c r="D11" s="480"/>
      <c r="E11" s="480"/>
      <c r="F11" s="177"/>
      <c r="G11" s="178"/>
    </row>
    <row r="12" spans="1:10" x14ac:dyDescent="0.2">
      <c r="A12" s="87">
        <v>3</v>
      </c>
      <c r="B12" s="480" t="s">
        <v>57</v>
      </c>
      <c r="C12" s="480"/>
      <c r="D12" s="480"/>
      <c r="E12" s="480"/>
      <c r="F12" s="177"/>
      <c r="G12" s="178"/>
    </row>
    <row r="13" spans="1:10" x14ac:dyDescent="0.2">
      <c r="A13" s="87">
        <v>4</v>
      </c>
      <c r="B13" s="480" t="s">
        <v>58</v>
      </c>
      <c r="C13" s="480"/>
      <c r="D13" s="480"/>
      <c r="E13" s="480"/>
      <c r="F13" s="177"/>
      <c r="G13" s="178"/>
    </row>
    <row r="14" spans="1:10" x14ac:dyDescent="0.2">
      <c r="A14" s="87">
        <v>5</v>
      </c>
      <c r="B14" s="480" t="s">
        <v>59</v>
      </c>
      <c r="C14" s="480"/>
      <c r="D14" s="480"/>
      <c r="E14" s="480"/>
      <c r="F14" s="177"/>
      <c r="G14" s="178"/>
    </row>
    <row r="15" spans="1:10" x14ac:dyDescent="0.2">
      <c r="A15" s="87">
        <v>6</v>
      </c>
      <c r="B15" s="480" t="s">
        <v>60</v>
      </c>
      <c r="C15" s="480"/>
      <c r="D15" s="480"/>
      <c r="E15" s="480"/>
      <c r="F15" s="177"/>
      <c r="G15" s="178"/>
    </row>
    <row r="16" spans="1:10" x14ac:dyDescent="0.2">
      <c r="A16" s="87">
        <v>7</v>
      </c>
      <c r="B16" s="480" t="s">
        <v>61</v>
      </c>
      <c r="C16" s="480"/>
      <c r="D16" s="480"/>
      <c r="E16" s="480"/>
      <c r="F16" s="177"/>
      <c r="G16" s="178"/>
    </row>
    <row r="17" spans="1:7" ht="17.25" customHeight="1" x14ac:dyDescent="0.2">
      <c r="A17" s="87">
        <v>8</v>
      </c>
      <c r="B17" s="480" t="s">
        <v>62</v>
      </c>
      <c r="C17" s="480"/>
      <c r="D17" s="480"/>
      <c r="E17" s="480"/>
      <c r="F17" s="177"/>
      <c r="G17" s="178"/>
    </row>
    <row r="18" spans="1:7" x14ac:dyDescent="0.2">
      <c r="A18" s="87">
        <v>9</v>
      </c>
      <c r="B18" s="480" t="s">
        <v>63</v>
      </c>
      <c r="C18" s="480"/>
      <c r="D18" s="480"/>
      <c r="E18" s="480"/>
      <c r="F18" s="177"/>
      <c r="G18" s="178"/>
    </row>
    <row r="19" spans="1:7" x14ac:dyDescent="0.2">
      <c r="A19" s="87">
        <v>10</v>
      </c>
      <c r="B19" s="480" t="s">
        <v>64</v>
      </c>
      <c r="C19" s="480"/>
      <c r="D19" s="480"/>
      <c r="E19" s="480"/>
      <c r="F19" s="177"/>
      <c r="G19" s="178"/>
    </row>
    <row r="20" spans="1:7" x14ac:dyDescent="0.2">
      <c r="A20" s="87">
        <v>11</v>
      </c>
      <c r="B20" s="480" t="s">
        <v>65</v>
      </c>
      <c r="C20" s="480"/>
      <c r="D20" s="480"/>
      <c r="E20" s="480"/>
      <c r="F20" s="177"/>
      <c r="G20" s="178"/>
    </row>
    <row r="21" spans="1:7" x14ac:dyDescent="0.2">
      <c r="A21" s="87">
        <v>12</v>
      </c>
      <c r="B21" s="480" t="s">
        <v>66</v>
      </c>
      <c r="C21" s="480"/>
      <c r="D21" s="480"/>
      <c r="E21" s="480"/>
      <c r="F21" s="177"/>
      <c r="G21" s="178"/>
    </row>
    <row r="22" spans="1:7" x14ac:dyDescent="0.2">
      <c r="A22" s="87">
        <v>13</v>
      </c>
      <c r="B22" s="480" t="s">
        <v>67</v>
      </c>
      <c r="C22" s="480"/>
      <c r="D22" s="480"/>
      <c r="E22" s="480"/>
      <c r="F22" s="177"/>
      <c r="G22" s="178"/>
    </row>
    <row r="23" spans="1:7" x14ac:dyDescent="0.2">
      <c r="A23" s="87">
        <v>14</v>
      </c>
      <c r="B23" s="480" t="s">
        <v>68</v>
      </c>
      <c r="C23" s="480"/>
      <c r="D23" s="480"/>
      <c r="E23" s="480"/>
      <c r="F23" s="177"/>
      <c r="G23" s="178"/>
    </row>
    <row r="24" spans="1:7" x14ac:dyDescent="0.2">
      <c r="A24" s="87">
        <v>15</v>
      </c>
      <c r="B24" s="480" t="s">
        <v>69</v>
      </c>
      <c r="C24" s="480"/>
      <c r="D24" s="480"/>
      <c r="E24" s="480"/>
      <c r="F24" s="177"/>
      <c r="G24" s="178"/>
    </row>
    <row r="25" spans="1:7" x14ac:dyDescent="0.2">
      <c r="A25" s="87">
        <v>16</v>
      </c>
      <c r="B25" s="480" t="s">
        <v>70</v>
      </c>
      <c r="C25" s="480"/>
      <c r="D25" s="480"/>
      <c r="E25" s="480"/>
      <c r="F25" s="177"/>
      <c r="G25" s="178"/>
    </row>
    <row r="26" spans="1:7" x14ac:dyDescent="0.2">
      <c r="A26" s="87">
        <v>17</v>
      </c>
      <c r="B26" s="480" t="s">
        <v>71</v>
      </c>
      <c r="C26" s="480"/>
      <c r="D26" s="480"/>
      <c r="E26" s="480"/>
      <c r="F26" s="177"/>
      <c r="G26" s="178"/>
    </row>
    <row r="27" spans="1:7" x14ac:dyDescent="0.2">
      <c r="A27" s="87">
        <v>18</v>
      </c>
      <c r="B27" s="480" t="s">
        <v>72</v>
      </c>
      <c r="C27" s="480"/>
      <c r="D27" s="480"/>
      <c r="E27" s="480"/>
      <c r="F27" s="177"/>
      <c r="G27" s="178"/>
    </row>
    <row r="28" spans="1:7" ht="15" thickBot="1" x14ac:dyDescent="0.25">
      <c r="A28" s="88">
        <v>19</v>
      </c>
      <c r="B28" s="503" t="s">
        <v>73</v>
      </c>
      <c r="C28" s="503"/>
      <c r="D28" s="503"/>
      <c r="E28" s="503"/>
      <c r="F28" s="179"/>
      <c r="G28" s="180"/>
    </row>
    <row r="29" spans="1:7" ht="15" thickBot="1" x14ac:dyDescent="0.25">
      <c r="A29" s="504" t="s">
        <v>74</v>
      </c>
      <c r="B29" s="505"/>
      <c r="C29" s="505"/>
      <c r="D29" s="505"/>
      <c r="E29" s="506"/>
      <c r="F29" s="128">
        <f>+COUNTIF(F10:F28,"*")</f>
        <v>0</v>
      </c>
      <c r="G29" s="89" t="str">
        <f>IF(AND(F29&gt;=1,F29&lt;=5),"MODERADO",IF(AND(F29&gt;=6,F29&lt;=11),"MAYOR",IF(AND(F29&gt;=12,F29&lt;=19),"CATASTROFICO","SIN IMPACTO")))</f>
        <v>SIN IMPACTO</v>
      </c>
    </row>
    <row r="30" spans="1:7" ht="15" thickBot="1" x14ac:dyDescent="0.25">
      <c r="A30" s="129"/>
      <c r="B30" s="130"/>
      <c r="C30" s="130"/>
      <c r="D30" s="130"/>
      <c r="E30" s="130"/>
      <c r="F30" s="131"/>
      <c r="G30" s="125"/>
    </row>
    <row r="31" spans="1:7" ht="15" customHeight="1" x14ac:dyDescent="0.2">
      <c r="A31" s="132"/>
      <c r="B31" s="507" t="s">
        <v>75</v>
      </c>
      <c r="C31" s="508"/>
      <c r="D31" s="482" t="s">
        <v>76</v>
      </c>
      <c r="E31" s="482"/>
      <c r="F31" s="483"/>
      <c r="G31" s="133"/>
    </row>
    <row r="32" spans="1:7" ht="15" customHeight="1" x14ac:dyDescent="0.2">
      <c r="A32" s="132"/>
      <c r="B32" s="509" t="s">
        <v>77</v>
      </c>
      <c r="C32" s="510"/>
      <c r="D32" s="485" t="s">
        <v>78</v>
      </c>
      <c r="E32" s="485"/>
      <c r="F32" s="486"/>
      <c r="G32" s="133"/>
    </row>
    <row r="33" spans="1:7" ht="15" customHeight="1" thickBot="1" x14ac:dyDescent="0.25">
      <c r="A33" s="134"/>
      <c r="B33" s="501" t="s">
        <v>79</v>
      </c>
      <c r="C33" s="502"/>
      <c r="D33" s="488" t="s">
        <v>80</v>
      </c>
      <c r="E33" s="488"/>
      <c r="F33" s="489"/>
      <c r="G33" s="135"/>
    </row>
  </sheetData>
  <mergeCells count="35">
    <mergeCell ref="B27:E27"/>
    <mergeCell ref="B16:E16"/>
    <mergeCell ref="B17:E17"/>
    <mergeCell ref="B18:E18"/>
    <mergeCell ref="B19:E19"/>
    <mergeCell ref="B20:E20"/>
    <mergeCell ref="B23:E23"/>
    <mergeCell ref="B24:E24"/>
    <mergeCell ref="B25:E25"/>
    <mergeCell ref="B21:E21"/>
    <mergeCell ref="B22:E22"/>
    <mergeCell ref="B33:C33"/>
    <mergeCell ref="D33:F33"/>
    <mergeCell ref="B28:E28"/>
    <mergeCell ref="A29:E29"/>
    <mergeCell ref="B31:C31"/>
    <mergeCell ref="D31:F31"/>
    <mergeCell ref="B32:C32"/>
    <mergeCell ref="D32:F32"/>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s>
  <conditionalFormatting sqref="G29:G30">
    <cfRule type="cellIs" dxfId="15" priority="1" operator="equal">
      <formula>"CATASTROFICO"</formula>
    </cfRule>
    <cfRule type="cellIs" dxfId="14" priority="2" operator="equal">
      <formula>"MAYOR"</formula>
    </cfRule>
    <cfRule type="cellIs" dxfId="13"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zoomScale="90" zoomScaleNormal="100" zoomScaleSheetLayoutView="90" workbookViewId="0">
      <selection activeCell="A5" sqref="A5"/>
    </sheetView>
  </sheetViews>
  <sheetFormatPr baseColWidth="10" defaultColWidth="11.42578125" defaultRowHeight="14.25" x14ac:dyDescent="0.2"/>
  <cols>
    <col min="1" max="1" width="19.42578125" style="107" customWidth="1"/>
    <col min="2" max="2" width="54.140625" style="107" bestFit="1" customWidth="1"/>
    <col min="3" max="3" width="54.140625" style="107" customWidth="1"/>
    <col min="4" max="4" width="28" style="107" customWidth="1"/>
    <col min="5" max="5" width="24" style="107" bestFit="1" customWidth="1"/>
    <col min="6" max="6" width="20.5703125" style="107" bestFit="1" customWidth="1"/>
    <col min="7" max="7" width="26.5703125" style="107" bestFit="1" customWidth="1"/>
    <col min="8" max="16384" width="11.42578125" style="107"/>
  </cols>
  <sheetData>
    <row r="1" spans="1:7" s="105" customFormat="1" ht="121.5" customHeight="1" thickBot="1" x14ac:dyDescent="0.3">
      <c r="A1" s="104"/>
      <c r="B1" s="383" t="s">
        <v>259</v>
      </c>
      <c r="C1" s="383"/>
      <c r="D1" s="383"/>
      <c r="E1" s="383"/>
      <c r="F1" s="383"/>
      <c r="G1" s="99" t="s">
        <v>257</v>
      </c>
    </row>
    <row r="2" spans="1:7" s="105" customFormat="1" ht="9.75" customHeight="1" thickBot="1" x14ac:dyDescent="0.3">
      <c r="A2" s="120"/>
      <c r="B2" s="106"/>
      <c r="C2" s="106"/>
      <c r="D2" s="106"/>
      <c r="E2" s="106"/>
      <c r="F2" s="106"/>
      <c r="G2" s="121"/>
    </row>
    <row r="3" spans="1:7" ht="9" customHeight="1" x14ac:dyDescent="0.2">
      <c r="A3" s="467" t="s">
        <v>81</v>
      </c>
      <c r="B3" s="468"/>
      <c r="C3" s="468"/>
      <c r="D3" s="468"/>
      <c r="E3" s="468"/>
      <c r="F3" s="468"/>
      <c r="G3" s="469"/>
    </row>
    <row r="4" spans="1:7" ht="9" customHeight="1" thickBot="1" x14ac:dyDescent="0.25">
      <c r="A4" s="470"/>
      <c r="B4" s="471"/>
      <c r="C4" s="471"/>
      <c r="D4" s="471"/>
      <c r="E4" s="471"/>
      <c r="F4" s="471"/>
      <c r="G4" s="472"/>
    </row>
    <row r="5" spans="1:7" ht="39.75" customHeight="1" thickBot="1" x14ac:dyDescent="0.25">
      <c r="A5" s="246" t="s">
        <v>31</v>
      </c>
      <c r="B5" s="246" t="s">
        <v>32</v>
      </c>
      <c r="C5" s="247" t="s">
        <v>34</v>
      </c>
      <c r="D5" s="246" t="s">
        <v>82</v>
      </c>
      <c r="E5" s="246" t="s">
        <v>83</v>
      </c>
      <c r="F5" s="246" t="s">
        <v>84</v>
      </c>
      <c r="G5" s="246" t="s">
        <v>85</v>
      </c>
    </row>
    <row r="6" spans="1:7" ht="45" x14ac:dyDescent="0.2">
      <c r="A6" s="206">
        <v>1</v>
      </c>
      <c r="B6" s="214" t="str">
        <f>+VLOOKUP(A6,'IDENTIFICACIÓN DEL RC'!$B$6:$F$34,2,0)</f>
        <v>Acceso y Fortalecimiento a la Justicia</v>
      </c>
      <c r="C6" s="215" t="str">
        <f>+VLOOKUP(A6,'IDENTIFICACIÓN DEL RC'!$B$6:$F$34,4,0)</f>
        <v>Posibilidad de Registro de información errada en los informes de procesos vinculados al PDJJR (Programa de Justicia Juvenil Restaurativa)</v>
      </c>
      <c r="D6" s="216">
        <v>1</v>
      </c>
      <c r="E6" s="216">
        <v>5</v>
      </c>
      <c r="F6" s="217" t="str">
        <f>IF(AND(E6&lt;=5),"MODERADO",IF(AND(E6&gt;=6,E6&lt;=11),"MAYOR",IF(AND(E6&gt;=12),"CATASTROFICO")))</f>
        <v>MODERADO</v>
      </c>
      <c r="G6" s="21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5" x14ac:dyDescent="0.2">
      <c r="A7" s="118">
        <v>2</v>
      </c>
      <c r="B7" s="112" t="str">
        <f>+VLOOKUP(A7,'IDENTIFICACIÓN DEL RC'!$B$6:$F$34,2,0)</f>
        <v>Acceso y Fortalecimiento a la Justicia</v>
      </c>
      <c r="C7" s="229" t="str">
        <f>+VLOOKUP(A7,'IDENTIFICACIÓN DEL RC'!$B$6:$F$34,4,0)</f>
        <v>Posibilidad de actuaciones inadecuadas por parte de funcionarios y colaboradores de la Dirección de Acceso a la Justicia por el recibimiento de dadivas</v>
      </c>
      <c r="D7" s="184">
        <v>2</v>
      </c>
      <c r="E7" s="184">
        <v>17</v>
      </c>
      <c r="F7" s="126" t="str">
        <f t="shared" ref="F7:F29" si="0">IF(AND(E7&lt;=5),"MODERADO",IF(AND(E7&gt;=6,E7&lt;=11),"MAYOR",IF(AND(E7&gt;=12),"CATASTROFICO")))</f>
        <v>CATASTROFICO</v>
      </c>
      <c r="G7" s="24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45" x14ac:dyDescent="0.2">
      <c r="A8" s="118">
        <v>3</v>
      </c>
      <c r="B8" s="112" t="str">
        <f>+VLOOKUP(A8,'IDENTIFICACIÓN DEL RC'!$B$6:$F$34,2,0)</f>
        <v>Acceso y Fortalecimiento a la Justicia</v>
      </c>
      <c r="C8" s="229" t="str">
        <f>+VLOOKUP(A8,'IDENTIFICACIÓN DEL RC'!$B$6:$F$34,4,0)</f>
        <v>Posibilidad de presentar Inconsistencias en los reportes relacionados al Plan de Acción a la Justicia</v>
      </c>
      <c r="D8" s="184">
        <v>2</v>
      </c>
      <c r="E8" s="184">
        <v>15</v>
      </c>
      <c r="F8" s="126" t="str">
        <f t="shared" si="0"/>
        <v>CATASTROFICO</v>
      </c>
      <c r="G8" s="248" t="str">
        <f t="shared" si="1"/>
        <v>ZONA RIESGO EXTREMO</v>
      </c>
    </row>
    <row r="9" spans="1:7" ht="90" x14ac:dyDescent="0.2">
      <c r="A9" s="118">
        <v>4</v>
      </c>
      <c r="B9" s="112" t="str">
        <f>+VLOOKUP(A9,'IDENTIFICACIÓN DEL RC'!$B$6:$F$34,2,0)</f>
        <v>Gestión Integral a las Personas Privadas de la Libertad -PPL-</v>
      </c>
      <c r="C9" s="229" t="str">
        <f>+VLOOKUP(A9,'IDENTIFICACIÓN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9" s="184">
        <v>2</v>
      </c>
      <c r="E9" s="184">
        <v>11</v>
      </c>
      <c r="F9" s="126" t="str">
        <f t="shared" si="0"/>
        <v>MAYOR</v>
      </c>
      <c r="G9" s="248" t="str">
        <f t="shared" si="1"/>
        <v>ZONA RIESGO ALTO</v>
      </c>
    </row>
    <row r="10" spans="1:7" ht="30" x14ac:dyDescent="0.2">
      <c r="A10" s="118">
        <v>5</v>
      </c>
      <c r="B10" s="112" t="str">
        <f>+VLOOKUP(A10,'IDENTIFICACIÓN DEL RC'!$B$6:$F$34,2,0)</f>
        <v>Gestión Integral a las Personas Privadas de la Libertad -PPL-</v>
      </c>
      <c r="C10" s="229" t="str">
        <f>+VLOOKUP(A10,'IDENTIFICACIÓN DEL RC'!$B$6:$F$34,4,0)</f>
        <v>Posibilidad de Beneficio a particulares o a terceros derivados de la Custodia y Vigilancia a las PPL</v>
      </c>
      <c r="D10" s="184">
        <v>2</v>
      </c>
      <c r="E10" s="184">
        <v>11</v>
      </c>
      <c r="F10" s="126" t="str">
        <f t="shared" si="0"/>
        <v>MAYOR</v>
      </c>
      <c r="G10" s="248" t="str">
        <f t="shared" si="1"/>
        <v>ZONA RIESGO ALTO</v>
      </c>
    </row>
    <row r="11" spans="1:7" ht="30" x14ac:dyDescent="0.2">
      <c r="A11" s="118">
        <v>6</v>
      </c>
      <c r="B11" s="112" t="str">
        <f>+VLOOKUP(A11,'IDENTIFICACIÓN DEL RC'!$B$6:$F$34,2,0)</f>
        <v>Gestión Integral a las Personas Privadas de la Libertad -PPL-</v>
      </c>
      <c r="C11" s="229" t="str">
        <f>+VLOOKUP(A11,'IDENTIFICACIÓN DEL RC'!$B$6:$F$34,4,0)</f>
        <v>Posibilidad de Beneficio a particulares o a terceros derivados de los trámites Jurídicos</v>
      </c>
      <c r="D11" s="184">
        <v>1</v>
      </c>
      <c r="E11" s="184">
        <v>9</v>
      </c>
      <c r="F11" s="126" t="str">
        <f t="shared" si="0"/>
        <v>MAYOR</v>
      </c>
      <c r="G11" s="248" t="str">
        <f t="shared" si="1"/>
        <v>ZONA RIESGO ALTO</v>
      </c>
    </row>
    <row r="12" spans="1:7" ht="30" x14ac:dyDescent="0.2">
      <c r="A12" s="118">
        <v>7</v>
      </c>
      <c r="B12" s="112" t="str">
        <f>+VLOOKUP(A12,'IDENTIFICACIÓN DEL RC'!$B$6:$F$34,2,0)</f>
        <v>Control Disciplinario</v>
      </c>
      <c r="C12" s="229" t="str">
        <f>+VLOOKUP(A12,'IDENTIFICACIÓN DEL RC'!$B$6:$F$34,4,0)</f>
        <v>Posibilidad de desviaciones en las Investigaciones originadas por prácticas indebidas</v>
      </c>
      <c r="D12" s="184">
        <v>1</v>
      </c>
      <c r="E12" s="184">
        <v>10</v>
      </c>
      <c r="F12" s="126" t="str">
        <f t="shared" si="0"/>
        <v>MAYOR</v>
      </c>
      <c r="G12" s="248" t="str">
        <f t="shared" si="1"/>
        <v>ZONA RIESGO ALTO</v>
      </c>
    </row>
    <row r="13" spans="1:7" ht="60" x14ac:dyDescent="0.2">
      <c r="A13" s="118">
        <v>8</v>
      </c>
      <c r="B13" s="112" t="str">
        <f>+VLOOKUP(A13,'IDENTIFICACIÓN DEL RC'!$B$6:$F$34,2,0)</f>
        <v>Administración de Bienes Muebles e Inmuebles para el Fortalecimiento de las Capacidades Operativas</v>
      </c>
      <c r="C13" s="229" t="str">
        <f>+VLOOKUP(A13,'IDENTIFICACIÓN DEL RC'!$B$6:$F$34,4,0)</f>
        <v>Posibilidad de suministro de combustible por parte de los proveedores a vehículos que no son de propiedad o no están a cargo de la SDSCJ para beneficio propio o de terceros</v>
      </c>
      <c r="D13" s="184">
        <v>2</v>
      </c>
      <c r="E13" s="184">
        <v>16</v>
      </c>
      <c r="F13" s="126" t="str">
        <f t="shared" si="0"/>
        <v>CATASTROFICO</v>
      </c>
      <c r="G13" s="248" t="str">
        <f t="shared" si="1"/>
        <v>ZONA RIESGO EXTREMO</v>
      </c>
    </row>
    <row r="14" spans="1:7" ht="45" x14ac:dyDescent="0.2">
      <c r="A14" s="118">
        <v>9</v>
      </c>
      <c r="B14" s="112" t="str">
        <f>+VLOOKUP(A14,'IDENTIFICACIÓN DEL RC'!$B$6:$F$34,2,0)</f>
        <v>Gestión de Comunicaciones Estratégicas</v>
      </c>
      <c r="C14" s="229" t="str">
        <f>+VLOOKUP(A14,'IDENTIFICACIÓN DEL RC'!$B$6:$F$34,4,0)</f>
        <v>Posibilidad de Filtración o manejo inadecuado de información por parte de funcionarios de la entidad.</v>
      </c>
      <c r="D14" s="184">
        <v>1</v>
      </c>
      <c r="E14" s="184">
        <v>13</v>
      </c>
      <c r="F14" s="126" t="str">
        <f t="shared" si="0"/>
        <v>CATASTROFICO</v>
      </c>
      <c r="G14" s="248" t="str">
        <f t="shared" si="1"/>
        <v>ZONA RIESGO EXTREMO</v>
      </c>
    </row>
    <row r="15" spans="1:7" ht="105" x14ac:dyDescent="0.2">
      <c r="A15" s="118">
        <v>10</v>
      </c>
      <c r="B15" s="112" t="str">
        <f>+VLOOKUP(A15,'IDENTIFICACIÓN DEL RC'!$B$6:$F$34,2,0)</f>
        <v>Gestión de Emergencias</v>
      </c>
      <c r="C15" s="229" t="str">
        <f>+VLOOKUP(A15,'IDENTIFICACIÓN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4">
        <v>3</v>
      </c>
      <c r="E15" s="184">
        <v>6</v>
      </c>
      <c r="F15" s="126" t="str">
        <f t="shared" si="0"/>
        <v>MAYOR</v>
      </c>
      <c r="G15" s="248" t="str">
        <f t="shared" si="1"/>
        <v>ZONA RIESGO EXTREMO</v>
      </c>
    </row>
    <row r="16" spans="1:7" ht="60" x14ac:dyDescent="0.2">
      <c r="A16" s="118">
        <v>11</v>
      </c>
      <c r="B16" s="112" t="str">
        <f>+VLOOKUP(A16,'IDENTIFICACIÓN DEL RC'!$B$6:$F$34,2,0)</f>
        <v>Gestión Documental</v>
      </c>
      <c r="C16" s="229" t="str">
        <f>+VLOOKUP(A16,'IDENTIFICACIÓN DEL RC'!$B$6:$F$34,4,0)</f>
        <v>Posibilidad de Pérdida o extravió documental por parte de un servidor que, aprovechando su posición frente a un recurso público, privilegia a un tercero con información para su beneficio.</v>
      </c>
      <c r="D16" s="184">
        <v>1</v>
      </c>
      <c r="E16" s="184">
        <v>9</v>
      </c>
      <c r="F16" s="126" t="str">
        <f t="shared" si="0"/>
        <v>MAYOR</v>
      </c>
      <c r="G16" s="248" t="str">
        <f t="shared" si="1"/>
        <v>ZONA RIESGO ALTO</v>
      </c>
    </row>
    <row r="17" spans="1:7" ht="75" x14ac:dyDescent="0.2">
      <c r="A17" s="118">
        <v>12</v>
      </c>
      <c r="B17" s="112" t="str">
        <f>+VLOOKUP(A17,'IDENTIFICACIÓN DEL RC'!$B$6:$F$34,2,0)</f>
        <v>Gestión de Recursos Físicos al Servicio de la Entidad</v>
      </c>
      <c r="C17" s="229" t="str">
        <f>+VLOOKUP(A17,'IDENTIFICACIÓN DEL RC'!$B$6:$F$34,4,0)</f>
        <v>Posibilidad de Pérdida y/o desaparición de los bienes al servicio de la Entidad parte de un servidor que, aprovechando su posición frente a un recurso público, sustrae bienes de la Entidad para su beneficio personal o un tercero.</v>
      </c>
      <c r="D17" s="184">
        <v>1</v>
      </c>
      <c r="E17" s="184">
        <v>8</v>
      </c>
      <c r="F17" s="126" t="str">
        <f t="shared" si="0"/>
        <v>MAYOR</v>
      </c>
      <c r="G17" s="248" t="str">
        <f t="shared" si="1"/>
        <v>ZONA RIESGO ALTO</v>
      </c>
    </row>
    <row r="18" spans="1:7" ht="60" x14ac:dyDescent="0.2">
      <c r="A18" s="118">
        <v>13</v>
      </c>
      <c r="B18" s="112" t="str">
        <f>+VLOOKUP(A18,'IDENTIFICACIÓN DEL RC'!$B$6:$F$34,2,0)</f>
        <v>Gestión de Seguridad y Convivencia</v>
      </c>
      <c r="C18" s="229" t="str">
        <f>+VLOOKUP(A18,'IDENTIFICACIÓN DEL RC'!$B$6:$F$34,4,0)</f>
        <v>Posibilidad de pérdida económica y reputacional por demandas a la entidad por el uso indebido de información confidencial a terceros por parte de funcionarios</v>
      </c>
      <c r="D18" s="184">
        <v>1</v>
      </c>
      <c r="E18" s="184">
        <v>3</v>
      </c>
      <c r="F18" s="126" t="str">
        <f t="shared" si="0"/>
        <v>MODERADO</v>
      </c>
      <c r="G18" s="248" t="str">
        <f t="shared" si="1"/>
        <v>ZONA RIESGO MODERADO</v>
      </c>
    </row>
    <row r="19" spans="1:7" ht="75" x14ac:dyDescent="0.2">
      <c r="A19" s="118">
        <v>14</v>
      </c>
      <c r="B19" s="112" t="str">
        <f>+VLOOKUP(A19,'IDENTIFICACIÓN DEL RC'!$B$6:$F$34,2,0)</f>
        <v>Gestión de Tecnologías de la Información</v>
      </c>
      <c r="C19" s="229" t="str">
        <f>+VLOOKUP(A19,'IDENTIFICACIÓN DEL RC'!$B$6:$F$34,4,0)</f>
        <v>Posibilidad de pérdida económica y reputacional por demandas debido al uso inadecuado de información catalogada por la entidad como clasificada o reservada por parte de colaboradores de la Secretaría</v>
      </c>
      <c r="D19" s="184">
        <v>2</v>
      </c>
      <c r="E19" s="184">
        <v>17</v>
      </c>
      <c r="F19" s="126" t="str">
        <f t="shared" si="0"/>
        <v>CATASTROFICO</v>
      </c>
      <c r="G19" s="248" t="str">
        <f t="shared" si="1"/>
        <v>ZONA RIESGO EXTREMO</v>
      </c>
    </row>
    <row r="20" spans="1:7" ht="45" x14ac:dyDescent="0.2">
      <c r="A20" s="118">
        <v>15</v>
      </c>
      <c r="B20" s="112" t="str">
        <f>+VLOOKUP(A20,'IDENTIFICACIÓN DEL RC'!$B$6:$F$34,2,0)</f>
        <v>Gestión de Tecnologías de la Información</v>
      </c>
      <c r="C20" s="229" t="str">
        <f>+VLOOKUP(A20,'IDENTIFICACIÓN DEL RC'!$B$6:$F$34,4,0)</f>
        <v>Posibilidad de Pérdida de Integridad de la información almacenada en la infraestructura o soluciones tecnológicas de la entidad.</v>
      </c>
      <c r="D20" s="184">
        <v>2</v>
      </c>
      <c r="E20" s="184">
        <v>17</v>
      </c>
      <c r="F20" s="126" t="str">
        <f t="shared" si="0"/>
        <v>CATASTROFICO</v>
      </c>
      <c r="G20" s="248" t="str">
        <f t="shared" si="1"/>
        <v>ZONA RIESGO EXTREMO</v>
      </c>
    </row>
    <row r="21" spans="1:7" ht="60" x14ac:dyDescent="0.2">
      <c r="A21" s="118">
        <v>16</v>
      </c>
      <c r="B21" s="112" t="str">
        <f>+VLOOKUP(A21,'IDENTIFICACIÓN DEL RC'!$B$6:$F$34,2,0)</f>
        <v>Gestión Financiera</v>
      </c>
      <c r="C21" s="229" t="str">
        <f>+VLOOKUP(A21,'IDENTIFICACIÓN DEL RC'!$B$6:$F$34,4,0)</f>
        <v>Posibilidad de Tramite de pagos incumpliendo los requisitos establecidos otorgando beneficios a terceros en contra de lo establecido en el Procedimiento PD-GF-13 Gestión de Pagos</v>
      </c>
      <c r="D21" s="184">
        <v>4</v>
      </c>
      <c r="E21" s="184">
        <v>5</v>
      </c>
      <c r="F21" s="126" t="str">
        <f t="shared" si="0"/>
        <v>MODERADO</v>
      </c>
      <c r="G21" s="248" t="str">
        <f t="shared" si="1"/>
        <v>ZONA RIESGO ALTO</v>
      </c>
    </row>
    <row r="22" spans="1:7" ht="45" x14ac:dyDescent="0.2">
      <c r="A22" s="118">
        <v>17</v>
      </c>
      <c r="B22" s="112" t="str">
        <f>+VLOOKUP(A22,'IDENTIFICACIÓN DEL RC'!$B$6:$F$34,2,0)</f>
        <v>Gestión Estratégica del Talento Humano</v>
      </c>
      <c r="C22" s="229" t="str">
        <f>+VLOOKUP(A22,'IDENTIFICACIÓN DEL RC'!$B$6:$F$34,4,0)</f>
        <v>Posibilidad de Posesionar un servidor público que Incumpla con los requisitos establecidos en el Manual de Funciones de la SCJ</v>
      </c>
      <c r="D22" s="184">
        <v>2</v>
      </c>
      <c r="E22" s="184">
        <v>11</v>
      </c>
      <c r="F22" s="126" t="str">
        <f t="shared" si="0"/>
        <v>MAYOR</v>
      </c>
      <c r="G22" s="248" t="str">
        <f t="shared" si="1"/>
        <v>ZONA RIESGO ALTO</v>
      </c>
    </row>
    <row r="23" spans="1:7" ht="45" x14ac:dyDescent="0.2">
      <c r="A23" s="118">
        <v>18</v>
      </c>
      <c r="B23" s="112" t="str">
        <f>+VLOOKUP(A23,'IDENTIFICACIÓN DEL RC'!$B$6:$F$34,2,0)</f>
        <v>Gestión Estratégica del Talento Humano</v>
      </c>
      <c r="C23" s="229" t="str">
        <f>+VLOOKUP(A23,'IDENTIFICACIÓN DEL RC'!$B$6:$F$34,4,0)</f>
        <v>Posibilidad de Interés indebido por un oferente en los procesos de contratación de la Dirección de Gestión Humana</v>
      </c>
      <c r="D23" s="184">
        <v>3</v>
      </c>
      <c r="E23" s="184">
        <v>12</v>
      </c>
      <c r="F23" s="126" t="str">
        <f t="shared" si="0"/>
        <v>CATASTROFICO</v>
      </c>
      <c r="G23" s="248" t="str">
        <f t="shared" si="1"/>
        <v>ZONA RIESGO EXTREMO</v>
      </c>
    </row>
    <row r="24" spans="1:7" ht="105" x14ac:dyDescent="0.2">
      <c r="A24" s="118">
        <v>19</v>
      </c>
      <c r="B24" s="112" t="str">
        <f>+VLOOKUP(A24,'IDENTIFICACIÓN DEL RC'!$B$6:$F$34,2,0)</f>
        <v>Gestión Contractual</v>
      </c>
      <c r="C24" s="229" t="str">
        <f>+VLOOKUP(A24,'IDENTIFICACIÓN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4">
        <v>2</v>
      </c>
      <c r="E24" s="184">
        <v>16</v>
      </c>
      <c r="F24" s="126" t="str">
        <f t="shared" si="0"/>
        <v>CATASTROFICO</v>
      </c>
      <c r="G24" s="248" t="str">
        <f t="shared" si="1"/>
        <v>ZONA RIESGO EXTREMO</v>
      </c>
    </row>
    <row r="25" spans="1:7" ht="45" x14ac:dyDescent="0.2">
      <c r="A25" s="118">
        <v>20</v>
      </c>
      <c r="B25" s="112" t="str">
        <f>+VLOOKUP(A25,'IDENTIFICACIÓN DEL RC'!$B$6:$F$34,2,0)</f>
        <v>Gestión Contractual</v>
      </c>
      <c r="C25" s="229" t="str">
        <f>+VLOOKUP(A25,'IDENTIFICACIÓN DEL RC'!$B$6:$F$34,4,0)</f>
        <v>Posibilidad de Incumplimiento de funciones por acción u omisión por procedimientos desactualizados de la Gestión Contractual</v>
      </c>
      <c r="D25" s="184">
        <v>1</v>
      </c>
      <c r="E25" s="184">
        <v>13</v>
      </c>
      <c r="F25" s="126" t="str">
        <f t="shared" si="0"/>
        <v>CATASTROFICO</v>
      </c>
      <c r="G25" s="248" t="str">
        <f t="shared" si="1"/>
        <v>ZONA RIESGO EXTREMO</v>
      </c>
    </row>
    <row r="26" spans="1:7" ht="75" x14ac:dyDescent="0.2">
      <c r="A26" s="118">
        <v>21</v>
      </c>
      <c r="B26" s="112" t="str">
        <f>+VLOOKUP(A26,'IDENTIFICACIÓN DEL RC'!$B$6:$F$34,2,0)</f>
        <v>Evaluación al Sistema de Control Interno</v>
      </c>
      <c r="C26" s="229" t="str">
        <f>+VLOOKUP(A26,'IDENTIFICACIÓN DEL RC'!$B$6:$F$34,4,0)</f>
        <v>Posibilidad de Favorecimiento al proceso auditado o a terceros responsables a partir de auditorías, sesgadas, manipuladas o direccionadas, que impidan evidenciar la realidad de la gestión obstruyendo la evaluación de esta.</v>
      </c>
      <c r="D26" s="184">
        <v>1</v>
      </c>
      <c r="E26" s="184">
        <v>12</v>
      </c>
      <c r="F26" s="126" t="str">
        <f t="shared" si="0"/>
        <v>CATASTROFICO</v>
      </c>
      <c r="G26" s="248" t="str">
        <f t="shared" si="1"/>
        <v>ZONA RIESGO EXTREMO</v>
      </c>
    </row>
    <row r="27" spans="1:7" ht="60" x14ac:dyDescent="0.2">
      <c r="A27" s="118">
        <v>22</v>
      </c>
      <c r="B27" s="112" t="str">
        <f>+VLOOKUP(A27,'IDENTIFICACIÓN DEL RC'!$B$6:$F$34,2,0)</f>
        <v>Atención y Relación con el Ciudadano</v>
      </c>
      <c r="C27" s="229" t="str">
        <f>+VLOOKUP(A27,'IDENTIFICACIÓN DEL RC'!$B$6:$F$34,4,0)</f>
        <v>Posibilidad de Favorecimiento a terceros para acceder a los servicios ofertados por al SCJ por fuera de los lineamientos establecidos a cambio de dadivas</v>
      </c>
      <c r="D27" s="184">
        <v>3</v>
      </c>
      <c r="E27" s="184">
        <v>11</v>
      </c>
      <c r="F27" s="126" t="str">
        <f t="shared" si="0"/>
        <v>MAYOR</v>
      </c>
      <c r="G27" s="248" t="str">
        <f t="shared" si="1"/>
        <v>ZONA RIESGO EXTREMO</v>
      </c>
    </row>
    <row r="28" spans="1:7" ht="60" x14ac:dyDescent="0.2">
      <c r="A28" s="118">
        <v>23</v>
      </c>
      <c r="B28" s="112" t="str">
        <f>+VLOOKUP(A28,'IDENTIFICACIÓN DEL RC'!$B$6:$F$34,2,0)</f>
        <v>Gestión Integral a las Personas Privadas de la Libertad -PPL-</v>
      </c>
      <c r="C28" s="229" t="str">
        <f>+VLOOKUP(A28,'IDENTIFICACIÓN DEL RC'!$B$6:$F$34,4,0)</f>
        <v>Posibilidad de alteración de la información en el SISIPEC web generando beneficio en el trámite de Autorización para ingreso como visitante a la Cárcel Distrital de Varones y Anexo de Mujeres.</v>
      </c>
      <c r="D28" s="184">
        <v>1</v>
      </c>
      <c r="E28" s="184">
        <v>16</v>
      </c>
      <c r="F28" s="126" t="str">
        <f t="shared" si="0"/>
        <v>CATASTROFICO</v>
      </c>
      <c r="G28" s="248" t="str">
        <f t="shared" si="1"/>
        <v>ZONA RIESGO EXTREMO</v>
      </c>
    </row>
    <row r="29" spans="1:7" ht="75" x14ac:dyDescent="0.2">
      <c r="A29" s="118">
        <v>24</v>
      </c>
      <c r="B29" s="112" t="str">
        <f>+VLOOKUP(A29,'IDENTIFICACIÓN DEL RC'!$B$6:$F$34,2,0)</f>
        <v>Administración de Bienes Muebles e Inmuebles para el Fortalecimiento de las Capacidades Operativas</v>
      </c>
      <c r="C29" s="229" t="str">
        <f>+VLOOKUP(A29,'IDENTIFICACIÓN DEL RC'!$B$6:$F$34,4,0)</f>
        <v>Posibilidad de suministro de combustible por parte de los proveedores a vehículos de propiedad o a cargo de la SDSCJ, por fuera de los parámetros de suministro establecidos para beneficio propio o de terceros</v>
      </c>
      <c r="D29" s="184">
        <v>2</v>
      </c>
      <c r="E29" s="184">
        <v>16</v>
      </c>
      <c r="F29" s="126" t="str">
        <f t="shared" si="0"/>
        <v>CATASTROFICO</v>
      </c>
      <c r="G29" s="248" t="str">
        <f t="shared" si="1"/>
        <v>ZONA RIESGO EXTREMO</v>
      </c>
    </row>
    <row r="30" spans="1:7" ht="120" x14ac:dyDescent="0.2">
      <c r="A30" s="118">
        <v>25</v>
      </c>
      <c r="B30" s="112" t="str">
        <f>+VLOOKUP(A30,'IDENTIFICACIÓN DEL RC'!$B$6:$F$34,2,0)</f>
        <v>Administración de Bienes Muebles e Inmuebles para el Fortalecimiento de las Capacidades Operativas</v>
      </c>
      <c r="C30" s="229" t="str">
        <f>+VLOOKUP(A30,'IDENTIFICACIÓN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4">
        <v>2</v>
      </c>
      <c r="E30" s="184">
        <v>16</v>
      </c>
      <c r="F30" s="126" t="str">
        <f t="shared" ref="F30:F32" si="2">IF(AND(E30&lt;=5),"MODERADO",IF(AND(E30&gt;=6,E30&lt;=11),"MAYOR",IF(AND(E30&gt;=12),"CATASTROFICO")))</f>
        <v>CATASTROFICO</v>
      </c>
      <c r="G30" s="24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5" x14ac:dyDescent="0.2">
      <c r="A31" s="118">
        <v>26</v>
      </c>
      <c r="B31" s="112" t="str">
        <f>+VLOOKUP(A31,'IDENTIFICACIÓN DEL RC'!$B$6:$F$34,2,0)</f>
        <v>Gestión Jurídica</v>
      </c>
      <c r="C31" s="229" t="str">
        <f>+VLOOKUP(A31,'IDENTIFICACIÓN DEL RC'!$B$6:$F$34,4,0)</f>
        <v>Posibilidad de Incumplimiento de funciones por acción u omisión por procedimientos desactualizados de la Gestión Juridica</v>
      </c>
      <c r="D31" s="184">
        <v>1</v>
      </c>
      <c r="E31" s="184">
        <v>13</v>
      </c>
      <c r="F31" s="126" t="str">
        <f t="shared" ref="F31" si="4">IF(AND(E31&lt;=5),"MODERADO",IF(AND(E31&gt;=6,E31&lt;=11),"MAYOR",IF(AND(E31&gt;=12),"CATASTROFICO")))</f>
        <v>CATASTROFICO</v>
      </c>
      <c r="G31" s="24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35.75" thickBot="1" x14ac:dyDescent="0.25">
      <c r="A32" s="142">
        <v>27</v>
      </c>
      <c r="B32" s="143" t="str">
        <f>+VLOOKUP(A32,'IDENTIFICACIÓN DEL RC'!$B$6:$F$34,2,0)</f>
        <v>Gestión Contractual</v>
      </c>
      <c r="C32" s="230" t="str">
        <f>+VLOOKUP(A32,'IDENTIFICACIÓN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19">
        <v>2</v>
      </c>
      <c r="E32" s="219">
        <v>16</v>
      </c>
      <c r="F32" s="144" t="str">
        <f t="shared" si="2"/>
        <v>CATASTROFICO</v>
      </c>
      <c r="G32" s="249" t="str">
        <f t="shared" si="3"/>
        <v>ZONA RIESGO EXTREMO</v>
      </c>
    </row>
  </sheetData>
  <autoFilter ref="A5:G5" xr:uid="{00000000-0009-0000-0000-000008000000}"/>
  <mergeCells count="2">
    <mergeCell ref="B1:F1"/>
    <mergeCell ref="A3:G4"/>
  </mergeCells>
  <conditionalFormatting sqref="F6:F32">
    <cfRule type="containsText" dxfId="12" priority="4" operator="containsText" text="MAYOR">
      <formula>NOT(ISERROR(SEARCH("MAYOR",F6)))</formula>
    </cfRule>
    <cfRule type="containsText" dxfId="11" priority="5" operator="containsText" text="MODERADO">
      <formula>NOT(ISERROR(SEARCH("MODERADO",F6)))</formula>
    </cfRule>
    <cfRule type="containsText" dxfId="10" priority="6" operator="containsText" text="CATASTROFICO">
      <formula>NOT(ISERROR(SEARCH("CATASTROFICO",F6)))</formula>
    </cfRule>
  </conditionalFormatting>
  <conditionalFormatting sqref="G6:G32">
    <cfRule type="containsText" dxfId="9" priority="1" operator="containsText" text="ZONA RIESGO MODERADO">
      <formula>NOT(ISERROR(SEARCH("ZONA RIESGO MODERADO",G6)))</formula>
    </cfRule>
    <cfRule type="containsText" dxfId="8" priority="2" operator="containsText" text="ZONA RIESGO ALTO">
      <formula>NOT(ISERROR(SEARCH("ZONA RIESGO ALTO",G6)))</formula>
    </cfRule>
    <cfRule type="containsText" dxfId="7"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A7F75B7B-4860-4381-989C-3161AC02ACEF}">
  <ds:schemaRefs>
    <ds:schemaRef ds:uri="http://schemas.microsoft.com/office/2006/documentManagement/types"/>
    <ds:schemaRef ds:uri="http://purl.org/dc/terms/"/>
    <ds:schemaRef ds:uri="http://www.w3.org/XML/1998/namespace"/>
    <ds:schemaRef ds:uri="954d8b88-66fa-41a0-8629-83d1f9f1be58"/>
    <ds:schemaRef ds:uri="http://schemas.microsoft.com/office/2006/metadata/properties"/>
    <ds:schemaRef ds:uri="http://schemas.microsoft.com/office/infopath/2007/PartnerControls"/>
    <ds:schemaRef ds:uri="http://schemas.openxmlformats.org/package/2006/metadata/core-properties"/>
    <ds:schemaRef ds:uri="c79ee7df-2f77-403d-8537-026757c209ed"/>
    <ds:schemaRef ds:uri="http://purl.org/dc/dcmitype/"/>
    <ds:schemaRef ds:uri="http://purl.org/dc/elements/1.1/"/>
  </ds:schemaRefs>
</ds:datastoreItem>
</file>

<file path=customXml/itemProps3.xml><?xml version="1.0" encoding="utf-8"?>
<ds:datastoreItem xmlns:ds="http://schemas.openxmlformats.org/officeDocument/2006/customXml" ds:itemID="{E1427ED8-2A30-4DAB-B427-6B0C85F30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SDSCJ</vt:lpstr>
      <vt:lpstr>Componente PAAC</vt:lpstr>
      <vt:lpstr>INSTRUCCIONES DE DILIGENCIAM</vt:lpstr>
      <vt:lpstr>IDENTIFICACIÓN DEL RC</vt:lpstr>
      <vt:lpstr>MAPA RESUMEN OAP</vt:lpstr>
      <vt:lpstr>CAUSA-CONSECUENCIA</vt:lpstr>
      <vt:lpstr>DEFINICIÓN DEL RC</vt:lpstr>
      <vt:lpstr>CALIFICACION DE IMPACTO</vt:lpstr>
      <vt:lpstr>ANÁLISIS DEL RC</vt:lpstr>
      <vt:lpstr>CONTROL DEL RC_SEGUIMIENTO</vt:lpstr>
      <vt:lpstr>Matriz seguimiento MRC</vt:lpstr>
      <vt:lpstr>Evaluación controles </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'CONTROL DEL RC_SEGUIMIENTO'!Área_de_impresión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Andres Orlando Torres Eusse</cp:lastModifiedBy>
  <cp:revision/>
  <cp:lastPrinted>2023-10-19T14:55:33Z</cp:lastPrinted>
  <dcterms:created xsi:type="dcterms:W3CDTF">2016-12-07T14:26:41Z</dcterms:created>
  <dcterms:modified xsi:type="dcterms:W3CDTF">2024-09-13T00:00:55Z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