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E:\olga.quintero.2019\Documents\BACKUP\2021 PATRICIA QUINTERO\PLAN ESTRATÉGICO\SEGUIMIENTO PEI\Seguimiento PEI Junio\"/>
    </mc:Choice>
  </mc:AlternateContent>
  <bookViews>
    <workbookView xWindow="0" yWindow="0" windowWidth="21600" windowHeight="9135"/>
  </bookViews>
  <sheets>
    <sheet name="Hoja1" sheetId="1" r:id="rId1"/>
  </sheets>
  <definedNames>
    <definedName name="_xlnm._FilterDatabase" localSheetId="0" hidden="1">Hoja1!$A$4:$AI$76</definedName>
    <definedName name="_Toc71304250" localSheetId="0">Hoja1!$T$38</definedName>
    <definedName name="_xlnm.Print_Area" localSheetId="0">Hoja1!$A$4:$AI$81</definedName>
    <definedName name="_xlnm.Print_Titles" localSheetId="0">Hoja1!$10:$12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75" i="1" l="1"/>
  <c r="AK68" i="1" l="1"/>
  <c r="AK66" i="1"/>
  <c r="AK62" i="1"/>
  <c r="AK57" i="1"/>
  <c r="AK43" i="1"/>
  <c r="AK37" i="1"/>
  <c r="AK32" i="1"/>
  <c r="AK30" i="1"/>
  <c r="AK17" i="1"/>
  <c r="AK77" i="1" s="1"/>
  <c r="W74" i="1" l="1"/>
  <c r="W73" i="1"/>
  <c r="W72" i="1"/>
  <c r="W71" i="1"/>
  <c r="W70" i="1"/>
  <c r="W69" i="1"/>
  <c r="W67" i="1"/>
  <c r="W68" i="1" s="1"/>
  <c r="W65" i="1"/>
  <c r="W64" i="1"/>
  <c r="W63" i="1"/>
  <c r="W61" i="1"/>
  <c r="W60" i="1"/>
  <c r="W59" i="1"/>
  <c r="W58" i="1"/>
  <c r="W56" i="1"/>
  <c r="W55" i="1"/>
  <c r="W54" i="1"/>
  <c r="W53" i="1"/>
  <c r="W52" i="1"/>
  <c r="W51" i="1"/>
  <c r="W50" i="1"/>
  <c r="W48" i="1"/>
  <c r="W47" i="1"/>
  <c r="W46" i="1"/>
  <c r="W44" i="1"/>
  <c r="W42" i="1"/>
  <c r="W41" i="1"/>
  <c r="W40" i="1"/>
  <c r="W39" i="1"/>
  <c r="W36" i="1"/>
  <c r="W35" i="1"/>
  <c r="W34" i="1"/>
  <c r="W33" i="1"/>
  <c r="W31" i="1"/>
  <c r="W32" i="1" s="1"/>
  <c r="W28" i="1"/>
  <c r="W24" i="1"/>
  <c r="W23" i="1"/>
  <c r="W22" i="1"/>
  <c r="W21" i="1"/>
  <c r="W19" i="1"/>
  <c r="W18" i="1"/>
  <c r="W16" i="1"/>
  <c r="W15" i="1"/>
  <c r="W17" i="1" s="1"/>
  <c r="W62" i="1" l="1"/>
  <c r="W66" i="1"/>
  <c r="W75" i="1"/>
  <c r="W30" i="1"/>
  <c r="W77" i="1" s="1"/>
  <c r="W37" i="1"/>
  <c r="W43" i="1"/>
  <c r="W57" i="1"/>
  <c r="S74" i="1"/>
  <c r="S73" i="1"/>
  <c r="S72" i="1"/>
  <c r="S71" i="1"/>
  <c r="S70" i="1"/>
  <c r="S69" i="1"/>
  <c r="S54" i="1"/>
  <c r="S18" i="1"/>
  <c r="S22" i="1"/>
  <c r="S21" i="1"/>
  <c r="S23" i="1"/>
  <c r="S20" i="1"/>
  <c r="S42" i="1"/>
  <c r="S40" i="1"/>
  <c r="S41" i="1"/>
  <c r="S16" i="1"/>
  <c r="S29" i="1"/>
  <c r="S28" i="1" l="1"/>
  <c r="S51" i="1"/>
  <c r="S50" i="1"/>
  <c r="S58" i="1"/>
  <c r="S67" i="1" l="1"/>
  <c r="S19" i="1"/>
  <c r="S49" i="1"/>
  <c r="S61" i="1"/>
  <c r="S76" i="1"/>
  <c r="S26" i="1"/>
  <c r="S65" i="1"/>
  <c r="S60" i="1"/>
  <c r="S53" i="1"/>
  <c r="S63" i="1"/>
  <c r="S24" i="1"/>
  <c r="S27" i="1"/>
  <c r="S25" i="1"/>
  <c r="S52" i="1"/>
  <c r="S59" i="1"/>
  <c r="S56" i="1"/>
  <c r="S55" i="1"/>
  <c r="S46" i="1"/>
  <c r="S47" i="1"/>
  <c r="S48" i="1"/>
  <c r="S35" i="1"/>
  <c r="S45" i="1"/>
  <c r="S44" i="1"/>
  <c r="S34" i="1"/>
  <c r="S33" i="1"/>
  <c r="S39" i="1"/>
  <c r="S64" i="1"/>
  <c r="S36" i="1"/>
  <c r="O75" i="1" l="1"/>
  <c r="O22" i="1" l="1"/>
  <c r="O21" i="1"/>
  <c r="O23" i="1"/>
  <c r="O42" i="1"/>
  <c r="O40" i="1"/>
  <c r="O41" i="1"/>
  <c r="O16" i="1"/>
  <c r="O28" i="1"/>
  <c r="O51" i="1"/>
  <c r="O50" i="1"/>
  <c r="O58" i="1"/>
  <c r="O67" i="1"/>
  <c r="O19" i="1"/>
  <c r="O61" i="1"/>
  <c r="O26" i="1"/>
  <c r="O65" i="1"/>
  <c r="O60" i="1"/>
  <c r="O53" i="1"/>
  <c r="O63" i="1"/>
  <c r="O24" i="1"/>
  <c r="O27" i="1"/>
  <c r="O25" i="1"/>
  <c r="O52" i="1"/>
  <c r="O59" i="1"/>
  <c r="O56" i="1"/>
  <c r="O55" i="1"/>
  <c r="O18" i="1"/>
  <c r="O54" i="1"/>
  <c r="O46" i="1"/>
  <c r="O47" i="1"/>
  <c r="O48" i="1"/>
  <c r="O35" i="1"/>
  <c r="O44" i="1"/>
  <c r="O34" i="1"/>
  <c r="O33" i="1"/>
  <c r="O39" i="1"/>
  <c r="O64" i="1"/>
  <c r="O36" i="1"/>
  <c r="O15" i="1"/>
  <c r="O17" i="1" s="1"/>
  <c r="O31" i="1"/>
  <c r="O43" i="1" l="1"/>
  <c r="O37" i="1"/>
  <c r="O30" i="1"/>
  <c r="O66" i="1"/>
  <c r="O62" i="1"/>
  <c r="O57" i="1"/>
</calcChain>
</file>

<file path=xl/sharedStrings.xml><?xml version="1.0" encoding="utf-8"?>
<sst xmlns="http://schemas.openxmlformats.org/spreadsheetml/2006/main" count="649" uniqueCount="450">
  <si>
    <t>Indicador</t>
  </si>
  <si>
    <t>Producto</t>
  </si>
  <si>
    <t>Nombre</t>
  </si>
  <si>
    <t>Objetivo Estratégico</t>
  </si>
  <si>
    <t>Fuente</t>
  </si>
  <si>
    <t>Dependencia a cargo del reporte</t>
  </si>
  <si>
    <t>Servidor público responsable del reporte</t>
  </si>
  <si>
    <t>Avance</t>
  </si>
  <si>
    <t>Tipo Indicador</t>
  </si>
  <si>
    <t>Primer Avance</t>
  </si>
  <si>
    <t xml:space="preserve">Descripción Avance Productos </t>
  </si>
  <si>
    <t>Tercer
Avance</t>
  </si>
  <si>
    <t>Cuarto
Avance</t>
  </si>
  <si>
    <t>Quinto
Avance</t>
  </si>
  <si>
    <t>Sexto
Avance</t>
  </si>
  <si>
    <t>Septimo
Avance</t>
  </si>
  <si>
    <t>Octavo
Avance</t>
  </si>
  <si>
    <t xml:space="preserve">Código: </t>
  </si>
  <si>
    <t xml:space="preserve">Versión: </t>
  </si>
  <si>
    <t>Direccionamiento Sectorial e Institucional</t>
  </si>
  <si>
    <t>PROCESO:</t>
  </si>
  <si>
    <t>DOCUMENTO:</t>
  </si>
  <si>
    <t>Seguimiento Plan Estratégico Institucional - PEI</t>
  </si>
  <si>
    <t>Fecha Vigencia: 03/09/2019</t>
  </si>
  <si>
    <t xml:space="preserve">Segundo 
Avance </t>
  </si>
  <si>
    <t>Noveno
Avance</t>
  </si>
  <si>
    <t>Metas</t>
  </si>
  <si>
    <t xml:space="preserve">Porcentaje de avance en el diseño e implementación de una (1) estrategia de sensibilización y mitigación del riesgo para la ciudad con énfasis en las poblaciones con alto riesgo </t>
  </si>
  <si>
    <t>Porcentaje de avance en el fortalecimiento de la política de integridad y transparencia en la gestión pública en la Secretaría de Seguridad, Convivencia y Justicia</t>
  </si>
  <si>
    <t>Estrategia de sensibilización y mitigación del riesgo para la ciudad, con énfasis en las poblaciones en alto riesgo, diseñada e implementada</t>
  </si>
  <si>
    <t>Estrategia de mediación comunitaria para dar respuesta a la conflictividad social, diseñada  e implementada</t>
  </si>
  <si>
    <t>Dirección de Seguridad</t>
  </si>
  <si>
    <t xml:space="preserve">Subsecretaría de Gestión Institucional </t>
  </si>
  <si>
    <t>Reynaldo Ruiz solorzano</t>
  </si>
  <si>
    <t>Número de sedes de la Policía Metropolitana de Bogotá construidas</t>
  </si>
  <si>
    <t>Porcentaje de avance en la implementación de un (1) Plan de infraestructura y dotación de los organismos de seguridad y justicia con enfoque territorial</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</si>
  <si>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</si>
  <si>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</si>
  <si>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 xml:space="preserve">Número de investigaciones realizadas para construir las herramientas, insumos y/o recomendaciones que faciliten la toma de decisiones de la Secretaría de Seguridad, Convivencia y Acceso a la Justicia </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</si>
  <si>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</si>
  <si>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 (1) plan de fortalecimiento del Centro de Comando, Control, Comunicaciones y Cómputo C4</t>
  </si>
  <si>
    <t>Porcentaje de avance en la formulación e implementación del Plan de continuidad de negocio del C4 con sitios alternos multipropósito</t>
  </si>
  <si>
    <t xml:space="preserve">Porcentaje cámaras aumentadas,  instaladas y en funcionamiento en la ciudad </t>
  </si>
  <si>
    <t>Porcentaje de avance en la modernización del Número Único de Seguridad y Emergencias (NUSE 123)</t>
  </si>
  <si>
    <t>Sede de la policía metropolitana de Bogotá construida</t>
  </si>
  <si>
    <t>Plan de infraestructura y dotación de los organismos de seguridad y justicia, con enfoque territorial, implementado</t>
  </si>
  <si>
    <t>Política de Gobierno Digital acorde a la normativa distrital y nacional en la Secretaría de Seguridad, Convivencia y Justicia, implementada</t>
  </si>
  <si>
    <t>Política de Seguridad Digital acorde a la normativa distrital y nacional en la Secretaría de Seguridad, Convivencia y Justicia, implementada al 50%</t>
  </si>
  <si>
    <t>8 investigaciones para construir las herramientas, insumos y/o recomendaciones que faciliten la toma de decisiones de la Secretaría de Seguridad, Convivencia y Acceso a la Justicia elaborados</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</si>
  <si>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</si>
  <si>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</si>
  <si>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 Plan de Continuidad de Negocio del C4 con sitios alternos multipropósito, formulado e implementado</t>
  </si>
  <si>
    <t>Cámaras aumentadas en 15%, instadas y en funcionamiento en la Ciudad</t>
  </si>
  <si>
    <t>Número Único de Seguridad y Emergencias (NUSE 123), modernizado</t>
  </si>
  <si>
    <t>Subsecretaría de Inversiones</t>
  </si>
  <si>
    <t>Dirección de Tecnología y Sistemas de información</t>
  </si>
  <si>
    <t>Oficina de Análisis de la Información y estudios estratégicos</t>
  </si>
  <si>
    <t>Dirección de Prevención y Cultura Ciudadana</t>
  </si>
  <si>
    <t>C4</t>
  </si>
  <si>
    <r>
      <t xml:space="preserve">1.   </t>
    </r>
    <r>
      <rPr>
        <sz val="11"/>
        <color theme="1"/>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</si>
  <si>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r>
      <t xml:space="preserve">3.   </t>
    </r>
    <r>
      <rPr>
        <sz val="11"/>
        <color theme="1"/>
        <rFont val="Calibri"/>
        <family val="2"/>
        <scheme val="minor"/>
      </rPr>
      <t xml:space="preserve">Prevenir, atender, proteger y sancionar las violencias contra las mujeres por razón de género y generar las condiciones necesarias para que mujeres y niñas vivan de manera autónoma, libre y segura. </t>
    </r>
  </si>
  <si>
    <r>
      <t xml:space="preserve">4.   </t>
    </r>
    <r>
      <rPr>
        <sz val="11"/>
        <color theme="1"/>
        <rFont val="Calibri"/>
        <family val="2"/>
        <scheme val="minor"/>
      </rPr>
      <t xml:space="preserve">Desarrollar programas especiales de protección para que los niños, niñas y jóvenes no sean cooptados e instrumentalizados por estructuras criminales. </t>
    </r>
  </si>
  <si>
    <r>
      <t xml:space="preserve">5.   </t>
    </r>
    <r>
      <rPr>
        <sz val="11"/>
        <color theme="1"/>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</si>
  <si>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7.   </t>
    </r>
    <r>
      <rPr>
        <sz val="11"/>
        <color theme="1"/>
        <rFont val="Calibri"/>
        <family val="2"/>
        <scheme val="minor"/>
      </rPr>
      <t>Implementar estrategias para fortalecer la convivencia ciudadana desde la aplicación del Código Nacional de Seguridad y Convivencia.</t>
    </r>
  </si>
  <si>
    <r>
      <t xml:space="preserve">8.   </t>
    </r>
    <r>
      <rPr>
        <sz val="11"/>
        <color theme="1"/>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</si>
  <si>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1"/>
        <color theme="1"/>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</si>
  <si>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1"/>
        <color theme="1"/>
        <rFont val="Calibri"/>
        <family val="2"/>
        <scheme val="minor"/>
      </rPr>
      <t>F</t>
    </r>
    <r>
      <rPr>
        <sz val="11"/>
        <color rgb="FF000000"/>
        <rFont val="Calibri"/>
        <family val="2"/>
        <scheme val="minor"/>
      </rPr>
      <t>ortalecer la capacidad Institucional y la gestión administrativa que permita el cumplimiento de la misión institucional.</t>
    </r>
  </si>
  <si>
    <t>346 - Construir al 100% la sede de la policía metropolitana de Bogotá</t>
  </si>
  <si>
    <t>366 - Implementar al 100% el plan de infraestructura y dotación de los organismos de seguridad y justicia, con enfoque territorial.</t>
  </si>
  <si>
    <t>471 - Implementar el 100% de la Política de Gobierno Digital acorde a la normativa distrital y nacional en la Secretaría de Seguridad, Convivencia y Justicia</t>
  </si>
  <si>
    <t>472 - Implementar el 50% de la Política de Seguridad Digital acorde a la normativa distrital y nacional en la Secretaría de Seguridad, Convivencia y Justicia</t>
  </si>
  <si>
    <t>456 - Elaborar 8 investigaciones para construir las herramientas, insumos y/o recomendaciones que faciliten la toma de decisiones de la Secretaría de Seguridad, Convivencia y Acceso a la Justicia</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</si>
  <si>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</si>
  <si>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</si>
  <si>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361 - Formular e implementar al 100% el Plan de Continuidad de Negocio del C4 con sitios alternos multipropósito </t>
  </si>
  <si>
    <t>352 - Aumentar  en 15% el número de cámaras instaladas y en funcionamiento en la Ciudad</t>
  </si>
  <si>
    <t>371 - Modernizar al 100% el Número Único de Seguridad y Emergencias (NUSE 123)</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</si>
  <si>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</si>
  <si>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</si>
  <si>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</si>
  <si>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 a través de rutas del programa distrital de Justicia Juvenil Restaurativa</t>
  </si>
  <si>
    <t>Número de adolescentes y jóvenes vinculados al Sistema de Responsabilidad Penal Adolescente mediante la implementación de estrategias orientadas al fortalecimiento de la atención integral</t>
  </si>
  <si>
    <t>Número de jóvenes formados en habilidades de mediación, tolerancia, empatía, autocontrol y manejo de emociones para prevenir su vinculación al delito, violencias o consumo de SPA</t>
  </si>
  <si>
    <t>300 Jóvenes vinculados al Sistema de Responsabilidad Penal Adolescente con consumo problemático de sustancias psicoactivas que ingresan al programa de seguimiento judicial de tratamiento de drogas y a la estrategia de resposabilización</t>
  </si>
  <si>
    <t>800 Adolescentes y jóvenes atendidos a través de rutas del programa distrital de Justicia Juvenil Restaurativa</t>
  </si>
  <si>
    <t>1.500 adolescentes y jóvenes del Sistema de Responsabilidad Penal Adolescente vinculados mediante la implementación de estrategias orientadas a fortalecer su atención integral</t>
  </si>
  <si>
    <t>10.000 jóvenes  formados  en habilidades de mediación, tolerancia, empatía, autocontrol y manejo de emociones para prevenir la vinculación de jóvenes al delito, violencias y consumo de sustancias.</t>
  </si>
  <si>
    <t>Dirección de Responsabilidad Penal Adolescente</t>
  </si>
  <si>
    <t>317 - Formar a 10.000 jóvenes en habilidades de mediación, tolerancia, empatía, autocontrol y manejo de emociones para prevenir la vinculación de jóvenes al delito, violencias y consumo de sustancias.</t>
  </si>
  <si>
    <t>337 -     300 jóvenes vinculados al Sistema de Responsabilidad Penal Adolescente con consumo problemático de sustancias psicoactivas que ingresan al programa de seguimiento judicial de tratamiento de drogas y a la estrategia de responsabilización.</t>
  </si>
  <si>
    <t>338 -  Atender 800 adolescentes y jóvenes a través de las diferentes rutas del programa distrital de Justicia Juvenil Restaurativa</t>
  </si>
  <si>
    <t>341 -  Vincular 1.500 adolescentes y jóvenes del Sistema de Responsabilidad Penal Adolescente mediante la implementación de estrategias orientadas a fortalecer su atención integral</t>
  </si>
  <si>
    <t>Implementar y poner en operación el 100% del Sistema de Gestión de Documentos Electrónicos y Archivo - SGDEA en la Secretaría de Seguridad, Convivencia y Justicia</t>
  </si>
  <si>
    <t>Número de grupos de ciudadanos vinculados a instancias de participación para la convivencia y seguridad</t>
  </si>
  <si>
    <t>Porcentaje de avance en la implementación de una (1) estrategia de participación ciudadana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</si>
  <si>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</si>
  <si>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y puesta en operación del Sistema de Gestión de Documentos Electrónicos y Archivo -SGDES en la Secretaría de Seguridad, Convivencia y Justicia</t>
  </si>
  <si>
    <t>800 grupos de ciudadanos vinculados a instancias de participación para la convivencia y seguridad, fortalecidos</t>
  </si>
  <si>
    <t>Estrategia de participación ciudadana en la Secretaría de Seguridad, Convivencia y Justicia, Implementada</t>
  </si>
  <si>
    <t>Política pública Distrital de atención y servicio a la ciudadanía en la Secretaría de Seguridad, Convivencia y Justicia, Implementada</t>
  </si>
  <si>
    <t>Dirección de Recursos Físicos y Gestión Documental</t>
  </si>
  <si>
    <t>319 - Fortalecer 800 grupos de ciudadanos vinculados a instancias de participación para la convivencia y seguridad.</t>
  </si>
  <si>
    <t>419 - Implementar al 100% una (1) estrategia de participación ciudadana en la Secretaría de Seguridad, Convivencia y Justicia</t>
  </si>
  <si>
    <t>418 - Implementar al 100% la política pública Distrital de atención y servicio a la ciudadanía en la Secretaría de Seguridad, Convivencia y Justicia</t>
  </si>
  <si>
    <t>427 - Implementar y poner en operación el 100% del Sistema de Gestión de Documentos Electrónicos y Archivo - SGDEA en la Secretaría de Seguridad, Convivencia y Justicia</t>
  </si>
  <si>
    <t>Porcentaje de avance en el diseño e implementación del programa Casa Libertad para pospenados y jóvenes egresados del Sistema de Responsabilidad Penal Adolescente</t>
  </si>
  <si>
    <t>Porcentaje de avance en el mantenimiento de los estándares de calidad y operación en la Cárcel Distrital de Varones y Anexo de Mujeres</t>
  </si>
  <si>
    <t>Número de estrategias implementadas para el mejoramiento de las condiciones personales e interpersonales y para el proceso de justicia restaurativa de las personas privadas de la libertad en Bogotá</t>
  </si>
  <si>
    <t>Porcentaje de avance en el diseño y la implementación de las acciones priorizadas en el Plan de mejoramiento para la problemática del hacinamiento carcelario en Bogotá</t>
  </si>
  <si>
    <t>Casas de la justicia priorizadas con modelos para la atención integral para las mujeres</t>
  </si>
  <si>
    <t>Modelos de atención virtual implementados para facilitar el acceso a los servicios de justicia en lo local en las casas de justicia</t>
  </si>
  <si>
    <t>Porcentaje de avance en el diseño e implementación de la estrategia "Facilitadores para el acceso a la justicia"</t>
  </si>
  <si>
    <t>Porcentaje de avance en el diseño e implementación de una (1) estrategia de coordinación con los organismo de justicia</t>
  </si>
  <si>
    <t>Número de equipamiento de justicia en el Distrito</t>
  </si>
  <si>
    <t>Número de sedes del Programa Distrital de Justicia Juvenil Restaurativa creadas</t>
  </si>
  <si>
    <t>Porcentaje de avance en el diseño e implementación de un (1) plan de mejoramiento y ampliación de las Unidades de Reacción Inmediata URI</t>
  </si>
  <si>
    <t>Programa casa libertad para pospenados y jóvenes egresados del  Sistema de Responsabilidad Penal Adolescente implementado</t>
  </si>
  <si>
    <t>Estándares de calidad y Operación en la  Cárcel Distrital de Varones y Anexo de Mujeres</t>
  </si>
  <si>
    <t>(3) estrategias implementadas, orientadas al mejoramiento de las condiciones personales e interpersonales y al proceso de justicia restaurativa de las personas privadas de la libertad en Bogotá</t>
  </si>
  <si>
    <t xml:space="preserve"> 100% de las acciones priorizadas del plan de mejoramiento para la problemática de hacinamiento diseñadas e implementadas</t>
  </si>
  <si>
    <t>7 casas de justicia priorizadas con modelo de atención con ruta integral para mujeres Implementado</t>
  </si>
  <si>
    <t>Casas de Justicia con modelo de atención virtual para facilitar el acceso a los servicios de justicia en lo local Implementado</t>
  </si>
  <si>
    <t xml:space="preserve">Estrategia "facilitadores para el acceso a la justicia"  diseñada  e implementada </t>
  </si>
  <si>
    <t>Estrategia de coordinación con los organismos de justicia diseñada e implementada</t>
  </si>
  <si>
    <t>1 equipamiento de justicia aumentado en el distrito y  mantenimiento de veinticuatro (24) existentes</t>
  </si>
  <si>
    <t>2 nuevas sedes del Programa Distrital de Justicia Juvenil Restaurativa creados</t>
  </si>
  <si>
    <t>Plan de mejoramiento de las Unidades de Reacción Inmediata - URI existentes, diseñado e implementado y  tres URI nuevas construidas</t>
  </si>
  <si>
    <t>Dirección Responsabilidad Penal Adolescente</t>
  </si>
  <si>
    <t>Dirección Cárcel Distrital</t>
  </si>
  <si>
    <t>Dirección Acceso a la Justicia</t>
  </si>
  <si>
    <t>339 - Diseñar e implementar al 100% el programa casa libertad para pospenados y jóvenes egresados del  Sistema de Responsabilidad Penal Adolescente</t>
  </si>
  <si>
    <t>344 - Mantener el 100% de los estándares de calidad y Operación en la  Cárcel Distrital de Varones y Anexo de Mujeres</t>
  </si>
  <si>
    <t>343 - Implementar tres (3) estrategias orientadas al mejoramiento de las condiciones personales e interpersonales y al proceso de justicia restaurativa de las personas privadas de la libertad en Bogotá</t>
  </si>
  <si>
    <t>342 - Diseñar e implementar el 100% de las acciones priorizadas del plan de mejoramiento para la problemática de hacinamiento carcelario en Bogotá, que incluyen los diseños de la primera fase para la construcción de la nueva cárcel distrital</t>
  </si>
  <si>
    <t>369 - Implementar en 7 casas de justicia priorizadas un modelo de atención con ruta integral para mujeres</t>
  </si>
  <si>
    <t>370 - Implementar en las Casas de Justicia un (1) modelo de atención virtual para facilitar el acceso a los servicios de justicia en lo local</t>
  </si>
  <si>
    <t>350 - Diseñar e implementar al 100% la estrategia "facilitadores para el acceso a la justicia"</t>
  </si>
  <si>
    <t>356 - Diseñar e implementar al 100% una estrategia de coordinación con los organismos de justicia</t>
  </si>
  <si>
    <t>345 - Aumentar en un (1) los equipamientos de justicia en el distrito y garantizar el mantenimiento de veinticuatro (24) existentes</t>
  </si>
  <si>
    <t>347 - Crear dos (2) nuevas sedes del Programa Distrital de Justicia Juvenil Restaurativa.</t>
  </si>
  <si>
    <t>348 - Diseñar e implementar al 100% el plan de mejoramiento de las Unidades de Reacción Inmediata -URI existentes y construcción de tres URI nuevas.</t>
  </si>
  <si>
    <t>Porcentaje de avance en la implementación de una (1) estrategia que apoye la cualificación del personal uniformado distrital para el mejoramiento del servicio a la ciudadanía</t>
  </si>
  <si>
    <t>Porcentaje de avance en el diseño y la implementación del Plan Integral de Mejoramiento Tecnológico para la seguridad</t>
  </si>
  <si>
    <t>Porcentaje de avance en el diseño e implementación de una (1) estrategia pedagógica del Código Nacional de Seguridad y Convivencia Ciudadana</t>
  </si>
  <si>
    <t>Porcentaje de avance en la formulación e implementación de un (1) lineamiento técnico de acciones de materialización del Código Nacional de Seguridad y Convivencia Ciudadana</t>
  </si>
  <si>
    <t>Estrategia implementada que apoye la cualificación del personal uniformado distrital para el mejoramiento del servicio a la ciudadanía basado en Derechos Humanos, el enfoque de género, y la atención de violencias, conflictividades y delitos urbanos.</t>
  </si>
  <si>
    <t>Plan integral de mejoramiento tecnológico para la seguridad, diseñado e implementado</t>
  </si>
  <si>
    <t>Estrategia pedagógica del Código Nacional de Seguridad y Convivencia Ciudadana, diseñada e implementada</t>
  </si>
  <si>
    <t>Lineamiento técnico de acciones de materialización del Código Nacional de Seguridad y Convivencia Ciudadana, formulado e implementado</t>
  </si>
  <si>
    <t>Subsecretaría de Acceso a la Justicia</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</si>
  <si>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</si>
  <si>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349 - Diseñar e implementar al 100% el plan integral de mejoramiento tecnológico para la seguridad</t>
  </si>
  <si>
    <t xml:space="preserve">357 - Diseñar e implementar al 100% una estrategia pedagógica del Código Nacional de Seguridad y Convivencia Ciudadana </t>
  </si>
  <si>
    <t>363 - Formular e implementar al 100% un lineamiento técnico de acciones de materialización del Código Nacional de Seguridad y Convivencia Ciudadana</t>
  </si>
  <si>
    <t xml:space="preserve">Porcentaje de avance en el diseño e implementación de una (1) estrategia  contra las estructuras criminales vinculadas a escenarios de economía ilegal </t>
  </si>
  <si>
    <t xml:space="preserve">Número de consejos de seguridad social por localidad realizados </t>
  </si>
  <si>
    <t>Inventario unificado de estructuras criminales elaborado</t>
  </si>
  <si>
    <t>Estrategia intersectorial contra las estructuras criminales vinculadas a escenarios de economía ilegal diseñada e implementada.</t>
  </si>
  <si>
    <t xml:space="preserve">Un consejo de seguridad social por localidad al año como mínimo realizado </t>
  </si>
  <si>
    <t xml:space="preserve">inventario unificado de estructuras criminales </t>
  </si>
  <si>
    <t xml:space="preserve">Dirección de Seguridad </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</si>
  <si>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</si>
  <si>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318 - Realizar como mínimo un consejo de seguridad social por localidad al año</t>
  </si>
  <si>
    <t xml:space="preserve">358 - Elaborar 1  inventario unificado de estructuras criminales </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</si>
  <si>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</si>
  <si>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</si>
  <si>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Objetivo 1 al 9</t>
  </si>
  <si>
    <t>Porcentaje de avance en la formulación e implementación de un (1) Plan Integral de Convivencia, Seguridad y Justicia</t>
  </si>
  <si>
    <t>362 - Formular e implementar al 100% el Plan Integral de convivencia, seguridad y justicia.</t>
  </si>
  <si>
    <t xml:space="preserve">Plan Integral de convivencia, seguridad y justicia formulado e implementado  </t>
  </si>
  <si>
    <t>Porcentaje de avance en el fortalecimiento de la política de Integridad y transparencia en la gestión pública</t>
  </si>
  <si>
    <t>Porcentaje de avance en la implementación de la política pública distrital de servicio a la Ciudadanía a cargo de la Secretaría Distrital de Seguridad, Convivencia y Justicia</t>
  </si>
  <si>
    <t>Porcentaje de avance en la implementación y puesta en operación del Sistema de Gestión de Documentos Electrónicos y Archivo – SGDEA en la Secretaría de Seguridad, convivencia y Justicia</t>
  </si>
  <si>
    <t>Número de Dimensiones para la implementación del Modelo Integrado de Planeación y Gestión – MIPG fortalecidas y mantenidas</t>
  </si>
  <si>
    <t>Porcentaje de Avance en la atención de las necesidades de mantenimiento y mejoramiento de las sedes administrativas de la Secretaría Distrital de Seguridad, Convivencia y Justicia</t>
  </si>
  <si>
    <t>Política de Integridad y trasparencia en la gestión pública fortalecida</t>
  </si>
  <si>
    <t>Estrategia de Participación Ciudadana implementada</t>
  </si>
  <si>
    <t>Política pública distrital de servicio a la Ciudadanía implementada</t>
  </si>
  <si>
    <t>Sistema de gestión de documentos electrónicos y Archivo – SGDEA desarrollado e implementado</t>
  </si>
  <si>
    <t>Dimensiones Fortalecidas y mantenidas</t>
  </si>
  <si>
    <t>Sedes Administrativas mantenidas y mejorada</t>
  </si>
  <si>
    <t>Subsecretaría de Gestión Institucional</t>
  </si>
  <si>
    <t>1 - Fortalecer al 100% la Política de Integridad y trasparencia en la gestión pública</t>
  </si>
  <si>
    <t>2 - Implementar al 100% la estrategia de Participación Ciudadana</t>
  </si>
  <si>
    <t>3 - Implementar al 100% la política pública distrital de servicio a la Ciudadanía a cargo de la Secretaría Distrital de Seguridad, Convivencia y Justicia</t>
  </si>
  <si>
    <t>4 - Desarrollar e Implementar al 100% un sistema de gestión de documentos electrónicos y Archivo - SGDEA</t>
  </si>
  <si>
    <t>5 - Fortalecer y mantener las 7 dimensiones para la implementación del Modelo Integrado de Planeación y Gestión - MIPG</t>
  </si>
  <si>
    <t>6 - Atender al 100% las necesidades de mantenimiento y mejoramiento de las sedes administrativas de la Secretaría Distrital de Seguridad, Convivencia y Justicia</t>
  </si>
  <si>
    <t>367 - Implementar al 100% una (1) estrategia institucional para la prevención y el control del delito, con énfasis en la gestión del riesgo de las amenazas y los hechos terroristas a la infraestructura vital y las entradas y salidas de la ciudad.</t>
  </si>
  <si>
    <t>Sistema SEGPLAN</t>
  </si>
  <si>
    <t>Oswaldo Ramos Arnedo</t>
  </si>
  <si>
    <t>Diana Lucia Sánchez  Morales</t>
  </si>
  <si>
    <t>Luz  Yasmine Pintor</t>
  </si>
  <si>
    <t xml:space="preserve">Ivan Arturo Torres </t>
  </si>
  <si>
    <t>Marcela Guerrero</t>
  </si>
  <si>
    <t>Reynaldo Ruiz Solorzano</t>
  </si>
  <si>
    <t>Natalia Alejandra Muñoz Labajos</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</si>
  <si>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</si>
  <si>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</si>
  <si>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Relización de 8 Consejos Locales Sociales (consejos de gobierno) en las siguientes localidades: Usaquén, Ciudad Bolívar, Mártires, Candelaria, Santa Fe, san Cristóbal, Rafael Uribe Uribe y chapinero.</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</si>
  <si>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</si>
  <si>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</si>
  <si>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</si>
  <si>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</si>
  <si>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</si>
  <si>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</si>
  <si>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</si>
  <si>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</si>
  <si>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</si>
  <si>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</si>
  <si>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</si>
  <si>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</si>
  <si>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</si>
  <si>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</si>
  <si>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</si>
  <si>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</si>
  <si>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
30/09/2020</t>
  </si>
  <si>
    <t>Programado</t>
  </si>
  <si>
    <t xml:space="preserve">Ejecutado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</si>
  <si>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</si>
  <si>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</si>
  <si>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</si>
  <si>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</si>
  <si>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</si>
  <si>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</si>
  <si>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</si>
  <si>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Se encuentra en proceso la elaboración del documento de la estrategia de cualificación del personal uniformado distrital, se han realizado mesas de trabajo con la Oficina Asesora de Planeación para su correcta elaboración</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</si>
  <si>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</si>
  <si>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</si>
  <si>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</si>
  <si>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416 - Garantizar al 100% el fortalecimiento de la política de integridad y transparencia en la gestión pública en la Secretaría de Seguridad, Convivencia y Justicia</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</si>
  <si>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</si>
  <si>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</si>
  <si>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</si>
  <si>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</si>
  <si>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</si>
  <si>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</si>
  <si>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315 - Diseñar e implementar al 100% una (1) estrategia de sensibilización y mitigación del riesgo para la ciudad, con énfasis en las poblaciones en alto riesgo</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</si>
  <si>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</si>
  <si>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NO PROGRAMADA</t>
  </si>
  <si>
    <t>Alejandro Londoño Hurtado</t>
  </si>
  <si>
    <t>Reynaldo Ruiz solórzano</t>
  </si>
  <si>
    <t>Daniela Gómez</t>
  </si>
  <si>
    <t>Isabel Cristina Ramirez</t>
  </si>
  <si>
    <t>Mauricio Ciaz Pineda</t>
  </si>
  <si>
    <t xml:space="preserve">Creciente </t>
  </si>
  <si>
    <t xml:space="preserve">Sumna </t>
  </si>
  <si>
    <t>Constante</t>
  </si>
  <si>
    <t xml:space="preserve">Constante </t>
  </si>
  <si>
    <t>Suma</t>
  </si>
  <si>
    <t>Contante</t>
  </si>
  <si>
    <t>Cosntante</t>
  </si>
  <si>
    <t>Creciente</t>
  </si>
  <si>
    <t>Sistema SEGPLAN Proyecto 7776</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</si>
  <si>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</si>
  <si>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</si>
  <si>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OBJETIVO 2</t>
  </si>
  <si>
    <t>OBJETIVO 3</t>
  </si>
  <si>
    <t>OBJETIVO 4</t>
  </si>
  <si>
    <t>OBJETIVO 5</t>
  </si>
  <si>
    <t>OBJETIVO 6</t>
  </si>
  <si>
    <t>OBJETIVO 7</t>
  </si>
  <si>
    <t>OBJETIVO 8</t>
  </si>
  <si>
    <t>OBJETIVO 9</t>
  </si>
  <si>
    <t>OBJETIVO 10</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</si>
  <si>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</si>
  <si>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</si>
  <si>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</si>
  <si>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</si>
  <si>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</si>
  <si>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</si>
  <si>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 xml:space="preserve">
30/12/2020</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</si>
  <si>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</si>
  <si>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</si>
  <si>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</si>
  <si>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</si>
  <si>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</si>
  <si>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</si>
  <si>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</si>
  <si>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</si>
  <si>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</si>
  <si>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</si>
  <si>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</si>
  <si>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</si>
  <si>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</si>
  <si>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</si>
  <si>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</si>
  <si>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</si>
  <si>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</si>
  <si>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</si>
  <si>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Se realizó la integración de la secretaria de la mujer mediante resolución y se dio inicio al piloto de operación de la misma en la integración con el sistema NUSE 123.</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</si>
  <si>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</si>
  <si>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</si>
  <si>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</si>
  <si>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</si>
  <si>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</si>
  <si>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r>
      <rPr>
        <sz val="11"/>
        <rFont val="Calibri"/>
        <family val="2"/>
        <scheme val="minor"/>
      </rPr>
      <t>314 -  Dis</t>
    </r>
    <r>
      <rPr>
        <sz val="11"/>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</si>
  <si>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</si>
  <si>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</si>
  <si>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Se cumplió con la sistematización de todos los espacios secundarios realizados por la Subsecretaría de Seguridad y Convivencia y por la Subsecretaria de Acceso a la Justicia, con acompañamiento de la Oficina Asesora de Planeación.</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</si>
  <si>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</si>
  <si>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</si>
  <si>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</si>
  <si>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</si>
  <si>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Carmen Salamanca Hernández</t>
  </si>
  <si>
    <t>CUATRIENIO</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</si>
  <si>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</si>
  <si>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</si>
  <si>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</si>
  <si>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</si>
  <si>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</si>
  <si>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</si>
  <si>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</si>
  <si>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</si>
  <si>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</si>
  <si>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</si>
  <si>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</si>
  <si>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</si>
  <si>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</si>
  <si>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</si>
  <si>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</si>
  <si>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El trabajo interinstitucional ha permitido dar inicio al trabajo mancomunado que permitirá el cumplimiento total de la meta.</t>
  </si>
  <si>
    <t>316 -  Diseñar e implementar al 100% una estrategia de mediación comunitaria para dar respuesta a la conflictividad social</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</si>
  <si>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</si>
  <si>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</si>
  <si>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</si>
  <si>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</si>
  <si>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</si>
  <si>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</si>
  <si>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340-  Mejorar en dos (2) unidades de atención del Sistema de Responsabilidad Penal Adolescente la infraestructura y/o los dispositivos tecnológicos para el mejoramiento de las condiciones de seguridad.</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</si>
  <si>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</si>
  <si>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</si>
  <si>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</si>
  <si>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</si>
  <si>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</si>
  <si>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</si>
  <si>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</si>
  <si>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</si>
  <si>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</si>
  <si>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</si>
  <si>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</si>
  <si>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No se asignaron recursos en la vigencia 2021 para la compra de cámaras durante el 2021 y aumentar el número de cámaras en la vigencia 2021</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</si>
  <si>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</si>
  <si>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</si>
  <si>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</si>
  <si>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</si>
  <si>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</si>
  <si>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</si>
  <si>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</si>
  <si>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365- Habilitar en cinco (5) Casas de Justicia un sistema de radicación electrónica de demandas a formato</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</si>
  <si>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</si>
  <si>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</si>
  <si>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</si>
  <si>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</si>
  <si>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</si>
  <si>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</si>
  <si>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</si>
  <si>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</si>
  <si>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455 - Elaborar 16 documentos de política pública para evaluar con evidencia empírica la implementación de las metas del PDD para el Sector de Seguridad, Convivencia y Acceso a la Justicia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</si>
  <si>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</si>
  <si>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</si>
  <si>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</si>
  <si>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</si>
  <si>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</si>
  <si>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</si>
  <si>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</si>
  <si>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</si>
  <si>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</si>
  <si>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</si>
  <si>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</si>
  <si>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</si>
  <si>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Casas de la Justicia habilitadas con un sistema de radicación electrónica de demandas a formato</t>
  </si>
  <si>
    <t xml:space="preserve">5 Casas de Justicia con sistema de radicación electrónica de demandas a formato habilitado </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</si>
  <si>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</si>
  <si>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</si>
  <si>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</si>
  <si>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TOTAL PROMEDIO ENTIDAD</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</si>
  <si>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</si>
  <si>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</si>
  <si>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</si>
  <si>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</si>
  <si>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</si>
  <si>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</si>
  <si>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</si>
  <si>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</si>
  <si>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</si>
  <si>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</si>
  <si>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</si>
  <si>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</si>
  <si>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</si>
  <si>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</si>
  <si>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 xml:space="preserve">Desarrollo de Jornada de diálogo con niños, niñas y sus familiares, para contar lo qué les lastima. Socialización de las actividades pedagógicas que ofrece la Secretaría Distrital de Seguridad, Convivencia y Justicia, para niños y niñas, sus padres, familiares, y cuidadores. El tema a tratar fue Los niños y las niñas expresan situaciones que los lastiman, con la participación de 10 niños y niñas
Con el tema de "Los 7 pilares para el empoderamiento hacia la prevención del abuso sexual infantil", participaron 20 niños y niñas, en grupos pequeños y a cielo abierto.
Con la actividad construcción de capacidades para el manejo de los temas objeto de las jornadas pedagógicas que deben realizar los equipos territoriales, gestores de convivencia y promotores comunitarios en las localidades; se abordaron temas como: 
1. Violencias en entornos de las familias
2. Abuso sexual infantil
3. Diversidad sexual y de género
4. Violencia basada en género y contra la mujer
Dificultades encontradas para la realización de actividades en el territorio: se realizó una reunión con lideresas de poblaciones de especial atención constitucional, Migrantes y población transgénero, donde se trataron temas como: 
1. Importancia de la conformación de redes Ciudadanas
2. Dificultades de los grupos de migrantes
3. Dificultades de los grupos transgénero
</t>
  </si>
  <si>
    <t xml:space="preserve">Desarrollo de las siguientes actividades:
- 4 reuniones con Secretaría de Integración Social, para determinar las necesidades y productos dirigidos al ciudadano habitante de calle.
- Reunión con la Oficina Asesora de Planeación y la Oficina de Análisis de la Secretaría Distrital de Seguridad, Convivencia y Justicia para determinar las metas de actualización proyectadas hasta el año 2025.
- Reunión de concertación con el Asesor de Despacho a cargo de la PPFCHC sobre los productos y operatividad en territorio con acciones dirigidas a los ciudadanos habitantes de calle.
Participación en las mesas locales de Habitabilidad en calle para dinamizar acciones en los planes locales de seguridad.
- Campaña de divulgación y prevención frente a las rutas de protección para garantizar la denuncia y no instrumentalización de las personas habitantes de calle, en riesgo y en inclusión social.
-Recorridos de identificación y levantamiento de cambuches o asentamientos por parte de Ciudadanos habitantes de calle.
- 8 Reuniones de articulación con Alcaldías Locales de Ciudad Bolívar, Barrios Unidos, Antonio Nariño, Engativá, Fontibón, Puente Aranda, Kennedy y Rafael Uribe Uribe para lograr levantamiento de información o caracterización de las dinámicas y problemáticas relacionadas con este fenómeno.
- 6 jornadas de enrolamiento en trabajo conjunto con Migración Colombia, Alcaldías Locales y PONAL, 3 en Suba, 2 en Antonio Nariño y 1 en Teusaquillo. En estas jornadas se logra caracterizar a ciudadanos, revisión de antecedentes y mejorar la seguridad y convivencia. 
- 4 jornadas de capacitación en las localidades de Antonio Nariño, Suba, Barrios Unidos y Ciudad Bolívar, en temas migratorios dirigida a Fuerza pública, Funcionarios de Alcaldía local, Policía Nacional y equipos territoriales que trabajen temas migratorios.
</t>
  </si>
  <si>
    <t>El Trabajo colaborativo con entidades favorecio el avance de meta 
Estrategia de Transporte Público:
-Sensibilización y prevención en hurto a personas y hurto de vehículos en Bosa sector San José con la participación de PONAL y SDSCJ
-Registro y control en sector de TransMilenio calle 40 sur, con usuarios del sistema de transporte público, en la localidad de Ciudad Bolívar sector Lucero.
-Planes guitarra en zonas y rutas priorizadas por el delito de hurto a personas en el componente zonal, con la Comunidad en general, y con la Comunidad usuaria del transporte público en Rafael Uribe sector estación TransMilenio calle 40 sur.
Con la Estrategia de en bici nos Cuidamos se adelantó:
-Dos Decretos Distritales, 1 de Rutas Seguras y otra Registro Bici.
-El 16 y el 23 de junio -Mesa intersectorial de seguridad para ciclistas, cumplimiento la resolución 750/2020.
-El 23 de junio 2021 - Facebook Live "En bici nos cuidamos".
-Mesa de trabajo entre Secretaría Distrital de Movilidad, Secretaría Distrital de Educación y la SDSCJ para fortalecer oferta institucional programa "Al colegio en bici".
-Se acompañó un punto del programa Escuela bici del Instituto Distrital de Recreación y Deporte en la localidad de Chapinero, para generar mayor confianza a personas usuarias del programa
Con la acción de Entornos educativos seguros y confiables se logró:
-Se aplicaron 311 Encuestas de Seguridad y Convivencia, llegando a un total de 664 encuestas en los 44 entornos educativos para actualizar la identificación de factores de riesgo físicos y sociales que afectan la integridad de niños, niñas y adolescentes
-Con la acción Parques priorizados en Entornos de Confianza se realizaron 11 Recorridos de la confianza con el acompañamiento de IDPAC, JBB, UAESP, IDIPYBA, Alcaldías locales y Policía para identificar factores en parques para mejorar la percepción de inseguridad
-15 jornadas de encuestas en parques priorizados para caracterizar la población que habita y usa los parques, así como posibles situaciones violentas o conflictivas que ha sido víctima o testigo, en total se aplicaron 581 Encuestas
-11 Reuniones Comunitarias para dialogar sobre conflictos que se generan por el uso de parques y posibles acuerdos para generar la convivencia pacífica y respetuosa entre la comunidad
-13 Jornadas Comunitarias de resignificación y apropiación del espacio público, formalizándose 13 Redes Ciudadanas que trabajan en prevención de violencias y delitos familiar y barrial
-2 Diálogos con barras futboleras para trabajar alrededor de los conflictos por el uso y apropiación del parque
-Durante jornadas se realizó poda y mantenimiento de árboles, limpieza y pintura de postes, siembra de nuevos árboles y mejoramiento de infraestructura, con el apoyo de jóvenes de IDIPRON y acompañamiento de promotores comunitarios
-Se convocó a ciudadanía a participar y conformar redes Ciudadanas con el apoyo y acompañamiento de la SDSCJ y Policía Metropolitana garantizando seguridad</t>
  </si>
  <si>
    <t xml:space="preserve">La SDSCJ firmó el convenio interadministrativo número 1849 de 2020 con el Instituto Distrital para la Protección de la Niñez y la Juventud IDIPRON, el cual tiene como objeto aunar esfuerzos administrativos, técnicos y financieros con el fin de fortalecer la ejecución del plan territorial de seguridad y convivencia, con la participación de jóvenes beneficiaros que se encuentran vinculados en las diferentes estrategias pedagógicas del IDIPRON. Este convenio tiene vigencia hasta agosto del 2021 y ha logrado capacitar a jóvenes de 19 localidades en diferentes temas, manteniendo la continuidad de sus procesos. De igual forma, mediante este convenio, estos jóvenes han venido acompañando mediante su presencia y socialización de tipos de seguridad en espacios públicos como parques, ciclo vías y estaciones de Transmilenio. Se han realizado capacitaciones en las siguientes temáticas:
Fortalecimiento de temas SDSCJ con la participación de 196 jóvenes
Actividad Registro de Bici, con 181 jóvenes participantes
Trabajo en equipo y Trabajo en grupo, con 149 jóvenes participando
Proyecto de Vida y Estrategias de comunicación convenio 1849, 271 de jóvenes participantes
Fortalecimiento de actividades de campo, 271 jóvenes participantes
Qué es el código nacional de seguridad y convivencia ciudadana, con la participación de 180 jóvenes participantes
Resolución de conflictos 161 jóvenes participantes
Por otro lado, se han llevado a cabo 5 reuniones entre la SDSCJ y la Secretaría Distrital de Integración Social con el fin de suscribir un convenio administrativo con el fin de formar jóvenes y cumplir con las metas del plan de desarrollo.
</t>
  </si>
  <si>
    <t>Esta meta se esta ejecutando en el marco del decreto 079-2018, que reglamenta los Consejos Locales de Seguridad. Se tienen actas de consejos de seguridad asi: Usaquén 1, Chapinero 3, Santa fé 1, San Cristóbal 4, Tunjuelito 1, Bosa 3, Kennedy 4, Fontibón 1, Engativá 5, Suba 3, Barrios Unidos 4, Teusaquillo 1, Mártires 2, Puente Aranda 1, Candelaria 2, Rafael Uribe Uribe 1, Ciudad Bolívar 2</t>
  </si>
  <si>
    <t>1.  Sistema de cámaras de Valles de Cafam - Usme
En el barrio Valles de Cafam, de la localidad de Usme, se encuentra un proceso comunitario que además de consolidar las relaciones de convivencia, se ha complementado con la instalación de 48 cámaras con un centro de comando, donde se vigilan las condiciones de seguridad de 18 bloques residenciales. Gracias a la gestión del promotor comunitario, se adelantó revisión técnica, para posible conexión con el Centro de Comando, Control, Comunicaciones y Cómputo (C4), en compañía del Subsecretario de Seguridad, Fecha: 06-06-2021.
2. Feria de servicios plazoleta la Mariposa - Santafé
En el marco de las acciones adelantadas con el Jardín Botánico de Bogotá, se proyectó actividad de recuperación e involucramiento de los comerciantes que circundan la plazoleta de la mariposa, en la localidad de Santafé, con el ánimo de conformar red Ciudadana, que contribuya al cuidado de las plantas sembradas y la seguridad y convivencia. En el evento participaron IDIPRON, Gestores de Convivencia, Secretaría de Salud y SDSCJ. El aforo alcanzó las 200 personas. Fecha: 11-06-2021
3. Firma de pacto por la vida Metrovivienda ¿ Bosa
Tras un proceso previo de dialogo entre el comandante del CAI Metrovivienda, los jóvenes del sector y algunos líderes comunitarios, se desarrolló evento de feria de servicios en el marco de la firma de un pacto por la vida, entre las partes. En el evento participaron IDIPRON, SDSCJ, Policía de Prevención y Educación Ciudadana, colectivos de mujeres bici, jóvenes y adultos mayores. El aforo alcanzó las 120 personas. Fecha: 12-06-2021
4. Apoyo a la conformación de Frente de Seguridad Villa Luz, Engativá
Clausura de conformación Frente Seguridad Local correspondiente al sector Villa Luz, en la localidad de Engativá, evento que se realizó en coordinación con policía de prevención y educación ciudadana, en el Club de Suboficiales y Nivel Ejecutivo de la Policía Nacional. Gracias al trabajo de los promotores (as) comunitarios (as), se logró adelantar las acciones de convocatoria, reunión y las acciones para la conformación de dicho programa de participación ciudadana de la Policía. El aforo fue de 25 personas. Fecha: 18-06-2021
5. Firma de Pacto de corresponsabilidad para conformación de Red CUIdadana Barrios los Ángeles ¿ Puente Aranda 
En el marco del fortalecimiento y creación de redes CUIdadanas, se adelantó la firma del pacto de corresponsabilidad entre los habitantes del barrio los Ángeles de la localidad de Puente Aranda y la SDSCJ, coordinada por los promotores comunitarios en compañía de la alcaldía local, proyecto K-ua y Policía de la estación. El aforo para la firma del pacto fue de 87 personas, entre habitantes y representantes de las instituciones involucradas. Fecha: 28-06-2021</t>
  </si>
  <si>
    <t xml:space="preserve">La implementación del Programa de Seguimiento Judicial de Tratamiento de Drogas constituye un aporte de gran relevancia para la ciudad pues permite brindar tratamiento médico basado en evidencia científica y bajo supervisión judicial a adolescentes y jóvenes que cometen delitos como consecuencia del consumo problemático de sustancias psicoactivas.
Durante el primer semestre de la vigencia se han vinculado 30 jovenes, los cuales están recibiendo tratamiento en distintas IPS de la ciudad. La articulación con las EPS Capital Salud, Famisanar y Sanitas ha permitido que los tiempos de la asignación de citas sean ágiles y que estas se den bajo un criterio de oportunidad.
El Programa busca disminuir la reincidencia procurando que la o el adolescente ofensor desista de la conducta delictiva; para esto ha sido muy importante el realizar las visitas domiciliarias a 8 familias en el periodo, generando adherencia e información clara con las familias, en pro de trabajar en conjunto con la familia o red primaria con la que cuente el adolescente para su proceso.
</t>
  </si>
  <si>
    <t xml:space="preserve">El Programa Distrital de Justicia Juvenil Restaurativa (PDJJR) busca resaltar el carácter pedagógico que la Ley 1098 de 2006 asigna al proceso judicial y a las medidas y sanciones en el marco del SRPA, generar otras formas de responder y encarar el conflicto generado con ocasión del delito y buscar salidas alternativas al uso de la sanción y en especial a la privación de la libertad. 
Durante el primer semestre de 2021, se atendieron 84 adolescentes y jóvenes que ingresaron al programa, durante la atención se realizó trabajo con los ofensores, sus familias y sus comunidades buscando hacerlos co-responsables de la conducta delictiva y de la resolución del conflicto generado con ocasión del delito.
El trabajo con las víctimas busca ayudarles a identificar y a trabajar en los daños que les fueron causados; con los adolescentes ofensores se centra en la responsabilización y la reparación; con las familias se centra en la identificación de factores de riesgo y la activación de factores protectores. En el año 2021 han terminado proceso con cese de la acción penal 67 casos por cumplimiento de objetivos restaurativos. 
</t>
  </si>
  <si>
    <t xml:space="preserve">Se está implementando una nueva figura para la prestación del servicio al usuario pospenado beneficiario del programa, que se denomina articulador, para lo cual se tienen vinculadas al programa dos personas. Adicionalmente, se estructuró una nueva ruta de atención a cada una de las dimensiones del programa, contando actualmente con las 4 dimensiones en operación (familiar, individual, productiva y comunitaria), avanzando en la estructuración de sus mecanismos y herramientas para la medición de resultados . Finalmente, se ha venido trabajando en la estructuración de un convenio entre la Secretaría Distrital de Seguridad, Convivencia y Justicia y el Instituto Nacional Penitenciario y Carcelario con el fin de contar con un equipamiento administrado por la Secretaría para el funcionamiento del programa Casa Libertad Bogotá.
</t>
  </si>
  <si>
    <t>Las condiciones definidas para el mejoramiento de la sede de Casa Libertad permitirán incentivar el desarrollo del crecimiento personal y la capacidad de agencia, brindar formación en habilidades para la vida, así como generar capacidades y oportunidades para el desempeño laboral y productivo, aportar al desarrollo de su crecimiento personal y generar capacidades para construir proyectos de vida lejos del delito.
La dotación de los espacios del Programa Distrital de Justicia Juvenil Restaurativa permitirá mejorar las condiciones de atención de ofensores y víctimas en coherencia con el enfoque pedagógico  y restaurativo del SRPA.
Durante el primer semestre del año 2021, se avanzó en la formulación de  la propuesta de distribución de los espacios requeridos para los talleres de confección de ropa y las actividades artísticas y culturales en la sede Casa Libertad. Se validó la propuesta de ubicación de talleres con el INPEC y con la coordinación del Programa Casa Libertad.</t>
  </si>
  <si>
    <t xml:space="preserve">En el primer semestre de la vigencia 2021, en el Centro de Atención Especializada Bosconia ha brindado atención a jóvenes que cumplían sanciones privativas de la libertad por orden de las autoridades judiciales. El proceso de atención buscaba incidir en su responsabilización por la conducta delictiva, incentivarlos a retomar su proceso educativo, generar acciones orientadas a reparar a las víctimas y desarrollar capacidades para construir proyectos de vida lejos del delito. Mientras que la reiteración en el delito de un joven sancionado con privación de la libertad está por encima del 40%, en el caso de Bosconia esta es del 25%.
Por otra parte, en el programa para la Atención y Prevención de la Agresión sexual PASOS, se cuenta con los siguientes avances en el primer semestre:
-Se logra consolidar una experiencia líder en la atención de adolescentes y jóvenes que cometen conductas abusivas de carácter sexual, permitiendo que Bogotá sea una ciudad pionera que promueve la atención especializada por este tipo de conductas.
-Se posiciona la atención diferencial para víctimas con enfoque restaurativo por este tipo de delitos, quienes en su mayoría son niñas y niños, y familiares de las y los ofensores.
-El saldo social del trabajo realizado en el periodo con los 32 adolescentes atendidos es de gran importancia, pues los delitos sexuales que se cometen en el marco del SRPA afectan principalmente a niñas, niños y adolescentes, situación que se agrava al considerar que las y los ofensores son integrantes de sus propias familias y que los delitos ocurren al interior de sus propias casas.
-La estrategia apunta directamente a la prevención de los delitos sexuales, una modalidad delictiva que viene en aumento y que requiere atención prioritaria por parte de la sociedad y de las autoridades.
</t>
  </si>
  <si>
    <t xml:space="preserve">En el último trimestre de 2020 se acordó con el Ministerio de Justicia y del Derecho, el INPEC y la USPEC, que se avanzaría en la suscripción de un Convenio Marco que recoja la opción de adelantar la construcción de la Cárcel Distrital 2, en predios de la Picota. En tal sentido, durante este semestre se suscribió el referido Convenio, que contiene cuatro líneas de trabajo:
-Apoyar la modificación del Plan de Regularización y Manejo PRM, del predio de la Picota, para viabilizar la construcción de nuevas edificaciones que se traduzcan en más cupos carcelarios.
-Tramitar la modificación del POT para poder dar usos distintos a los predios de la Modelo y el Buen Pastor, de los que actualmente se encuentran contemplados, lo que posibilitara al INPEC el poder entregarlos a particulares a cambio de cupos carcelarios en la Picota.
-Ceder al Distrito una porción del predio la Picota para construir allí la Cárcel Distrital 2, que implicaría al menos 2.200 nuevos cupos carcelarios.
-Crear la mesa entre el Sector Justicia del Gobierno Nacional y el Distrito, para abordar discusiones sobre el rol de las entidades territoriales en el sistema penitenciario y medidas de política criminal, que puedan ser consideradas para mitigar el hacinamiento. 
</t>
  </si>
  <si>
    <t>Con relación a la aplicación de la justicia restaurativa, durante la vigencia 2021 se ha logrado:
-Ajustar el documento base de la Estrategia de aplicación de la Justicia Restaurativa.
-Gestionar con la Dirección de la Cárcel Distrital una base de información para adelantar el análisis y preselección de los treinta (30) casos que se incluirán en el pilotaje.
-Contar con un equipo psicosocial compuesto por dos (2) psicólogos e iniciar con ellos un proceso de formación en justicia restaurativa.
En cuanto a la Estrategia de atención al consumidor de sustancias psicoactivas, durante la vigencia 2021 se ha logrado:
-Conocer estudio de viabilidad de aplicación del Modelo Tribunales de Tratamiento de Drogas con población adulta realizado por el Ministerio de Justicia y del Derecho.
-Iniciar caracterización en salud mental y consumo de sustancias psicoactivas de las y los internos de la Cárcel Distrital, con el apoyo del equipo de salud de la institución.
Igualmente,  la Estrategia de atención especializada a ofensores sexuales, durante la vigencia 2021 se ha logrado:
-Realizar un barrido de Programas de tratamiento con ofensores sexuales adultos en Colombia, Chile y España.
-Empezar a trabajar en el diseño de un Protocolo de Atención.</t>
  </si>
  <si>
    <t xml:space="preserve">Mediante la implementación de esta meta, se busca mejorar la atención integral, bienestar y calidad de vida de un promedio de 971 personas privadas de la libertad de la Cárcel Distrital de varones y anexo de mujeres.
Durante el primer semestre del año 2021, se avanzó con el plan de trabajo frente la actualización de los documentos y realización de actividades al interior del centro carcelario, en concordancia con los criterios de calidad del Sistema Integrado de Gestión de la Secretaría y las prácticas esperadas solicitadas para la acreditación por la Asociación Americana de Correccionales (ACA).
</t>
  </si>
  <si>
    <t xml:space="preserve">La Secretaria Distrital de Seguridad, Convivencia y Justicia, tramitó el 100% de las necesidades en términos de mantenimiento, adecuaciones e infraestructura de las 13 Casas de Justicia, a través de la Dirección de Bienes, quienes ejercen la supervisión de los contratos de los equipamientos en modalidad de arriendo y de aquellos que se encuentran en propiedad esta Secretaria, de esta forma se garantiza la operación y mantenimiento para las entidades operadoras y la ciudadanía.
De igual manera, se gestionaron los contratos de arrendamiento necesarios en aras de garantizar la operatividad de las casas y el servicio de acceso a la justicia de las localidades en las que no hay equipamientos propios. Esta gestión, incluyó y contempló contratos por termino de 12 meses, para las Casas de Justicia de Barrios Unidos, Chapinero, Fontibón, Kennedy, Suba 1 y 2 y Usaquén.
</t>
  </si>
  <si>
    <t xml:space="preserve">El avance físico que se tiene de la obra de construcción de la MEBOG, según informe semanal de la Interventoría con corte a 25 de junio del 2021, es de 91.85% de los recursos que se encuentran comprometidos, sin embargo, de acuerdo a los recursos previstos para la culminación de la obra se tiene un avance del 69,8%.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encuentran en ejecución las instalaciones hidrosanitarias, eléctricas e instalaciones especiales como ventilación mecánica y aire acondicionado, voz y datos, red contra incendio, instalación de equipos especiales, construcción de cielo rasos en fibrocemento, construcción de muros divisorios, construcción de recalces arquitectónicos, alistado de pisos y construcción de pisos endurecidos, instalación de enchapes en muros.
</t>
  </si>
  <si>
    <t xml:space="preserve">Durante el primer semestre de la vigencia, Se ha adelantado la adecuación física de una nueva sede del Programa Distrital de Justicia Juvenil Restaurativa en las instalaciones del Centro de Servicios Judiciales para Adolescentes CESPA. Se inició la intervención de manejo acústico de la sala de grabación, las acciones de puesta a tierra del sistema eléctrico y las adecuaciones para la conexión de las redes de voz y datos en el cuarto técnico. Se revisó el alcance de los requerimientos de pruebas eléctricas, equipos eléctricos y tecnológicos para iniciar el trámite de adquisición ante la Subsecretaría de Inversiones.
Se continúan adelantado acciones para la suscripción de un convenio interadministrativo entre IDIPRON y la Secretaría de Seguridad, con el fin de contar con oferta conjunta para la población objetivo de las dos entidades en dicha sede.
</t>
  </si>
  <si>
    <t xml:space="preserve">Esta meta avanzó en un 45.7% de lo programado durante esta vigencia, representado en las siguientes acciones: 
-URI Campo Verde: la finalización de la obra está prevista para noviembre y su puesta en funcionamiento para finales de este año.  
-URI Norte: durante el primer semestre de 2021 se definió que esta URI se ubicará en la localidad de Suba. Tras una búsqueda intensa de predios en esta localidad durante este periodo, en la actualidad se cuenta con 4 opciones de predios, respecto de los cuales ya se solicitaron diversos conceptos técnicos a entidades del Distrito para validar que cumplan con los criterios técnicos de cara a su adquisición. En paralelo, no obstante, se solicitó a la Fiscalía General de la Nación verificar si el área construible de la URI puede ser inferior a la que actualmente han sugerido (3.000 a 4.000 m2), con el objetivo de ampliar las posibles opciones de predios. Si este parámetro se reduce, seguirá ampliar la búsqueda de predios inmediatamente. 
-URI Tunjuelito: en el primer semestre de 2021 se llevaron a cabo los pasos previos para la suscripción de un convenio tripartito IDU-DADEP-SDSCJ, tendientes a viabilizar su suscripción. El referido convenio supondrá la utilización de predios remanentes adquiridos por el IDU en el marco del proceso de ampliación del servicio de Transmilenio en la Troncal Caracas, en el sector de Molinos, de manera que en los mismos, la SDSCJ pueda habilitar una nueva URI para la ciudad. Dentro de los trámites adelantados se tuvo la adquisición por parte del IDU de 5 predios que serán objeto posterior de cesión al DADEP, para que esta última entidad entregue a la SDSCJ para el desarrollo de este proyecto.
</t>
  </si>
  <si>
    <t xml:space="preserve">Respecto al diseño del plan integral de mejoramiento tecnológico para la seguridad se han identificado las necesidades tecnológicas, consolidando los requerimientos de los organismos para su planeación alineada a las políticas de seguridad distritales e institucionales. Los elementos a dotar durante la presente vigencia se encuentran programados en el plan de Adquisiciones. Se ha desarrollado la implementación del plan integral de mejoramiento tecnológico. Adicionalmente, se han realizado las siguientes acciones:
-Se hizo entrega del Licenciamiento del Software Foresen a la Policía Metropolitana de Bogotá.
-Se hizo entrega de las 310 Licencias de Office Std 2019 OLP a la Policía Metropolitana de Bogotá, ya se realizó el pago respectivo por valor de $386.634.948,00.
-Se hizo entrega de las trecientas (300) Computadoras AIO 23.8 Pulgadas Win 10 Pro 64 Bits 4500 SSD 1 TB  16 GB Interna, diez (10) Disco Duros Seagate 2 TB USB 2.5 3.0 Ext a la Policía Metropolitana de Bogotá y cien (100) Disco Duros Seagate 2 TB USB 2.5 3.0 Ext a la Fiscalía General de la Nación.  Ya está en proceso para el pago respectivo de acuerdo a la Factura FE-220923 por valor de $1.054.011.203,00.
-Mediante el contrato No. 2093-2020 I3Net S.A.S, el proveedor hizo entrega de los diez (10) Videoproyectores a la Fiscalía General de la Nación y diecinueve (19) Monitores Profesionales a la Policía Metropolitana de Bogotá. Ya se realizó el pago respectivo por valor de $105.982.498,00.
-Se hizo entrega de diez (10) Portátiles a la Policía Metropolitana de Bogotá. 
-Se adquirió un robot antiexplosivos para la MEBOG.
-Se adquirieron 845 detectores de metales portátiles, en los tiempos programados y de acuerdo a lo solicitado.
-Se dio inicio al proceso de renovación de 2.000 radios de comunicaciones de la Policía Metropolitana de Bogotá, que tienen más de 15 años de uso, por radios de última generación.
</t>
  </si>
  <si>
    <t xml:space="preserve">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t>
  </si>
  <si>
    <t xml:space="preserve">Se realzó la negociación y estudio de mercado para el modificatorio del convenio interadministrativo No. 561, con el fin de prorrogar el proyecto de implementación de la planta telefónica NG911 VESTA.
Se contrataron los servicios de 3 operadores de la línea 123, para el fortalecimiento de la misma. De manera similar se contrataron los servicios de un apoyo legal profesional, para apoyar en la suscripción de convenios y contratos con otros entes privados y públicos.
</t>
  </si>
  <si>
    <t>No se reporta avance físico, teniendo en cuenta que para la vigencia 2021, no fueron asignados recursos que permitan el cumplimiento y desarrollo de la misma.</t>
  </si>
  <si>
    <t xml:space="preserve">De acuerdo al plan interinstitucional establecido entre la Secretaría de Educación del Distrito (Programa ECO) y Policía Metropolitana (Infancia y Adolescencia), para el acompañamiento a la Reapertura Gradual, Progresiva y Segura R-GPS, durante el mes de junio se aplicaron 311 Encuestas de Seguridad y Convivencia completando un total de 664 encuestas en los 44 entornos educativos priorizados como parte de las acciones necesarias para actualizar la identificación de factores de riesgo físicos y sociales en el entorno que puedan afectar la integridad de niños, niñas y adolescentes. Durante la aplicación de la encuesta se invita a la ciudadanía a hacer parte de las Redes CUIDAdanas como espacio para la escucha solidaria, la participación incidente y la construcción colectiva de confianza que garantice la seguridad y convivencia de la comunidad educativa y los habitantes del sector.
Se realizó Ciclo Expedición piloto en contra jornada con alumnos del Colegio priorizado Carlos Pizarro IED de la localidad de Bosa, en el marco de la articulación con la estrategia Al Colegio en Bici, liderado por la secretaría de Movilidad y el programa Redes Protectoras de la Secretaría de Educación. La actividad incluyó taller lúdico pedagógico en el Parque Miami y Parque Atalayas II sector. También se incluyó a los guías pedagógicos en los chats de grupos ciudadanos de la estrategia "La Bici nos mueve con seguridad". Se tiene previsto programar Jornadas EcoTeatro en articulación con el programa ECO (Entornos Educativos Protectores y Confiables de la SED) en parques de los entornos educativos priorizados, como parte de las iniciativas para construir ecosistemas de convivencia y paz.
Plan Guitarra: Registro e identificación a personas que se desplazan en el transporte público, con el fin de realizar aplicación de la ley 1801 de 2006, sensibilización y orientación a la ciudadanía frente al autocuidado según la ocurrencia de delitos de alto impacto.
</t>
  </si>
  <si>
    <t xml:space="preserve">Acciones Desarrolladas: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un arma de fuego y 9 cartuchos de impacto. Se afectó la cadena criminal de explotación sexual comercial de niños, niñas y adolescentes.
-Operativo intervención vereda Los Soches, Cerros Orientales, se contiene-disuade problemática de minería ilegal en Mina La Esmeralda, 7 individuos dedicados a explotación ilegal y volquetas de transporte del material.
-Operativo demolición predio de comercialización estupefacientes- recuperado por Sociedad de Activos Especiales
-Intervención de dos establecimientos, con inspección, vigilancia y control, involucrados en delito de explotación sexual. Se activó ruta asistencia y protección a víctimas de trata para 4 mujeres, 3 acceden de manera voluntaria. Una suspensión de actividad comercial y un cierre preventivo de 2 establecimientos.
Operativo intervención Mega Toma - Ciudad Bolívar, estrategia contra homicidio, 27 establecimientos revisados, 3 suspensiones de actividad comercial por documentación, 2 cerrados por Rentas Cundinamarca y 7 cierres preventivo, incautación de 32 botellas de licor de contrabando, 10 pacas cigarrillo, 3 celulares hurtados, un celular manipulado, una botella de licor adulterado y 80 registros a personas.
-Operativo intervención Mega Toma estrategia reducción de delito homicidio, Estanzuela y Voto Nacional - Mártires. Afectados de mercados criminales de celulares y licores: 38 establecimientos visitados, 20 con suspensión actividad comercial, celulares verificados 220, celulares incautados 24, botellas licor de contrabando incautadas: 338, cajetillas cigarrillo incautadas: 112, verificación de antecedentes: 557; una captura por orden judicial; 4 capturas en flagrancia; incautación de 2 armas fuego, 63 unidades de munición y 118 dosis de estupefacientes.
</t>
  </si>
  <si>
    <t xml:space="preserve">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
</t>
  </si>
  <si>
    <t>La ejecución de la meta avanza de conformidad con lo programado. Para la vigencia 2021 se encuentra programada la realización de 250 jornadas de difusión y prevención, al 30 de junio se han realizado 121 Jornadas en las cuales participaron 10.779 ciudadanos, de manera presencial y virtual.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t>
  </si>
  <si>
    <t xml:space="preserve"> Se han desarrollado reuniones con la Policía y la Fiscalía, para poder trabajar interinstitucionalmente en la actualización del inventario unificado de las estructuras criminales. Sin embargo, por la dinámica de la ciudad en los últimos meses, se han presentado dificultades para la elaboración del inventario.</t>
  </si>
  <si>
    <t xml:space="preserve"> A continuación se describen las principales actividades desarrolladas durante el primer semestre del 2021:
-Con base en la política de continuidad de negocio, definida y aprobada en abril 2021, se plantearon los objetivos de continuidad de negocio.
-Se definió la ficha técnica de aspectos a ser cubiertos en un potencial servicio de transferencia de conocimiento.
-Se realiza la programación presupuestal para los sistemas de gestión. Por otro lado, se avanza en la revisión técnica.
-Se avanza en el estudio de fortalecimiento del CAD con la policía MEBOG
Se resaltan los avances que se detallan por cada una de las temáticas, que se enuncian a continuación:
-Campañas de sensibilización en el uso de la Línea 123: se adelantaron, en coordinación con el aliado tecnológico ETB y la Oficina de Comunicaciones de la SDSCJ, campañas de sensibilización para el adecuado uso del número de emergencias 123 por parte de los ciudadanos, integrando conceptos que buscan mejorar la percepción y conocimiento del NUSE 123 y su correcto uso. Estas campañas se adelantaron en el Distrito a través de las redes sociales (Facebook, Instagram, Twitter, Tap Tap), Podcast, televisión y Radio.
</t>
  </si>
  <si>
    <t xml:space="preserve">Desarrollo de las siguientes acciones en el semestre:
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las siguientes acciones:Apoyo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t>
  </si>
  <si>
    <t xml:space="preserve">La alta ejecución presupuestal de la meta se debe a que ya se cuenta con un lineamiento técnico de acciones de materialización del CNSCC; lo que ha conllevado y permitido la suscripción de los contratos que garanticen su adecuada implementación durante la vigencia. A continuación, se relacionan las principales actividades desarrolladas en el primer semestre de 2021:
Participación en actividad pedagógica y programa comunitario: se realizó agendamiento para participación en actividad pedagógica de convivencia de 15.031 y se efectuaron un total de 1.096 actividades pedagógicas de convivencia virtuales con asistencia efectiva y participativa de 7.807. Adicionalmente, se realizaron un total de 18 actividades del programa comunitario, en las que participaron 48 ciudadanos, quienes realizaron labores de ornato y embellecimiento de fachadas, preservación del ambiente y del patrimonio cultural, entre otras. 
Para este período se mantuvo la atención presencial en 6 casas de justicia. Aunado a lo anterior, se brindó asesoramiento y atención frente a los procesos y procedimientos que se pueden efectuar frente a la expedición de una orden de comparendo, a través de los siguientes medios:
-Canal de WhatsApp: 25.556 ciudadanos. 
-Respuestas consultas correo electrónico: fueron tramitadas un total de 14.704 respuestas. 
-Chat Virtual Secretaría Distrital de Seguridad Convivencia y Justicia: se realizó por medio de chat institución el direccionamiento y atención de 477 ciudadanos.
-Derechos de petición y PQRS: se contestaron dentro del término legal un total de 854 peticiones.
Se habilito centro de atención virtual de comparendos con los siguientes resultados de atención: 
-Ciudadanos atendidos por medios del centro de atención virtual de comparendos: 556 
Ciudadanos atendidos y direccionados a inspecciones de policía: 2
Desde el equipo del CNSCC se elaboró un documento diagnostico que caracterizó las 20 medidas correctivas que contempla la Ley 1801 de 2016 haciendo énfasis en cada una de sus singularidades, naturaleza, dinámica, operatividad y actualización normativa y evidenciando así, las medidas correctivas reglamentadas y las que se encuentran pendientes de reglamentación.
</t>
  </si>
  <si>
    <t xml:space="preserve">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t>
  </si>
  <si>
    <t xml:space="preserve">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A continuación, se presentan las principales acciones desarrolladas desde la Subsecretaría de Inversiones y Fortalecimiento de Capacidades Operativas para el fortalecimiento de la infraestructura de seguridad y justicia, durante el primer semestre de la vigencia 2021:
-Construcción de tres CAI Telecom, Santa Librada y Guaymaral
-Seguros: Valga precisar que, la alta siniestralidad en el componente de automóviles de la póliza actual corresponde a los eventos presentados con ocasión de las protestas sociales ocurridos desde el 28 de abril de 2021 (76 reclamaciones) y que se continúan radicándose por parte de la Policía Metropolitana de Bogotá.
-Se construye el CAI Campoverde, con corte a 25 de junio del 2021 el mobiliario y la Obra del CAI Campoverde se encuentra finalizada desde marzo del 2021; está pendiente el recibo de las mismas por parte de la MEBOG.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t>
  </si>
  <si>
    <t xml:space="preserve">Esta meta se estaba desarrollando desde la creación del convenio con la ONU, el cual no continúa, por lo que se empezará a hacer desde la vinculación de Bogotá Región a la meta.
</t>
  </si>
  <si>
    <t xml:space="preserve">Ejecución de la estrategia de formador de formadores:
Para la implementación de este proyecto la Subsecretaría de Seguridad y Convivencia, en el primer semestre de la vigencia 2021, realizó la contratación del equipo de formador de formadores, esto con el fin de poder desarrollar los componentes que se enuncian a continuación:
-Educativo: afianzamiento de valores y habilidades sociales y superación de vacíos según objetivos educativos en el marco de misión constitucional de la Policía.
-Comunicativo: visibilizar el efecto del proceso educativos en la cultura institucional y la imagen institucional en el D.C. (Hacer de esta experiencia un acontecimiento para el fortalecimiento del servicio policial ante las circunstancias de orden público 2021)
-Programa de apoyo para contribuir al bienestar del personal uniformado de la Fuerza Pública adscrita a la ciudad de Bogotá, D.C.
La SDSCJ apoya la ejecución de acciones específicas que garantizan la ejecución de programas que en materia de seguridad se requieren, mediante la ejecución de actividades que contribuyan al bienestar del personal uniformado de la Fuerza Pública adscrita a la ciudad de Bogotá D.C., en el marco de lo establecido en el Acuerdo Distrital 700 de 2018, el Decreto Distrital 428 de 2018 y la Resolución No. 576 de 2018 expedida por la Secretaría Distrital de Seguridad, Convivencia y Justicia.
Adquisición de condecoraciones:
Se atendió el requerimiento enviado por la MEBOG para la adquisición de las condecoraciones y poder reconocer la labor realizada por los funcionarios más destacados de dicha agencia.
Se tiene una diferencia entre el avance físico y presupuestal significativa, teniendo en cuenta que en el primer semestre se realizó la estructuración de la estrategia de cualificación de personal uniformado, finalizando la misma en el mes de mayo, planteando como necesidad la contratación de personal que permitan el desarrollo de estrategia, la cual se lleva a cabo en el mes de junio, logrando así que a la fecha no se tengan los productos implementados que se requieren de la estrategia de cualificación en su totalidad.
Para concluir es importante aclarar que los recursos que se encuentran comprometidos asociados a esta meta, son relacionados a la contratación del personal que apoya a los organismos de seguridad y así también los que se encuentran en la estructuración de proceso de implementación de la cualificación del personal, así mismo se ha dado apoyo en los gastos de desplazamiento y reconocimiento de bonos a los integrantes del esquema de seguridad de la Alcaldía Mayor y Concejales de la Ciudad.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</si>
  <si>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t>
  </si>
  <si>
    <t xml:space="preserve">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t>
  </si>
  <si>
    <t xml:space="preserve">Es necesario para la implementación del proyecto en la presente vigencia, contar previamente con un convenio interadministrativo, tripartita (SDSCJ, PONAL y RNEC) que permita el acceso e intercambio de información entre el sistema de video vigilancia de la ciudad, las herramientas de video  analítica a adquirir por la SDSCJ y la Base de datos de Biometría Facial de  la Registraduria, aspecto que a la fecha de la presente solicitud no ha sido posible, debido a la revisión técnica, jurídica, financiera y operacional, que están realizando actualmente la  RNEC y la Policía MEBOG, previo a la realización de la minuta del convenio interadministrativo. Es de aclarar que este tipo de convenio para acceso a la base de datos de biometría fácil de la RNEC, es único y primigenio en Colombia, esto quiere decir que la Policía y la SDSCJ serán las primeras entidades del estado en tener acceso a esta información en tiempo real. 
Razón por la cual, están  siendo sometidos a revisión de la Secretaria General de la Dirección general de la Policía (Por ser firmado por el director general de esa institución, a la ves la RNEC), los documentos previos a la realización de la minuta del convenio (Estudio previo de necesidad para establecer la conveniencia y oportunidad para la suscripción de convenio con Registraduría nacional del estado civil y ficha técnica para la adquisición de herramientas de video analítica y de equipos de interconexión a la base de datos de la RNEC), garantizándose todos los protocolos de seguridad y acceso a información establecidos por la Registraduria. 
Así las cosas, si en el  mejor de los casos tuviéramos firmado el convenio para el mes de julio, y a partir de la firma del mismo, se iniciara un proceso de contratación de las herramientas de analítica y los equipos requeridos para interconexión con la base de datos de la Registraduria; este proceso demoraría aproximadamente 3 meses, lo que permitiría tener un contrato firmado para finales del mes de octubre de 2021, dejando solo dos meses de la presente vigencia para la implementación y ejecución del proyecto, aspecto que generaría que gran parte del presupuesto quedara en reserva debido a que este tipo de proyectos requieren mínimo de 8 meses para su implementación.  
Por lo anterior, se considera como una mejor opción, firmar el convenio en la presente vigencia e implementar el proyecto en la vigencia 2022, iniciándose el proceso de contratación del mismo en el primer trimestre de 2022.
</t>
  </si>
  <si>
    <t xml:space="preserve">La Secretaría Distrital de Seguridad, Convivencia y Justicia, por conducto de la Subsecretaría de Seguridad, considera pertinente y oportuno garantizar con recursos adicionales para la adición presupuestal al proyecto, con el fin de poner en marcha el plan de becas para 1.500 nuevos policías que sean admitidos, y se espera que incluyan el costo de matrícula, derechos de grado, equipos y pruebas por el valor que la Policía defina.
Este proyecto que ha sido diseñado en mesas de trabajo con la Policía y basado en los documentos y soportes enviados por la Policía Metropolitana de Bogotá, quien estará a cargo de la formulación logística y metodológica del proceso, permitirá acompañar el deseo de muchos jóvenes de ingresar a la institución y que entrará en vigencia en el segundo semestre de 2021.
Con respecto al costo total de los elementos del equipo del curso a patrulleros, se contemplan los valores discriminados de este componente, compuestos por matricula, derechos de grado, equipo y pruebas de 450 mujeres y 1050 hombres, para lo cual se requiere disponer de la suma doce mil millones, para lo cual se está gestionando un traslado entre proyectos de inversión.
Con relación a este tema se tiene una cotización de FORPO que realiza el costo total, teniendo en cuenta las anteriores variables descritas, indicando que la cuota de administración que cobraría sería del 4%, razón por la cual se recomienda investigar otras maneras, en donde dentro de estas se plantea que para la adquisición de dotación se tienen líneas de compra eficiente y así mismo se puede llevar a cabo la suscripción de un convenio con la Policía Metropolitana de Bogotá.
</t>
  </si>
  <si>
    <t xml:space="preserve">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
</t>
  </si>
  <si>
    <t>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</si>
  <si>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</si>
  <si>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La ejecución de la meta avanza de conformidad con lo programado, para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</si>
  <si>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 xml:space="preserve">
 Actualmente están terminados los siguientes documentos:
-Evaluación de las Unidades de Mediación y Conciliación (UMC).
-Análisis del crimen y Covid 19 en la ciudad de Bogotá.
Fase de consolidación de información cuantitativa - cualitativa y escritura preliminar:
-Prediciendo para la vida.
-Garantías del proceso penal.
</t>
  </si>
  <si>
    <t xml:space="preserve">Se continuó con la actualización de la base de datos de homicidios con información proveniente de fuentes alternas a las oficiales como el NUSE PMU, relatos de prensa y la base de afectación de Grupos de Delincuencia Organizada. Se recolecto información en las localidades de Kennedy y Los Mártires a través de entrevistas y grupos focales. Se elaboró la cartografía de los homicidios del primer semestre de 2021, complementada con información sobre homicidios de 2019 a 2021 (enero a junio) y de estructuras que trafican con drogas afectadas por las autoridades. Adicionalmente se definieron las variables a ser consideradas en el análisis de correlaciones.
En cuanto al desarrollo de la investigación sobre el fenómeno de Desapariciones voluntarias e involuntarias en la ciudad se consolido la base de datos sobre mecanismos de búsqueda activos, denuncias por desaparición de Fiscalía y denuncias por desaparición de Medicina Legal. Se diseñaron instrumentos de recolección de información en campo. (Entrevistas semiestructuradas) y se realiza mapeo de actores clave a entrevistar para profundizar el análisis de los apartados.
</t>
  </si>
  <si>
    <t xml:space="preserve">Implementación de la Política de Gobierno Digital a través de la ejecución de los planes de trabajo alineados a las metas del proyecto de inversión y a los dominios de MinTIC: 
1. Infraestructura y servicios Tecnológicos 35%
2. Uso y Apropiación: 49%
3. Sistemas de Información: 42%
4. Servicios ciudadanos digitales: 32%
5. Documentos asociados a Gobierno TI: 24%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
Finalmente, es importante destacar que la alta ejecución presupuestal de la meta se origina por la suscripción de contratos referentes a temas de las tecnologías de la información y las comunicaciones, como soportes y licenciamiento, en los cuales se realiza un único pago, y su ejecución se da de manera progresiva durante la vigencia. </t>
  </si>
  <si>
    <t xml:space="preserve">Durante el periodo se han desarrollado las siguientes actividades:
1. Elaboración del instrumento de autoevaluación del modelo de seguridad y privacidad para el año 2021, de acuerdo a lo anterior se ha generado la estrategia del plan de seguridad y privacidad de año 2021 y el plan de tratamiento de riesgos 2021, que da el enfoque en el fortalecimiento de las políticas de operación de la Entidad y el mejoramiento continuo en el plan de tratamiento de riesgo.
2. Implementación de equipos que permiten tener un control preventivo y detectivo sobre los eventos que cursan desde y hacia la red de la entidad.
3. Implementación de campaña "Ciberseguridad para todos" en temáticas referentes a ciberseguridad y mecanismos de prevención ante diferentes métodos de ataques informáticos.
4. Revisión de la documentación correspondiente al modelo de seguridad y privacidad de la información en los tópicos de seguridad de las comunicaciones y controles criptográficos.
</t>
  </si>
  <si>
    <t xml:space="preserve"> 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t>
  </si>
  <si>
    <t xml:space="preserve"> 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</si>
  <si>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 xml:space="preserve"> 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</si>
  <si>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 xml:space="preserve"> En el Comité Institucional de Gestión y Desempeño, se presentó la política de Contratación y Compras Sostenible, en aras de definir el resultado, sin embargo, se definió que es necesario hacer una mesa de trabajo apoyados en la asesoría de la Secretaría General. La consulta se realizó, a la espera de la respuesta para establecer la mesa de trabajo.  A junio ya se reporta avance de las actividades definidas en el Plan de Sostenibilidad. Adicionalmente, se realizaron 8 mesas de trabajo con los responsables de las diferentes políticas para realizar análisis de las recomendaciones de FURAG y definición de acciones.</t>
  </si>
  <si>
    <t xml:space="preserve">TOTAL </t>
  </si>
  <si>
    <t>% Ejecución
PDD</t>
  </si>
  <si>
    <t>Ejecución</t>
  </si>
  <si>
    <t>TOTAL ACUMULADO A
30/06/2021</t>
  </si>
  <si>
    <t>F-DS-570</t>
  </si>
  <si>
    <t>Pagina 1 de ___</t>
  </si>
  <si>
    <t>Fecha de Aprobación:</t>
  </si>
  <si>
    <t xml:space="preserve"> Durante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</si>
  <si>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 xml:space="preserve"> 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</si>
</sst>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21" x14ac:knownFonts="1">
    <font>
      <sz val="11"/>
      <color theme="1"/>
      <name val="Calibri"/>
      <family val="2"/>
      <scheme val="minor"/>
    </font>
    <font>
      <sz val="10"/>
      <name val="Arial"/>
      <family val="2"/>
    </font>
    <font>
      <sz val="11"/>
      <color theme="1"/>
      <name val="Calibri"/>
      <family val="2"/>
      <scheme val="minor"/>
    </font>
    <font>
      <b/>
      <sz val="11"/>
      <color theme="0"/>
      <name val="Calibri"/>
      <family val="2"/>
      <scheme val="minor"/>
    </font>
    <font>
      <sz val="11"/>
      <name val="Calibri"/>
      <family val="2"/>
      <scheme val="minor"/>
    </font>
    <font>
      <b/>
      <sz val="11"/>
      <color rgb="FF650F2E"/>
      <name val="Calibri"/>
      <family val="2"/>
      <scheme val="minor"/>
    </font>
    <font>
      <sz val="11"/>
      <color rgb="FF000000"/>
      <name val="Calibri"/>
      <family val="2"/>
      <scheme val="minor"/>
    </font>
    <font>
      <b/>
      <sz val="11"/>
      <color theme="1"/>
      <name val="Calibri"/>
      <family val="2"/>
      <scheme val="minor"/>
    </font>
    <font>
      <b/>
      <sz val="11"/>
      <name val="Calibri"/>
      <family val="2"/>
      <scheme val="minor"/>
    </font>
    <font>
      <b/>
      <sz val="11"/>
      <color rgb="FFFFFFFF"/>
      <name val="Calibri"/>
      <family val="2"/>
      <scheme val="minor"/>
    </font>
    <font>
      <sz val="9"/>
      <color rgb="FF000000"/>
      <name val="Calibri"/>
      <family val="2"/>
    </font>
    <font>
      <b/>
      <sz val="12"/>
      <color theme="0"/>
      <name val="Calibri"/>
      <family val="2"/>
      <scheme val="minor"/>
    </font>
    <font>
      <b/>
      <sz val="12"/>
      <name val="Arial"/>
      <family val="2"/>
    </font>
    <font>
      <sz val="11"/>
      <color theme="0"/>
      <name val="Calibri"/>
      <family val="2"/>
      <scheme val="minor"/>
    </font>
    <font>
      <sz val="11"/>
      <color theme="1"/>
      <name val="Calibri"/>
      <family val="2"/>
    </font>
    <font>
      <b/>
      <sz val="12"/>
      <color rgb="FF000000"/>
      <name val="Arial"/>
      <family val="2"/>
    </font>
    <font>
      <b/>
      <sz val="18"/>
      <color theme="1"/>
      <name val="Calibri"/>
      <family val="2"/>
      <scheme val="minor"/>
    </font>
    <font>
      <b/>
      <sz val="18"/>
      <name val="Calibri"/>
      <family val="2"/>
      <scheme val="minor"/>
    </font>
    <font>
      <b/>
      <sz val="18"/>
      <color theme="0"/>
      <name val="Calibri"/>
      <family val="2"/>
      <scheme val="minor"/>
    </font>
    <font>
      <b/>
      <sz val="18"/>
      <color rgb="FF000000"/>
      <name val="Arial"/>
      <family val="2"/>
    </font>
    <font>
      <b/>
      <sz val="18"/>
      <name val="Arial"/>
      <family val="2"/>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9" fontId="2" fillId="0" borderId="0" applyFont="0" applyFill="0" applyBorder="0" applyAlignment="0" applyProtection="0"/>
    <xf numFmtId="43" fontId="2" fillId="0" borderId="0" applyFont="0" applyFill="0" applyBorder="0" applyAlignment="0" applyProtection="0"/>
  </cellStyleXfs>
  <cellXfs count="251">
    <xf numFmtId="0" fontId="0" fillId="0" borderId="0" xfId="0"/>
    <xf numFmtId="0" fontId="0" fillId="0" borderId="1" xfId="0" applyFont="1" applyBorder="1" applyAlignment="1">
      <alignment horizontal="justify" vertical="top" wrapText="1"/>
    </xf>
    <xf numFmtId="164" fontId="0" fillId="3" borderId="1" xfId="2" applyNumberFormat="1" applyFont="1" applyFill="1" applyBorder="1" applyAlignment="1">
      <alignment horizontal="center" vertical="center"/>
    </xf>
    <xf numFmtId="0" fontId="0" fillId="3" borderId="1" xfId="0" applyFont="1" applyFill="1" applyBorder="1" applyAlignment="1">
      <alignment horizontal="justify" vertical="top" wrapText="1"/>
    </xf>
    <xf numFmtId="0" fontId="4" fillId="3" borderId="1" xfId="0" applyFont="1" applyFill="1" applyBorder="1" applyAlignment="1">
      <alignment horizontal="justify" vertical="top" wrapText="1"/>
    </xf>
    <xf numFmtId="0" fontId="0" fillId="3" borderId="1" xfId="0" applyFont="1" applyFill="1" applyBorder="1" applyAlignment="1">
      <alignment vertical="top" wrapText="1"/>
    </xf>
    <xf numFmtId="0" fontId="0" fillId="3" borderId="1" xfId="0" applyFont="1" applyFill="1" applyBorder="1" applyAlignment="1">
      <alignment horizontal="center" vertical="center" wrapText="1"/>
    </xf>
    <xf numFmtId="0" fontId="0" fillId="0" borderId="1" xfId="0" applyFont="1" applyFill="1" applyBorder="1" applyAlignment="1">
      <alignment horizontal="justify" vertical="top" wrapText="1"/>
    </xf>
    <xf numFmtId="2" fontId="0" fillId="0" borderId="1" xfId="2" applyNumberFormat="1" applyFont="1" applyFill="1" applyBorder="1" applyAlignment="1">
      <alignment horizontal="center" vertical="center"/>
    </xf>
    <xf numFmtId="2" fontId="0" fillId="0" borderId="1" xfId="2" applyNumberFormat="1" applyFont="1" applyFill="1" applyBorder="1" applyAlignment="1">
      <alignment horizontal="center" vertical="center" wrapText="1"/>
    </xf>
    <xf numFmtId="165" fontId="0" fillId="0" borderId="1" xfId="2" applyNumberFormat="1" applyFont="1" applyFill="1" applyBorder="1" applyAlignment="1">
      <alignment horizontal="center" vertical="center"/>
    </xf>
    <xf numFmtId="165" fontId="0" fillId="0" borderId="1" xfId="2" applyNumberFormat="1" applyFont="1" applyFill="1" applyBorder="1" applyAlignment="1">
      <alignment horizontal="center" vertical="center" wrapText="1"/>
    </xf>
    <xf numFmtId="9" fontId="0" fillId="0" borderId="1" xfId="2" applyFont="1" applyFill="1" applyBorder="1" applyAlignment="1">
      <alignment horizontal="center" vertical="center"/>
    </xf>
    <xf numFmtId="9"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vertical="center"/>
    </xf>
    <xf numFmtId="164" fontId="0" fillId="0" borderId="1" xfId="2" applyNumberFormat="1" applyFont="1" applyFill="1" applyBorder="1" applyAlignment="1">
      <alignment horizontal="center" vertical="center"/>
    </xf>
    <xf numFmtId="9" fontId="0" fillId="3" borderId="1" xfId="2" applyFont="1" applyFill="1" applyBorder="1" applyAlignment="1">
      <alignment horizontal="center" vertical="center"/>
    </xf>
    <xf numFmtId="0" fontId="4" fillId="0" borderId="1" xfId="0" applyFont="1" applyFill="1" applyBorder="1" applyAlignment="1">
      <alignment horizontal="justify" vertical="top" wrapText="1"/>
    </xf>
    <xf numFmtId="0" fontId="4" fillId="3" borderId="1" xfId="0" applyFont="1" applyFill="1" applyBorder="1" applyAlignment="1">
      <alignment horizontal="center" vertical="center" wrapText="1"/>
    </xf>
    <xf numFmtId="10" fontId="0" fillId="3" borderId="1" xfId="2" applyNumberFormat="1" applyFont="1" applyFill="1" applyBorder="1" applyAlignment="1">
      <alignment horizontal="center" vertical="center"/>
    </xf>
    <xf numFmtId="0" fontId="0" fillId="0" borderId="1" xfId="0" applyFont="1" applyBorder="1" applyAlignment="1">
      <alignment vertical="center" wrapText="1"/>
    </xf>
    <xf numFmtId="0" fontId="0" fillId="0" borderId="1" xfId="0" applyFont="1" applyFill="1" applyBorder="1" applyAlignment="1">
      <alignment horizontal="center" vertical="center"/>
    </xf>
    <xf numFmtId="0" fontId="8" fillId="3" borderId="1" xfId="0" applyFont="1" applyFill="1" applyBorder="1" applyAlignment="1">
      <alignment horizontal="justify" vertical="top" wrapText="1"/>
    </xf>
    <xf numFmtId="0" fontId="0" fillId="3" borderId="1" xfId="0" applyFont="1" applyFill="1" applyBorder="1" applyAlignment="1">
      <alignment horizontal="justify" vertical="top"/>
    </xf>
    <xf numFmtId="0" fontId="6" fillId="3" borderId="1" xfId="0" applyFont="1" applyFill="1" applyBorder="1" applyAlignment="1">
      <alignment horizontal="justify" vertical="top" wrapText="1"/>
    </xf>
    <xf numFmtId="10" fontId="0" fillId="3" borderId="1" xfId="0" applyNumberFormat="1" applyFont="1" applyFill="1" applyBorder="1" applyAlignment="1">
      <alignment horizontal="center" vertical="center"/>
    </xf>
    <xf numFmtId="164" fontId="0" fillId="3" borderId="1" xfId="0" applyNumberFormat="1" applyFont="1" applyFill="1" applyBorder="1" applyAlignment="1">
      <alignment horizontal="center" vertical="center"/>
    </xf>
    <xf numFmtId="10" fontId="0" fillId="3"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9" fontId="0" fillId="3"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top"/>
    </xf>
    <xf numFmtId="0" fontId="9" fillId="2" borderId="1" xfId="0" applyFont="1" applyFill="1" applyBorder="1" applyAlignment="1">
      <alignment horizontal="center" vertical="center" wrapText="1"/>
    </xf>
    <xf numFmtId="0" fontId="0" fillId="4" borderId="1" xfId="0" applyFont="1" applyFill="1" applyBorder="1" applyAlignment="1">
      <alignment horizontal="justify" vertical="top" wrapText="1"/>
    </xf>
    <xf numFmtId="0" fontId="6" fillId="4" borderId="1" xfId="0" applyFont="1" applyFill="1" applyBorder="1" applyAlignment="1">
      <alignment horizontal="justify" vertical="top" wrapText="1"/>
    </xf>
    <xf numFmtId="10" fontId="4" fillId="3" borderId="1" xfId="0" applyNumberFormat="1" applyFont="1" applyFill="1" applyBorder="1" applyAlignment="1">
      <alignment horizontal="center" vertical="center" wrapText="1"/>
    </xf>
    <xf numFmtId="9" fontId="4" fillId="3" borderId="1" xfId="2" applyFont="1" applyFill="1" applyBorder="1" applyAlignment="1">
      <alignment horizontal="justify" vertical="top" wrapText="1"/>
    </xf>
    <xf numFmtId="0" fontId="4" fillId="5" borderId="1" xfId="0" applyFont="1" applyFill="1" applyBorder="1" applyAlignment="1">
      <alignment horizontal="justify" vertical="top" wrapText="1"/>
    </xf>
    <xf numFmtId="0" fontId="4" fillId="0" borderId="1" xfId="0" applyFont="1" applyBorder="1" applyAlignment="1">
      <alignment horizontal="justify" vertical="top" wrapText="1"/>
    </xf>
    <xf numFmtId="0" fontId="4" fillId="0" borderId="1" xfId="0" applyFont="1" applyFill="1" applyBorder="1" applyAlignment="1">
      <alignment horizontal="left" vertical="top" wrapText="1"/>
    </xf>
    <xf numFmtId="2"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0" fillId="0" borderId="1" xfId="0" applyFont="1" applyBorder="1"/>
    <xf numFmtId="0" fontId="0" fillId="0" borderId="1" xfId="0" applyFont="1" applyBorder="1" applyAlignment="1">
      <alignment horizontal="center"/>
    </xf>
    <xf numFmtId="0" fontId="7" fillId="0" borderId="1" xfId="0" applyFont="1" applyBorder="1" applyAlignment="1">
      <alignment horizontal="center"/>
    </xf>
    <xf numFmtId="0" fontId="8"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6" fillId="3" borderId="1" xfId="0" applyFont="1" applyFill="1" applyBorder="1" applyAlignment="1">
      <alignment horizontal="justify" vertical="top"/>
    </xf>
    <xf numFmtId="9" fontId="0" fillId="3" borderId="1" xfId="0" applyNumberFormat="1" applyFont="1" applyFill="1" applyBorder="1" applyAlignment="1">
      <alignment horizontal="center" vertical="center"/>
    </xf>
    <xf numFmtId="49" fontId="4" fillId="0" borderId="1" xfId="0" applyNumberFormat="1" applyFont="1" applyFill="1" applyBorder="1" applyAlignment="1">
      <alignment horizontal="justify" vertical="top" wrapText="1"/>
    </xf>
    <xf numFmtId="0" fontId="0" fillId="0" borderId="1" xfId="0" applyFont="1" applyFill="1" applyBorder="1"/>
    <xf numFmtId="0" fontId="0" fillId="3" borderId="1" xfId="0" applyFont="1" applyFill="1" applyBorder="1"/>
    <xf numFmtId="9" fontId="0" fillId="3" borderId="1" xfId="0" applyNumberFormat="1" applyFont="1" applyFill="1" applyBorder="1" applyAlignment="1">
      <alignment horizontal="justify" vertical="top" wrapText="1"/>
    </xf>
    <xf numFmtId="0" fontId="6" fillId="0" borderId="1" xfId="0" applyFont="1" applyBorder="1" applyAlignment="1">
      <alignment horizontal="justify" vertical="top" wrapText="1"/>
    </xf>
    <xf numFmtId="0" fontId="0" fillId="0" borderId="1" xfId="0" applyFont="1" applyBorder="1" applyAlignment="1">
      <alignment horizontal="justify" vertical="top"/>
    </xf>
    <xf numFmtId="0" fontId="0" fillId="3" borderId="1" xfId="0" applyFont="1" applyFill="1" applyBorder="1" applyAlignment="1">
      <alignment horizontal="left" vertical="top" wrapText="1"/>
    </xf>
    <xf numFmtId="0" fontId="9" fillId="2" borderId="3"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3" borderId="1" xfId="0" applyFont="1" applyFill="1" applyBorder="1" applyAlignment="1">
      <alignment horizontal="justify" vertical="center" wrapText="1"/>
    </xf>
    <xf numFmtId="14" fontId="9" fillId="2" borderId="3" xfId="0" applyNumberFormat="1" applyFont="1" applyFill="1" applyBorder="1" applyAlignment="1">
      <alignment horizontal="center" vertical="center" wrapText="1"/>
    </xf>
    <xf numFmtId="0" fontId="0" fillId="2" borderId="3" xfId="0" applyFont="1" applyFill="1" applyBorder="1"/>
    <xf numFmtId="14" fontId="3" fillId="2" borderId="12" xfId="0" applyNumberFormat="1" applyFont="1" applyFill="1" applyBorder="1" applyAlignment="1">
      <alignment horizontal="center" vertical="center"/>
    </xf>
    <xf numFmtId="0" fontId="9" fillId="2" borderId="12" xfId="0" applyFont="1" applyFill="1" applyBorder="1" applyAlignment="1">
      <alignment horizontal="center" vertical="center" wrapText="1"/>
    </xf>
    <xf numFmtId="14" fontId="9" fillId="2" borderId="12" xfId="0" applyNumberFormat="1" applyFont="1" applyFill="1" applyBorder="1" applyAlignment="1">
      <alignment horizontal="center" vertical="center" wrapText="1"/>
    </xf>
    <xf numFmtId="0" fontId="0" fillId="2" borderId="12" xfId="0" applyFont="1" applyFill="1" applyBorder="1"/>
    <xf numFmtId="0" fontId="5" fillId="0" borderId="15" xfId="0" applyFont="1" applyBorder="1" applyAlignment="1">
      <alignment horizontal="justify" vertical="center"/>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3" borderId="1" xfId="0" applyFill="1" applyBorder="1" applyAlignment="1">
      <alignment vertical="center"/>
    </xf>
    <xf numFmtId="0" fontId="0" fillId="3" borderId="1" xfId="0" applyFill="1" applyBorder="1" applyAlignment="1">
      <alignment horizontal="center" vertical="center"/>
    </xf>
    <xf numFmtId="3" fontId="0" fillId="3" borderId="1" xfId="0" applyNumberFormat="1" applyFont="1" applyFill="1" applyBorder="1" applyAlignment="1">
      <alignment horizontal="center" vertical="center" wrapText="1"/>
    </xf>
    <xf numFmtId="0" fontId="0" fillId="3" borderId="1" xfId="0" applyFont="1" applyFill="1" applyBorder="1" applyAlignment="1">
      <alignment vertical="center" wrapText="1"/>
    </xf>
    <xf numFmtId="0" fontId="8" fillId="0" borderId="1" xfId="0" applyFont="1" applyBorder="1" applyAlignment="1">
      <alignment horizontal="justify" vertical="center"/>
    </xf>
    <xf numFmtId="0" fontId="0" fillId="0" borderId="1" xfId="0" applyFont="1" applyFill="1" applyBorder="1" applyAlignment="1">
      <alignment horizontal="center" vertical="top" wrapText="1"/>
    </xf>
    <xf numFmtId="10" fontId="0" fillId="0" borderId="1" xfId="0" applyNumberFormat="1" applyFont="1" applyFill="1" applyBorder="1" applyAlignment="1">
      <alignment horizontal="center" vertical="center"/>
    </xf>
    <xf numFmtId="0" fontId="4" fillId="0" borderId="1" xfId="0" applyFont="1" applyFill="1" applyBorder="1" applyAlignment="1">
      <alignment horizontal="center" vertical="top" wrapText="1"/>
    </xf>
    <xf numFmtId="0" fontId="4" fillId="3" borderId="1" xfId="0" applyFont="1" applyFill="1" applyBorder="1" applyAlignment="1">
      <alignment horizontal="center" vertical="top" wrapText="1"/>
    </xf>
    <xf numFmtId="1" fontId="0" fillId="3" borderId="1" xfId="2" applyNumberFormat="1" applyFont="1" applyFill="1" applyBorder="1" applyAlignment="1">
      <alignment horizontal="center" vertical="center"/>
    </xf>
    <xf numFmtId="9" fontId="0" fillId="3" borderId="1" xfId="2" applyFont="1" applyFill="1" applyBorder="1" applyAlignment="1">
      <alignment horizontal="justify" vertical="top"/>
    </xf>
    <xf numFmtId="0" fontId="9" fillId="2" borderId="16" xfId="0" applyFont="1" applyFill="1" applyBorder="1" applyAlignment="1">
      <alignment horizontal="center" vertical="center" wrapText="1"/>
    </xf>
    <xf numFmtId="14" fontId="3" fillId="2" borderId="17" xfId="0" applyNumberFormat="1" applyFont="1" applyFill="1" applyBorder="1" applyAlignment="1">
      <alignment horizontal="center" vertical="center"/>
    </xf>
    <xf numFmtId="0" fontId="3" fillId="2" borderId="17" xfId="0" applyFont="1" applyFill="1" applyBorder="1" applyAlignment="1">
      <alignment vertical="center"/>
    </xf>
    <xf numFmtId="0" fontId="3" fillId="2" borderId="1" xfId="0" applyFont="1" applyFill="1" applyBorder="1" applyAlignment="1">
      <alignment vertical="center"/>
    </xf>
    <xf numFmtId="0" fontId="5" fillId="3" borderId="15" xfId="0" applyFont="1" applyFill="1" applyBorder="1" applyAlignment="1">
      <alignment vertical="center"/>
    </xf>
    <xf numFmtId="0" fontId="5" fillId="3" borderId="15" xfId="0" applyFont="1" applyFill="1" applyBorder="1" applyAlignment="1">
      <alignment horizontal="justify" vertical="center"/>
    </xf>
    <xf numFmtId="0" fontId="5" fillId="3" borderId="14" xfId="0" applyFont="1" applyFill="1" applyBorder="1" applyAlignment="1">
      <alignment vertical="center"/>
    </xf>
    <xf numFmtId="0" fontId="5" fillId="3" borderId="13" xfId="0" applyFont="1" applyFill="1" applyBorder="1" applyAlignment="1">
      <alignment horizontal="justify" vertical="center"/>
    </xf>
    <xf numFmtId="2" fontId="0" fillId="0" borderId="1" xfId="0" applyNumberFormat="1" applyBorder="1" applyAlignment="1">
      <alignment vertical="center"/>
    </xf>
    <xf numFmtId="9" fontId="0" fillId="3" borderId="1" xfId="2" applyFont="1" applyFill="1" applyBorder="1" applyAlignment="1">
      <alignment vertical="center" wrapText="1"/>
    </xf>
    <xf numFmtId="10" fontId="0" fillId="3" borderId="1" xfId="2"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14" fontId="9" fillId="2" borderId="17" xfId="0" applyNumberFormat="1" applyFont="1" applyFill="1" applyBorder="1" applyAlignment="1">
      <alignment horizontal="center" vertical="center" wrapText="1"/>
    </xf>
    <xf numFmtId="0" fontId="0" fillId="2" borderId="17" xfId="0" applyFont="1" applyFill="1" applyBorder="1"/>
    <xf numFmtId="10" fontId="0" fillId="0" borderId="1" xfId="2" applyNumberFormat="1" applyFont="1" applyBorder="1" applyAlignment="1">
      <alignment vertical="center"/>
    </xf>
    <xf numFmtId="43" fontId="0" fillId="0" borderId="1" xfId="3" applyFont="1" applyBorder="1" applyAlignment="1">
      <alignment horizontal="center" vertical="center"/>
    </xf>
    <xf numFmtId="164" fontId="0" fillId="0" borderId="1" xfId="2" applyNumberFormat="1" applyFont="1" applyBorder="1" applyAlignment="1">
      <alignment horizontal="center" vertical="center"/>
    </xf>
    <xf numFmtId="43" fontId="0" fillId="0" borderId="1" xfId="3" applyFont="1" applyBorder="1" applyAlignment="1">
      <alignment vertical="center"/>
    </xf>
    <xf numFmtId="164" fontId="0" fillId="0" borderId="1" xfId="2" applyNumberFormat="1" applyFont="1" applyBorder="1" applyAlignment="1">
      <alignment vertical="center"/>
    </xf>
    <xf numFmtId="9" fontId="0" fillId="0" borderId="1" xfId="2" applyFont="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horizontal="justify" vertical="top"/>
    </xf>
    <xf numFmtId="4" fontId="0" fillId="0" borderId="1" xfId="0" applyNumberFormat="1" applyBorder="1" applyAlignment="1">
      <alignment horizontal="center" vertical="center"/>
    </xf>
    <xf numFmtId="0" fontId="10" fillId="0" borderId="1" xfId="0" applyFont="1" applyBorder="1" applyAlignment="1">
      <alignment horizontal="justify" vertical="top" wrapText="1"/>
    </xf>
    <xf numFmtId="2" fontId="0" fillId="0" borderId="1" xfId="0" applyNumberFormat="1" applyBorder="1" applyAlignment="1">
      <alignment vertical="center" wrapText="1"/>
    </xf>
    <xf numFmtId="4" fontId="0" fillId="3" borderId="1" xfId="0" applyNumberFormat="1" applyFill="1" applyBorder="1" applyAlignment="1">
      <alignment horizontal="center" vertical="center"/>
    </xf>
    <xf numFmtId="9" fontId="0" fillId="0" borderId="1" xfId="0" applyNumberFormat="1" applyFont="1" applyBorder="1"/>
    <xf numFmtId="9" fontId="0" fillId="3" borderId="1" xfId="0" applyNumberFormat="1" applyFont="1" applyFill="1" applyBorder="1"/>
    <xf numFmtId="10" fontId="0" fillId="0" borderId="22" xfId="2" applyNumberFormat="1" applyFont="1" applyBorder="1" applyAlignment="1">
      <alignment vertical="center" wrapText="1"/>
    </xf>
    <xf numFmtId="10" fontId="0" fillId="0" borderId="22" xfId="2" applyNumberFormat="1" applyFont="1" applyBorder="1" applyAlignment="1">
      <alignment horizontal="justify" vertical="top" wrapText="1"/>
    </xf>
    <xf numFmtId="10" fontId="0" fillId="0" borderId="23" xfId="2" applyNumberFormat="1" applyFont="1" applyBorder="1" applyAlignment="1">
      <alignment vertical="center" wrapText="1"/>
    </xf>
    <xf numFmtId="2" fontId="0" fillId="0" borderId="22" xfId="0" applyNumberFormat="1" applyBorder="1" applyAlignment="1">
      <alignment vertical="center" wrapText="1"/>
    </xf>
    <xf numFmtId="2" fontId="0" fillId="0" borderId="23" xfId="0" applyNumberFormat="1" applyBorder="1" applyAlignment="1">
      <alignment vertical="center" wrapText="1"/>
    </xf>
    <xf numFmtId="2" fontId="0" fillId="3" borderId="22" xfId="0" applyNumberFormat="1" applyFill="1" applyBorder="1" applyAlignment="1">
      <alignment vertical="center" wrapText="1"/>
    </xf>
    <xf numFmtId="10" fontId="0" fillId="3" borderId="22" xfId="2" applyNumberFormat="1" applyFont="1" applyFill="1" applyBorder="1" applyAlignment="1">
      <alignment vertical="center" wrapText="1"/>
    </xf>
    <xf numFmtId="2" fontId="0" fillId="0" borderId="21" xfId="0" applyNumberFormat="1" applyBorder="1" applyAlignment="1">
      <alignment vertical="center" wrapText="1"/>
    </xf>
    <xf numFmtId="0" fontId="0" fillId="0" borderId="1" xfId="0" applyBorder="1" applyAlignment="1">
      <alignment horizontal="center" vertical="center" wrapText="1"/>
    </xf>
    <xf numFmtId="10" fontId="0" fillId="0" borderId="1" xfId="2" applyNumberFormat="1" applyFont="1" applyBorder="1" applyAlignment="1">
      <alignment horizontal="center" vertical="center" wrapText="1"/>
    </xf>
    <xf numFmtId="0" fontId="3" fillId="2" borderId="1" xfId="0" applyFont="1" applyFill="1" applyBorder="1" applyAlignment="1">
      <alignment horizontal="center" vertical="center"/>
    </xf>
    <xf numFmtId="0" fontId="6" fillId="3" borderId="1" xfId="0" applyFont="1" applyFill="1" applyBorder="1" applyAlignment="1">
      <alignment horizontal="justify" vertical="center"/>
    </xf>
    <xf numFmtId="2" fontId="0" fillId="3" borderId="1" xfId="0" applyNumberFormat="1" applyFill="1" applyBorder="1" applyAlignment="1">
      <alignment vertical="center"/>
    </xf>
    <xf numFmtId="2" fontId="14" fillId="3" borderId="1" xfId="0" applyNumberFormat="1" applyFont="1" applyFill="1" applyBorder="1" applyAlignment="1">
      <alignment vertical="center"/>
    </xf>
    <xf numFmtId="10" fontId="14" fillId="3" borderId="1" xfId="2" applyNumberFormat="1" applyFont="1" applyFill="1" applyBorder="1" applyAlignment="1">
      <alignment horizontal="center" vertical="center"/>
    </xf>
    <xf numFmtId="2" fontId="0" fillId="3" borderId="1" xfId="0" applyNumberFormat="1" applyFill="1" applyBorder="1" applyAlignment="1">
      <alignment horizontal="center" vertical="center"/>
    </xf>
    <xf numFmtId="10" fontId="4" fillId="3" borderId="1" xfId="2" applyNumberFormat="1" applyFont="1" applyFill="1" applyBorder="1" applyAlignment="1">
      <alignment horizontal="center" vertical="center"/>
    </xf>
    <xf numFmtId="2" fontId="0" fillId="3" borderId="21" xfId="0" applyNumberFormat="1" applyFill="1" applyBorder="1" applyAlignment="1">
      <alignment vertical="center" wrapText="1"/>
    </xf>
    <xf numFmtId="10" fontId="0" fillId="3" borderId="21" xfId="2" applyNumberFormat="1" applyFont="1" applyFill="1" applyBorder="1" applyAlignment="1">
      <alignment vertical="center" wrapText="1"/>
    </xf>
    <xf numFmtId="0" fontId="0" fillId="3"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13" fillId="3" borderId="1" xfId="0" applyFont="1" applyFill="1" applyBorder="1" applyAlignment="1"/>
    <xf numFmtId="10" fontId="13" fillId="3" borderId="1" xfId="0" applyNumberFormat="1" applyFont="1" applyFill="1" applyBorder="1" applyAlignment="1">
      <alignment horizontal="center" vertical="center"/>
    </xf>
    <xf numFmtId="9" fontId="13" fillId="3" borderId="1" xfId="2" applyFont="1" applyFill="1" applyBorder="1" applyAlignment="1"/>
    <xf numFmtId="10" fontId="13" fillId="2"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vertical="center" wrapText="1"/>
    </xf>
    <xf numFmtId="10" fontId="13" fillId="3" borderId="1" xfId="2" applyNumberFormat="1" applyFont="1" applyFill="1" applyBorder="1" applyAlignment="1">
      <alignment vertical="center" wrapText="1"/>
    </xf>
    <xf numFmtId="9" fontId="13" fillId="3" borderId="1" xfId="2" applyFont="1" applyFill="1" applyBorder="1" applyAlignment="1">
      <alignment vertical="center" wrapText="1"/>
    </xf>
    <xf numFmtId="9" fontId="13" fillId="3" borderId="1" xfId="0" applyNumberFormat="1" applyFont="1" applyFill="1" applyBorder="1" applyAlignment="1">
      <alignment horizontal="center" vertical="center"/>
    </xf>
    <xf numFmtId="9" fontId="13" fillId="3" borderId="1" xfId="2" applyFont="1" applyFill="1" applyBorder="1" applyAlignment="1">
      <alignment horizontal="center" vertical="center"/>
    </xf>
    <xf numFmtId="0" fontId="13" fillId="0" borderId="1" xfId="0" applyFont="1" applyBorder="1" applyAlignment="1">
      <alignment horizontal="center" vertical="center"/>
    </xf>
    <xf numFmtId="10" fontId="13" fillId="3" borderId="1" xfId="0" applyNumberFormat="1" applyFont="1" applyFill="1" applyBorder="1" applyAlignment="1">
      <alignment vertical="center" wrapText="1"/>
    </xf>
    <xf numFmtId="0" fontId="13" fillId="0" borderId="1" xfId="0" applyFont="1" applyBorder="1" applyAlignment="1">
      <alignment vertical="center"/>
    </xf>
    <xf numFmtId="9" fontId="13" fillId="3" borderId="1" xfId="2" applyFont="1" applyFill="1" applyBorder="1" applyAlignment="1">
      <alignment horizontal="center" vertical="center" wrapText="1"/>
    </xf>
    <xf numFmtId="10" fontId="13" fillId="3" borderId="1" xfId="0" applyNumberFormat="1" applyFont="1" applyFill="1" applyBorder="1" applyAlignment="1">
      <alignment horizontal="center" vertical="center" wrapText="1"/>
    </xf>
    <xf numFmtId="10" fontId="13" fillId="3" borderId="1" xfId="2" applyNumberFormat="1" applyFont="1" applyFill="1" applyBorder="1" applyAlignment="1">
      <alignment horizontal="center" vertical="center" wrapText="1"/>
    </xf>
    <xf numFmtId="0" fontId="13" fillId="3" borderId="1" xfId="0" applyFont="1" applyFill="1" applyBorder="1" applyAlignment="1">
      <alignment vertical="center"/>
    </xf>
    <xf numFmtId="9" fontId="13" fillId="3" borderId="1" xfId="0" applyNumberFormat="1" applyFont="1" applyFill="1" applyBorder="1" applyAlignment="1">
      <alignment vertical="center"/>
    </xf>
    <xf numFmtId="9" fontId="13" fillId="3" borderId="1" xfId="2" applyFont="1" applyFill="1" applyBorder="1" applyAlignment="1">
      <alignment vertical="center"/>
    </xf>
    <xf numFmtId="10" fontId="3" fillId="2" borderId="1"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10" fontId="13" fillId="2" borderId="1" xfId="0" applyNumberFormat="1" applyFont="1" applyFill="1" applyBorder="1" applyAlignment="1">
      <alignment horizontal="right" vertical="center"/>
    </xf>
    <xf numFmtId="10" fontId="3" fillId="2" borderId="1" xfId="0" applyNumberFormat="1" applyFont="1" applyFill="1" applyBorder="1" applyAlignment="1">
      <alignment horizontal="right" vertical="center"/>
    </xf>
    <xf numFmtId="0" fontId="3" fillId="3" borderId="1" xfId="0" applyFont="1" applyFill="1" applyBorder="1" applyAlignment="1">
      <alignment horizontal="right" vertical="center"/>
    </xf>
    <xf numFmtId="10" fontId="3" fillId="2" borderId="1" xfId="0" applyNumberFormat="1" applyFont="1" applyFill="1" applyBorder="1" applyAlignment="1">
      <alignment vertical="center" wrapText="1"/>
    </xf>
    <xf numFmtId="0" fontId="3" fillId="3" borderId="1" xfId="0" applyFont="1" applyFill="1" applyBorder="1" applyAlignment="1">
      <alignment vertical="center" wrapText="1"/>
    </xf>
    <xf numFmtId="10" fontId="3" fillId="2" borderId="1" xfId="2" applyNumberFormat="1" applyFont="1" applyFill="1" applyBorder="1" applyAlignment="1">
      <alignment vertical="center" wrapText="1"/>
    </xf>
    <xf numFmtId="10" fontId="3" fillId="2" borderId="1" xfId="2" applyNumberFormat="1" applyFont="1" applyFill="1" applyBorder="1" applyAlignment="1">
      <alignment horizontal="right" vertical="center" wrapText="1"/>
    </xf>
    <xf numFmtId="10" fontId="3" fillId="2" borderId="1" xfId="0" applyNumberFormat="1" applyFont="1" applyFill="1" applyBorder="1" applyAlignment="1">
      <alignment vertical="center"/>
    </xf>
    <xf numFmtId="0" fontId="3" fillId="3" borderId="1" xfId="0" applyFont="1" applyFill="1" applyBorder="1" applyAlignment="1">
      <alignment vertical="center"/>
    </xf>
    <xf numFmtId="10" fontId="3" fillId="2" borderId="1" xfId="0" applyNumberFormat="1" applyFont="1" applyFill="1" applyBorder="1" applyAlignment="1">
      <alignment horizontal="center" vertical="center"/>
    </xf>
    <xf numFmtId="10" fontId="0" fillId="3" borderId="22" xfId="2"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5" fillId="0" borderId="13" xfId="0" applyFont="1" applyBorder="1" applyAlignment="1">
      <alignment horizontal="justify" vertical="center"/>
    </xf>
    <xf numFmtId="0" fontId="5" fillId="0" borderId="14" xfId="0" applyFont="1" applyBorder="1" applyAlignment="1">
      <alignment horizontal="justify" vertical="center"/>
    </xf>
    <xf numFmtId="0" fontId="0" fillId="0" borderId="13"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15" xfId="0" applyFont="1" applyBorder="1" applyAlignment="1">
      <alignment horizontal="justify" vertical="center"/>
    </xf>
    <xf numFmtId="0" fontId="8" fillId="0" borderId="16" xfId="0" applyFont="1" applyBorder="1" applyAlignment="1">
      <alignment horizontal="justify" vertical="center"/>
    </xf>
    <xf numFmtId="0" fontId="8" fillId="0" borderId="14" xfId="0" applyFont="1" applyBorder="1" applyAlignment="1">
      <alignment horizontal="justify" vertical="center"/>
    </xf>
    <xf numFmtId="0" fontId="5" fillId="0" borderId="16" xfId="0" applyFont="1" applyBorder="1" applyAlignment="1">
      <alignment horizontal="justify" vertical="center"/>
    </xf>
    <xf numFmtId="0" fontId="5" fillId="0" borderId="13" xfId="0" applyFont="1" applyBorder="1" applyAlignment="1">
      <alignment horizontal="justify" vertical="top"/>
    </xf>
    <xf numFmtId="0" fontId="5" fillId="0" borderId="16" xfId="0" applyFont="1" applyBorder="1" applyAlignment="1">
      <alignment horizontal="justify" vertical="top"/>
    </xf>
    <xf numFmtId="0" fontId="5" fillId="0" borderId="14" xfId="0" applyFont="1" applyBorder="1" applyAlignment="1">
      <alignment horizontal="justify" vertical="top"/>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14" fontId="9" fillId="2" borderId="18" xfId="0" applyNumberFormat="1" applyFont="1" applyFill="1" applyBorder="1" applyAlignment="1">
      <alignment horizontal="center" vertical="center" wrapText="1"/>
    </xf>
    <xf numFmtId="14" fontId="9" fillId="2" borderId="19" xfId="0" applyNumberFormat="1" applyFont="1" applyFill="1" applyBorder="1" applyAlignment="1">
      <alignment horizontal="center" vertical="center" wrapText="1"/>
    </xf>
    <xf numFmtId="14" fontId="9" fillId="2" borderId="20" xfId="0" applyNumberFormat="1"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17" fontId="3" fillId="2" borderId="8" xfId="0" applyNumberFormat="1" applyFont="1" applyFill="1" applyBorder="1" applyAlignment="1">
      <alignment horizontal="center" vertical="center" wrapText="1"/>
    </xf>
    <xf numFmtId="17" fontId="3" fillId="2" borderId="24" xfId="0" applyNumberFormat="1"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0" fontId="0" fillId="0" borderId="1" xfId="0" applyFont="1" applyBorder="1" applyAlignment="1">
      <alignment horizontal="center"/>
    </xf>
    <xf numFmtId="0" fontId="7" fillId="0" borderId="1" xfId="0" applyFont="1" applyBorder="1" applyAlignment="1">
      <alignment horizontal="center"/>
    </xf>
    <xf numFmtId="0" fontId="7" fillId="3" borderId="1" xfId="0" applyFont="1" applyFill="1" applyBorder="1" applyAlignment="1">
      <alignment vertical="center" wrapText="1"/>
    </xf>
    <xf numFmtId="0" fontId="15" fillId="0" borderId="2" xfId="0" applyFont="1" applyBorder="1" applyAlignment="1"/>
    <xf numFmtId="14" fontId="15" fillId="0" borderId="2" xfId="0" applyNumberFormat="1" applyFont="1" applyBorder="1" applyAlignment="1"/>
    <xf numFmtId="0" fontId="12" fillId="0" borderId="5" xfId="0" applyFont="1" applyBorder="1" applyAlignment="1">
      <alignment vertical="center" wrapText="1"/>
    </xf>
    <xf numFmtId="0" fontId="12" fillId="0" borderId="7" xfId="0" applyFont="1" applyBorder="1" applyAlignment="1">
      <alignment vertical="center" wrapText="1"/>
    </xf>
    <xf numFmtId="0" fontId="3" fillId="2" borderId="8" xfId="0" applyFont="1" applyFill="1" applyBorder="1" applyAlignment="1">
      <alignment vertical="center" wrapText="1"/>
    </xf>
    <xf numFmtId="0" fontId="3" fillId="2" borderId="24" xfId="0" applyFont="1" applyFill="1" applyBorder="1" applyAlignment="1">
      <alignment vertical="center" wrapText="1"/>
    </xf>
    <xf numFmtId="0" fontId="3" fillId="2" borderId="2" xfId="0" applyFont="1" applyFill="1" applyBorder="1" applyAlignment="1">
      <alignment vertical="center" wrapText="1"/>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4"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8" fillId="2" borderId="8" xfId="1" applyFont="1" applyFill="1" applyBorder="1" applyAlignment="1">
      <alignment horizontal="center" vertical="center" wrapText="1"/>
    </xf>
    <xf numFmtId="0" fontId="18" fillId="2" borderId="24"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9" fillId="0" borderId="8" xfId="0" applyFont="1" applyBorder="1" applyAlignment="1">
      <alignment horizontal="center"/>
    </xf>
    <xf numFmtId="0" fontId="19" fillId="0" borderId="24" xfId="0" applyFont="1" applyBorder="1" applyAlignment="1">
      <alignment horizontal="center"/>
    </xf>
    <xf numFmtId="14" fontId="19" fillId="0" borderId="8" xfId="0" applyNumberFormat="1" applyFont="1" applyBorder="1" applyAlignment="1">
      <alignment horizontal="center"/>
    </xf>
    <xf numFmtId="14" fontId="19" fillId="0" borderId="24" xfId="0" applyNumberFormat="1" applyFont="1" applyBorder="1" applyAlignment="1">
      <alignment horizontal="center"/>
    </xf>
    <xf numFmtId="0" fontId="20" fillId="0" borderId="4"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18" fillId="2" borderId="1" xfId="0" applyFont="1" applyFill="1" applyBorder="1" applyAlignment="1">
      <alignment horizontal="center" vertical="center"/>
    </xf>
    <xf numFmtId="0" fontId="13" fillId="3" borderId="1" xfId="0" applyFont="1" applyFill="1" applyBorder="1" applyAlignment="1">
      <alignment horizontal="justify" vertical="top"/>
    </xf>
    <xf numFmtId="10" fontId="0" fillId="0" borderId="23" xfId="2" applyNumberFormat="1" applyFont="1" applyBorder="1" applyAlignment="1">
      <alignment horizontal="justify" vertical="top" wrapText="1"/>
    </xf>
    <xf numFmtId="0" fontId="3" fillId="3" borderId="1" xfId="0" applyFont="1" applyFill="1" applyBorder="1" applyAlignment="1">
      <alignment horizontal="justify" vertical="top" wrapText="1"/>
    </xf>
    <xf numFmtId="10" fontId="0" fillId="0" borderId="21" xfId="2" applyNumberFormat="1" applyFont="1" applyBorder="1" applyAlignment="1">
      <alignment horizontal="justify" vertical="top" wrapText="1"/>
    </xf>
    <xf numFmtId="0" fontId="3" fillId="3" borderId="1" xfId="0" applyFont="1" applyFill="1" applyBorder="1" applyAlignment="1">
      <alignment horizontal="justify" vertical="top"/>
    </xf>
    <xf numFmtId="0" fontId="7" fillId="3" borderId="1" xfId="0" applyFont="1" applyFill="1" applyBorder="1" applyAlignment="1">
      <alignment horizontal="justify" vertical="top" wrapText="1"/>
    </xf>
    <xf numFmtId="10" fontId="0" fillId="0" borderId="1" xfId="2" applyNumberFormat="1" applyFont="1" applyBorder="1" applyAlignment="1">
      <alignment horizontal="justify" vertical="top" wrapText="1"/>
    </xf>
  </cellXfs>
  <cellStyles count="4">
    <cellStyle name="Millares" xfId="3" builtinId="3"/>
    <cellStyle name="Normal" xfId="0" builtinId="0"/>
    <cellStyle name="Normal 3" xfId="1"/>
    <cellStyle name="Porcentaje" xfId="2" builtinId="5"/>
  </cellStyles>
  <dxfs count="0"/>
  <tableStyles count="0" defaultTableStyle="TableStyleMedium2" defaultPivotStyle="PivotStyleLight16"/>
  <colors>
    <mruColors>
      <color rgb="FF0070C0"/>
      <color rgb="FFED7D31"/>
      <color rgb="FFC6E0B4"/>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127000</xdr:rowOff>
    </xdr:from>
    <xdr:to>
      <xdr:col>1</xdr:col>
      <xdr:colOff>63500</xdr:colOff>
      <xdr:row>8</xdr:row>
      <xdr:rowOff>203200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0"/>
          <a:ext cx="1511300"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89"/>
  <sheetViews>
    <sheetView tabSelected="1" topLeftCell="A4" zoomScale="60" zoomScaleNormal="60" zoomScaleSheetLayoutView="50" workbookViewId="0">
      <selection activeCell="Q8" sqref="Q8:AI9"/>
    </sheetView>
  </sheetViews>
  <sheetFormatPr baseColWidth="10" defaultColWidth="5.28515625" defaultRowHeight="15" x14ac:dyDescent="0.25"/>
  <cols>
    <col min="1" max="1" width="30.85546875" style="48" customWidth="1"/>
    <col min="2" max="2" width="31.140625" style="48" customWidth="1"/>
    <col min="3" max="3" width="28.28515625" style="48" customWidth="1"/>
    <col min="4" max="4" width="43.7109375" style="48" customWidth="1"/>
    <col min="5" max="5" width="12.42578125" style="48" customWidth="1"/>
    <col min="6" max="6" width="16.28515625" style="48" customWidth="1"/>
    <col min="7" max="7" width="15.42578125" style="48" customWidth="1"/>
    <col min="8" max="8" width="14.42578125" style="48" customWidth="1"/>
    <col min="9" max="9" width="17.7109375" style="48" hidden="1" customWidth="1"/>
    <col min="10" max="10" width="20.42578125" style="48" hidden="1" customWidth="1"/>
    <col min="11" max="11" width="15.28515625" style="48" hidden="1" customWidth="1"/>
    <col min="12" max="12" width="187.28515625" style="48" hidden="1" customWidth="1"/>
    <col min="13" max="13" width="16.140625" style="48" hidden="1" customWidth="1"/>
    <col min="14" max="14" width="15.28515625" style="48" hidden="1" customWidth="1"/>
    <col min="15" max="15" width="12.7109375" style="48" hidden="1" customWidth="1"/>
    <col min="16" max="16" width="255.7109375" style="48" hidden="1" customWidth="1"/>
    <col min="17" max="17" width="10" style="48" hidden="1" customWidth="1"/>
    <col min="18" max="18" width="7.7109375" style="48" hidden="1" customWidth="1"/>
    <col min="19" max="19" width="8.28515625" style="48" hidden="1" customWidth="1"/>
    <col min="20" max="20" width="255.5703125" style="48" hidden="1" customWidth="1"/>
    <col min="21" max="21" width="19" style="48" customWidth="1"/>
    <col min="22" max="22" width="19.28515625" style="48" customWidth="1"/>
    <col min="23" max="23" width="14.5703125" style="48" customWidth="1"/>
    <col min="24" max="24" width="181.7109375" style="48" customWidth="1"/>
    <col min="25" max="25" width="25" style="48" hidden="1" customWidth="1"/>
    <col min="26" max="26" width="17.28515625" style="48" hidden="1" customWidth="1"/>
    <col min="27" max="27" width="13.5703125" style="48" hidden="1" customWidth="1"/>
    <col min="28" max="28" width="12.42578125" style="48" hidden="1" customWidth="1"/>
    <col min="29" max="29" width="15" style="48" hidden="1" customWidth="1"/>
    <col min="30" max="30" width="20.140625" style="48" hidden="1" customWidth="1"/>
    <col min="31" max="31" width="13.28515625" style="48" hidden="1" customWidth="1"/>
    <col min="32" max="32" width="18.140625" style="48" hidden="1" customWidth="1"/>
    <col min="33" max="33" width="16.42578125" style="48" hidden="1" customWidth="1"/>
    <col min="34" max="34" width="16.5703125" style="48" hidden="1" customWidth="1"/>
    <col min="35" max="35" width="15" style="48" customWidth="1"/>
    <col min="36" max="36" width="15.42578125" style="48" customWidth="1"/>
    <col min="37" max="37" width="15" style="48" customWidth="1"/>
    <col min="38" max="54" width="5.28515625" style="48"/>
    <col min="55" max="55" width="46" style="48" customWidth="1"/>
    <col min="56" max="56" width="21.140625" style="48" customWidth="1"/>
    <col min="57" max="16384" width="5.28515625" style="48"/>
  </cols>
  <sheetData>
    <row r="1" spans="1:56" hidden="1" x14ac:dyDescent="0.25"/>
    <row r="2" spans="1:56" hidden="1" x14ac:dyDescent="0.25"/>
    <row r="3" spans="1:56" ht="30" hidden="1" customHeight="1" x14ac:dyDescent="0.25">
      <c r="B3" s="201"/>
      <c r="C3" s="201"/>
      <c r="D3" s="201"/>
      <c r="E3" s="201"/>
      <c r="F3" s="201"/>
      <c r="G3" s="201"/>
      <c r="H3" s="201"/>
      <c r="I3" s="201"/>
      <c r="J3" s="201"/>
      <c r="K3" s="201"/>
      <c r="L3" s="201"/>
      <c r="M3" s="201"/>
      <c r="N3" s="201"/>
      <c r="O3" s="201"/>
      <c r="P3" s="201"/>
      <c r="Q3" s="201"/>
      <c r="R3" s="201"/>
      <c r="S3" s="201"/>
      <c r="T3" s="201"/>
      <c r="U3" s="201"/>
      <c r="V3" s="201"/>
      <c r="W3" s="201"/>
      <c r="X3" s="201"/>
      <c r="Y3" s="49"/>
      <c r="Z3" s="49"/>
      <c r="AA3" s="49"/>
      <c r="AB3" s="49"/>
      <c r="AC3" s="49"/>
      <c r="AD3" s="49"/>
      <c r="AE3" s="49"/>
      <c r="AF3" s="49"/>
      <c r="AG3" s="49"/>
      <c r="AH3" s="49"/>
    </row>
    <row r="4" spans="1:56" ht="25.5" customHeight="1" x14ac:dyDescent="0.25">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50"/>
      <c r="AA4" s="50"/>
      <c r="AB4" s="50"/>
      <c r="AC4" s="50"/>
      <c r="AD4" s="50"/>
      <c r="AE4" s="50"/>
      <c r="AF4" s="50"/>
      <c r="AG4" s="50"/>
      <c r="AH4" s="50"/>
    </row>
    <row r="5" spans="1:56" ht="25.5" customHeight="1" x14ac:dyDescent="0.35">
      <c r="A5" s="202"/>
      <c r="B5" s="243" t="s">
        <v>20</v>
      </c>
      <c r="C5" s="243"/>
      <c r="D5" s="243"/>
      <c r="E5" s="243"/>
      <c r="F5" s="243"/>
      <c r="G5" s="243"/>
      <c r="H5" s="243"/>
      <c r="I5" s="243"/>
      <c r="J5" s="243"/>
      <c r="K5" s="243"/>
      <c r="L5" s="243"/>
      <c r="M5" s="211" t="s">
        <v>19</v>
      </c>
      <c r="N5" s="212"/>
      <c r="O5" s="212"/>
      <c r="P5" s="213"/>
      <c r="Q5" s="226" t="s">
        <v>17</v>
      </c>
      <c r="R5" s="227"/>
      <c r="S5" s="227"/>
      <c r="T5" s="227"/>
      <c r="U5" s="227"/>
      <c r="V5" s="227"/>
      <c r="W5" s="227"/>
      <c r="X5" s="227"/>
      <c r="Y5" s="227"/>
      <c r="Z5" s="227"/>
      <c r="AA5" s="227"/>
      <c r="AB5" s="227"/>
      <c r="AC5" s="227"/>
      <c r="AD5" s="227"/>
      <c r="AE5" s="227"/>
      <c r="AF5" s="227"/>
      <c r="AG5" s="227"/>
      <c r="AH5" s="227"/>
      <c r="AI5" s="228"/>
      <c r="AJ5" s="235" t="s">
        <v>445</v>
      </c>
      <c r="AK5" s="236"/>
      <c r="AL5" s="204"/>
    </row>
    <row r="6" spans="1:56" ht="42.75" customHeight="1" x14ac:dyDescent="0.35">
      <c r="A6" s="202"/>
      <c r="B6" s="243"/>
      <c r="C6" s="243"/>
      <c r="D6" s="243"/>
      <c r="E6" s="243"/>
      <c r="F6" s="243"/>
      <c r="G6" s="243"/>
      <c r="H6" s="243"/>
      <c r="I6" s="243"/>
      <c r="J6" s="243"/>
      <c r="K6" s="243"/>
      <c r="L6" s="243"/>
      <c r="M6" s="214"/>
      <c r="N6" s="215"/>
      <c r="O6" s="215"/>
      <c r="P6" s="216"/>
      <c r="Q6" s="226" t="s">
        <v>18</v>
      </c>
      <c r="R6" s="227"/>
      <c r="S6" s="227"/>
      <c r="T6" s="227"/>
      <c r="U6" s="227"/>
      <c r="V6" s="227"/>
      <c r="W6" s="227"/>
      <c r="X6" s="227"/>
      <c r="Y6" s="227"/>
      <c r="Z6" s="227"/>
      <c r="AA6" s="227"/>
      <c r="AB6" s="227"/>
      <c r="AC6" s="227"/>
      <c r="AD6" s="227"/>
      <c r="AE6" s="227"/>
      <c r="AF6" s="227"/>
      <c r="AG6" s="227"/>
      <c r="AH6" s="227"/>
      <c r="AI6" s="228"/>
      <c r="AJ6" s="235">
        <v>1</v>
      </c>
      <c r="AK6" s="236"/>
      <c r="AL6" s="204"/>
    </row>
    <row r="7" spans="1:56" ht="48" customHeight="1" x14ac:dyDescent="0.35">
      <c r="A7" s="202"/>
      <c r="B7" s="243"/>
      <c r="C7" s="243"/>
      <c r="D7" s="243"/>
      <c r="E7" s="243"/>
      <c r="F7" s="243"/>
      <c r="G7" s="243"/>
      <c r="H7" s="243"/>
      <c r="I7" s="243"/>
      <c r="J7" s="243"/>
      <c r="K7" s="243"/>
      <c r="L7" s="243"/>
      <c r="M7" s="217"/>
      <c r="N7" s="218"/>
      <c r="O7" s="218"/>
      <c r="P7" s="219"/>
      <c r="Q7" s="226" t="s">
        <v>447</v>
      </c>
      <c r="R7" s="227"/>
      <c r="S7" s="227"/>
      <c r="T7" s="227"/>
      <c r="U7" s="227"/>
      <c r="V7" s="227"/>
      <c r="W7" s="227"/>
      <c r="X7" s="227"/>
      <c r="Y7" s="227"/>
      <c r="Z7" s="227"/>
      <c r="AA7" s="227"/>
      <c r="AB7" s="227"/>
      <c r="AC7" s="227"/>
      <c r="AD7" s="227"/>
      <c r="AE7" s="227"/>
      <c r="AF7" s="227"/>
      <c r="AG7" s="227"/>
      <c r="AH7" s="227"/>
      <c r="AI7" s="228"/>
      <c r="AJ7" s="237">
        <v>43711</v>
      </c>
      <c r="AK7" s="238"/>
      <c r="AL7" s="205"/>
    </row>
    <row r="8" spans="1:56" ht="36.75" customHeight="1" x14ac:dyDescent="0.25">
      <c r="A8" s="202"/>
      <c r="B8" s="243" t="s">
        <v>21</v>
      </c>
      <c r="C8" s="243"/>
      <c r="D8" s="243"/>
      <c r="E8" s="243"/>
      <c r="F8" s="243"/>
      <c r="G8" s="243"/>
      <c r="H8" s="243"/>
      <c r="I8" s="243"/>
      <c r="J8" s="243"/>
      <c r="K8" s="243"/>
      <c r="L8" s="243"/>
      <c r="M8" s="220" t="s">
        <v>22</v>
      </c>
      <c r="N8" s="221"/>
      <c r="O8" s="221"/>
      <c r="P8" s="222"/>
      <c r="Q8" s="229" t="s">
        <v>23</v>
      </c>
      <c r="R8" s="230"/>
      <c r="S8" s="230"/>
      <c r="T8" s="230"/>
      <c r="U8" s="230"/>
      <c r="V8" s="230"/>
      <c r="W8" s="230"/>
      <c r="X8" s="230"/>
      <c r="Y8" s="230"/>
      <c r="Z8" s="230"/>
      <c r="AA8" s="230"/>
      <c r="AB8" s="230"/>
      <c r="AC8" s="230"/>
      <c r="AD8" s="230"/>
      <c r="AE8" s="230"/>
      <c r="AF8" s="230"/>
      <c r="AG8" s="230"/>
      <c r="AH8" s="230"/>
      <c r="AI8" s="231"/>
      <c r="AJ8" s="239" t="s">
        <v>446</v>
      </c>
      <c r="AK8" s="240"/>
      <c r="AL8" s="206"/>
    </row>
    <row r="9" spans="1:56" ht="83.25" customHeight="1" x14ac:dyDescent="0.25">
      <c r="A9" s="202"/>
      <c r="B9" s="243"/>
      <c r="C9" s="243"/>
      <c r="D9" s="243"/>
      <c r="E9" s="243"/>
      <c r="F9" s="243"/>
      <c r="G9" s="243"/>
      <c r="H9" s="243"/>
      <c r="I9" s="243"/>
      <c r="J9" s="243"/>
      <c r="K9" s="243"/>
      <c r="L9" s="243"/>
      <c r="M9" s="223"/>
      <c r="N9" s="224"/>
      <c r="O9" s="224"/>
      <c r="P9" s="225"/>
      <c r="Q9" s="232"/>
      <c r="R9" s="233"/>
      <c r="S9" s="233"/>
      <c r="T9" s="233"/>
      <c r="U9" s="233"/>
      <c r="V9" s="233"/>
      <c r="W9" s="233"/>
      <c r="X9" s="233"/>
      <c r="Y9" s="233"/>
      <c r="Z9" s="233"/>
      <c r="AA9" s="233"/>
      <c r="AB9" s="233"/>
      <c r="AC9" s="233"/>
      <c r="AD9" s="233"/>
      <c r="AE9" s="233"/>
      <c r="AF9" s="233"/>
      <c r="AG9" s="233"/>
      <c r="AH9" s="233"/>
      <c r="AI9" s="234"/>
      <c r="AJ9" s="241"/>
      <c r="AK9" s="242"/>
      <c r="AL9" s="207"/>
    </row>
    <row r="10" spans="1:56" ht="67.5" customHeight="1" x14ac:dyDescent="0.25">
      <c r="A10" s="197" t="s">
        <v>3</v>
      </c>
      <c r="B10" s="197" t="s">
        <v>26</v>
      </c>
      <c r="C10" s="74" t="s">
        <v>0</v>
      </c>
      <c r="D10" s="197" t="s">
        <v>1</v>
      </c>
      <c r="E10" s="197" t="s">
        <v>4</v>
      </c>
      <c r="F10" s="197" t="s">
        <v>5</v>
      </c>
      <c r="G10" s="197" t="s">
        <v>6</v>
      </c>
      <c r="H10" s="197" t="s">
        <v>8</v>
      </c>
      <c r="I10" s="184" t="s">
        <v>9</v>
      </c>
      <c r="J10" s="185"/>
      <c r="K10" s="186"/>
      <c r="L10" s="197" t="s">
        <v>10</v>
      </c>
      <c r="M10" s="184" t="s">
        <v>24</v>
      </c>
      <c r="N10" s="185"/>
      <c r="O10" s="186"/>
      <c r="P10" s="197" t="s">
        <v>10</v>
      </c>
      <c r="Q10" s="184" t="s">
        <v>11</v>
      </c>
      <c r="R10" s="185"/>
      <c r="S10" s="186"/>
      <c r="T10" s="197" t="s">
        <v>10</v>
      </c>
      <c r="U10" s="184" t="s">
        <v>12</v>
      </c>
      <c r="V10" s="185"/>
      <c r="W10" s="186"/>
      <c r="X10" s="197" t="s">
        <v>10</v>
      </c>
      <c r="Y10" s="197" t="s">
        <v>13</v>
      </c>
      <c r="Z10" s="197" t="s">
        <v>10</v>
      </c>
      <c r="AA10" s="197" t="s">
        <v>14</v>
      </c>
      <c r="AB10" s="197" t="s">
        <v>10</v>
      </c>
      <c r="AC10" s="197" t="s">
        <v>15</v>
      </c>
      <c r="AD10" s="197" t="s">
        <v>10</v>
      </c>
      <c r="AE10" s="197" t="s">
        <v>16</v>
      </c>
      <c r="AF10" s="197" t="s">
        <v>10</v>
      </c>
      <c r="AG10" s="197" t="s">
        <v>25</v>
      </c>
      <c r="AH10" s="197" t="s">
        <v>10</v>
      </c>
      <c r="AI10" s="208"/>
      <c r="AJ10" s="209"/>
      <c r="AK10" s="210"/>
    </row>
    <row r="11" spans="1:56" ht="47.25" customHeight="1" x14ac:dyDescent="0.25">
      <c r="A11" s="197"/>
      <c r="B11" s="197"/>
      <c r="C11" s="33" t="s">
        <v>2</v>
      </c>
      <c r="D11" s="197"/>
      <c r="E11" s="197"/>
      <c r="F11" s="197"/>
      <c r="G11" s="197"/>
      <c r="H11" s="197"/>
      <c r="I11" s="187"/>
      <c r="J11" s="188"/>
      <c r="K11" s="189"/>
      <c r="L11" s="197"/>
      <c r="M11" s="187"/>
      <c r="N11" s="188"/>
      <c r="O11" s="189"/>
      <c r="P11" s="197"/>
      <c r="Q11" s="187"/>
      <c r="R11" s="188"/>
      <c r="S11" s="189"/>
      <c r="T11" s="197"/>
      <c r="U11" s="187"/>
      <c r="V11" s="188"/>
      <c r="W11" s="189"/>
      <c r="X11" s="197"/>
      <c r="Y11" s="197"/>
      <c r="Z11" s="197"/>
      <c r="AA11" s="197"/>
      <c r="AB11" s="197"/>
      <c r="AC11" s="197"/>
      <c r="AD11" s="197"/>
      <c r="AE11" s="197"/>
      <c r="AF11" s="197"/>
      <c r="AG11" s="197"/>
      <c r="AH11" s="197"/>
      <c r="AI11" s="198" t="s">
        <v>444</v>
      </c>
      <c r="AJ11" s="199"/>
      <c r="AK11" s="200"/>
    </row>
    <row r="12" spans="1:56" ht="47.25" customHeight="1" thickBot="1" x14ac:dyDescent="0.3">
      <c r="A12" s="196"/>
      <c r="B12" s="196"/>
      <c r="C12" s="196"/>
      <c r="D12" s="196"/>
      <c r="E12" s="196"/>
      <c r="F12" s="196"/>
      <c r="G12" s="196"/>
      <c r="H12" s="196"/>
      <c r="I12" s="169" t="s">
        <v>216</v>
      </c>
      <c r="J12" s="170"/>
      <c r="K12" s="171"/>
      <c r="L12" s="73"/>
      <c r="M12" s="169" t="s">
        <v>271</v>
      </c>
      <c r="N12" s="170"/>
      <c r="O12" s="171"/>
      <c r="P12" s="62"/>
      <c r="Q12" s="190">
        <v>44285</v>
      </c>
      <c r="R12" s="191"/>
      <c r="S12" s="192"/>
      <c r="T12" s="67"/>
      <c r="U12" s="190">
        <v>44377</v>
      </c>
      <c r="V12" s="191"/>
      <c r="W12" s="192"/>
      <c r="X12" s="62"/>
      <c r="Y12" s="66"/>
      <c r="Z12" s="62"/>
      <c r="AA12" s="66"/>
      <c r="AB12" s="62"/>
      <c r="AC12" s="66"/>
      <c r="AD12" s="62"/>
      <c r="AE12" s="66"/>
      <c r="AF12" s="66"/>
      <c r="AG12" s="66"/>
      <c r="AH12" s="67"/>
      <c r="AI12" s="193" t="s">
        <v>305</v>
      </c>
      <c r="AJ12" s="194"/>
      <c r="AK12" s="195"/>
    </row>
    <row r="13" spans="1:56" ht="48.75" customHeight="1" x14ac:dyDescent="0.25">
      <c r="A13" s="167"/>
      <c r="B13" s="168"/>
      <c r="C13" s="168"/>
      <c r="D13" s="168"/>
      <c r="E13" s="168"/>
      <c r="F13" s="168"/>
      <c r="G13" s="168"/>
      <c r="H13" s="168"/>
      <c r="I13" s="68" t="s">
        <v>217</v>
      </c>
      <c r="J13" s="68" t="s">
        <v>218</v>
      </c>
      <c r="K13" s="68" t="s">
        <v>7</v>
      </c>
      <c r="L13" s="69"/>
      <c r="M13" s="68" t="s">
        <v>217</v>
      </c>
      <c r="N13" s="68" t="s">
        <v>218</v>
      </c>
      <c r="O13" s="68" t="s">
        <v>7</v>
      </c>
      <c r="P13" s="69"/>
      <c r="Q13" s="68" t="s">
        <v>217</v>
      </c>
      <c r="R13" s="68" t="s">
        <v>218</v>
      </c>
      <c r="S13" s="68" t="s">
        <v>7</v>
      </c>
      <c r="T13" s="71"/>
      <c r="U13" s="68" t="s">
        <v>217</v>
      </c>
      <c r="V13" s="68" t="s">
        <v>218</v>
      </c>
      <c r="W13" s="68" t="s">
        <v>7</v>
      </c>
      <c r="X13" s="69"/>
      <c r="Y13" s="70"/>
      <c r="Z13" s="69"/>
      <c r="AA13" s="70"/>
      <c r="AB13" s="69"/>
      <c r="AC13" s="70"/>
      <c r="AD13" s="69"/>
      <c r="AE13" s="70"/>
      <c r="AF13" s="70"/>
      <c r="AG13" s="70"/>
      <c r="AH13" s="70"/>
      <c r="AI13" s="89" t="s">
        <v>441</v>
      </c>
      <c r="AJ13" s="124" t="s">
        <v>443</v>
      </c>
      <c r="AK13" s="134" t="s">
        <v>442</v>
      </c>
    </row>
    <row r="14" spans="1:56" ht="31.5" customHeight="1" x14ac:dyDescent="0.25">
      <c r="A14" s="86"/>
      <c r="B14" s="97"/>
      <c r="C14" s="97"/>
      <c r="D14" s="97"/>
      <c r="E14" s="97"/>
      <c r="F14" s="97"/>
      <c r="G14" s="97"/>
      <c r="H14" s="97"/>
      <c r="I14" s="87"/>
      <c r="J14" s="87"/>
      <c r="K14" s="87"/>
      <c r="L14" s="97"/>
      <c r="M14" s="87"/>
      <c r="N14" s="87"/>
      <c r="O14" s="87"/>
      <c r="P14" s="97"/>
      <c r="Q14" s="98"/>
      <c r="R14" s="98"/>
      <c r="S14" s="98"/>
      <c r="T14" s="99"/>
      <c r="U14" s="98"/>
      <c r="V14" s="98"/>
      <c r="W14" s="98"/>
      <c r="X14" s="97"/>
      <c r="Y14" s="98"/>
      <c r="Z14" s="97"/>
      <c r="AA14" s="98"/>
      <c r="AB14" s="97"/>
      <c r="AC14" s="98"/>
      <c r="AD14" s="97"/>
      <c r="AE14" s="98"/>
      <c r="AF14" s="98"/>
      <c r="AG14" s="98"/>
      <c r="AH14" s="98"/>
      <c r="AI14" s="88"/>
      <c r="AJ14" s="88"/>
      <c r="AK14" s="67"/>
    </row>
    <row r="15" spans="1:56" ht="288" customHeight="1" x14ac:dyDescent="0.25">
      <c r="A15" s="172" t="s">
        <v>59</v>
      </c>
      <c r="B15" s="3" t="s">
        <v>237</v>
      </c>
      <c r="C15" s="3" t="s">
        <v>27</v>
      </c>
      <c r="D15" s="3" t="s">
        <v>29</v>
      </c>
      <c r="E15" s="3" t="s">
        <v>189</v>
      </c>
      <c r="F15" s="3" t="s">
        <v>31</v>
      </c>
      <c r="G15" s="37" t="s">
        <v>240</v>
      </c>
      <c r="H15" s="37" t="s">
        <v>245</v>
      </c>
      <c r="I15" s="75">
        <v>10</v>
      </c>
      <c r="J15" s="75">
        <v>3.31</v>
      </c>
      <c r="K15" s="76">
        <v>33.1</v>
      </c>
      <c r="L15" s="3" t="s">
        <v>238</v>
      </c>
      <c r="M15" s="75">
        <v>7</v>
      </c>
      <c r="N15" s="63">
        <v>6</v>
      </c>
      <c r="O15" s="100">
        <f t="shared" ref="O15:O16" si="0">+N15/M15</f>
        <v>0.8571428571428571</v>
      </c>
      <c r="P15" s="3" t="s">
        <v>273</v>
      </c>
      <c r="Q15" s="52">
        <v>40</v>
      </c>
      <c r="R15" s="52">
        <v>10</v>
      </c>
      <c r="S15" s="17">
        <v>0.25</v>
      </c>
      <c r="T15" s="107" t="s">
        <v>320</v>
      </c>
      <c r="U15" s="117">
        <v>40</v>
      </c>
      <c r="V15" s="117">
        <v>20</v>
      </c>
      <c r="W15" s="114">
        <f t="shared" ref="W15:W16" si="1">+V15/U15</f>
        <v>0.5</v>
      </c>
      <c r="X15" s="115" t="s">
        <v>392</v>
      </c>
      <c r="Y15" s="52"/>
      <c r="Z15" s="3"/>
      <c r="AA15" s="6"/>
      <c r="AB15" s="3"/>
      <c r="AC15" s="6"/>
      <c r="AD15" s="3"/>
      <c r="AE15" s="6"/>
      <c r="AF15" s="4"/>
      <c r="AG15" s="19"/>
      <c r="AH15" s="4"/>
      <c r="AI15" s="119">
        <v>100</v>
      </c>
      <c r="AJ15" s="119">
        <v>20</v>
      </c>
      <c r="AK15" s="166">
        <v>0.2</v>
      </c>
      <c r="BC15" s="60"/>
      <c r="BD15" s="112"/>
    </row>
    <row r="16" spans="1:56" ht="184.5" customHeight="1" x14ac:dyDescent="0.25">
      <c r="A16" s="173"/>
      <c r="B16" s="3" t="s">
        <v>230</v>
      </c>
      <c r="C16" s="3" t="s">
        <v>28</v>
      </c>
      <c r="D16" s="3" t="s">
        <v>30</v>
      </c>
      <c r="E16" s="3" t="s">
        <v>189</v>
      </c>
      <c r="F16" s="3" t="s">
        <v>32</v>
      </c>
      <c r="G16" s="37" t="s">
        <v>241</v>
      </c>
      <c r="H16" s="37" t="s">
        <v>247</v>
      </c>
      <c r="I16" s="75">
        <v>100</v>
      </c>
      <c r="J16" s="75">
        <v>50</v>
      </c>
      <c r="K16" s="76">
        <v>50</v>
      </c>
      <c r="L16" s="3" t="s">
        <v>231</v>
      </c>
      <c r="M16" s="63">
        <v>100</v>
      </c>
      <c r="N16" s="63">
        <v>100</v>
      </c>
      <c r="O16" s="100">
        <f t="shared" si="0"/>
        <v>1</v>
      </c>
      <c r="P16" s="3" t="s">
        <v>291</v>
      </c>
      <c r="Q16" s="101">
        <v>100</v>
      </c>
      <c r="R16" s="101">
        <v>25</v>
      </c>
      <c r="S16" s="102">
        <f t="shared" ref="S16" si="2">IFERROR(R16/Q16,0)</f>
        <v>0.25</v>
      </c>
      <c r="T16" s="3" t="s">
        <v>385</v>
      </c>
      <c r="U16" s="117">
        <v>100</v>
      </c>
      <c r="V16" s="117">
        <v>50</v>
      </c>
      <c r="W16" s="114">
        <f t="shared" si="1"/>
        <v>0.5</v>
      </c>
      <c r="X16" s="115" t="s">
        <v>429</v>
      </c>
      <c r="Y16" s="52"/>
      <c r="Z16" s="3"/>
      <c r="AA16" s="6"/>
      <c r="AB16" s="3"/>
      <c r="AC16" s="6"/>
      <c r="AD16" s="3"/>
      <c r="AE16" s="6"/>
      <c r="AF16" s="4"/>
      <c r="AG16" s="19"/>
      <c r="AH16" s="4"/>
      <c r="AI16" s="126">
        <v>100</v>
      </c>
      <c r="AJ16" s="126">
        <v>100</v>
      </c>
      <c r="AK16" s="2">
        <v>0.30000000000000004</v>
      </c>
      <c r="BC16" s="60"/>
      <c r="BD16" s="112"/>
    </row>
    <row r="17" spans="1:56" s="57" customFormat="1" ht="40.5" customHeight="1" x14ac:dyDescent="0.25">
      <c r="A17" s="90"/>
      <c r="B17" s="134" t="s">
        <v>254</v>
      </c>
      <c r="C17" s="135"/>
      <c r="D17" s="135"/>
      <c r="E17" s="135"/>
      <c r="F17" s="135"/>
      <c r="G17" s="135"/>
      <c r="H17" s="135"/>
      <c r="I17" s="135"/>
      <c r="J17" s="135"/>
      <c r="K17" s="135"/>
      <c r="L17" s="135"/>
      <c r="M17" s="135"/>
      <c r="N17" s="135"/>
      <c r="O17" s="136">
        <f>SUM(O15:O16)/2</f>
        <v>0.9285714285714286</v>
      </c>
      <c r="P17" s="135"/>
      <c r="Q17" s="135"/>
      <c r="R17" s="135"/>
      <c r="S17" s="137"/>
      <c r="T17" s="135"/>
      <c r="U17" s="135"/>
      <c r="V17" s="135"/>
      <c r="W17" s="138">
        <f>SUM(W15:W16)/2</f>
        <v>0.5</v>
      </c>
      <c r="X17" s="244"/>
      <c r="Y17" s="139"/>
      <c r="Z17" s="139"/>
      <c r="AA17" s="139"/>
      <c r="AB17" s="139"/>
      <c r="AC17" s="139"/>
      <c r="AD17" s="139"/>
      <c r="AE17" s="139"/>
      <c r="AF17" s="139"/>
      <c r="AG17" s="139"/>
      <c r="AH17" s="139"/>
      <c r="AI17" s="139"/>
      <c r="AJ17" s="139"/>
      <c r="AK17" s="156">
        <f>SUM(AK15:AK16)/2</f>
        <v>0.25</v>
      </c>
      <c r="BC17" s="24"/>
      <c r="BD17" s="113"/>
    </row>
    <row r="18" spans="1:56" ht="188.25" customHeight="1" x14ac:dyDescent="0.25">
      <c r="A18" s="174" t="s">
        <v>255</v>
      </c>
      <c r="B18" s="3" t="s">
        <v>67</v>
      </c>
      <c r="C18" s="3" t="s">
        <v>34</v>
      </c>
      <c r="D18" s="3" t="s">
        <v>44</v>
      </c>
      <c r="E18" s="3" t="s">
        <v>189</v>
      </c>
      <c r="F18" s="3" t="s">
        <v>54</v>
      </c>
      <c r="G18" s="3" t="s">
        <v>190</v>
      </c>
      <c r="H18" s="3" t="s">
        <v>245</v>
      </c>
      <c r="I18" s="75">
        <v>0.6</v>
      </c>
      <c r="J18" s="75">
        <v>0.4</v>
      </c>
      <c r="K18" s="76">
        <v>0</v>
      </c>
      <c r="L18" s="3" t="s">
        <v>207</v>
      </c>
      <c r="M18" s="63">
        <v>0.6</v>
      </c>
      <c r="N18" s="63">
        <v>0.46</v>
      </c>
      <c r="O18" s="100">
        <f t="shared" ref="O18:O22" si="3">+N18/M18</f>
        <v>0.76666666666666672</v>
      </c>
      <c r="P18" s="3" t="s">
        <v>306</v>
      </c>
      <c r="Q18" s="101">
        <v>1</v>
      </c>
      <c r="R18" s="101">
        <v>0.67</v>
      </c>
      <c r="S18" s="102">
        <f t="shared" ref="S18" si="4">IFERROR(R18/Q18,0)</f>
        <v>0.67</v>
      </c>
      <c r="T18" s="4" t="s">
        <v>335</v>
      </c>
      <c r="U18" s="117">
        <v>1</v>
      </c>
      <c r="V18" s="117">
        <v>0.7</v>
      </c>
      <c r="W18" s="114">
        <f t="shared" ref="W18:W19" si="5">+V18/U18</f>
        <v>0.7</v>
      </c>
      <c r="X18" s="115" t="s">
        <v>406</v>
      </c>
      <c r="Y18" s="6"/>
      <c r="Z18" s="3"/>
      <c r="AA18" s="19"/>
      <c r="AB18" s="4"/>
      <c r="AC18" s="19"/>
      <c r="AD18" s="23"/>
      <c r="AE18" s="19"/>
      <c r="AF18" s="23"/>
      <c r="AG18" s="51"/>
      <c r="AH18" s="23"/>
      <c r="AI18" s="126">
        <v>1</v>
      </c>
      <c r="AJ18" s="126">
        <v>0.7</v>
      </c>
      <c r="AK18" s="20">
        <v>0.7</v>
      </c>
      <c r="BC18" s="60"/>
    </row>
    <row r="19" spans="1:56" ht="252" customHeight="1" x14ac:dyDescent="0.25">
      <c r="A19" s="175"/>
      <c r="B19" s="3" t="s">
        <v>68</v>
      </c>
      <c r="C19" s="3" t="s">
        <v>35</v>
      </c>
      <c r="D19" s="3" t="s">
        <v>45</v>
      </c>
      <c r="E19" s="3" t="s">
        <v>189</v>
      </c>
      <c r="F19" s="3" t="s">
        <v>54</v>
      </c>
      <c r="G19" s="3" t="s">
        <v>190</v>
      </c>
      <c r="H19" s="3" t="s">
        <v>247</v>
      </c>
      <c r="I19" s="75">
        <v>100</v>
      </c>
      <c r="J19" s="75">
        <v>79</v>
      </c>
      <c r="K19" s="76">
        <v>79</v>
      </c>
      <c r="L19" s="3" t="s">
        <v>224</v>
      </c>
      <c r="M19" s="63">
        <v>100</v>
      </c>
      <c r="N19" s="63">
        <v>100</v>
      </c>
      <c r="O19" s="100">
        <f t="shared" si="3"/>
        <v>1</v>
      </c>
      <c r="P19" s="3" t="s">
        <v>224</v>
      </c>
      <c r="Q19" s="101">
        <v>100</v>
      </c>
      <c r="R19" s="101">
        <v>33</v>
      </c>
      <c r="S19" s="102">
        <f t="shared" ref="S19:S22" si="6">IFERROR(R19/Q19,0)</f>
        <v>0.33</v>
      </c>
      <c r="T19" s="4" t="s">
        <v>350</v>
      </c>
      <c r="U19" s="117">
        <v>100</v>
      </c>
      <c r="V19" s="117">
        <v>50</v>
      </c>
      <c r="W19" s="114">
        <f t="shared" si="5"/>
        <v>0.5</v>
      </c>
      <c r="X19" s="115" t="s">
        <v>422</v>
      </c>
      <c r="Y19" s="6"/>
      <c r="Z19" s="3"/>
      <c r="AA19" s="19"/>
      <c r="AB19" s="4"/>
      <c r="AC19" s="19"/>
      <c r="AD19" s="23"/>
      <c r="AE19" s="19"/>
      <c r="AF19" s="23"/>
      <c r="AG19" s="51"/>
      <c r="AH19" s="23"/>
      <c r="AI19" s="75">
        <v>100</v>
      </c>
      <c r="AJ19" s="75">
        <v>100</v>
      </c>
      <c r="AK19" s="20">
        <v>0.30000000000000004</v>
      </c>
      <c r="BC19" s="60"/>
    </row>
    <row r="20" spans="1:56" ht="134.25" customHeight="1" x14ac:dyDescent="0.25">
      <c r="A20" s="175"/>
      <c r="B20" s="3" t="s">
        <v>358</v>
      </c>
      <c r="C20" s="3" t="s">
        <v>362</v>
      </c>
      <c r="D20" s="3" t="s">
        <v>363</v>
      </c>
      <c r="E20" s="3" t="s">
        <v>189</v>
      </c>
      <c r="F20" s="24" t="s">
        <v>364</v>
      </c>
      <c r="G20" s="3" t="s">
        <v>365</v>
      </c>
      <c r="H20" s="3" t="s">
        <v>249</v>
      </c>
      <c r="I20" s="75">
        <v>0</v>
      </c>
      <c r="J20" s="75">
        <v>0</v>
      </c>
      <c r="K20" s="76">
        <v>0</v>
      </c>
      <c r="L20" s="3" t="s">
        <v>239</v>
      </c>
      <c r="M20" s="75">
        <v>0</v>
      </c>
      <c r="N20" s="75">
        <v>0</v>
      </c>
      <c r="O20" s="76">
        <v>0</v>
      </c>
      <c r="P20" s="3" t="s">
        <v>239</v>
      </c>
      <c r="Q20" s="101">
        <v>6</v>
      </c>
      <c r="R20" s="101">
        <v>2</v>
      </c>
      <c r="S20" s="102">
        <f t="shared" si="6"/>
        <v>0.33333333333333331</v>
      </c>
      <c r="T20" s="4" t="s">
        <v>359</v>
      </c>
      <c r="U20" s="117">
        <v>6</v>
      </c>
      <c r="V20" s="117">
        <v>4</v>
      </c>
      <c r="W20" s="120">
        <v>0.66669999999999996</v>
      </c>
      <c r="X20" s="115" t="s">
        <v>433</v>
      </c>
      <c r="Y20" s="6"/>
      <c r="Z20" s="3"/>
      <c r="AA20" s="19"/>
      <c r="AB20" s="4"/>
      <c r="AC20" s="19"/>
      <c r="AD20" s="23"/>
      <c r="AE20" s="19"/>
      <c r="AF20" s="23"/>
      <c r="AG20" s="51"/>
      <c r="AH20" s="23"/>
      <c r="AI20" s="119">
        <v>16</v>
      </c>
      <c r="AJ20" s="119">
        <v>4</v>
      </c>
      <c r="AK20" s="120">
        <v>0.25</v>
      </c>
      <c r="BC20" s="60"/>
    </row>
    <row r="21" spans="1:56" ht="325.5" customHeight="1" x14ac:dyDescent="0.25">
      <c r="A21" s="175"/>
      <c r="B21" s="3" t="s">
        <v>69</v>
      </c>
      <c r="C21" s="3" t="s">
        <v>36</v>
      </c>
      <c r="D21" s="3" t="s">
        <v>46</v>
      </c>
      <c r="E21" s="3" t="s">
        <v>189</v>
      </c>
      <c r="F21" s="3" t="s">
        <v>55</v>
      </c>
      <c r="G21" s="3" t="s">
        <v>191</v>
      </c>
      <c r="H21" s="3" t="s">
        <v>245</v>
      </c>
      <c r="I21" s="75">
        <v>20</v>
      </c>
      <c r="J21" s="75">
        <v>10</v>
      </c>
      <c r="K21" s="76">
        <v>0</v>
      </c>
      <c r="L21" s="3" t="s">
        <v>236</v>
      </c>
      <c r="M21" s="63">
        <v>20</v>
      </c>
      <c r="N21" s="63">
        <v>20</v>
      </c>
      <c r="O21" s="100">
        <f t="shared" si="3"/>
        <v>1</v>
      </c>
      <c r="P21" s="3" t="s">
        <v>307</v>
      </c>
      <c r="Q21" s="101">
        <v>50</v>
      </c>
      <c r="R21" s="101">
        <v>32</v>
      </c>
      <c r="S21" s="102">
        <f t="shared" si="6"/>
        <v>0.64</v>
      </c>
      <c r="T21" s="4" t="s">
        <v>386</v>
      </c>
      <c r="U21" s="117">
        <v>50</v>
      </c>
      <c r="V21" s="117">
        <v>41.58</v>
      </c>
      <c r="W21" s="114">
        <f t="shared" ref="W21:W24" si="7">+V21/U21</f>
        <v>0.83160000000000001</v>
      </c>
      <c r="X21" s="115" t="s">
        <v>435</v>
      </c>
      <c r="Y21" s="6"/>
      <c r="Z21" s="3"/>
      <c r="AA21" s="19"/>
      <c r="AB21" s="4"/>
      <c r="AC21" s="19"/>
      <c r="AD21" s="23"/>
      <c r="AE21" s="19"/>
      <c r="AF21" s="23"/>
      <c r="AG21" s="51"/>
      <c r="AH21" s="23"/>
      <c r="AI21" s="75">
        <v>100</v>
      </c>
      <c r="AJ21" s="75">
        <v>41.58</v>
      </c>
      <c r="AK21" s="20">
        <v>0.4158</v>
      </c>
      <c r="BC21" s="60"/>
    </row>
    <row r="22" spans="1:56" ht="158.25" customHeight="1" x14ac:dyDescent="0.25">
      <c r="A22" s="175"/>
      <c r="B22" s="3" t="s">
        <v>70</v>
      </c>
      <c r="C22" s="3" t="s">
        <v>37</v>
      </c>
      <c r="D22" s="3" t="s">
        <v>47</v>
      </c>
      <c r="E22" s="3" t="s">
        <v>189</v>
      </c>
      <c r="F22" s="3" t="s">
        <v>55</v>
      </c>
      <c r="G22" s="3" t="s">
        <v>191</v>
      </c>
      <c r="H22" s="3" t="s">
        <v>245</v>
      </c>
      <c r="I22" s="76">
        <v>10</v>
      </c>
      <c r="J22" s="76">
        <v>0</v>
      </c>
      <c r="K22" s="76">
        <v>0</v>
      </c>
      <c r="L22" s="3" t="s">
        <v>239</v>
      </c>
      <c r="M22" s="63">
        <v>10</v>
      </c>
      <c r="N22" s="63">
        <v>10</v>
      </c>
      <c r="O22" s="100">
        <f t="shared" si="3"/>
        <v>1</v>
      </c>
      <c r="P22" s="3" t="s">
        <v>308</v>
      </c>
      <c r="Q22" s="101">
        <v>20</v>
      </c>
      <c r="R22" s="101">
        <v>15</v>
      </c>
      <c r="S22" s="102">
        <f t="shared" si="6"/>
        <v>0.75</v>
      </c>
      <c r="T22" s="4" t="s">
        <v>361</v>
      </c>
      <c r="U22" s="118">
        <v>20</v>
      </c>
      <c r="V22" s="118">
        <v>16</v>
      </c>
      <c r="W22" s="116">
        <f t="shared" si="7"/>
        <v>0.8</v>
      </c>
      <c r="X22" s="245" t="s">
        <v>436</v>
      </c>
      <c r="Y22" s="6"/>
      <c r="Z22" s="3"/>
      <c r="AA22" s="19"/>
      <c r="AB22" s="4"/>
      <c r="AC22" s="19"/>
      <c r="AD22" s="23"/>
      <c r="AE22" s="19"/>
      <c r="AF22" s="23"/>
      <c r="AG22" s="51"/>
      <c r="AH22" s="23"/>
      <c r="AI22" s="75">
        <v>50</v>
      </c>
      <c r="AJ22" s="75">
        <v>16</v>
      </c>
      <c r="AK22" s="20">
        <v>0.32</v>
      </c>
      <c r="BC22" s="60"/>
    </row>
    <row r="23" spans="1:56" ht="168.75" customHeight="1" x14ac:dyDescent="0.25">
      <c r="A23" s="175"/>
      <c r="B23" s="3" t="s">
        <v>71</v>
      </c>
      <c r="C23" s="3" t="s">
        <v>38</v>
      </c>
      <c r="D23" s="3" t="s">
        <v>48</v>
      </c>
      <c r="E23" s="3" t="s">
        <v>189</v>
      </c>
      <c r="F23" s="3" t="s">
        <v>56</v>
      </c>
      <c r="G23" s="3" t="s">
        <v>242</v>
      </c>
      <c r="H23" s="3" t="s">
        <v>249</v>
      </c>
      <c r="I23" s="75">
        <v>1</v>
      </c>
      <c r="J23" s="75">
        <v>0</v>
      </c>
      <c r="K23" s="76">
        <v>0</v>
      </c>
      <c r="L23" s="3" t="s">
        <v>235</v>
      </c>
      <c r="M23" s="63">
        <v>1</v>
      </c>
      <c r="N23" s="63">
        <v>1</v>
      </c>
      <c r="O23" s="100">
        <f t="shared" ref="O23" si="8">+N23/M23</f>
        <v>1</v>
      </c>
      <c r="P23" s="3" t="s">
        <v>295</v>
      </c>
      <c r="Q23" s="101">
        <v>2</v>
      </c>
      <c r="R23" s="101">
        <v>0</v>
      </c>
      <c r="S23" s="102">
        <f t="shared" ref="S23" si="9">IFERROR(R23/Q23,0)</f>
        <v>0</v>
      </c>
      <c r="T23" s="4" t="s">
        <v>360</v>
      </c>
      <c r="U23" s="117">
        <v>2</v>
      </c>
      <c r="V23" s="117">
        <v>0</v>
      </c>
      <c r="W23" s="114">
        <f t="shared" si="7"/>
        <v>0</v>
      </c>
      <c r="X23" s="115" t="s">
        <v>434</v>
      </c>
      <c r="Y23" s="6"/>
      <c r="Z23" s="3"/>
      <c r="AA23" s="19"/>
      <c r="AB23" s="4"/>
      <c r="AC23" s="19"/>
      <c r="AD23" s="23"/>
      <c r="AE23" s="19"/>
      <c r="AF23" s="23"/>
      <c r="AG23" s="51"/>
      <c r="AH23" s="23"/>
      <c r="AI23" s="75">
        <v>8</v>
      </c>
      <c r="AJ23" s="75">
        <v>1</v>
      </c>
      <c r="AK23" s="20">
        <v>0.125</v>
      </c>
      <c r="BC23" s="60"/>
      <c r="BD23" s="112"/>
    </row>
    <row r="24" spans="1:56" ht="245.25" customHeight="1" x14ac:dyDescent="0.25">
      <c r="A24" s="175"/>
      <c r="B24" s="3" t="s">
        <v>72</v>
      </c>
      <c r="C24" s="3" t="s">
        <v>39</v>
      </c>
      <c r="D24" s="3" t="s">
        <v>49</v>
      </c>
      <c r="E24" s="3" t="s">
        <v>189</v>
      </c>
      <c r="F24" s="3" t="s">
        <v>57</v>
      </c>
      <c r="G24" s="3" t="s">
        <v>243</v>
      </c>
      <c r="H24" s="3" t="s">
        <v>245</v>
      </c>
      <c r="I24" s="75">
        <v>10</v>
      </c>
      <c r="J24" s="75">
        <v>4.34</v>
      </c>
      <c r="K24" s="76">
        <v>43.4</v>
      </c>
      <c r="L24" s="3" t="s">
        <v>213</v>
      </c>
      <c r="M24" s="63">
        <v>9</v>
      </c>
      <c r="N24" s="63">
        <v>8.5</v>
      </c>
      <c r="O24" s="100">
        <f t="shared" ref="O24" si="10">+N24/M24</f>
        <v>0.94444444444444442</v>
      </c>
      <c r="P24" s="4" t="s">
        <v>309</v>
      </c>
      <c r="Q24" s="103">
        <v>40</v>
      </c>
      <c r="R24" s="103">
        <v>10</v>
      </c>
      <c r="S24" s="104">
        <f t="shared" ref="S24" si="11">IFERROR(R24/Q24,0)</f>
        <v>0.25</v>
      </c>
      <c r="T24" s="4" t="s">
        <v>342</v>
      </c>
      <c r="U24" s="117">
        <v>40</v>
      </c>
      <c r="V24" s="117">
        <v>30</v>
      </c>
      <c r="W24" s="114">
        <f t="shared" si="7"/>
        <v>0.75</v>
      </c>
      <c r="X24" s="115" t="s">
        <v>413</v>
      </c>
      <c r="Y24" s="6"/>
      <c r="Z24" s="3"/>
      <c r="AA24" s="19"/>
      <c r="AB24" s="4"/>
      <c r="AC24" s="19"/>
      <c r="AD24" s="23"/>
      <c r="AE24" s="19"/>
      <c r="AF24" s="23"/>
      <c r="AG24" s="51"/>
      <c r="AH24" s="23"/>
      <c r="AI24" s="75">
        <v>100</v>
      </c>
      <c r="AJ24" s="75">
        <v>30</v>
      </c>
      <c r="AK24" s="20">
        <v>0.3</v>
      </c>
      <c r="BC24" s="60"/>
    </row>
    <row r="25" spans="1:56" ht="204" customHeight="1" x14ac:dyDescent="0.25">
      <c r="A25" s="175"/>
      <c r="B25" s="3" t="s">
        <v>73</v>
      </c>
      <c r="C25" s="3" t="s">
        <v>40</v>
      </c>
      <c r="D25" s="3" t="s">
        <v>50</v>
      </c>
      <c r="E25" s="3" t="s">
        <v>189</v>
      </c>
      <c r="F25" s="3" t="s">
        <v>58</v>
      </c>
      <c r="G25" s="3" t="s">
        <v>192</v>
      </c>
      <c r="H25" s="3" t="s">
        <v>245</v>
      </c>
      <c r="I25" s="75">
        <v>20</v>
      </c>
      <c r="J25" s="75">
        <v>0</v>
      </c>
      <c r="K25" s="76">
        <v>0</v>
      </c>
      <c r="L25" s="3" t="s">
        <v>212</v>
      </c>
      <c r="M25" s="63">
        <v>20</v>
      </c>
      <c r="N25" s="63">
        <v>20.3</v>
      </c>
      <c r="O25" s="100">
        <f t="shared" ref="O25:O26" si="12">+N25/M25</f>
        <v>1.0150000000000001</v>
      </c>
      <c r="P25" s="3" t="s">
        <v>281</v>
      </c>
      <c r="Q25" s="101">
        <v>50</v>
      </c>
      <c r="R25" s="101">
        <v>27</v>
      </c>
      <c r="S25" s="102">
        <f t="shared" ref="S25:S26" si="13">IFERROR(R25/Q25,0)</f>
        <v>0.54</v>
      </c>
      <c r="T25" s="4" t="s">
        <v>340</v>
      </c>
      <c r="U25" s="117">
        <v>50</v>
      </c>
      <c r="V25" s="117">
        <v>27</v>
      </c>
      <c r="W25" s="120">
        <v>0.54</v>
      </c>
      <c r="X25" s="115" t="s">
        <v>411</v>
      </c>
      <c r="Y25" s="6"/>
      <c r="Z25" s="3"/>
      <c r="AA25" s="19"/>
      <c r="AB25" s="4"/>
      <c r="AC25" s="19"/>
      <c r="AD25" s="23"/>
      <c r="AE25" s="19"/>
      <c r="AF25" s="23"/>
      <c r="AG25" s="51"/>
      <c r="AH25" s="23"/>
      <c r="AI25" s="75">
        <v>100</v>
      </c>
      <c r="AJ25" s="75">
        <v>27</v>
      </c>
      <c r="AK25" s="20">
        <v>0.27</v>
      </c>
      <c r="BD25" s="112"/>
    </row>
    <row r="26" spans="1:56" ht="168.75" customHeight="1" x14ac:dyDescent="0.25">
      <c r="A26" s="175"/>
      <c r="B26" s="3" t="s">
        <v>74</v>
      </c>
      <c r="C26" s="3" t="s">
        <v>41</v>
      </c>
      <c r="D26" s="3" t="s">
        <v>51</v>
      </c>
      <c r="E26" s="3" t="s">
        <v>189</v>
      </c>
      <c r="F26" s="3" t="s">
        <v>58</v>
      </c>
      <c r="G26" s="3" t="s">
        <v>192</v>
      </c>
      <c r="H26" s="3" t="s">
        <v>245</v>
      </c>
      <c r="I26" s="75">
        <v>20</v>
      </c>
      <c r="J26" s="75">
        <v>0</v>
      </c>
      <c r="K26" s="76">
        <v>0</v>
      </c>
      <c r="L26" s="3" t="s">
        <v>222</v>
      </c>
      <c r="M26" s="63">
        <v>20</v>
      </c>
      <c r="N26" s="63">
        <v>22</v>
      </c>
      <c r="O26" s="100">
        <f t="shared" si="12"/>
        <v>1.1000000000000001</v>
      </c>
      <c r="P26" s="3" t="s">
        <v>286</v>
      </c>
      <c r="Q26" s="101">
        <v>50</v>
      </c>
      <c r="R26" s="101">
        <v>22</v>
      </c>
      <c r="S26" s="102">
        <f t="shared" si="13"/>
        <v>0.44</v>
      </c>
      <c r="T26" s="4" t="s">
        <v>347</v>
      </c>
      <c r="U26" s="119">
        <v>50</v>
      </c>
      <c r="V26" s="119">
        <v>22</v>
      </c>
      <c r="W26" s="120">
        <v>0.44</v>
      </c>
      <c r="X26" s="115" t="s">
        <v>418</v>
      </c>
      <c r="Y26" s="6"/>
      <c r="Z26" s="3"/>
      <c r="AA26" s="19"/>
      <c r="AB26" s="4"/>
      <c r="AC26" s="19"/>
      <c r="AD26" s="23"/>
      <c r="AE26" s="19"/>
      <c r="AF26" s="23"/>
      <c r="AG26" s="51"/>
      <c r="AH26" s="23"/>
      <c r="AI26" s="75">
        <v>100</v>
      </c>
      <c r="AJ26" s="75">
        <v>22</v>
      </c>
      <c r="AK26" s="20">
        <v>0.22</v>
      </c>
    </row>
    <row r="27" spans="1:56" ht="63" customHeight="1" x14ac:dyDescent="0.25">
      <c r="A27" s="175"/>
      <c r="B27" s="3" t="s">
        <v>75</v>
      </c>
      <c r="C27" s="3" t="s">
        <v>42</v>
      </c>
      <c r="D27" s="3" t="s">
        <v>52</v>
      </c>
      <c r="E27" s="3" t="s">
        <v>189</v>
      </c>
      <c r="F27" s="3" t="s">
        <v>58</v>
      </c>
      <c r="G27" s="3" t="s">
        <v>192</v>
      </c>
      <c r="H27" s="3" t="s">
        <v>245</v>
      </c>
      <c r="I27" s="75">
        <v>5012</v>
      </c>
      <c r="J27" s="75">
        <v>0</v>
      </c>
      <c r="K27" s="76">
        <v>0</v>
      </c>
      <c r="L27" s="3" t="s">
        <v>239</v>
      </c>
      <c r="M27" s="63">
        <v>5012</v>
      </c>
      <c r="N27" s="63">
        <v>6338</v>
      </c>
      <c r="O27" s="100">
        <f t="shared" ref="O27:O28" si="14">+N27/M27</f>
        <v>1.2645650438946527</v>
      </c>
      <c r="P27" s="3" t="s">
        <v>282</v>
      </c>
      <c r="Q27" s="101">
        <v>5263</v>
      </c>
      <c r="R27" s="101">
        <v>6338</v>
      </c>
      <c r="S27" s="102">
        <f t="shared" ref="S27:S29" si="15">IFERROR(R27/Q27,0)</f>
        <v>1.2042561276838306</v>
      </c>
      <c r="T27" s="4" t="s">
        <v>341</v>
      </c>
      <c r="U27" s="117">
        <v>5263</v>
      </c>
      <c r="V27" s="117">
        <v>6338</v>
      </c>
      <c r="W27" s="114">
        <v>1.2042999999999999</v>
      </c>
      <c r="X27" s="115" t="s">
        <v>412</v>
      </c>
      <c r="Y27" s="6"/>
      <c r="Z27" s="3"/>
      <c r="AA27" s="19"/>
      <c r="AB27" s="4"/>
      <c r="AC27" s="19"/>
      <c r="AD27" s="23"/>
      <c r="AE27" s="19"/>
      <c r="AF27" s="23"/>
      <c r="AG27" s="51"/>
      <c r="AH27" s="23"/>
      <c r="AI27" s="75">
        <v>5812</v>
      </c>
      <c r="AJ27" s="75">
        <v>6338</v>
      </c>
      <c r="AK27" s="20">
        <v>1.0905</v>
      </c>
    </row>
    <row r="28" spans="1:56" ht="312.75" customHeight="1" x14ac:dyDescent="0.25">
      <c r="A28" s="175"/>
      <c r="B28" s="3" t="s">
        <v>76</v>
      </c>
      <c r="C28" s="3" t="s">
        <v>43</v>
      </c>
      <c r="D28" s="3" t="s">
        <v>53</v>
      </c>
      <c r="E28" s="3" t="s">
        <v>189</v>
      </c>
      <c r="F28" s="3" t="s">
        <v>58</v>
      </c>
      <c r="G28" s="3" t="s">
        <v>192</v>
      </c>
      <c r="H28" s="3" t="s">
        <v>245</v>
      </c>
      <c r="I28" s="75">
        <v>40</v>
      </c>
      <c r="J28" s="75">
        <v>20</v>
      </c>
      <c r="K28" s="76">
        <v>50</v>
      </c>
      <c r="L28" s="3" t="s">
        <v>229</v>
      </c>
      <c r="M28" s="63">
        <v>40</v>
      </c>
      <c r="N28" s="63">
        <v>36</v>
      </c>
      <c r="O28" s="100">
        <f t="shared" si="14"/>
        <v>0.9</v>
      </c>
      <c r="P28" s="3" t="s">
        <v>290</v>
      </c>
      <c r="Q28" s="101">
        <v>60</v>
      </c>
      <c r="R28" s="101">
        <v>42</v>
      </c>
      <c r="S28" s="102">
        <f t="shared" si="15"/>
        <v>0.7</v>
      </c>
      <c r="T28" s="4" t="s">
        <v>356</v>
      </c>
      <c r="U28" s="117">
        <v>60</v>
      </c>
      <c r="V28" s="117">
        <v>42</v>
      </c>
      <c r="W28" s="114">
        <f t="shared" ref="W28" si="16">+V28/U28</f>
        <v>0.7</v>
      </c>
      <c r="X28" s="115" t="s">
        <v>427</v>
      </c>
      <c r="Y28" s="6"/>
      <c r="Z28" s="3"/>
      <c r="AA28" s="19"/>
      <c r="AB28" s="4"/>
      <c r="AC28" s="19"/>
      <c r="AD28" s="23"/>
      <c r="AE28" s="19"/>
      <c r="AF28" s="23"/>
      <c r="AG28" s="51"/>
      <c r="AH28" s="23"/>
      <c r="AI28" s="126">
        <v>100</v>
      </c>
      <c r="AJ28" s="126">
        <v>42</v>
      </c>
      <c r="AK28" s="20">
        <v>0.42</v>
      </c>
    </row>
    <row r="29" spans="1:56" ht="224.25" customHeight="1" x14ac:dyDescent="0.25">
      <c r="A29" s="176"/>
      <c r="B29" s="3" t="s">
        <v>373</v>
      </c>
      <c r="C29" s="24" t="s">
        <v>374</v>
      </c>
      <c r="D29" s="24" t="s">
        <v>375</v>
      </c>
      <c r="E29" s="3" t="s">
        <v>189</v>
      </c>
      <c r="F29" s="3" t="s">
        <v>31</v>
      </c>
      <c r="G29" s="3" t="s">
        <v>240</v>
      </c>
      <c r="H29" s="3" t="s">
        <v>249</v>
      </c>
      <c r="I29" s="75">
        <v>0</v>
      </c>
      <c r="J29" s="75">
        <v>0</v>
      </c>
      <c r="K29" s="76">
        <v>0</v>
      </c>
      <c r="L29" s="3" t="s">
        <v>239</v>
      </c>
      <c r="M29" s="75">
        <v>0</v>
      </c>
      <c r="N29" s="75">
        <v>0</v>
      </c>
      <c r="O29" s="76">
        <v>0</v>
      </c>
      <c r="P29" s="3" t="s">
        <v>239</v>
      </c>
      <c r="Q29" s="101">
        <v>600</v>
      </c>
      <c r="R29" s="101">
        <v>0</v>
      </c>
      <c r="S29" s="102">
        <f t="shared" si="15"/>
        <v>0</v>
      </c>
      <c r="T29" s="4"/>
      <c r="U29" s="117">
        <v>600</v>
      </c>
      <c r="V29" s="117">
        <v>0</v>
      </c>
      <c r="W29" s="114">
        <v>0</v>
      </c>
      <c r="X29" s="115" t="s">
        <v>428</v>
      </c>
      <c r="Y29" s="6"/>
      <c r="Z29" s="3"/>
      <c r="AA29" s="19"/>
      <c r="AB29" s="4"/>
      <c r="AC29" s="19"/>
      <c r="AD29" s="23"/>
      <c r="AE29" s="19"/>
      <c r="AF29" s="23"/>
      <c r="AG29" s="51"/>
      <c r="AH29" s="23"/>
      <c r="AI29" s="126">
        <v>2000</v>
      </c>
      <c r="AJ29" s="126">
        <v>0</v>
      </c>
      <c r="AK29" s="20">
        <v>0</v>
      </c>
    </row>
    <row r="30" spans="1:56" s="57" customFormat="1" ht="38.25" customHeight="1" x14ac:dyDescent="0.25">
      <c r="A30" s="91"/>
      <c r="B30" s="134" t="s">
        <v>256</v>
      </c>
      <c r="C30" s="140"/>
      <c r="D30" s="140"/>
      <c r="E30" s="140"/>
      <c r="F30" s="140"/>
      <c r="G30" s="140"/>
      <c r="H30" s="140"/>
      <c r="I30" s="140"/>
      <c r="J30" s="140"/>
      <c r="K30" s="140"/>
      <c r="L30" s="140"/>
      <c r="M30" s="140"/>
      <c r="N30" s="140"/>
      <c r="O30" s="141">
        <f>SUM(O18:O28)/10</f>
        <v>0.99906761550057632</v>
      </c>
      <c r="P30" s="140"/>
      <c r="Q30" s="140"/>
      <c r="R30" s="140"/>
      <c r="S30" s="142"/>
      <c r="T30" s="140"/>
      <c r="U30" s="140"/>
      <c r="V30" s="140"/>
      <c r="W30" s="154">
        <f>SUM(W18:W29)/12</f>
        <v>0.59438333333333337</v>
      </c>
      <c r="X30" s="246"/>
      <c r="Y30" s="155"/>
      <c r="Z30" s="155"/>
      <c r="AA30" s="155"/>
      <c r="AB30" s="155"/>
      <c r="AC30" s="155"/>
      <c r="AD30" s="155"/>
      <c r="AE30" s="155"/>
      <c r="AF30" s="155"/>
      <c r="AG30" s="155"/>
      <c r="AH30" s="155"/>
      <c r="AI30" s="155"/>
      <c r="AJ30" s="155"/>
      <c r="AK30" s="154">
        <f>SUM(AK18:AK29)/12</f>
        <v>0.36760833333333337</v>
      </c>
    </row>
    <row r="31" spans="1:56" ht="270" customHeight="1" x14ac:dyDescent="0.25">
      <c r="A31" s="72" t="s">
        <v>60</v>
      </c>
      <c r="B31" s="24" t="s">
        <v>296</v>
      </c>
      <c r="C31" s="24" t="s">
        <v>77</v>
      </c>
      <c r="D31" s="24" t="s">
        <v>78</v>
      </c>
      <c r="E31" s="3" t="s">
        <v>189</v>
      </c>
      <c r="F31" s="24" t="s">
        <v>57</v>
      </c>
      <c r="G31" s="3" t="s">
        <v>243</v>
      </c>
      <c r="H31" s="3" t="s">
        <v>245</v>
      </c>
      <c r="I31" s="75">
        <v>10</v>
      </c>
      <c r="J31" s="75">
        <v>4.75</v>
      </c>
      <c r="K31" s="76">
        <v>47.5</v>
      </c>
      <c r="L31" s="34" t="s">
        <v>197</v>
      </c>
      <c r="M31" s="63">
        <v>10</v>
      </c>
      <c r="N31" s="63">
        <v>9.5</v>
      </c>
      <c r="O31" s="100">
        <f>+N31/M31</f>
        <v>0.95</v>
      </c>
      <c r="P31" s="3" t="s">
        <v>272</v>
      </c>
      <c r="Q31" s="101">
        <v>40</v>
      </c>
      <c r="R31" s="101">
        <v>10</v>
      </c>
      <c r="S31" s="105">
        <v>0.25</v>
      </c>
      <c r="T31" s="110" t="s">
        <v>377</v>
      </c>
      <c r="U31" s="121">
        <v>40</v>
      </c>
      <c r="V31" s="121">
        <v>20</v>
      </c>
      <c r="W31" s="114">
        <f>+V31/U31</f>
        <v>0.5</v>
      </c>
      <c r="X31" s="247" t="s">
        <v>391</v>
      </c>
      <c r="Y31" s="77"/>
      <c r="Z31" s="4"/>
      <c r="AA31" s="52"/>
      <c r="AB31" s="3"/>
      <c r="AC31" s="52"/>
      <c r="AD31" s="24"/>
      <c r="AE31" s="52"/>
      <c r="AF31" s="4"/>
      <c r="AG31" s="19"/>
      <c r="AH31" s="4"/>
      <c r="AI31" s="127">
        <v>100</v>
      </c>
      <c r="AJ31" s="127">
        <v>20</v>
      </c>
      <c r="AK31" s="128">
        <v>0.2</v>
      </c>
    </row>
    <row r="32" spans="1:56" s="57" customFormat="1" ht="40.5" customHeight="1" x14ac:dyDescent="0.25">
      <c r="A32" s="91"/>
      <c r="B32" s="134" t="s">
        <v>257</v>
      </c>
      <c r="C32" s="139"/>
      <c r="D32" s="139"/>
      <c r="E32" s="139"/>
      <c r="F32" s="139"/>
      <c r="G32" s="139"/>
      <c r="H32" s="139"/>
      <c r="I32" s="139"/>
      <c r="J32" s="139"/>
      <c r="K32" s="139"/>
      <c r="L32" s="139"/>
      <c r="M32" s="139"/>
      <c r="N32" s="139"/>
      <c r="O32" s="143">
        <v>0.95</v>
      </c>
      <c r="P32" s="139"/>
      <c r="Q32" s="139"/>
      <c r="R32" s="139"/>
      <c r="S32" s="144"/>
      <c r="T32" s="145"/>
      <c r="U32" s="139"/>
      <c r="V32" s="139"/>
      <c r="W32" s="157">
        <f>SUM(W31)</f>
        <v>0.5</v>
      </c>
      <c r="X32" s="248"/>
      <c r="Y32" s="158"/>
      <c r="Z32" s="158"/>
      <c r="AA32" s="158"/>
      <c r="AB32" s="158"/>
      <c r="AC32" s="158"/>
      <c r="AD32" s="158"/>
      <c r="AE32" s="158"/>
      <c r="AF32" s="158"/>
      <c r="AG32" s="158"/>
      <c r="AH32" s="158"/>
      <c r="AI32" s="158"/>
      <c r="AJ32" s="158"/>
      <c r="AK32" s="157">
        <f>SUM(AK31)</f>
        <v>0.2</v>
      </c>
    </row>
    <row r="33" spans="1:37" ht="192.75" customHeight="1" x14ac:dyDescent="0.25">
      <c r="A33" s="172" t="s">
        <v>61</v>
      </c>
      <c r="B33" s="65" t="s">
        <v>89</v>
      </c>
      <c r="C33" s="65" t="s">
        <v>79</v>
      </c>
      <c r="D33" s="65" t="s">
        <v>83</v>
      </c>
      <c r="E33" s="3" t="s">
        <v>189</v>
      </c>
      <c r="F33" s="78" t="s">
        <v>87</v>
      </c>
      <c r="G33" s="3" t="s">
        <v>193</v>
      </c>
      <c r="H33" s="3" t="s">
        <v>249</v>
      </c>
      <c r="I33" s="75">
        <v>30</v>
      </c>
      <c r="J33" s="75">
        <v>9</v>
      </c>
      <c r="K33" s="76">
        <v>30</v>
      </c>
      <c r="L33" s="35" t="s">
        <v>219</v>
      </c>
      <c r="M33" s="63">
        <v>30</v>
      </c>
      <c r="N33" s="63">
        <v>30</v>
      </c>
      <c r="O33" s="100">
        <f t="shared" ref="O33:O35" si="17">+N33/M33</f>
        <v>1</v>
      </c>
      <c r="P33" s="3" t="s">
        <v>277</v>
      </c>
      <c r="Q33" s="101">
        <v>60</v>
      </c>
      <c r="R33" s="101">
        <v>10</v>
      </c>
      <c r="S33" s="102">
        <f t="shared" ref="S33:S35" si="18">IFERROR(R33/Q33,0)</f>
        <v>0.16666666666666666</v>
      </c>
      <c r="T33" s="106" t="s">
        <v>326</v>
      </c>
      <c r="U33" s="117">
        <v>60</v>
      </c>
      <c r="V33" s="117">
        <v>30</v>
      </c>
      <c r="W33" s="114">
        <f t="shared" ref="W33:W36" si="19">+V33/U33</f>
        <v>0.5</v>
      </c>
      <c r="X33" s="115" t="s">
        <v>397</v>
      </c>
      <c r="Y33" s="77"/>
      <c r="Z33" s="5"/>
      <c r="AA33" s="52"/>
      <c r="AB33" s="3"/>
      <c r="AC33" s="52"/>
      <c r="AD33" s="3"/>
      <c r="AE33" s="52"/>
      <c r="AF33" s="4"/>
      <c r="AG33" s="19"/>
      <c r="AH33" s="25"/>
      <c r="AI33" s="75">
        <v>300</v>
      </c>
      <c r="AJ33" s="75">
        <v>60</v>
      </c>
      <c r="AK33" s="26">
        <v>0.2</v>
      </c>
    </row>
    <row r="34" spans="1:37" ht="189" customHeight="1" x14ac:dyDescent="0.25">
      <c r="A34" s="180"/>
      <c r="B34" s="65" t="s">
        <v>90</v>
      </c>
      <c r="C34" s="65" t="s">
        <v>80</v>
      </c>
      <c r="D34" s="65" t="s">
        <v>84</v>
      </c>
      <c r="E34" s="3" t="s">
        <v>189</v>
      </c>
      <c r="F34" s="78" t="s">
        <v>87</v>
      </c>
      <c r="G34" s="3" t="s">
        <v>193</v>
      </c>
      <c r="H34" s="3" t="s">
        <v>249</v>
      </c>
      <c r="I34" s="75">
        <v>40</v>
      </c>
      <c r="J34" s="75">
        <v>53</v>
      </c>
      <c r="K34" s="76">
        <v>132.5</v>
      </c>
      <c r="L34" s="35" t="s">
        <v>201</v>
      </c>
      <c r="M34" s="63">
        <v>92</v>
      </c>
      <c r="N34" s="63">
        <v>92</v>
      </c>
      <c r="O34" s="100">
        <f t="shared" si="17"/>
        <v>1</v>
      </c>
      <c r="P34" s="106" t="s">
        <v>311</v>
      </c>
      <c r="Q34" s="101">
        <v>220</v>
      </c>
      <c r="R34" s="101">
        <v>31</v>
      </c>
      <c r="S34" s="102">
        <f t="shared" si="18"/>
        <v>0.1409090909090909</v>
      </c>
      <c r="T34" s="106" t="s">
        <v>387</v>
      </c>
      <c r="U34" s="117">
        <v>220</v>
      </c>
      <c r="V34" s="117">
        <v>84</v>
      </c>
      <c r="W34" s="114">
        <f t="shared" si="19"/>
        <v>0.38181818181818183</v>
      </c>
      <c r="X34" s="115" t="s">
        <v>398</v>
      </c>
      <c r="Y34" s="77"/>
      <c r="Z34" s="5"/>
      <c r="AA34" s="52"/>
      <c r="AB34" s="3"/>
      <c r="AC34" s="52"/>
      <c r="AD34" s="3"/>
      <c r="AE34" s="52"/>
      <c r="AF34" s="4"/>
      <c r="AG34" s="19"/>
      <c r="AH34" s="25"/>
      <c r="AI34" s="75">
        <v>800</v>
      </c>
      <c r="AJ34" s="75">
        <v>176</v>
      </c>
      <c r="AK34" s="26">
        <v>0.22</v>
      </c>
    </row>
    <row r="35" spans="1:37" ht="276.75" customHeight="1" x14ac:dyDescent="0.25">
      <c r="A35" s="180"/>
      <c r="B35" s="65" t="s">
        <v>91</v>
      </c>
      <c r="C35" s="65" t="s">
        <v>81</v>
      </c>
      <c r="D35" s="65" t="s">
        <v>85</v>
      </c>
      <c r="E35" s="3" t="s">
        <v>189</v>
      </c>
      <c r="F35" s="78" t="s">
        <v>87</v>
      </c>
      <c r="G35" s="3" t="s">
        <v>193</v>
      </c>
      <c r="H35" s="3" t="s">
        <v>249</v>
      </c>
      <c r="I35" s="75">
        <v>100</v>
      </c>
      <c r="J35" s="75">
        <v>73</v>
      </c>
      <c r="K35" s="76">
        <v>73</v>
      </c>
      <c r="L35" s="35" t="s">
        <v>203</v>
      </c>
      <c r="M35" s="63">
        <v>100</v>
      </c>
      <c r="N35" s="63">
        <v>100</v>
      </c>
      <c r="O35" s="100">
        <f t="shared" si="17"/>
        <v>1</v>
      </c>
      <c r="P35" s="3" t="s">
        <v>310</v>
      </c>
      <c r="Q35" s="101">
        <v>400</v>
      </c>
      <c r="R35" s="101">
        <v>20</v>
      </c>
      <c r="S35" s="102">
        <f t="shared" si="18"/>
        <v>0.05</v>
      </c>
      <c r="T35" s="106" t="s">
        <v>378</v>
      </c>
      <c r="U35" s="117">
        <v>400</v>
      </c>
      <c r="V35" s="117">
        <v>34</v>
      </c>
      <c r="W35" s="114">
        <f t="shared" si="19"/>
        <v>8.5000000000000006E-2</v>
      </c>
      <c r="X35" s="115" t="s">
        <v>401</v>
      </c>
      <c r="Y35" s="77"/>
      <c r="Z35" s="5"/>
      <c r="AA35" s="52"/>
      <c r="AB35" s="3"/>
      <c r="AC35" s="52"/>
      <c r="AD35" s="3"/>
      <c r="AE35" s="52"/>
      <c r="AF35" s="4"/>
      <c r="AG35" s="19"/>
      <c r="AH35" s="25"/>
      <c r="AI35" s="75">
        <v>1500</v>
      </c>
      <c r="AJ35" s="75">
        <v>134</v>
      </c>
      <c r="AK35" s="26">
        <v>8.9300000000000004E-2</v>
      </c>
    </row>
    <row r="36" spans="1:37" ht="270" customHeight="1" x14ac:dyDescent="0.25">
      <c r="A36" s="173"/>
      <c r="B36" s="65" t="s">
        <v>88</v>
      </c>
      <c r="C36" s="65" t="s">
        <v>82</v>
      </c>
      <c r="D36" s="65" t="s">
        <v>86</v>
      </c>
      <c r="E36" s="3" t="s">
        <v>189</v>
      </c>
      <c r="F36" s="6" t="s">
        <v>57</v>
      </c>
      <c r="G36" s="3" t="s">
        <v>243</v>
      </c>
      <c r="H36" s="3" t="s">
        <v>246</v>
      </c>
      <c r="I36" s="75">
        <v>250</v>
      </c>
      <c r="J36" s="75">
        <v>39</v>
      </c>
      <c r="K36" s="76">
        <v>15.6</v>
      </c>
      <c r="L36" s="35" t="s">
        <v>198</v>
      </c>
      <c r="M36" s="75">
        <v>50</v>
      </c>
      <c r="N36" s="63">
        <v>43</v>
      </c>
      <c r="O36" s="100">
        <f t="shared" ref="O36" si="20">+N36/M36</f>
        <v>0.86</v>
      </c>
      <c r="P36" s="3" t="s">
        <v>274</v>
      </c>
      <c r="Q36" s="101">
        <v>2900</v>
      </c>
      <c r="R36" s="101">
        <v>419</v>
      </c>
      <c r="S36" s="102">
        <f t="shared" ref="S36" si="21">IFERROR(R36/Q36,0)</f>
        <v>0.14448275862068966</v>
      </c>
      <c r="T36" s="107" t="s">
        <v>323</v>
      </c>
      <c r="U36" s="117">
        <v>2900</v>
      </c>
      <c r="V36" s="117">
        <v>726</v>
      </c>
      <c r="W36" s="114">
        <f t="shared" si="19"/>
        <v>0.25034482758620691</v>
      </c>
      <c r="X36" s="115" t="s">
        <v>394</v>
      </c>
      <c r="Y36" s="77"/>
      <c r="Z36" s="5"/>
      <c r="AA36" s="52"/>
      <c r="AB36" s="3"/>
      <c r="AC36" s="52"/>
      <c r="AD36" s="3"/>
      <c r="AE36" s="52"/>
      <c r="AF36" s="4"/>
      <c r="AG36" s="19"/>
      <c r="AH36" s="25"/>
      <c r="AI36" s="129">
        <v>10007</v>
      </c>
      <c r="AJ36" s="129">
        <v>769</v>
      </c>
      <c r="AK36" s="20">
        <v>7.6799999999999993E-2</v>
      </c>
    </row>
    <row r="37" spans="1:37" s="57" customFormat="1" ht="45" customHeight="1" x14ac:dyDescent="0.25">
      <c r="A37" s="92"/>
      <c r="B37" s="134" t="s">
        <v>258</v>
      </c>
      <c r="C37" s="140"/>
      <c r="D37" s="140"/>
      <c r="E37" s="140"/>
      <c r="F37" s="140"/>
      <c r="G37" s="140"/>
      <c r="H37" s="140"/>
      <c r="I37" s="140"/>
      <c r="J37" s="140"/>
      <c r="K37" s="140"/>
      <c r="L37" s="140"/>
      <c r="M37" s="140"/>
      <c r="N37" s="140"/>
      <c r="O37" s="146">
        <f>SUM(O33:O36)/4</f>
        <v>0.96499999999999997</v>
      </c>
      <c r="P37" s="140"/>
      <c r="Q37" s="140"/>
      <c r="R37" s="140"/>
      <c r="S37" s="142"/>
      <c r="T37" s="147"/>
      <c r="U37" s="140"/>
      <c r="V37" s="140"/>
      <c r="W37" s="159">
        <f>SUM(W33:W36)/4</f>
        <v>0.30429075235109715</v>
      </c>
      <c r="X37" s="246"/>
      <c r="Y37" s="160"/>
      <c r="Z37" s="160"/>
      <c r="AA37" s="160"/>
      <c r="AB37" s="160"/>
      <c r="AC37" s="160"/>
      <c r="AD37" s="160"/>
      <c r="AE37" s="160"/>
      <c r="AF37" s="160"/>
      <c r="AG37" s="160"/>
      <c r="AH37" s="160"/>
      <c r="AI37" s="160"/>
      <c r="AJ37" s="160"/>
      <c r="AK37" s="159">
        <f>SUM(AK33:AK36)/4</f>
        <v>0.14652500000000002</v>
      </c>
    </row>
    <row r="38" spans="1:37" s="57" customFormat="1" ht="409.6" customHeight="1" x14ac:dyDescent="0.25">
      <c r="A38" s="181" t="s">
        <v>62</v>
      </c>
      <c r="B38" s="65" t="s">
        <v>322</v>
      </c>
      <c r="C38" s="65" t="s">
        <v>366</v>
      </c>
      <c r="D38" s="65" t="s">
        <v>367</v>
      </c>
      <c r="E38" s="3" t="s">
        <v>189</v>
      </c>
      <c r="F38" s="78" t="s">
        <v>368</v>
      </c>
      <c r="G38" s="37" t="s">
        <v>244</v>
      </c>
      <c r="H38" s="37" t="s">
        <v>245</v>
      </c>
      <c r="I38" s="75">
        <v>0</v>
      </c>
      <c r="J38" s="75">
        <v>0</v>
      </c>
      <c r="K38" s="76">
        <v>0</v>
      </c>
      <c r="L38" s="3" t="s">
        <v>239</v>
      </c>
      <c r="M38" s="75">
        <v>0</v>
      </c>
      <c r="N38" s="75">
        <v>0</v>
      </c>
      <c r="O38" s="76">
        <v>0</v>
      </c>
      <c r="P38" s="3" t="s">
        <v>239</v>
      </c>
      <c r="Q38" s="101">
        <v>40</v>
      </c>
      <c r="R38" s="101">
        <v>5</v>
      </c>
      <c r="S38" s="102">
        <v>0.125</v>
      </c>
      <c r="T38" s="94" t="s">
        <v>321</v>
      </c>
      <c r="U38" s="117">
        <v>40</v>
      </c>
      <c r="V38" s="117">
        <v>20</v>
      </c>
      <c r="W38" s="120">
        <v>0.5</v>
      </c>
      <c r="X38" s="115" t="s">
        <v>393</v>
      </c>
      <c r="Y38" s="78"/>
      <c r="Z38" s="78"/>
      <c r="AA38" s="78"/>
      <c r="AB38" s="78"/>
      <c r="AC38" s="78"/>
      <c r="AD38" s="78"/>
      <c r="AE38" s="78"/>
      <c r="AF38" s="78"/>
      <c r="AG38" s="78"/>
      <c r="AH38" s="78"/>
      <c r="AI38" s="126">
        <v>100</v>
      </c>
      <c r="AJ38" s="126">
        <v>20</v>
      </c>
      <c r="AK38" s="20">
        <v>0.2</v>
      </c>
    </row>
    <row r="39" spans="1:37" ht="322.5" customHeight="1" x14ac:dyDescent="0.25">
      <c r="A39" s="182"/>
      <c r="B39" s="65" t="s">
        <v>101</v>
      </c>
      <c r="C39" s="65" t="s">
        <v>93</v>
      </c>
      <c r="D39" s="65" t="s">
        <v>97</v>
      </c>
      <c r="E39" s="3" t="s">
        <v>189</v>
      </c>
      <c r="F39" s="78" t="s">
        <v>57</v>
      </c>
      <c r="G39" s="3" t="s">
        <v>243</v>
      </c>
      <c r="H39" s="37" t="s">
        <v>248</v>
      </c>
      <c r="I39" s="75">
        <v>800</v>
      </c>
      <c r="J39" s="75">
        <v>800</v>
      </c>
      <c r="K39" s="76">
        <v>100</v>
      </c>
      <c r="L39" s="3" t="s">
        <v>200</v>
      </c>
      <c r="M39" s="63">
        <v>800</v>
      </c>
      <c r="N39" s="63">
        <v>800</v>
      </c>
      <c r="O39" s="100">
        <f t="shared" ref="O39" si="22">+N39/M39</f>
        <v>1</v>
      </c>
      <c r="P39" s="3" t="s">
        <v>276</v>
      </c>
      <c r="Q39" s="101">
        <v>800</v>
      </c>
      <c r="R39" s="101">
        <v>159</v>
      </c>
      <c r="S39" s="102">
        <f t="shared" ref="S39:S40" si="23">IFERROR(R39/Q39,0)</f>
        <v>0.19875000000000001</v>
      </c>
      <c r="T39" s="107" t="s">
        <v>325</v>
      </c>
      <c r="U39" s="117">
        <v>800</v>
      </c>
      <c r="V39" s="117">
        <v>307</v>
      </c>
      <c r="W39" s="114">
        <f t="shared" ref="W39:W42" si="24">+V39/U39</f>
        <v>0.38374999999999998</v>
      </c>
      <c r="X39" s="115" t="s">
        <v>396</v>
      </c>
      <c r="Y39" s="2"/>
      <c r="Z39" s="3"/>
      <c r="AA39" s="27"/>
      <c r="AB39" s="3"/>
      <c r="AC39" s="52"/>
      <c r="AD39" s="24"/>
      <c r="AE39" s="52"/>
      <c r="AF39" s="4"/>
      <c r="AG39" s="36"/>
      <c r="AH39" s="4"/>
      <c r="AI39" s="75">
        <v>800</v>
      </c>
      <c r="AJ39" s="75">
        <v>800</v>
      </c>
      <c r="AK39" s="26">
        <v>0.27679999999999999</v>
      </c>
    </row>
    <row r="40" spans="1:37" ht="94.5" customHeight="1" x14ac:dyDescent="0.25">
      <c r="A40" s="182"/>
      <c r="B40" s="65" t="s">
        <v>102</v>
      </c>
      <c r="C40" s="65" t="s">
        <v>94</v>
      </c>
      <c r="D40" s="65" t="s">
        <v>98</v>
      </c>
      <c r="E40" s="3" t="s">
        <v>189</v>
      </c>
      <c r="F40" s="78" t="s">
        <v>32</v>
      </c>
      <c r="G40" s="37" t="s">
        <v>195</v>
      </c>
      <c r="H40" s="37" t="s">
        <v>250</v>
      </c>
      <c r="I40" s="75">
        <v>100</v>
      </c>
      <c r="J40" s="75">
        <v>50</v>
      </c>
      <c r="K40" s="76">
        <v>50</v>
      </c>
      <c r="L40" s="3" t="s">
        <v>233</v>
      </c>
      <c r="M40" s="63">
        <v>100</v>
      </c>
      <c r="N40" s="63">
        <v>100</v>
      </c>
      <c r="O40" s="100">
        <f t="shared" ref="O40" si="25">+N40/M40</f>
        <v>1</v>
      </c>
      <c r="P40" s="3" t="s">
        <v>293</v>
      </c>
      <c r="Q40" s="101">
        <v>100</v>
      </c>
      <c r="R40" s="101">
        <v>25</v>
      </c>
      <c r="S40" s="102">
        <f t="shared" si="23"/>
        <v>0.25</v>
      </c>
      <c r="T40" s="3" t="s">
        <v>388</v>
      </c>
      <c r="U40" s="117">
        <v>100</v>
      </c>
      <c r="V40" s="117">
        <v>50</v>
      </c>
      <c r="W40" s="114">
        <f t="shared" si="24"/>
        <v>0.5</v>
      </c>
      <c r="X40" s="115" t="s">
        <v>431</v>
      </c>
      <c r="Y40" s="2"/>
      <c r="Z40" s="3"/>
      <c r="AA40" s="27"/>
      <c r="AB40" s="3"/>
      <c r="AC40" s="52"/>
      <c r="AD40" s="24"/>
      <c r="AE40" s="52"/>
      <c r="AF40" s="4"/>
      <c r="AG40" s="36"/>
      <c r="AH40" s="4"/>
      <c r="AI40" s="75">
        <v>100</v>
      </c>
      <c r="AJ40" s="75">
        <v>100</v>
      </c>
      <c r="AK40" s="26">
        <v>0.30000000000000004</v>
      </c>
    </row>
    <row r="41" spans="1:37" ht="156" customHeight="1" x14ac:dyDescent="0.25">
      <c r="A41" s="182"/>
      <c r="B41" s="65" t="s">
        <v>103</v>
      </c>
      <c r="C41" s="65" t="s">
        <v>95</v>
      </c>
      <c r="D41" s="65" t="s">
        <v>99</v>
      </c>
      <c r="E41" s="3" t="s">
        <v>189</v>
      </c>
      <c r="F41" s="78" t="s">
        <v>32</v>
      </c>
      <c r="G41" s="37" t="s">
        <v>195</v>
      </c>
      <c r="H41" s="37" t="s">
        <v>245</v>
      </c>
      <c r="I41" s="63">
        <v>10</v>
      </c>
      <c r="J41" s="63">
        <v>5</v>
      </c>
      <c r="K41" s="64">
        <v>50</v>
      </c>
      <c r="L41" s="3" t="s">
        <v>232</v>
      </c>
      <c r="M41" s="63">
        <v>10</v>
      </c>
      <c r="N41" s="63">
        <v>10</v>
      </c>
      <c r="O41" s="100">
        <f t="shared" ref="O41:O42" si="26">+N41/M41</f>
        <v>1</v>
      </c>
      <c r="P41" s="1" t="s">
        <v>292</v>
      </c>
      <c r="Q41" s="101">
        <v>30</v>
      </c>
      <c r="R41" s="101">
        <v>17.5</v>
      </c>
      <c r="S41" s="102">
        <f t="shared" ref="S41:S42" si="27">IFERROR(R41/Q41,0)</f>
        <v>0.58333333333333337</v>
      </c>
      <c r="T41" s="1" t="s">
        <v>357</v>
      </c>
      <c r="U41" s="117">
        <v>30</v>
      </c>
      <c r="V41" s="117">
        <v>18</v>
      </c>
      <c r="W41" s="114">
        <f t="shared" si="24"/>
        <v>0.6</v>
      </c>
      <c r="X41" s="115" t="s">
        <v>430</v>
      </c>
      <c r="Y41" s="16"/>
      <c r="Z41" s="3"/>
      <c r="AA41" s="27"/>
      <c r="AB41" s="3"/>
      <c r="AC41" s="52"/>
      <c r="AD41" s="24"/>
      <c r="AE41" s="52"/>
      <c r="AF41" s="4"/>
      <c r="AG41" s="36"/>
      <c r="AH41" s="4"/>
      <c r="AI41" s="75">
        <v>100</v>
      </c>
      <c r="AJ41" s="75">
        <v>18</v>
      </c>
      <c r="AK41" s="26">
        <v>0.18</v>
      </c>
    </row>
    <row r="42" spans="1:37" ht="230.25" customHeight="1" x14ac:dyDescent="0.25">
      <c r="A42" s="183"/>
      <c r="B42" s="65" t="s">
        <v>104</v>
      </c>
      <c r="C42" s="65" t="s">
        <v>96</v>
      </c>
      <c r="D42" s="65" t="s">
        <v>92</v>
      </c>
      <c r="E42" s="3" t="s">
        <v>189</v>
      </c>
      <c r="F42" s="78" t="s">
        <v>100</v>
      </c>
      <c r="G42" s="37" t="s">
        <v>194</v>
      </c>
      <c r="H42" s="37" t="s">
        <v>251</v>
      </c>
      <c r="I42" s="63">
        <v>100</v>
      </c>
      <c r="J42" s="63">
        <v>50</v>
      </c>
      <c r="K42" s="64">
        <v>50</v>
      </c>
      <c r="L42" s="3" t="s">
        <v>234</v>
      </c>
      <c r="M42" s="63">
        <v>100</v>
      </c>
      <c r="N42" s="63">
        <v>100</v>
      </c>
      <c r="O42" s="100">
        <f t="shared" si="26"/>
        <v>1</v>
      </c>
      <c r="P42" s="1" t="s">
        <v>294</v>
      </c>
      <c r="Q42" s="101">
        <v>100</v>
      </c>
      <c r="R42" s="101">
        <v>25</v>
      </c>
      <c r="S42" s="102">
        <f t="shared" si="27"/>
        <v>0.25</v>
      </c>
      <c r="T42" s="1" t="s">
        <v>389</v>
      </c>
      <c r="U42" s="117">
        <v>100</v>
      </c>
      <c r="V42" s="117">
        <v>50</v>
      </c>
      <c r="W42" s="114">
        <f t="shared" si="24"/>
        <v>0.5</v>
      </c>
      <c r="X42" s="115" t="s">
        <v>432</v>
      </c>
      <c r="Y42" s="16"/>
      <c r="Z42" s="3"/>
      <c r="AA42" s="27"/>
      <c r="AB42" s="3"/>
      <c r="AC42" s="52"/>
      <c r="AD42" s="24"/>
      <c r="AE42" s="52"/>
      <c r="AF42" s="4"/>
      <c r="AG42" s="36"/>
      <c r="AH42" s="4"/>
      <c r="AI42" s="75">
        <v>100</v>
      </c>
      <c r="AJ42" s="75">
        <v>100</v>
      </c>
      <c r="AK42" s="26">
        <v>0.30000000000000004</v>
      </c>
    </row>
    <row r="43" spans="1:37" s="57" customFormat="1" ht="50.25" customHeight="1" x14ac:dyDescent="0.25">
      <c r="A43" s="90"/>
      <c r="B43" s="134" t="s">
        <v>259</v>
      </c>
      <c r="C43" s="140"/>
      <c r="D43" s="140"/>
      <c r="E43" s="140"/>
      <c r="F43" s="140"/>
      <c r="G43" s="140"/>
      <c r="H43" s="140"/>
      <c r="I43" s="140"/>
      <c r="J43" s="140"/>
      <c r="K43" s="140"/>
      <c r="L43" s="140"/>
      <c r="M43" s="140"/>
      <c r="N43" s="140"/>
      <c r="O43" s="148">
        <f>SUM(O39:O42)/4</f>
        <v>1</v>
      </c>
      <c r="P43" s="140"/>
      <c r="Q43" s="140"/>
      <c r="R43" s="140"/>
      <c r="S43" s="142"/>
      <c r="T43" s="140"/>
      <c r="U43" s="140"/>
      <c r="V43" s="140"/>
      <c r="W43" s="161">
        <f>SUM(W38:W42)/5</f>
        <v>0.49675000000000002</v>
      </c>
      <c r="X43" s="246"/>
      <c r="Y43" s="160"/>
      <c r="Z43" s="160"/>
      <c r="AA43" s="160"/>
      <c r="AB43" s="160"/>
      <c r="AC43" s="160"/>
      <c r="AD43" s="160"/>
      <c r="AE43" s="160"/>
      <c r="AF43" s="160"/>
      <c r="AG43" s="160"/>
      <c r="AH43" s="160"/>
      <c r="AI43" s="160"/>
      <c r="AJ43" s="160"/>
      <c r="AK43" s="161">
        <f>SUM(AK38:AK42)/5</f>
        <v>0.25136000000000003</v>
      </c>
    </row>
    <row r="44" spans="1:37" ht="126.75" customHeight="1" x14ac:dyDescent="0.25">
      <c r="A44" s="178" t="s">
        <v>328</v>
      </c>
      <c r="B44" s="65" t="s">
        <v>130</v>
      </c>
      <c r="C44" s="65" t="s">
        <v>105</v>
      </c>
      <c r="D44" s="65" t="s">
        <v>116</v>
      </c>
      <c r="E44" s="3" t="s">
        <v>189</v>
      </c>
      <c r="F44" s="78" t="s">
        <v>127</v>
      </c>
      <c r="G44" s="58" t="s">
        <v>193</v>
      </c>
      <c r="H44" s="58" t="s">
        <v>245</v>
      </c>
      <c r="I44" s="75">
        <v>20</v>
      </c>
      <c r="J44" s="75">
        <v>5</v>
      </c>
      <c r="K44" s="76">
        <v>25</v>
      </c>
      <c r="L44" s="37" t="s">
        <v>202</v>
      </c>
      <c r="M44" s="63">
        <v>20</v>
      </c>
      <c r="N44" s="63">
        <v>20</v>
      </c>
      <c r="O44" s="100">
        <f t="shared" ref="O44:O46" si="28">+N44/M44</f>
        <v>1</v>
      </c>
      <c r="P44" s="1" t="s">
        <v>278</v>
      </c>
      <c r="Q44" s="101">
        <v>40</v>
      </c>
      <c r="R44" s="101">
        <v>36</v>
      </c>
      <c r="S44" s="102">
        <f t="shared" ref="S44:S46" si="29">IFERROR(R44/Q44,0)</f>
        <v>0.9</v>
      </c>
      <c r="T44" s="1" t="s">
        <v>327</v>
      </c>
      <c r="U44" s="117">
        <v>40</v>
      </c>
      <c r="V44" s="117">
        <v>36.6</v>
      </c>
      <c r="W44" s="114">
        <f t="shared" ref="W44" si="30">+V44/U44</f>
        <v>0.91500000000000004</v>
      </c>
      <c r="X44" s="115" t="s">
        <v>399</v>
      </c>
      <c r="Y44" s="13"/>
      <c r="Z44" s="3"/>
      <c r="AA44" s="54"/>
      <c r="AB44" s="3"/>
      <c r="AC44" s="54"/>
      <c r="AD44" s="3"/>
      <c r="AE44" s="54"/>
      <c r="AF44" s="4"/>
      <c r="AG44" s="36"/>
      <c r="AH44" s="53"/>
      <c r="AI44" s="126">
        <v>100</v>
      </c>
      <c r="AJ44" s="126">
        <v>36.6</v>
      </c>
      <c r="AK44" s="130">
        <v>0.36599999999999999</v>
      </c>
    </row>
    <row r="45" spans="1:37" ht="171.75" customHeight="1" x14ac:dyDescent="0.25">
      <c r="A45" s="178"/>
      <c r="B45" s="65" t="s">
        <v>329</v>
      </c>
      <c r="C45" s="65" t="s">
        <v>369</v>
      </c>
      <c r="D45" s="65" t="s">
        <v>370</v>
      </c>
      <c r="E45" s="3" t="s">
        <v>189</v>
      </c>
      <c r="F45" s="125" t="s">
        <v>54</v>
      </c>
      <c r="G45" s="3" t="s">
        <v>190</v>
      </c>
      <c r="H45" s="58" t="s">
        <v>249</v>
      </c>
      <c r="I45" s="63">
        <v>0</v>
      </c>
      <c r="J45" s="63">
        <v>0</v>
      </c>
      <c r="K45" s="64">
        <v>0</v>
      </c>
      <c r="L45" s="37" t="s">
        <v>239</v>
      </c>
      <c r="M45" s="63">
        <v>0</v>
      </c>
      <c r="N45" s="63">
        <v>0</v>
      </c>
      <c r="O45" s="64">
        <v>0</v>
      </c>
      <c r="P45" s="37" t="s">
        <v>239</v>
      </c>
      <c r="Q45" s="101">
        <v>2</v>
      </c>
      <c r="R45" s="101">
        <v>0</v>
      </c>
      <c r="S45" s="102">
        <f t="shared" si="29"/>
        <v>0</v>
      </c>
      <c r="T45" s="1" t="s">
        <v>330</v>
      </c>
      <c r="U45" s="117">
        <v>2</v>
      </c>
      <c r="V45" s="117">
        <v>0.22</v>
      </c>
      <c r="W45" s="120">
        <v>0.11</v>
      </c>
      <c r="X45" s="115" t="s">
        <v>400</v>
      </c>
      <c r="Y45" s="13"/>
      <c r="Z45" s="3"/>
      <c r="AA45" s="54"/>
      <c r="AB45" s="3"/>
      <c r="AC45" s="54"/>
      <c r="AD45" s="3"/>
      <c r="AE45" s="54"/>
      <c r="AF45" s="4"/>
      <c r="AG45" s="36"/>
      <c r="AH45" s="53"/>
      <c r="AI45" s="75">
        <v>2</v>
      </c>
      <c r="AJ45" s="75">
        <v>0.22</v>
      </c>
      <c r="AK45" s="26">
        <v>0.11</v>
      </c>
    </row>
    <row r="46" spans="1:37" ht="126" customHeight="1" x14ac:dyDescent="0.25">
      <c r="A46" s="178"/>
      <c r="B46" s="65" t="s">
        <v>131</v>
      </c>
      <c r="C46" s="65" t="s">
        <v>106</v>
      </c>
      <c r="D46" s="65" t="s">
        <v>117</v>
      </c>
      <c r="E46" s="3" t="s">
        <v>189</v>
      </c>
      <c r="F46" s="78" t="s">
        <v>128</v>
      </c>
      <c r="G46" s="58" t="s">
        <v>304</v>
      </c>
      <c r="H46" s="58" t="s">
        <v>247</v>
      </c>
      <c r="I46" s="75">
        <v>100</v>
      </c>
      <c r="J46" s="75">
        <v>45</v>
      </c>
      <c r="K46" s="76">
        <v>45</v>
      </c>
      <c r="L46" s="37" t="s">
        <v>206</v>
      </c>
      <c r="M46" s="63">
        <v>100</v>
      </c>
      <c r="N46" s="63">
        <v>100</v>
      </c>
      <c r="O46" s="100">
        <f t="shared" si="28"/>
        <v>1</v>
      </c>
      <c r="P46" s="1" t="s">
        <v>312</v>
      </c>
      <c r="Q46" s="101">
        <v>100</v>
      </c>
      <c r="R46" s="101">
        <v>25</v>
      </c>
      <c r="S46" s="102">
        <f t="shared" si="29"/>
        <v>0.25</v>
      </c>
      <c r="T46" s="1" t="s">
        <v>333</v>
      </c>
      <c r="U46" s="117">
        <v>100</v>
      </c>
      <c r="V46" s="117">
        <v>50</v>
      </c>
      <c r="W46" s="114">
        <f t="shared" ref="W46:W48" si="31">+V46/U46</f>
        <v>0.5</v>
      </c>
      <c r="X46" s="115" t="s">
        <v>404</v>
      </c>
      <c r="Y46" s="13"/>
      <c r="Z46" s="3"/>
      <c r="AA46" s="54"/>
      <c r="AB46" s="3"/>
      <c r="AC46" s="54"/>
      <c r="AD46" s="3"/>
      <c r="AE46" s="54"/>
      <c r="AF46" s="4"/>
      <c r="AG46" s="36"/>
      <c r="AH46" s="53"/>
      <c r="AI46" s="75">
        <v>100</v>
      </c>
      <c r="AJ46" s="75">
        <v>100</v>
      </c>
      <c r="AK46" s="26">
        <v>0.3</v>
      </c>
    </row>
    <row r="47" spans="1:37" ht="182.25" customHeight="1" x14ac:dyDescent="0.25">
      <c r="A47" s="178"/>
      <c r="B47" s="65" t="s">
        <v>132</v>
      </c>
      <c r="C47" s="65" t="s">
        <v>107</v>
      </c>
      <c r="D47" s="65" t="s">
        <v>118</v>
      </c>
      <c r="E47" s="3" t="s">
        <v>189</v>
      </c>
      <c r="F47" s="78" t="s">
        <v>128</v>
      </c>
      <c r="G47" s="58" t="s">
        <v>304</v>
      </c>
      <c r="H47" s="58" t="s">
        <v>245</v>
      </c>
      <c r="I47" s="75">
        <v>1</v>
      </c>
      <c r="J47" s="75">
        <v>0</v>
      </c>
      <c r="K47" s="76">
        <v>0</v>
      </c>
      <c r="L47" s="37" t="s">
        <v>205</v>
      </c>
      <c r="M47" s="63">
        <v>1</v>
      </c>
      <c r="N47" s="63">
        <v>1</v>
      </c>
      <c r="O47" s="100">
        <f t="shared" ref="O47" si="32">+N47/M47</f>
        <v>1</v>
      </c>
      <c r="P47" s="1" t="s">
        <v>279</v>
      </c>
      <c r="Q47" s="101">
        <v>3</v>
      </c>
      <c r="R47" s="101">
        <v>1</v>
      </c>
      <c r="S47" s="102">
        <f t="shared" ref="S47" si="33">IFERROR(R47/Q47,0)</f>
        <v>0.33333333333333331</v>
      </c>
      <c r="T47" s="1" t="s">
        <v>332</v>
      </c>
      <c r="U47" s="117">
        <v>3</v>
      </c>
      <c r="V47" s="117">
        <v>2</v>
      </c>
      <c r="W47" s="114">
        <f t="shared" si="31"/>
        <v>0.66666666666666663</v>
      </c>
      <c r="X47" s="115" t="s">
        <v>403</v>
      </c>
      <c r="Y47" s="13"/>
      <c r="Z47" s="3"/>
      <c r="AA47" s="54"/>
      <c r="AB47" s="3"/>
      <c r="AC47" s="54"/>
      <c r="AD47" s="3"/>
      <c r="AE47" s="54"/>
      <c r="AF47" s="4"/>
      <c r="AG47" s="36"/>
      <c r="AH47" s="53"/>
      <c r="AI47" s="75">
        <v>3</v>
      </c>
      <c r="AJ47" s="75">
        <v>2</v>
      </c>
      <c r="AK47" s="26">
        <v>0.66669999999999996</v>
      </c>
    </row>
    <row r="48" spans="1:37" ht="174" customHeight="1" x14ac:dyDescent="0.25">
      <c r="A48" s="178"/>
      <c r="B48" s="65" t="s">
        <v>133</v>
      </c>
      <c r="C48" s="65" t="s">
        <v>108</v>
      </c>
      <c r="D48" s="65" t="s">
        <v>119</v>
      </c>
      <c r="E48" s="3" t="s">
        <v>189</v>
      </c>
      <c r="F48" s="78" t="s">
        <v>128</v>
      </c>
      <c r="G48" s="58" t="s">
        <v>304</v>
      </c>
      <c r="H48" s="58" t="s">
        <v>245</v>
      </c>
      <c r="I48" s="75">
        <v>5</v>
      </c>
      <c r="J48" s="75">
        <v>3</v>
      </c>
      <c r="K48" s="76">
        <v>60</v>
      </c>
      <c r="L48" s="37" t="s">
        <v>204</v>
      </c>
      <c r="M48" s="63">
        <v>5</v>
      </c>
      <c r="N48" s="63">
        <v>5</v>
      </c>
      <c r="O48" s="100">
        <f t="shared" ref="O48:O50" si="34">+N48/M48</f>
        <v>1</v>
      </c>
      <c r="P48" s="37" t="s">
        <v>297</v>
      </c>
      <c r="Q48" s="101">
        <v>20</v>
      </c>
      <c r="R48" s="101">
        <v>7</v>
      </c>
      <c r="S48" s="102">
        <f t="shared" ref="S48:S51" si="35">IFERROR(R48/Q48,0)</f>
        <v>0.35</v>
      </c>
      <c r="T48" s="1" t="s">
        <v>331</v>
      </c>
      <c r="U48" s="117">
        <v>20</v>
      </c>
      <c r="V48" s="117">
        <v>13</v>
      </c>
      <c r="W48" s="114">
        <f t="shared" si="31"/>
        <v>0.65</v>
      </c>
      <c r="X48" s="115" t="s">
        <v>402</v>
      </c>
      <c r="Y48" s="13"/>
      <c r="Z48" s="3"/>
      <c r="AA48" s="54"/>
      <c r="AB48" s="3"/>
      <c r="AC48" s="54"/>
      <c r="AD48" s="3"/>
      <c r="AE48" s="54"/>
      <c r="AF48" s="4"/>
      <c r="AG48" s="36"/>
      <c r="AH48" s="53"/>
      <c r="AI48" s="75">
        <v>100</v>
      </c>
      <c r="AJ48" s="75">
        <v>13</v>
      </c>
      <c r="AK48" s="26">
        <v>0.13</v>
      </c>
    </row>
    <row r="49" spans="1:37" ht="123" customHeight="1" x14ac:dyDescent="0.25">
      <c r="A49" s="178"/>
      <c r="B49" s="65" t="s">
        <v>349</v>
      </c>
      <c r="C49" s="65" t="s">
        <v>371</v>
      </c>
      <c r="D49" s="65" t="s">
        <v>372</v>
      </c>
      <c r="E49" s="3" t="s">
        <v>189</v>
      </c>
      <c r="F49" s="78" t="s">
        <v>129</v>
      </c>
      <c r="G49" s="58" t="s">
        <v>244</v>
      </c>
      <c r="H49" s="58" t="s">
        <v>245</v>
      </c>
      <c r="I49" s="63">
        <v>0</v>
      </c>
      <c r="J49" s="63">
        <v>0</v>
      </c>
      <c r="K49" s="64">
        <v>0</v>
      </c>
      <c r="L49" s="37" t="s">
        <v>239</v>
      </c>
      <c r="M49" s="63">
        <v>0</v>
      </c>
      <c r="N49" s="63">
        <v>0</v>
      </c>
      <c r="O49" s="64">
        <v>0</v>
      </c>
      <c r="P49" s="37" t="s">
        <v>239</v>
      </c>
      <c r="Q49" s="101">
        <v>2</v>
      </c>
      <c r="R49" s="101">
        <v>0.4</v>
      </c>
      <c r="S49" s="102">
        <f t="shared" si="35"/>
        <v>0.2</v>
      </c>
      <c r="T49" s="1" t="s">
        <v>351</v>
      </c>
      <c r="U49" s="117">
        <v>2</v>
      </c>
      <c r="V49" s="117">
        <v>0.9</v>
      </c>
      <c r="W49" s="120">
        <v>0.45</v>
      </c>
      <c r="X49" s="115" t="s">
        <v>421</v>
      </c>
      <c r="Y49" s="13"/>
      <c r="Z49" s="3"/>
      <c r="AA49" s="54"/>
      <c r="AB49" s="3"/>
      <c r="AC49" s="54"/>
      <c r="AD49" s="3"/>
      <c r="AE49" s="54"/>
      <c r="AF49" s="4"/>
      <c r="AG49" s="36"/>
      <c r="AH49" s="53"/>
      <c r="AI49" s="75">
        <v>5</v>
      </c>
      <c r="AJ49" s="75">
        <v>0.9</v>
      </c>
      <c r="AK49" s="26">
        <v>0.18</v>
      </c>
    </row>
    <row r="50" spans="1:37" ht="150.75" customHeight="1" x14ac:dyDescent="0.25">
      <c r="A50" s="178"/>
      <c r="B50" s="65" t="s">
        <v>134</v>
      </c>
      <c r="C50" s="65" t="s">
        <v>109</v>
      </c>
      <c r="D50" s="65" t="s">
        <v>120</v>
      </c>
      <c r="E50" s="3" t="s">
        <v>189</v>
      </c>
      <c r="F50" s="78" t="s">
        <v>129</v>
      </c>
      <c r="G50" s="58" t="s">
        <v>244</v>
      </c>
      <c r="H50" s="58" t="s">
        <v>245</v>
      </c>
      <c r="I50" s="63">
        <v>2</v>
      </c>
      <c r="J50" s="63">
        <v>0</v>
      </c>
      <c r="K50" s="64">
        <v>0</v>
      </c>
      <c r="L50" s="37" t="s">
        <v>227</v>
      </c>
      <c r="M50" s="63">
        <v>2</v>
      </c>
      <c r="N50" s="63">
        <v>1.53</v>
      </c>
      <c r="O50" s="100">
        <f t="shared" si="34"/>
        <v>0.76500000000000001</v>
      </c>
      <c r="P50" s="1" t="s">
        <v>313</v>
      </c>
      <c r="Q50" s="101">
        <v>4</v>
      </c>
      <c r="R50" s="101">
        <v>1.73</v>
      </c>
      <c r="S50" s="102">
        <f t="shared" si="35"/>
        <v>0.4325</v>
      </c>
      <c r="T50" s="1" t="s">
        <v>354</v>
      </c>
      <c r="U50" s="117">
        <v>4</v>
      </c>
      <c r="V50" s="117">
        <v>1.9</v>
      </c>
      <c r="W50" s="114">
        <f t="shared" ref="W50:W56" si="36">+V50/U50</f>
        <v>0.47499999999999998</v>
      </c>
      <c r="X50" s="115" t="s">
        <v>425</v>
      </c>
      <c r="Y50" s="13"/>
      <c r="Z50" s="3"/>
      <c r="AA50" s="54"/>
      <c r="AB50" s="3"/>
      <c r="AC50" s="54"/>
      <c r="AD50" s="3"/>
      <c r="AE50" s="54"/>
      <c r="AF50" s="4"/>
      <c r="AG50" s="36"/>
      <c r="AH50" s="53"/>
      <c r="AI50" s="75">
        <v>7</v>
      </c>
      <c r="AJ50" s="75">
        <v>1.9</v>
      </c>
      <c r="AK50" s="26">
        <v>0.27142857142857141</v>
      </c>
    </row>
    <row r="51" spans="1:37" ht="150.75" customHeight="1" x14ac:dyDescent="0.25">
      <c r="A51" s="178"/>
      <c r="B51" s="65" t="s">
        <v>135</v>
      </c>
      <c r="C51" s="65" t="s">
        <v>110</v>
      </c>
      <c r="D51" s="65" t="s">
        <v>121</v>
      </c>
      <c r="E51" s="3" t="s">
        <v>189</v>
      </c>
      <c r="F51" s="78" t="s">
        <v>129</v>
      </c>
      <c r="G51" s="58" t="s">
        <v>244</v>
      </c>
      <c r="H51" s="58" t="s">
        <v>245</v>
      </c>
      <c r="I51" s="63">
        <v>0.1</v>
      </c>
      <c r="J51" s="63">
        <v>0</v>
      </c>
      <c r="K51" s="64">
        <v>0</v>
      </c>
      <c r="L51" s="37" t="s">
        <v>228</v>
      </c>
      <c r="M51" s="63">
        <v>0.1</v>
      </c>
      <c r="N51" s="63">
        <v>0.1</v>
      </c>
      <c r="O51" s="100">
        <f t="shared" ref="O51" si="37">+N51/M51</f>
        <v>1</v>
      </c>
      <c r="P51" s="1" t="s">
        <v>314</v>
      </c>
      <c r="Q51" s="101">
        <v>0.35</v>
      </c>
      <c r="R51" s="101">
        <v>0.1</v>
      </c>
      <c r="S51" s="102">
        <f t="shared" si="35"/>
        <v>0.28571428571428575</v>
      </c>
      <c r="T51" s="1" t="s">
        <v>355</v>
      </c>
      <c r="U51" s="117">
        <v>0.35</v>
      </c>
      <c r="V51" s="117">
        <v>0.18</v>
      </c>
      <c r="W51" s="114">
        <f t="shared" si="36"/>
        <v>0.51428571428571435</v>
      </c>
      <c r="X51" s="115" t="s">
        <v>426</v>
      </c>
      <c r="Y51" s="13"/>
      <c r="Z51" s="3"/>
      <c r="AA51" s="54"/>
      <c r="AB51" s="3"/>
      <c r="AC51" s="54"/>
      <c r="AD51" s="3"/>
      <c r="AE51" s="54"/>
      <c r="AF51" s="4"/>
      <c r="AG51" s="36"/>
      <c r="AH51" s="53"/>
      <c r="AI51" s="75">
        <v>1</v>
      </c>
      <c r="AJ51" s="75">
        <v>0.18</v>
      </c>
      <c r="AK51" s="26">
        <v>0.18</v>
      </c>
    </row>
    <row r="52" spans="1:37" ht="181.5" customHeight="1" x14ac:dyDescent="0.25">
      <c r="A52" s="178"/>
      <c r="B52" s="65" t="s">
        <v>136</v>
      </c>
      <c r="C52" s="65" t="s">
        <v>111</v>
      </c>
      <c r="D52" s="65" t="s">
        <v>122</v>
      </c>
      <c r="E52" s="3" t="s">
        <v>189</v>
      </c>
      <c r="F52" s="78" t="s">
        <v>129</v>
      </c>
      <c r="G52" s="58" t="s">
        <v>244</v>
      </c>
      <c r="H52" s="58" t="s">
        <v>245</v>
      </c>
      <c r="I52" s="63">
        <v>10</v>
      </c>
      <c r="J52" s="63">
        <v>4</v>
      </c>
      <c r="K52" s="64">
        <v>40</v>
      </c>
      <c r="L52" s="37" t="s">
        <v>211</v>
      </c>
      <c r="M52" s="63">
        <v>10</v>
      </c>
      <c r="N52" s="63">
        <v>10</v>
      </c>
      <c r="O52" s="100">
        <f t="shared" ref="O52:O53" si="38">+N52/M52</f>
        <v>1</v>
      </c>
      <c r="P52" s="1" t="s">
        <v>315</v>
      </c>
      <c r="Q52" s="101">
        <v>35</v>
      </c>
      <c r="R52" s="101">
        <v>15</v>
      </c>
      <c r="S52" s="102">
        <f t="shared" ref="S52:S54" si="39">IFERROR(R52/Q52,0)</f>
        <v>0.42857142857142855</v>
      </c>
      <c r="T52" s="1" t="s">
        <v>339</v>
      </c>
      <c r="U52" s="117">
        <v>35</v>
      </c>
      <c r="V52" s="117">
        <v>18</v>
      </c>
      <c r="W52" s="114">
        <f t="shared" si="36"/>
        <v>0.51428571428571423</v>
      </c>
      <c r="X52" s="115" t="s">
        <v>410</v>
      </c>
      <c r="Y52" s="13"/>
      <c r="Z52" s="3"/>
      <c r="AA52" s="54"/>
      <c r="AB52" s="3"/>
      <c r="AC52" s="54"/>
      <c r="AD52" s="3"/>
      <c r="AE52" s="54"/>
      <c r="AF52" s="4"/>
      <c r="AG52" s="36"/>
      <c r="AH52" s="53"/>
      <c r="AI52" s="75">
        <v>100</v>
      </c>
      <c r="AJ52" s="75">
        <v>18</v>
      </c>
      <c r="AK52" s="26">
        <v>0.18</v>
      </c>
    </row>
    <row r="53" spans="1:37" ht="156" customHeight="1" x14ac:dyDescent="0.25">
      <c r="A53" s="178"/>
      <c r="B53" s="65" t="s">
        <v>137</v>
      </c>
      <c r="C53" s="65" t="s">
        <v>112</v>
      </c>
      <c r="D53" s="65" t="s">
        <v>123</v>
      </c>
      <c r="E53" s="3" t="s">
        <v>189</v>
      </c>
      <c r="F53" s="78" t="s">
        <v>129</v>
      </c>
      <c r="G53" s="58" t="s">
        <v>244</v>
      </c>
      <c r="H53" s="58" t="s">
        <v>245</v>
      </c>
      <c r="I53" s="63">
        <v>10</v>
      </c>
      <c r="J53" s="63">
        <v>0.6</v>
      </c>
      <c r="K53" s="64">
        <v>6</v>
      </c>
      <c r="L53" s="37" t="s">
        <v>215</v>
      </c>
      <c r="M53" s="63">
        <v>10</v>
      </c>
      <c r="N53" s="63">
        <v>10</v>
      </c>
      <c r="O53" s="100">
        <f t="shared" si="38"/>
        <v>1</v>
      </c>
      <c r="P53" s="1" t="s">
        <v>316</v>
      </c>
      <c r="Q53" s="101">
        <v>35</v>
      </c>
      <c r="R53" s="101">
        <v>11</v>
      </c>
      <c r="S53" s="102">
        <f t="shared" si="39"/>
        <v>0.31428571428571428</v>
      </c>
      <c r="T53" s="1" t="s">
        <v>344</v>
      </c>
      <c r="U53" s="117">
        <v>35</v>
      </c>
      <c r="V53" s="117">
        <v>18</v>
      </c>
      <c r="W53" s="114">
        <f t="shared" si="36"/>
        <v>0.51428571428571423</v>
      </c>
      <c r="X53" s="115" t="s">
        <v>415</v>
      </c>
      <c r="Y53" s="13"/>
      <c r="Z53" s="3"/>
      <c r="AA53" s="54"/>
      <c r="AB53" s="3"/>
      <c r="AC53" s="54"/>
      <c r="AD53" s="3"/>
      <c r="AE53" s="54"/>
      <c r="AF53" s="4"/>
      <c r="AG53" s="36"/>
      <c r="AH53" s="53"/>
      <c r="AI53" s="75">
        <v>100</v>
      </c>
      <c r="AJ53" s="75">
        <v>18</v>
      </c>
      <c r="AK53" s="26">
        <v>0.18</v>
      </c>
    </row>
    <row r="54" spans="1:37" ht="135.75" customHeight="1" x14ac:dyDescent="0.25">
      <c r="A54" s="178"/>
      <c r="B54" s="65" t="s">
        <v>138</v>
      </c>
      <c r="C54" s="65" t="s">
        <v>113</v>
      </c>
      <c r="D54" s="65" t="s">
        <v>124</v>
      </c>
      <c r="E54" s="3" t="s">
        <v>189</v>
      </c>
      <c r="F54" s="78" t="s">
        <v>54</v>
      </c>
      <c r="G54" s="58" t="s">
        <v>190</v>
      </c>
      <c r="H54" s="58" t="s">
        <v>245</v>
      </c>
      <c r="I54" s="63">
        <v>23</v>
      </c>
      <c r="J54" s="63">
        <v>0</v>
      </c>
      <c r="K54" s="64">
        <v>0</v>
      </c>
      <c r="L54" s="37" t="s">
        <v>239</v>
      </c>
      <c r="M54" s="63">
        <v>23</v>
      </c>
      <c r="N54" s="63">
        <v>23</v>
      </c>
      <c r="O54" s="100">
        <f t="shared" ref="O54:O56" si="40">+N54/M54</f>
        <v>1</v>
      </c>
      <c r="P54" s="1" t="s">
        <v>317</v>
      </c>
      <c r="Q54" s="101">
        <v>24</v>
      </c>
      <c r="R54" s="101">
        <v>23</v>
      </c>
      <c r="S54" s="102">
        <f t="shared" si="39"/>
        <v>0.95833333333333337</v>
      </c>
      <c r="T54" s="1" t="s">
        <v>334</v>
      </c>
      <c r="U54" s="117">
        <v>24</v>
      </c>
      <c r="V54" s="117">
        <v>23</v>
      </c>
      <c r="W54" s="114">
        <f t="shared" si="36"/>
        <v>0.95833333333333337</v>
      </c>
      <c r="X54" s="115" t="s">
        <v>405</v>
      </c>
      <c r="Y54" s="13"/>
      <c r="Z54" s="3"/>
      <c r="AA54" s="54"/>
      <c r="AB54" s="3"/>
      <c r="AC54" s="54"/>
      <c r="AD54" s="3"/>
      <c r="AE54" s="54"/>
      <c r="AF54" s="4"/>
      <c r="AG54" s="36"/>
      <c r="AH54" s="53"/>
      <c r="AI54" s="75">
        <v>25</v>
      </c>
      <c r="AJ54" s="75">
        <v>23</v>
      </c>
      <c r="AK54" s="26">
        <v>0.92</v>
      </c>
    </row>
    <row r="55" spans="1:37" ht="154.5" customHeight="1" x14ac:dyDescent="0.25">
      <c r="A55" s="178"/>
      <c r="B55" s="65" t="s">
        <v>139</v>
      </c>
      <c r="C55" s="65" t="s">
        <v>114</v>
      </c>
      <c r="D55" s="65" t="s">
        <v>125</v>
      </c>
      <c r="E55" s="3" t="s">
        <v>189</v>
      </c>
      <c r="F55" s="78" t="s">
        <v>54</v>
      </c>
      <c r="G55" s="58" t="s">
        <v>190</v>
      </c>
      <c r="H55" s="58" t="s">
        <v>245</v>
      </c>
      <c r="I55" s="75">
        <v>0.35</v>
      </c>
      <c r="J55" s="75">
        <v>0.1</v>
      </c>
      <c r="K55" s="76">
        <v>0</v>
      </c>
      <c r="L55" s="37" t="s">
        <v>208</v>
      </c>
      <c r="M55" s="63">
        <v>0.35</v>
      </c>
      <c r="N55" s="63">
        <v>0.35</v>
      </c>
      <c r="O55" s="100">
        <f t="shared" si="40"/>
        <v>1</v>
      </c>
      <c r="P55" s="1" t="s">
        <v>318</v>
      </c>
      <c r="Q55" s="101">
        <v>2</v>
      </c>
      <c r="R55" s="101">
        <v>0.4</v>
      </c>
      <c r="S55" s="102">
        <f t="shared" ref="S55:S56" si="41">IFERROR(R55/Q55,0)</f>
        <v>0.2</v>
      </c>
      <c r="T55" s="1" t="s">
        <v>336</v>
      </c>
      <c r="U55" s="117">
        <v>2</v>
      </c>
      <c r="V55" s="117">
        <v>0.8</v>
      </c>
      <c r="W55" s="114">
        <f t="shared" si="36"/>
        <v>0.4</v>
      </c>
      <c r="X55" s="115" t="s">
        <v>407</v>
      </c>
      <c r="Y55" s="13"/>
      <c r="Z55" s="3"/>
      <c r="AA55" s="54"/>
      <c r="AB55" s="3"/>
      <c r="AC55" s="54"/>
      <c r="AD55" s="3"/>
      <c r="AE55" s="54"/>
      <c r="AF55" s="4"/>
      <c r="AG55" s="36"/>
      <c r="AH55" s="53"/>
      <c r="AI55" s="75">
        <v>2</v>
      </c>
      <c r="AJ55" s="75">
        <v>0.8</v>
      </c>
      <c r="AK55" s="26">
        <v>0.4</v>
      </c>
    </row>
    <row r="56" spans="1:37" ht="225" customHeight="1" x14ac:dyDescent="0.25">
      <c r="A56" s="179"/>
      <c r="B56" s="65" t="s">
        <v>140</v>
      </c>
      <c r="C56" s="65" t="s">
        <v>115</v>
      </c>
      <c r="D56" s="65" t="s">
        <v>126</v>
      </c>
      <c r="E56" s="3" t="s">
        <v>189</v>
      </c>
      <c r="F56" s="78" t="s">
        <v>54</v>
      </c>
      <c r="G56" s="58" t="s">
        <v>190</v>
      </c>
      <c r="H56" s="58" t="s">
        <v>245</v>
      </c>
      <c r="I56" s="75">
        <v>10</v>
      </c>
      <c r="J56" s="75">
        <v>2.5</v>
      </c>
      <c r="K56" s="76">
        <v>25</v>
      </c>
      <c r="L56" s="37" t="s">
        <v>209</v>
      </c>
      <c r="M56" s="63">
        <v>10</v>
      </c>
      <c r="N56" s="63">
        <v>10</v>
      </c>
      <c r="O56" s="100">
        <f t="shared" si="40"/>
        <v>1</v>
      </c>
      <c r="P56" s="1" t="s">
        <v>319</v>
      </c>
      <c r="Q56" s="101">
        <v>35</v>
      </c>
      <c r="R56" s="101">
        <v>12</v>
      </c>
      <c r="S56" s="102">
        <f t="shared" si="41"/>
        <v>0.34285714285714286</v>
      </c>
      <c r="T56" s="1" t="s">
        <v>337</v>
      </c>
      <c r="U56" s="117">
        <v>35</v>
      </c>
      <c r="V56" s="117">
        <v>16</v>
      </c>
      <c r="W56" s="114">
        <f t="shared" si="36"/>
        <v>0.45714285714285713</v>
      </c>
      <c r="X56" s="115" t="s">
        <v>408</v>
      </c>
      <c r="Y56" s="13"/>
      <c r="Z56" s="3"/>
      <c r="AA56" s="54"/>
      <c r="AB56" s="3"/>
      <c r="AC56" s="54"/>
      <c r="AD56" s="3"/>
      <c r="AE56" s="54"/>
      <c r="AF56" s="4"/>
      <c r="AG56" s="36"/>
      <c r="AH56" s="53"/>
      <c r="AI56" s="126">
        <v>100</v>
      </c>
      <c r="AJ56" s="126">
        <v>16</v>
      </c>
      <c r="AK56" s="2">
        <v>0.16</v>
      </c>
    </row>
    <row r="57" spans="1:37" s="57" customFormat="1" ht="42" customHeight="1" x14ac:dyDescent="0.25">
      <c r="A57" s="90"/>
      <c r="B57" s="134" t="s">
        <v>260</v>
      </c>
      <c r="C57" s="140"/>
      <c r="D57" s="140"/>
      <c r="E57" s="140"/>
      <c r="F57" s="140"/>
      <c r="G57" s="140"/>
      <c r="H57" s="140"/>
      <c r="I57" s="140"/>
      <c r="J57" s="140"/>
      <c r="K57" s="140"/>
      <c r="L57" s="140"/>
      <c r="M57" s="140"/>
      <c r="N57" s="140"/>
      <c r="O57" s="149">
        <f>SUM(O44:O56)/11</f>
        <v>0.97863636363636364</v>
      </c>
      <c r="P57" s="140"/>
      <c r="Q57" s="140"/>
      <c r="R57" s="140"/>
      <c r="S57" s="142"/>
      <c r="T57" s="140"/>
      <c r="U57" s="140"/>
      <c r="V57" s="140"/>
      <c r="W57" s="162">
        <f>SUM(W44:W56)/13</f>
        <v>0.54807692307692313</v>
      </c>
      <c r="X57" s="246"/>
      <c r="Y57" s="155"/>
      <c r="Z57" s="155"/>
      <c r="AA57" s="155"/>
      <c r="AB57" s="155"/>
      <c r="AC57" s="155"/>
      <c r="AD57" s="155"/>
      <c r="AE57" s="155"/>
      <c r="AF57" s="155"/>
      <c r="AG57" s="155"/>
      <c r="AH57" s="155"/>
      <c r="AI57" s="155"/>
      <c r="AJ57" s="155"/>
      <c r="AK57" s="162">
        <f>SUM(AK44:AK56)/13</f>
        <v>0.31108681318681319</v>
      </c>
    </row>
    <row r="58" spans="1:37" ht="314.25" customHeight="1" x14ac:dyDescent="0.25">
      <c r="A58" s="177" t="s">
        <v>63</v>
      </c>
      <c r="B58" s="65" t="s">
        <v>150</v>
      </c>
      <c r="C58" s="65" t="s">
        <v>141</v>
      </c>
      <c r="D58" s="65" t="s">
        <v>145</v>
      </c>
      <c r="E58" s="3" t="s">
        <v>189</v>
      </c>
      <c r="F58" s="78" t="s">
        <v>31</v>
      </c>
      <c r="G58" s="58" t="s">
        <v>240</v>
      </c>
      <c r="H58" s="58" t="s">
        <v>247</v>
      </c>
      <c r="I58" s="63">
        <v>100</v>
      </c>
      <c r="J58" s="63">
        <v>8</v>
      </c>
      <c r="K58" s="64">
        <v>8</v>
      </c>
      <c r="L58" s="37" t="s">
        <v>226</v>
      </c>
      <c r="M58" s="63">
        <v>100</v>
      </c>
      <c r="N58" s="63">
        <v>80</v>
      </c>
      <c r="O58" s="100">
        <f t="shared" ref="O58" si="42">+N58/M58</f>
        <v>0.8</v>
      </c>
      <c r="P58" s="38" t="s">
        <v>289</v>
      </c>
      <c r="Q58" s="101">
        <v>100</v>
      </c>
      <c r="R58" s="101">
        <v>30</v>
      </c>
      <c r="S58" s="102">
        <f t="shared" ref="S58" si="43">IFERROR(R58/Q58,0)</f>
        <v>0.3</v>
      </c>
      <c r="T58" s="1" t="s">
        <v>353</v>
      </c>
      <c r="U58" s="117">
        <v>100</v>
      </c>
      <c r="V58" s="117">
        <v>40</v>
      </c>
      <c r="W58" s="114">
        <f t="shared" ref="W58:W61" si="44">+V58/U58</f>
        <v>0.4</v>
      </c>
      <c r="X58" s="115" t="s">
        <v>424</v>
      </c>
      <c r="Y58" s="29"/>
      <c r="Z58" s="4"/>
      <c r="AA58" s="26"/>
      <c r="AB58" s="3"/>
      <c r="AC58" s="26"/>
      <c r="AD58" s="3"/>
      <c r="AE58" s="54"/>
      <c r="AF58" s="3"/>
      <c r="AG58" s="30"/>
      <c r="AH58" s="53"/>
      <c r="AI58" s="75">
        <v>100</v>
      </c>
      <c r="AJ58" s="75">
        <v>80</v>
      </c>
      <c r="AK58" s="26">
        <v>0.24</v>
      </c>
    </row>
    <row r="59" spans="1:37" ht="246" customHeight="1" x14ac:dyDescent="0.25">
      <c r="A59" s="177"/>
      <c r="B59" s="65" t="s">
        <v>151</v>
      </c>
      <c r="C59" s="65" t="s">
        <v>142</v>
      </c>
      <c r="D59" s="65" t="s">
        <v>146</v>
      </c>
      <c r="E59" s="3" t="s">
        <v>189</v>
      </c>
      <c r="F59" s="78" t="s">
        <v>54</v>
      </c>
      <c r="G59" s="58" t="s">
        <v>190</v>
      </c>
      <c r="H59" s="58" t="s">
        <v>245</v>
      </c>
      <c r="I59" s="75">
        <v>15</v>
      </c>
      <c r="J59" s="75">
        <v>10</v>
      </c>
      <c r="K59" s="76">
        <v>66.67</v>
      </c>
      <c r="L59" s="37" t="s">
        <v>210</v>
      </c>
      <c r="M59" s="63">
        <v>15</v>
      </c>
      <c r="N59" s="63">
        <v>15</v>
      </c>
      <c r="O59" s="100">
        <f t="shared" ref="O59:O61" si="45">+N59/M59</f>
        <v>1</v>
      </c>
      <c r="P59" s="38" t="s">
        <v>280</v>
      </c>
      <c r="Q59" s="101">
        <v>35</v>
      </c>
      <c r="R59" s="101">
        <v>15</v>
      </c>
      <c r="S59" s="102">
        <f t="shared" ref="S59:S61" si="46">IFERROR(R59/Q59,0)</f>
        <v>0.42857142857142855</v>
      </c>
      <c r="T59" s="1" t="s">
        <v>338</v>
      </c>
      <c r="U59" s="117">
        <v>35</v>
      </c>
      <c r="V59" s="117">
        <v>16</v>
      </c>
      <c r="W59" s="114">
        <f t="shared" si="44"/>
        <v>0.45714285714285713</v>
      </c>
      <c r="X59" s="115" t="s">
        <v>409</v>
      </c>
      <c r="Y59" s="29"/>
      <c r="Z59" s="4"/>
      <c r="AA59" s="26"/>
      <c r="AB59" s="3"/>
      <c r="AC59" s="26"/>
      <c r="AD59" s="3"/>
      <c r="AE59" s="54"/>
      <c r="AF59" s="3"/>
      <c r="AG59" s="30"/>
      <c r="AH59" s="53"/>
      <c r="AI59" s="75">
        <v>100</v>
      </c>
      <c r="AJ59" s="75">
        <v>16</v>
      </c>
      <c r="AK59" s="26">
        <v>0.16</v>
      </c>
    </row>
    <row r="60" spans="1:37" ht="132" customHeight="1" x14ac:dyDescent="0.25">
      <c r="A60" s="177"/>
      <c r="B60" s="65" t="s">
        <v>152</v>
      </c>
      <c r="C60" s="65" t="s">
        <v>143</v>
      </c>
      <c r="D60" s="65" t="s">
        <v>147</v>
      </c>
      <c r="E60" s="3" t="s">
        <v>189</v>
      </c>
      <c r="F60" s="78" t="s">
        <v>149</v>
      </c>
      <c r="G60" s="58" t="s">
        <v>196</v>
      </c>
      <c r="H60" s="58" t="s">
        <v>245</v>
      </c>
      <c r="I60" s="63">
        <v>15</v>
      </c>
      <c r="J60" s="63">
        <v>6</v>
      </c>
      <c r="K60" s="64">
        <v>40</v>
      </c>
      <c r="L60" s="37" t="s">
        <v>220</v>
      </c>
      <c r="M60" s="63">
        <v>15</v>
      </c>
      <c r="N60" s="63">
        <v>10</v>
      </c>
      <c r="O60" s="100">
        <f t="shared" si="45"/>
        <v>0.66666666666666663</v>
      </c>
      <c r="P60" s="38" t="s">
        <v>284</v>
      </c>
      <c r="Q60" s="101">
        <v>37</v>
      </c>
      <c r="R60" s="101">
        <v>24</v>
      </c>
      <c r="S60" s="102">
        <f t="shared" si="46"/>
        <v>0.64864864864864868</v>
      </c>
      <c r="T60" s="1" t="s">
        <v>345</v>
      </c>
      <c r="U60" s="117">
        <v>37</v>
      </c>
      <c r="V60" s="117">
        <v>26</v>
      </c>
      <c r="W60" s="114">
        <f t="shared" si="44"/>
        <v>0.70270270270270274</v>
      </c>
      <c r="X60" s="115" t="s">
        <v>416</v>
      </c>
      <c r="Y60" s="29"/>
      <c r="Z60" s="4"/>
      <c r="AA60" s="26"/>
      <c r="AB60" s="3"/>
      <c r="AC60" s="26"/>
      <c r="AD60" s="3"/>
      <c r="AE60" s="54"/>
      <c r="AF60" s="3"/>
      <c r="AG60" s="30"/>
      <c r="AH60" s="53"/>
      <c r="AI60" s="75">
        <v>100</v>
      </c>
      <c r="AJ60" s="75">
        <v>26</v>
      </c>
      <c r="AK60" s="26">
        <v>0.26</v>
      </c>
    </row>
    <row r="61" spans="1:37" ht="337.5" customHeight="1" x14ac:dyDescent="0.25">
      <c r="A61" s="177"/>
      <c r="B61" s="3" t="s">
        <v>153</v>
      </c>
      <c r="C61" s="65" t="s">
        <v>144</v>
      </c>
      <c r="D61" s="65" t="s">
        <v>148</v>
      </c>
      <c r="E61" s="3" t="s">
        <v>189</v>
      </c>
      <c r="F61" s="78" t="s">
        <v>149</v>
      </c>
      <c r="G61" s="58" t="s">
        <v>196</v>
      </c>
      <c r="H61" s="58" t="s">
        <v>245</v>
      </c>
      <c r="I61" s="63">
        <v>15</v>
      </c>
      <c r="J61" s="63">
        <v>5</v>
      </c>
      <c r="K61" s="64">
        <v>33.33</v>
      </c>
      <c r="L61" s="37" t="s">
        <v>223</v>
      </c>
      <c r="M61" s="63">
        <v>15</v>
      </c>
      <c r="N61" s="63">
        <v>14.5</v>
      </c>
      <c r="O61" s="100">
        <f t="shared" si="45"/>
        <v>0.96666666666666667</v>
      </c>
      <c r="P61" s="38" t="s">
        <v>287</v>
      </c>
      <c r="Q61" s="101">
        <v>37</v>
      </c>
      <c r="R61" s="101">
        <v>24.5</v>
      </c>
      <c r="S61" s="102">
        <f t="shared" si="46"/>
        <v>0.66216216216216217</v>
      </c>
      <c r="T61" s="1" t="s">
        <v>390</v>
      </c>
      <c r="U61" s="117">
        <v>37</v>
      </c>
      <c r="V61" s="117">
        <v>25.5</v>
      </c>
      <c r="W61" s="114">
        <f t="shared" si="44"/>
        <v>0.68918918918918914</v>
      </c>
      <c r="X61" s="115" t="s">
        <v>420</v>
      </c>
      <c r="Y61" s="29"/>
      <c r="Z61" s="4"/>
      <c r="AA61" s="26"/>
      <c r="AB61" s="3"/>
      <c r="AC61" s="26"/>
      <c r="AD61" s="3"/>
      <c r="AE61" s="54"/>
      <c r="AF61" s="3"/>
      <c r="AG61" s="30"/>
      <c r="AH61" s="53"/>
      <c r="AI61" s="119">
        <v>100</v>
      </c>
      <c r="AJ61" s="131">
        <v>25.5</v>
      </c>
      <c r="AK61" s="132">
        <v>0.255</v>
      </c>
    </row>
    <row r="62" spans="1:37" s="57" customFormat="1" ht="55.5" customHeight="1" x14ac:dyDescent="0.25">
      <c r="A62" s="91"/>
      <c r="B62" s="134" t="s">
        <v>261</v>
      </c>
      <c r="C62" s="140"/>
      <c r="D62" s="140"/>
      <c r="E62" s="140"/>
      <c r="F62" s="140"/>
      <c r="G62" s="140"/>
      <c r="H62" s="140"/>
      <c r="I62" s="140"/>
      <c r="J62" s="140"/>
      <c r="K62" s="140"/>
      <c r="L62" s="140"/>
      <c r="M62" s="140"/>
      <c r="N62" s="140"/>
      <c r="O62" s="149">
        <f>SUM(O58:O61)/4</f>
        <v>0.85833333333333339</v>
      </c>
      <c r="P62" s="140"/>
      <c r="Q62" s="140"/>
      <c r="R62" s="140"/>
      <c r="S62" s="142"/>
      <c r="T62" s="140"/>
      <c r="U62" s="140"/>
      <c r="V62" s="140"/>
      <c r="W62" s="161">
        <f>SUM(W58:W61)/4</f>
        <v>0.56225868725868722</v>
      </c>
      <c r="X62" s="246"/>
      <c r="Y62" s="160"/>
      <c r="Z62" s="160"/>
      <c r="AA62" s="160"/>
      <c r="AB62" s="160"/>
      <c r="AC62" s="160"/>
      <c r="AD62" s="160"/>
      <c r="AE62" s="160"/>
      <c r="AF62" s="160"/>
      <c r="AG62" s="160"/>
      <c r="AH62" s="160"/>
      <c r="AI62" s="160"/>
      <c r="AJ62" s="160"/>
      <c r="AK62" s="161">
        <f>SUM(AK58:AK61)/4</f>
        <v>0.22875000000000001</v>
      </c>
    </row>
    <row r="63" spans="1:37" ht="284.25" customHeight="1" x14ac:dyDescent="0.25">
      <c r="A63" s="177" t="s">
        <v>64</v>
      </c>
      <c r="B63" s="65" t="s">
        <v>161</v>
      </c>
      <c r="C63" s="65" t="s">
        <v>154</v>
      </c>
      <c r="D63" s="65" t="s">
        <v>157</v>
      </c>
      <c r="E63" s="3" t="s">
        <v>189</v>
      </c>
      <c r="F63" s="78" t="s">
        <v>160</v>
      </c>
      <c r="G63" s="58" t="s">
        <v>240</v>
      </c>
      <c r="H63" s="58" t="s">
        <v>245</v>
      </c>
      <c r="I63" s="63">
        <v>10</v>
      </c>
      <c r="J63" s="63">
        <v>5</v>
      </c>
      <c r="K63" s="64">
        <v>50</v>
      </c>
      <c r="L63" s="37" t="s">
        <v>214</v>
      </c>
      <c r="M63" s="63">
        <v>9</v>
      </c>
      <c r="N63" s="63">
        <v>8.6</v>
      </c>
      <c r="O63" s="100">
        <f t="shared" ref="O63" si="47">+N63/M63</f>
        <v>0.95555555555555549</v>
      </c>
      <c r="P63" s="39" t="s">
        <v>283</v>
      </c>
      <c r="Q63" s="101">
        <v>40</v>
      </c>
      <c r="R63" s="101">
        <v>10</v>
      </c>
      <c r="S63" s="102">
        <f t="shared" ref="S63" si="48">IFERROR(R63/Q63,0)</f>
        <v>0.25</v>
      </c>
      <c r="T63" s="1" t="s">
        <v>343</v>
      </c>
      <c r="U63" s="117">
        <v>40</v>
      </c>
      <c r="V63" s="117">
        <v>30</v>
      </c>
      <c r="W63" s="114">
        <f t="shared" ref="W63:W65" si="49">+V63/U63</f>
        <v>0.75</v>
      </c>
      <c r="X63" s="115" t="s">
        <v>414</v>
      </c>
      <c r="Y63" s="31"/>
      <c r="Z63" s="4"/>
      <c r="AA63" s="54"/>
      <c r="AB63" s="3"/>
      <c r="AC63" s="54"/>
      <c r="AD63" s="40"/>
      <c r="AE63" s="54"/>
      <c r="AF63" s="3"/>
      <c r="AG63" s="30"/>
      <c r="AH63" s="3"/>
      <c r="AI63" s="75">
        <v>100</v>
      </c>
      <c r="AJ63" s="75">
        <v>30</v>
      </c>
      <c r="AK63" s="26">
        <v>0.3</v>
      </c>
    </row>
    <row r="64" spans="1:37" ht="117.75" customHeight="1" x14ac:dyDescent="0.25">
      <c r="A64" s="177"/>
      <c r="B64" s="65" t="s">
        <v>162</v>
      </c>
      <c r="C64" s="65" t="s">
        <v>155</v>
      </c>
      <c r="D64" s="65" t="s">
        <v>158</v>
      </c>
      <c r="E64" s="3" t="s">
        <v>189</v>
      </c>
      <c r="F64" s="78" t="s">
        <v>160</v>
      </c>
      <c r="G64" s="58" t="s">
        <v>240</v>
      </c>
      <c r="H64" s="58" t="s">
        <v>247</v>
      </c>
      <c r="I64" s="75">
        <v>20</v>
      </c>
      <c r="J64" s="75">
        <v>8</v>
      </c>
      <c r="K64" s="76">
        <v>40</v>
      </c>
      <c r="L64" s="37" t="s">
        <v>199</v>
      </c>
      <c r="M64" s="63">
        <v>20</v>
      </c>
      <c r="N64" s="63">
        <v>17</v>
      </c>
      <c r="O64" s="100">
        <f t="shared" ref="O64:O65" si="50">+N64/M64</f>
        <v>0.85</v>
      </c>
      <c r="P64" s="39" t="s">
        <v>275</v>
      </c>
      <c r="Q64" s="103">
        <v>20</v>
      </c>
      <c r="R64" s="103">
        <v>5</v>
      </c>
      <c r="S64" s="104">
        <f t="shared" ref="S64:S65" si="51">IFERROR(R64/Q64,0)</f>
        <v>0.25</v>
      </c>
      <c r="T64" s="107" t="s">
        <v>324</v>
      </c>
      <c r="U64" s="117">
        <v>20</v>
      </c>
      <c r="V64" s="117">
        <v>17</v>
      </c>
      <c r="W64" s="114">
        <f t="shared" si="49"/>
        <v>0.85</v>
      </c>
      <c r="X64" s="115" t="s">
        <v>395</v>
      </c>
      <c r="Y64" s="31"/>
      <c r="Z64" s="4"/>
      <c r="AA64" s="54"/>
      <c r="AB64" s="3"/>
      <c r="AC64" s="54"/>
      <c r="AD64" s="40"/>
      <c r="AE64" s="54"/>
      <c r="AF64" s="3"/>
      <c r="AG64" s="30"/>
      <c r="AH64" s="3"/>
      <c r="AI64" s="119">
        <v>20</v>
      </c>
      <c r="AJ64" s="119">
        <v>17</v>
      </c>
      <c r="AK64" s="120">
        <v>0.34</v>
      </c>
    </row>
    <row r="65" spans="1:37" ht="94.5" customHeight="1" x14ac:dyDescent="0.25">
      <c r="A65" s="177"/>
      <c r="B65" s="65" t="s">
        <v>163</v>
      </c>
      <c r="C65" s="65" t="s">
        <v>156</v>
      </c>
      <c r="D65" s="65" t="s">
        <v>159</v>
      </c>
      <c r="E65" s="3" t="s">
        <v>189</v>
      </c>
      <c r="F65" s="78" t="s">
        <v>160</v>
      </c>
      <c r="G65" s="58" t="s">
        <v>240</v>
      </c>
      <c r="H65" s="58" t="s">
        <v>247</v>
      </c>
      <c r="I65" s="63">
        <v>1</v>
      </c>
      <c r="J65" s="63">
        <v>0.5</v>
      </c>
      <c r="K65" s="64">
        <v>50</v>
      </c>
      <c r="L65" s="37" t="s">
        <v>221</v>
      </c>
      <c r="M65" s="63">
        <v>1</v>
      </c>
      <c r="N65" s="63">
        <v>1</v>
      </c>
      <c r="O65" s="100">
        <f t="shared" si="50"/>
        <v>1</v>
      </c>
      <c r="P65" s="4" t="s">
        <v>285</v>
      </c>
      <c r="Q65" s="101">
        <v>1</v>
      </c>
      <c r="R65" s="101">
        <v>0.25</v>
      </c>
      <c r="S65" s="102">
        <f t="shared" si="51"/>
        <v>0.25</v>
      </c>
      <c r="T65" s="1" t="s">
        <v>346</v>
      </c>
      <c r="U65" s="117">
        <v>1</v>
      </c>
      <c r="V65" s="117">
        <v>0.25</v>
      </c>
      <c r="W65" s="114">
        <f t="shared" si="49"/>
        <v>0.25</v>
      </c>
      <c r="X65" s="115" t="s">
        <v>417</v>
      </c>
      <c r="Y65" s="31"/>
      <c r="Z65" s="4"/>
      <c r="AA65" s="54"/>
      <c r="AB65" s="3"/>
      <c r="AC65" s="54"/>
      <c r="AD65" s="40"/>
      <c r="AE65" s="54"/>
      <c r="AF65" s="3"/>
      <c r="AG65" s="30"/>
      <c r="AH65" s="3"/>
      <c r="AI65" s="75">
        <v>1</v>
      </c>
      <c r="AJ65" s="75">
        <v>1</v>
      </c>
      <c r="AK65" s="26">
        <v>0.25</v>
      </c>
    </row>
    <row r="66" spans="1:37" s="57" customFormat="1" ht="51" customHeight="1" x14ac:dyDescent="0.25">
      <c r="A66" s="91"/>
      <c r="B66" s="134" t="s">
        <v>262</v>
      </c>
      <c r="C66" s="140"/>
      <c r="D66" s="140"/>
      <c r="E66" s="140"/>
      <c r="F66" s="140"/>
      <c r="G66" s="140"/>
      <c r="H66" s="140"/>
      <c r="I66" s="140"/>
      <c r="J66" s="140"/>
      <c r="K66" s="140"/>
      <c r="L66" s="140"/>
      <c r="M66" s="140"/>
      <c r="N66" s="140"/>
      <c r="O66" s="150">
        <f>SUM(O63:O65)/3</f>
        <v>0.93518518518518512</v>
      </c>
      <c r="P66" s="140"/>
      <c r="Q66" s="140"/>
      <c r="R66" s="140"/>
      <c r="S66" s="142"/>
      <c r="T66" s="140"/>
      <c r="U66" s="140"/>
      <c r="V66" s="140"/>
      <c r="W66" s="161">
        <f>SUM(W63:W65)/3</f>
        <v>0.6166666666666667</v>
      </c>
      <c r="X66" s="246"/>
      <c r="Y66" s="160"/>
      <c r="Z66" s="160"/>
      <c r="AA66" s="160"/>
      <c r="AB66" s="160"/>
      <c r="AC66" s="160"/>
      <c r="AD66" s="160"/>
      <c r="AE66" s="160"/>
      <c r="AF66" s="160"/>
      <c r="AG66" s="160"/>
      <c r="AH66" s="160"/>
      <c r="AI66" s="160"/>
      <c r="AJ66" s="160"/>
      <c r="AK66" s="161">
        <f>SUM(AK63:AK65)/3</f>
        <v>0.29666666666666669</v>
      </c>
    </row>
    <row r="67" spans="1:37" ht="124.5" customHeight="1" x14ac:dyDescent="0.25">
      <c r="A67" s="72" t="s">
        <v>65</v>
      </c>
      <c r="B67" s="24" t="s">
        <v>188</v>
      </c>
      <c r="C67" s="24" t="s">
        <v>164</v>
      </c>
      <c r="D67" s="24" t="s">
        <v>165</v>
      </c>
      <c r="E67" s="3" t="s">
        <v>189</v>
      </c>
      <c r="F67" s="24" t="s">
        <v>31</v>
      </c>
      <c r="G67" s="3" t="s">
        <v>240</v>
      </c>
      <c r="H67" s="3" t="s">
        <v>245</v>
      </c>
      <c r="I67" s="63">
        <v>10</v>
      </c>
      <c r="J67" s="63">
        <v>0</v>
      </c>
      <c r="K67" s="64">
        <v>0</v>
      </c>
      <c r="L67" s="5" t="s">
        <v>225</v>
      </c>
      <c r="M67" s="63">
        <v>8</v>
      </c>
      <c r="N67" s="63">
        <v>8</v>
      </c>
      <c r="O67" s="100">
        <f t="shared" ref="O67" si="52">+N67/M67</f>
        <v>1</v>
      </c>
      <c r="P67" s="7" t="s">
        <v>288</v>
      </c>
      <c r="Q67" s="101">
        <v>40</v>
      </c>
      <c r="R67" s="101">
        <v>10</v>
      </c>
      <c r="S67" s="102">
        <f t="shared" ref="S67" si="53">IFERROR(R67/Q67,0)</f>
        <v>0.25</v>
      </c>
      <c r="T67" s="7" t="s">
        <v>352</v>
      </c>
      <c r="U67" s="117">
        <v>40</v>
      </c>
      <c r="V67" s="117">
        <v>30</v>
      </c>
      <c r="W67" s="114">
        <f t="shared" ref="W67" si="54">+V67/U67</f>
        <v>0.75</v>
      </c>
      <c r="X67" s="115" t="s">
        <v>423</v>
      </c>
      <c r="Y67" s="12"/>
      <c r="Z67" s="3"/>
      <c r="AA67" s="17"/>
      <c r="AB67" s="3"/>
      <c r="AC67" s="54"/>
      <c r="AD67" s="5"/>
      <c r="AE67" s="54"/>
      <c r="AF67" s="5"/>
      <c r="AG67" s="30"/>
      <c r="AH67" s="5"/>
      <c r="AI67" s="119">
        <v>100</v>
      </c>
      <c r="AJ67" s="131">
        <v>30</v>
      </c>
      <c r="AK67" s="132">
        <v>0.3</v>
      </c>
    </row>
    <row r="68" spans="1:37" s="57" customFormat="1" ht="34.5" customHeight="1" x14ac:dyDescent="0.25">
      <c r="A68" s="91"/>
      <c r="B68" s="134" t="s">
        <v>263</v>
      </c>
      <c r="C68" s="151"/>
      <c r="D68" s="151"/>
      <c r="E68" s="151"/>
      <c r="F68" s="151"/>
      <c r="G68" s="151"/>
      <c r="H68" s="151"/>
      <c r="I68" s="151"/>
      <c r="J68" s="151"/>
      <c r="K68" s="151"/>
      <c r="L68" s="151"/>
      <c r="M68" s="151"/>
      <c r="N68" s="151"/>
      <c r="O68" s="152">
        <v>1</v>
      </c>
      <c r="P68" s="151"/>
      <c r="Q68" s="151"/>
      <c r="R68" s="151"/>
      <c r="S68" s="153"/>
      <c r="T68" s="151"/>
      <c r="U68" s="151"/>
      <c r="V68" s="151"/>
      <c r="W68" s="163">
        <f>SUM(W67)</f>
        <v>0.75</v>
      </c>
      <c r="X68" s="248"/>
      <c r="Y68" s="164"/>
      <c r="Z68" s="164"/>
      <c r="AA68" s="164"/>
      <c r="AB68" s="164"/>
      <c r="AC68" s="164"/>
      <c r="AD68" s="164"/>
      <c r="AE68" s="164"/>
      <c r="AF68" s="164"/>
      <c r="AG68" s="164"/>
      <c r="AH68" s="164"/>
      <c r="AI68" s="164"/>
      <c r="AJ68" s="164"/>
      <c r="AK68" s="163">
        <f>SUM(AK67)</f>
        <v>0.3</v>
      </c>
    </row>
    <row r="69" spans="1:37" ht="137.25" customHeight="1" x14ac:dyDescent="0.25">
      <c r="A69" s="177" t="s">
        <v>66</v>
      </c>
      <c r="B69" s="65" t="s">
        <v>182</v>
      </c>
      <c r="C69" s="65" t="s">
        <v>170</v>
      </c>
      <c r="D69" s="65" t="s">
        <v>175</v>
      </c>
      <c r="E69" s="3" t="s">
        <v>253</v>
      </c>
      <c r="F69" s="78" t="s">
        <v>181</v>
      </c>
      <c r="G69" s="3" t="s">
        <v>33</v>
      </c>
      <c r="H69" s="75" t="s">
        <v>247</v>
      </c>
      <c r="I69" s="64">
        <v>100</v>
      </c>
      <c r="J69" s="64">
        <v>50</v>
      </c>
      <c r="K69" s="76">
        <v>50</v>
      </c>
      <c r="L69" s="5" t="s">
        <v>265</v>
      </c>
      <c r="M69" s="17">
        <v>1</v>
      </c>
      <c r="N69" s="17">
        <v>1</v>
      </c>
      <c r="O69" s="17">
        <v>1</v>
      </c>
      <c r="P69" s="7" t="s">
        <v>298</v>
      </c>
      <c r="Q69" s="111">
        <v>100</v>
      </c>
      <c r="R69" s="111">
        <v>25</v>
      </c>
      <c r="S69" s="2">
        <f t="shared" ref="S69:S74" si="55">IFERROR(R69/Q69,0)</f>
        <v>0.25</v>
      </c>
      <c r="T69" s="7" t="s">
        <v>379</v>
      </c>
      <c r="U69" s="122">
        <v>100</v>
      </c>
      <c r="V69" s="122">
        <v>50</v>
      </c>
      <c r="W69" s="123">
        <f t="shared" ref="W69:W74" si="56">IF(U69=0,0,V69/U69)</f>
        <v>0.5</v>
      </c>
      <c r="X69" s="106" t="s">
        <v>437</v>
      </c>
      <c r="Y69" s="12"/>
      <c r="Z69" s="3"/>
      <c r="AA69" s="17"/>
      <c r="AB69" s="3"/>
      <c r="AC69" s="54"/>
      <c r="AD69" s="5"/>
      <c r="AE69" s="54"/>
      <c r="AF69" s="5"/>
      <c r="AG69" s="30"/>
      <c r="AH69" s="5"/>
      <c r="AI69" s="133">
        <v>100</v>
      </c>
      <c r="AJ69" s="133">
        <v>100</v>
      </c>
      <c r="AK69" s="96">
        <v>0.30000000000000004</v>
      </c>
    </row>
    <row r="70" spans="1:37" ht="82.5" customHeight="1" x14ac:dyDescent="0.25">
      <c r="A70" s="177"/>
      <c r="B70" s="65" t="s">
        <v>183</v>
      </c>
      <c r="C70" s="65" t="s">
        <v>94</v>
      </c>
      <c r="D70" s="65" t="s">
        <v>176</v>
      </c>
      <c r="E70" s="3" t="s">
        <v>253</v>
      </c>
      <c r="F70" s="78" t="s">
        <v>181</v>
      </c>
      <c r="G70" s="3" t="s">
        <v>33</v>
      </c>
      <c r="H70" s="75" t="s">
        <v>249</v>
      </c>
      <c r="I70" s="64">
        <v>10</v>
      </c>
      <c r="J70" s="64">
        <v>5</v>
      </c>
      <c r="K70" s="76">
        <v>50</v>
      </c>
      <c r="L70" s="5" t="s">
        <v>266</v>
      </c>
      <c r="M70" s="84">
        <v>10</v>
      </c>
      <c r="N70" s="84">
        <v>10</v>
      </c>
      <c r="O70" s="17">
        <v>1</v>
      </c>
      <c r="P70" s="85" t="s">
        <v>299</v>
      </c>
      <c r="Q70" s="111">
        <v>25</v>
      </c>
      <c r="R70" s="111">
        <v>6.25</v>
      </c>
      <c r="S70" s="2">
        <f t="shared" si="55"/>
        <v>0.25</v>
      </c>
      <c r="T70" s="7" t="s">
        <v>380</v>
      </c>
      <c r="U70" s="122">
        <v>25</v>
      </c>
      <c r="V70" s="122">
        <v>12.5</v>
      </c>
      <c r="W70" s="123">
        <f t="shared" si="56"/>
        <v>0.5</v>
      </c>
      <c r="X70" s="106" t="s">
        <v>438</v>
      </c>
      <c r="Y70" s="12"/>
      <c r="Z70" s="3"/>
      <c r="AA70" s="17"/>
      <c r="AB70" s="3"/>
      <c r="AC70" s="54"/>
      <c r="AD70" s="61"/>
      <c r="AE70" s="54"/>
      <c r="AF70" s="61"/>
      <c r="AG70" s="30"/>
      <c r="AH70" s="61"/>
      <c r="AI70" s="133">
        <v>100</v>
      </c>
      <c r="AJ70" s="133">
        <v>22.5</v>
      </c>
      <c r="AK70" s="96">
        <v>0.22500000000000001</v>
      </c>
    </row>
    <row r="71" spans="1:37" ht="129.75" customHeight="1" x14ac:dyDescent="0.25">
      <c r="A71" s="177"/>
      <c r="B71" s="65" t="s">
        <v>184</v>
      </c>
      <c r="C71" s="65" t="s">
        <v>171</v>
      </c>
      <c r="D71" s="65" t="s">
        <v>177</v>
      </c>
      <c r="E71" s="3" t="s">
        <v>253</v>
      </c>
      <c r="F71" s="78" t="s">
        <v>181</v>
      </c>
      <c r="G71" s="3" t="s">
        <v>33</v>
      </c>
      <c r="H71" s="75" t="s">
        <v>249</v>
      </c>
      <c r="I71" s="64">
        <v>10</v>
      </c>
      <c r="J71" s="64">
        <v>5</v>
      </c>
      <c r="K71" s="76">
        <v>50</v>
      </c>
      <c r="L71" s="5" t="s">
        <v>267</v>
      </c>
      <c r="M71" s="84">
        <v>10</v>
      </c>
      <c r="N71" s="84">
        <v>10</v>
      </c>
      <c r="O71" s="17">
        <v>1</v>
      </c>
      <c r="P71" s="7" t="s">
        <v>300</v>
      </c>
      <c r="Q71" s="111">
        <v>20</v>
      </c>
      <c r="R71" s="111">
        <v>5</v>
      </c>
      <c r="S71" s="2">
        <f t="shared" si="55"/>
        <v>0.25</v>
      </c>
      <c r="T71" s="7" t="s">
        <v>381</v>
      </c>
      <c r="U71" s="122">
        <v>20</v>
      </c>
      <c r="V71" s="122">
        <v>10</v>
      </c>
      <c r="W71" s="123">
        <f t="shared" si="56"/>
        <v>0.5</v>
      </c>
      <c r="X71" s="106" t="s">
        <v>439</v>
      </c>
      <c r="Y71" s="12"/>
      <c r="Z71" s="3"/>
      <c r="AA71" s="17"/>
      <c r="AB71" s="3"/>
      <c r="AC71" s="54"/>
      <c r="AD71" s="61"/>
      <c r="AE71" s="54"/>
      <c r="AF71" s="61"/>
      <c r="AG71" s="30"/>
      <c r="AH71" s="61"/>
      <c r="AI71" s="133">
        <v>100</v>
      </c>
      <c r="AJ71" s="133">
        <v>20</v>
      </c>
      <c r="AK71" s="96">
        <v>0.2</v>
      </c>
    </row>
    <row r="72" spans="1:37" ht="274.5" customHeight="1" x14ac:dyDescent="0.25">
      <c r="A72" s="177"/>
      <c r="B72" s="65" t="s">
        <v>185</v>
      </c>
      <c r="C72" s="65" t="s">
        <v>172</v>
      </c>
      <c r="D72" s="65" t="s">
        <v>178</v>
      </c>
      <c r="E72" s="3" t="s">
        <v>253</v>
      </c>
      <c r="F72" s="78" t="s">
        <v>181</v>
      </c>
      <c r="G72" s="3" t="s">
        <v>33</v>
      </c>
      <c r="H72" s="75" t="s">
        <v>252</v>
      </c>
      <c r="I72" s="64">
        <v>5</v>
      </c>
      <c r="J72" s="64">
        <v>2.5</v>
      </c>
      <c r="K72" s="76">
        <v>50</v>
      </c>
      <c r="L72" s="5" t="s">
        <v>270</v>
      </c>
      <c r="M72" s="84">
        <v>5</v>
      </c>
      <c r="N72" s="84">
        <v>5</v>
      </c>
      <c r="O72" s="17">
        <v>1</v>
      </c>
      <c r="P72" s="7" t="s">
        <v>301</v>
      </c>
      <c r="Q72" s="111">
        <v>25</v>
      </c>
      <c r="R72" s="111">
        <v>6.25</v>
      </c>
      <c r="S72" s="2">
        <f t="shared" si="55"/>
        <v>0.25</v>
      </c>
      <c r="T72" s="7" t="s">
        <v>383</v>
      </c>
      <c r="U72" s="122">
        <v>25</v>
      </c>
      <c r="V72" s="122">
        <v>12.5</v>
      </c>
      <c r="W72" s="123">
        <f t="shared" si="56"/>
        <v>0.5</v>
      </c>
      <c r="X72" s="106" t="s">
        <v>448</v>
      </c>
      <c r="Y72" s="12"/>
      <c r="Z72" s="3"/>
      <c r="AA72" s="17"/>
      <c r="AB72" s="3"/>
      <c r="AC72" s="54"/>
      <c r="AD72" s="61"/>
      <c r="AE72" s="54"/>
      <c r="AF72" s="61"/>
      <c r="AG72" s="30"/>
      <c r="AH72" s="61"/>
      <c r="AI72" s="133">
        <v>100</v>
      </c>
      <c r="AJ72" s="133">
        <v>12.5</v>
      </c>
      <c r="AK72" s="96">
        <v>0.125</v>
      </c>
    </row>
    <row r="73" spans="1:37" ht="120.75" customHeight="1" x14ac:dyDescent="0.25">
      <c r="A73" s="177"/>
      <c r="B73" s="65" t="s">
        <v>186</v>
      </c>
      <c r="C73" s="65" t="s">
        <v>173</v>
      </c>
      <c r="D73" s="65" t="s">
        <v>179</v>
      </c>
      <c r="E73" s="3" t="s">
        <v>253</v>
      </c>
      <c r="F73" s="78" t="s">
        <v>181</v>
      </c>
      <c r="G73" s="3" t="s">
        <v>33</v>
      </c>
      <c r="H73" s="75" t="s">
        <v>247</v>
      </c>
      <c r="I73" s="64">
        <v>7</v>
      </c>
      <c r="J73" s="64">
        <v>3.5</v>
      </c>
      <c r="K73" s="76">
        <v>50</v>
      </c>
      <c r="L73" s="5" t="s">
        <v>268</v>
      </c>
      <c r="M73" s="84">
        <v>7</v>
      </c>
      <c r="N73" s="84">
        <v>7</v>
      </c>
      <c r="O73" s="17">
        <v>1</v>
      </c>
      <c r="P73" s="7" t="s">
        <v>302</v>
      </c>
      <c r="Q73" s="111">
        <v>7</v>
      </c>
      <c r="R73" s="111">
        <v>7</v>
      </c>
      <c r="S73" s="2">
        <f t="shared" si="55"/>
        <v>1</v>
      </c>
      <c r="T73" s="7" t="s">
        <v>382</v>
      </c>
      <c r="U73" s="122">
        <v>7</v>
      </c>
      <c r="V73" s="122">
        <v>7</v>
      </c>
      <c r="W73" s="123">
        <f t="shared" si="56"/>
        <v>1</v>
      </c>
      <c r="X73" s="106" t="s">
        <v>440</v>
      </c>
      <c r="Y73" s="12"/>
      <c r="Z73" s="3"/>
      <c r="AA73" s="17"/>
      <c r="AB73" s="3"/>
      <c r="AC73" s="54"/>
      <c r="AD73" s="61"/>
      <c r="AE73" s="54"/>
      <c r="AF73" s="61"/>
      <c r="AG73" s="30"/>
      <c r="AH73" s="61"/>
      <c r="AI73" s="133">
        <v>7</v>
      </c>
      <c r="AJ73" s="133">
        <v>7</v>
      </c>
      <c r="AK73" s="96">
        <v>0.4</v>
      </c>
    </row>
    <row r="74" spans="1:37" ht="127.5" customHeight="1" x14ac:dyDescent="0.25">
      <c r="A74" s="177"/>
      <c r="B74" s="65" t="s">
        <v>187</v>
      </c>
      <c r="C74" s="65" t="s">
        <v>174</v>
      </c>
      <c r="D74" s="65" t="s">
        <v>180</v>
      </c>
      <c r="E74" s="3" t="s">
        <v>253</v>
      </c>
      <c r="F74" s="78" t="s">
        <v>181</v>
      </c>
      <c r="G74" s="3" t="s">
        <v>33</v>
      </c>
      <c r="H74" s="75" t="s">
        <v>247</v>
      </c>
      <c r="I74" s="64">
        <v>100</v>
      </c>
      <c r="J74" s="64">
        <v>50</v>
      </c>
      <c r="K74" s="76">
        <v>50</v>
      </c>
      <c r="L74" s="5" t="s">
        <v>269</v>
      </c>
      <c r="M74" s="20">
        <v>1</v>
      </c>
      <c r="N74" s="20">
        <v>1</v>
      </c>
      <c r="O74" s="20">
        <v>1</v>
      </c>
      <c r="P74" s="109" t="s">
        <v>303</v>
      </c>
      <c r="Q74" s="108">
        <v>100</v>
      </c>
      <c r="R74" s="108">
        <v>25</v>
      </c>
      <c r="S74" s="102">
        <f t="shared" si="55"/>
        <v>0.25</v>
      </c>
      <c r="T74" s="7" t="s">
        <v>384</v>
      </c>
      <c r="U74" s="122">
        <v>100</v>
      </c>
      <c r="V74" s="122">
        <v>50</v>
      </c>
      <c r="W74" s="123">
        <f t="shared" si="56"/>
        <v>0.5</v>
      </c>
      <c r="X74" s="106" t="s">
        <v>449</v>
      </c>
      <c r="Y74" s="12"/>
      <c r="Z74" s="3"/>
      <c r="AA74" s="17"/>
      <c r="AB74" s="3"/>
      <c r="AC74" s="54"/>
      <c r="AD74" s="61"/>
      <c r="AE74" s="54"/>
      <c r="AF74" s="61"/>
      <c r="AG74" s="30"/>
      <c r="AH74" s="61"/>
      <c r="AI74" s="133">
        <v>100</v>
      </c>
      <c r="AJ74" s="133">
        <v>100</v>
      </c>
      <c r="AK74" s="96">
        <v>0.30000000000000004</v>
      </c>
    </row>
    <row r="75" spans="1:37" s="57" customFormat="1" ht="45" customHeight="1" x14ac:dyDescent="0.25">
      <c r="A75" s="93"/>
      <c r="B75" s="134" t="s">
        <v>264</v>
      </c>
      <c r="C75" s="78"/>
      <c r="D75" s="78"/>
      <c r="E75" s="78"/>
      <c r="F75" s="78"/>
      <c r="G75" s="78"/>
      <c r="H75" s="78"/>
      <c r="I75" s="78"/>
      <c r="J75" s="78"/>
      <c r="K75" s="78"/>
      <c r="L75" s="78"/>
      <c r="M75" s="78"/>
      <c r="N75" s="78"/>
      <c r="O75" s="28">
        <f>SUM(O69:O74)/6</f>
        <v>1</v>
      </c>
      <c r="P75" s="78"/>
      <c r="Q75" s="78"/>
      <c r="R75" s="78"/>
      <c r="S75" s="95"/>
      <c r="T75" s="78"/>
      <c r="U75" s="78"/>
      <c r="V75" s="78"/>
      <c r="W75" s="165">
        <f>SUM(W69:W74)/6</f>
        <v>0.58333333333333337</v>
      </c>
      <c r="X75" s="249"/>
      <c r="Y75" s="203"/>
      <c r="Z75" s="203"/>
      <c r="AA75" s="203"/>
      <c r="AB75" s="203"/>
      <c r="AC75" s="203"/>
      <c r="AD75" s="203"/>
      <c r="AE75" s="203"/>
      <c r="AF75" s="203"/>
      <c r="AG75" s="203"/>
      <c r="AH75" s="203"/>
      <c r="AI75" s="203"/>
      <c r="AJ75" s="203"/>
      <c r="AK75" s="165">
        <f>SUM(AK69:AK74)/6</f>
        <v>0.25833333333333336</v>
      </c>
    </row>
    <row r="76" spans="1:37" ht="337.5" customHeight="1" x14ac:dyDescent="0.25">
      <c r="A76" s="79" t="s">
        <v>166</v>
      </c>
      <c r="B76" s="24" t="s">
        <v>168</v>
      </c>
      <c r="C76" s="24" t="s">
        <v>167</v>
      </c>
      <c r="D76" s="3" t="s">
        <v>169</v>
      </c>
      <c r="E76" s="3" t="s">
        <v>189</v>
      </c>
      <c r="F76" s="24" t="s">
        <v>160</v>
      </c>
      <c r="G76" s="58" t="s">
        <v>240</v>
      </c>
      <c r="H76" s="58" t="s">
        <v>247</v>
      </c>
      <c r="I76" s="64">
        <v>0</v>
      </c>
      <c r="J76" s="64">
        <v>0</v>
      </c>
      <c r="K76" s="64">
        <v>0</v>
      </c>
      <c r="L76" s="43" t="s">
        <v>239</v>
      </c>
      <c r="M76" s="63">
        <v>0</v>
      </c>
      <c r="N76" s="63">
        <v>0</v>
      </c>
      <c r="O76" s="100">
        <v>0</v>
      </c>
      <c r="P76" s="46" t="s">
        <v>239</v>
      </c>
      <c r="Q76" s="101">
        <v>100</v>
      </c>
      <c r="R76" s="101">
        <v>10</v>
      </c>
      <c r="S76" s="102">
        <f t="shared" ref="S76" si="57">IFERROR(R76/Q76,0)</f>
        <v>0.1</v>
      </c>
      <c r="T76" s="7" t="s">
        <v>348</v>
      </c>
      <c r="U76" s="110">
        <v>100</v>
      </c>
      <c r="V76" s="110">
        <v>50</v>
      </c>
      <c r="W76" s="161">
        <v>0.5</v>
      </c>
      <c r="X76" s="250" t="s">
        <v>419</v>
      </c>
      <c r="Y76" s="81"/>
      <c r="Z76" s="80"/>
      <c r="AA76" s="13"/>
      <c r="AB76" s="80"/>
      <c r="AC76" s="54"/>
      <c r="AD76" s="82"/>
      <c r="AE76" s="54"/>
      <c r="AF76" s="83"/>
      <c r="AG76" s="19"/>
      <c r="AH76" s="83"/>
      <c r="AI76" s="76">
        <v>100</v>
      </c>
      <c r="AJ76" s="76">
        <v>50</v>
      </c>
      <c r="AK76" s="157">
        <v>0.1</v>
      </c>
    </row>
    <row r="77" spans="1:37" ht="71.25" customHeight="1" x14ac:dyDescent="0.25">
      <c r="A77" s="21"/>
      <c r="B77" s="134" t="s">
        <v>376</v>
      </c>
      <c r="C77" s="3"/>
      <c r="D77" s="3"/>
      <c r="E77" s="3"/>
      <c r="F77" s="58"/>
      <c r="G77" s="58"/>
      <c r="H77" s="58"/>
      <c r="I77" s="41"/>
      <c r="J77" s="41"/>
      <c r="K77" s="41"/>
      <c r="L77" s="7"/>
      <c r="M77" s="8"/>
      <c r="N77" s="8"/>
      <c r="O77" s="8"/>
      <c r="P77" s="7"/>
      <c r="Q77" s="9"/>
      <c r="R77" s="9"/>
      <c r="S77" s="9"/>
      <c r="T77" s="7"/>
      <c r="U77" s="9"/>
      <c r="V77" s="9"/>
      <c r="W77" s="165">
        <f>SUM(W17+W30+W32+W37+W43+W57+W62+W66+W68+W75+W76)/11</f>
        <v>0.54143269963818552</v>
      </c>
      <c r="X77" s="7"/>
      <c r="Y77" s="9"/>
      <c r="Z77" s="7"/>
      <c r="AA77" s="22"/>
      <c r="AB77" s="7"/>
      <c r="AC77" s="22"/>
      <c r="AD77" s="18"/>
      <c r="AE77" s="52"/>
      <c r="AF77" s="24"/>
      <c r="AG77" s="52"/>
      <c r="AH77" s="25"/>
      <c r="AI77" s="52"/>
      <c r="AJ77" s="52"/>
      <c r="AK77" s="165">
        <f>SUM(AK17+AK30+AK32+AK37+AK43+AK57+AK62+AK66+AK68+AK75+AK76)/11</f>
        <v>0.24639364968364968</v>
      </c>
    </row>
    <row r="78" spans="1:37" ht="402.75" customHeight="1" x14ac:dyDescent="0.25">
      <c r="A78" s="21"/>
      <c r="B78" s="3"/>
      <c r="C78" s="3"/>
      <c r="D78" s="3"/>
      <c r="E78" s="3"/>
      <c r="F78" s="58"/>
      <c r="G78" s="58"/>
      <c r="H78" s="58"/>
      <c r="I78" s="42"/>
      <c r="J78" s="42"/>
      <c r="K78" s="42"/>
      <c r="L78" s="43"/>
      <c r="M78" s="10"/>
      <c r="N78" s="10"/>
      <c r="O78" s="10"/>
      <c r="P78" s="7"/>
      <c r="Q78" s="11"/>
      <c r="R78" s="11"/>
      <c r="S78" s="11"/>
      <c r="T78" s="7"/>
      <c r="U78" s="11"/>
      <c r="V78" s="11"/>
      <c r="W78" s="11"/>
      <c r="X78" s="7"/>
      <c r="Y78" s="11"/>
      <c r="Z78" s="7"/>
      <c r="AA78" s="22"/>
      <c r="AB78" s="7"/>
      <c r="AC78" s="22"/>
      <c r="AD78" s="44"/>
      <c r="AE78" s="52"/>
      <c r="AF78" s="3"/>
      <c r="AG78" s="6"/>
      <c r="AH78" s="3"/>
      <c r="AI78" s="52"/>
      <c r="AJ78" s="52"/>
      <c r="AK78" s="54"/>
    </row>
    <row r="79" spans="1:37" x14ac:dyDescent="0.25">
      <c r="A79" s="21"/>
      <c r="B79" s="3"/>
      <c r="C79" s="7"/>
      <c r="D79" s="7"/>
      <c r="E79" s="7"/>
      <c r="F79" s="58"/>
      <c r="G79" s="58"/>
      <c r="H79" s="58"/>
      <c r="I79" s="45"/>
      <c r="J79" s="45"/>
      <c r="K79" s="45"/>
      <c r="L79" s="7"/>
      <c r="M79" s="12"/>
      <c r="N79" s="12"/>
      <c r="O79" s="12"/>
      <c r="P79" s="7"/>
      <c r="Q79" s="12"/>
      <c r="R79" s="12"/>
      <c r="S79" s="12"/>
      <c r="T79" s="7"/>
      <c r="U79" s="12"/>
      <c r="V79" s="12"/>
      <c r="W79" s="12"/>
      <c r="X79" s="7"/>
      <c r="Y79" s="12"/>
      <c r="Z79" s="7"/>
      <c r="AA79" s="13"/>
      <c r="AB79" s="7"/>
      <c r="AC79" s="13"/>
      <c r="AD79" s="55"/>
      <c r="AE79" s="54"/>
      <c r="AF79" s="3"/>
      <c r="AG79" s="30"/>
      <c r="AH79" s="3"/>
      <c r="AI79" s="54"/>
      <c r="AJ79" s="54"/>
      <c r="AK79" s="27"/>
    </row>
    <row r="80" spans="1:37" x14ac:dyDescent="0.25">
      <c r="A80" s="21"/>
      <c r="B80" s="25"/>
      <c r="C80" s="25"/>
      <c r="D80" s="59"/>
      <c r="E80" s="7"/>
      <c r="F80" s="58"/>
      <c r="G80" s="58"/>
      <c r="H80" s="58"/>
      <c r="I80" s="42"/>
      <c r="J80" s="42"/>
      <c r="K80" s="42"/>
      <c r="L80" s="46"/>
      <c r="M80" s="13"/>
      <c r="N80" s="13"/>
      <c r="O80" s="13"/>
      <c r="P80" s="47"/>
      <c r="Q80" s="14"/>
      <c r="R80" s="14"/>
      <c r="S80" s="14"/>
      <c r="T80" s="32"/>
      <c r="U80" s="15"/>
      <c r="V80" s="15"/>
      <c r="W80" s="15"/>
      <c r="X80" s="32"/>
      <c r="Y80" s="15"/>
      <c r="Z80" s="7"/>
      <c r="AA80" s="22"/>
      <c r="AB80" s="32"/>
      <c r="AC80" s="22"/>
      <c r="AD80" s="32"/>
      <c r="AE80" s="52"/>
      <c r="AF80" s="3"/>
      <c r="AG80" s="6"/>
      <c r="AH80" s="3"/>
      <c r="AI80" s="52"/>
      <c r="AJ80" s="52"/>
      <c r="AK80" s="54"/>
    </row>
    <row r="81" spans="1:37" ht="302.25" customHeight="1" x14ac:dyDescent="0.25">
      <c r="A81" s="21"/>
      <c r="B81" s="25"/>
      <c r="C81" s="25"/>
      <c r="D81" s="59"/>
      <c r="E81" s="7"/>
      <c r="F81" s="58"/>
      <c r="G81" s="58"/>
      <c r="H81" s="58"/>
      <c r="I81" s="56"/>
      <c r="J81" s="56"/>
      <c r="K81" s="56"/>
      <c r="L81" s="56"/>
      <c r="M81" s="56"/>
      <c r="N81" s="56"/>
      <c r="O81" s="56"/>
      <c r="P81" s="56"/>
      <c r="Q81" s="56"/>
      <c r="R81" s="56"/>
      <c r="S81" s="56"/>
      <c r="T81" s="56"/>
      <c r="U81" s="22"/>
      <c r="V81" s="22"/>
      <c r="W81" s="22"/>
      <c r="X81" s="7"/>
      <c r="Y81" s="22"/>
      <c r="Z81" s="7"/>
      <c r="AA81" s="22"/>
      <c r="AB81" s="7"/>
      <c r="AC81" s="22"/>
      <c r="AD81" s="7"/>
      <c r="AE81" s="52"/>
      <c r="AF81" s="4"/>
      <c r="AG81" s="19"/>
      <c r="AH81" s="4"/>
      <c r="AI81" s="52"/>
      <c r="AJ81" s="52"/>
      <c r="AK81" s="54"/>
    </row>
    <row r="82" spans="1:37" x14ac:dyDescent="0.25">
      <c r="B82" s="24"/>
      <c r="C82" s="60"/>
      <c r="D82" s="60"/>
      <c r="E82" s="60"/>
      <c r="F82" s="60"/>
      <c r="G82" s="60"/>
      <c r="H82" s="60"/>
      <c r="I82" s="56"/>
      <c r="J82" s="56"/>
      <c r="K82" s="56"/>
      <c r="L82" s="56"/>
      <c r="M82" s="56"/>
      <c r="N82" s="56"/>
      <c r="O82" s="56"/>
      <c r="P82" s="56"/>
      <c r="Q82" s="56"/>
      <c r="R82" s="56"/>
      <c r="S82" s="56"/>
      <c r="T82" s="56"/>
      <c r="U82" s="56"/>
      <c r="V82" s="56"/>
      <c r="W82" s="56"/>
      <c r="X82" s="56"/>
      <c r="Y82" s="56"/>
      <c r="Z82" s="56"/>
      <c r="AA82" s="56"/>
      <c r="AB82" s="56"/>
      <c r="AC82" s="56"/>
      <c r="AD82" s="56"/>
      <c r="AE82" s="57"/>
      <c r="AF82" s="57"/>
      <c r="AG82" s="57"/>
      <c r="AH82" s="57"/>
      <c r="AI82" s="57"/>
      <c r="AJ82" s="57"/>
    </row>
    <row r="83" spans="1:37" x14ac:dyDescent="0.25">
      <c r="B83" s="60"/>
      <c r="C83" s="60"/>
      <c r="D83" s="60"/>
      <c r="E83" s="60"/>
      <c r="F83" s="60"/>
      <c r="G83" s="60"/>
      <c r="H83" s="60"/>
      <c r="I83" s="56"/>
      <c r="J83" s="56"/>
      <c r="K83" s="56"/>
      <c r="L83" s="56"/>
      <c r="M83" s="56"/>
      <c r="N83" s="56"/>
      <c r="O83" s="56"/>
      <c r="P83" s="56"/>
      <c r="Q83" s="56"/>
      <c r="R83" s="56"/>
      <c r="S83" s="56"/>
      <c r="T83" s="56"/>
      <c r="U83" s="56"/>
      <c r="V83" s="56"/>
      <c r="W83" s="56"/>
      <c r="X83" s="56"/>
      <c r="Y83" s="56"/>
      <c r="Z83" s="56"/>
      <c r="AA83" s="56"/>
      <c r="AB83" s="56"/>
      <c r="AC83" s="56"/>
      <c r="AD83" s="56"/>
      <c r="AE83" s="57"/>
      <c r="AF83" s="57"/>
      <c r="AG83" s="57"/>
      <c r="AH83" s="57"/>
      <c r="AI83" s="57"/>
      <c r="AJ83" s="57"/>
    </row>
    <row r="84" spans="1:37" x14ac:dyDescent="0.25">
      <c r="B84" s="60"/>
      <c r="C84" s="60"/>
      <c r="D84" s="60"/>
      <c r="E84" s="60"/>
      <c r="F84" s="60"/>
      <c r="G84" s="60"/>
      <c r="H84" s="60"/>
      <c r="AE84" s="57"/>
      <c r="AF84" s="57"/>
      <c r="AG84" s="57"/>
      <c r="AH84" s="57"/>
      <c r="AI84" s="57"/>
      <c r="AJ84" s="57"/>
    </row>
    <row r="85" spans="1:37" x14ac:dyDescent="0.25">
      <c r="B85" s="60"/>
      <c r="C85" s="60"/>
      <c r="D85" s="60"/>
      <c r="E85" s="60"/>
      <c r="F85" s="60"/>
      <c r="G85" s="60"/>
      <c r="H85" s="60"/>
      <c r="AE85" s="57"/>
      <c r="AF85" s="57"/>
      <c r="AG85" s="57"/>
      <c r="AH85" s="57"/>
      <c r="AI85" s="57"/>
      <c r="AJ85" s="57"/>
    </row>
    <row r="86" spans="1:37" x14ac:dyDescent="0.25">
      <c r="B86" s="60"/>
      <c r="C86" s="60"/>
      <c r="D86" s="60"/>
      <c r="E86" s="60"/>
      <c r="F86" s="60"/>
      <c r="G86" s="60"/>
      <c r="H86" s="60"/>
      <c r="AE86" s="57"/>
      <c r="AF86" s="57"/>
      <c r="AG86" s="57"/>
      <c r="AH86" s="57"/>
      <c r="AI86" s="57"/>
      <c r="AJ86" s="57"/>
    </row>
    <row r="87" spans="1:37" x14ac:dyDescent="0.25">
      <c r="B87" s="60"/>
      <c r="C87" s="60"/>
      <c r="D87" s="60"/>
      <c r="E87" s="60"/>
      <c r="F87" s="60"/>
      <c r="G87" s="60"/>
      <c r="H87" s="60"/>
      <c r="AE87" s="57"/>
      <c r="AF87" s="57"/>
      <c r="AG87" s="57"/>
      <c r="AH87" s="57"/>
      <c r="AI87" s="57"/>
      <c r="AJ87" s="57"/>
    </row>
    <row r="88" spans="1:37" x14ac:dyDescent="0.25">
      <c r="B88" s="60"/>
      <c r="C88" s="60"/>
      <c r="D88" s="60"/>
      <c r="E88" s="60"/>
      <c r="F88" s="60"/>
      <c r="G88" s="60"/>
      <c r="H88" s="60"/>
      <c r="AE88" s="57"/>
      <c r="AF88" s="57"/>
      <c r="AG88" s="57"/>
      <c r="AH88" s="57"/>
      <c r="AI88" s="57"/>
      <c r="AJ88" s="57"/>
    </row>
    <row r="89" spans="1:37" x14ac:dyDescent="0.25">
      <c r="B89" s="60"/>
      <c r="C89" s="60"/>
      <c r="D89" s="60"/>
      <c r="E89" s="60"/>
      <c r="F89" s="60"/>
      <c r="G89" s="60"/>
      <c r="H89" s="60"/>
      <c r="AE89" s="57"/>
      <c r="AF89" s="57"/>
      <c r="AG89" s="57"/>
      <c r="AH89" s="57"/>
      <c r="AI89" s="57"/>
      <c r="AJ89" s="57"/>
    </row>
    <row r="90" spans="1:37" x14ac:dyDescent="0.25">
      <c r="B90" s="60"/>
      <c r="C90" s="60"/>
      <c r="D90" s="60"/>
      <c r="E90" s="60"/>
      <c r="F90" s="60"/>
      <c r="G90" s="60"/>
      <c r="H90" s="60"/>
      <c r="AE90" s="57"/>
      <c r="AF90" s="57"/>
      <c r="AG90" s="57"/>
      <c r="AH90" s="57"/>
      <c r="AI90" s="57"/>
      <c r="AJ90" s="57"/>
    </row>
    <row r="91" spans="1:37" x14ac:dyDescent="0.25">
      <c r="B91" s="60"/>
      <c r="C91" s="60"/>
      <c r="D91" s="60"/>
      <c r="E91" s="60"/>
      <c r="F91" s="60"/>
      <c r="G91" s="60"/>
      <c r="H91" s="60"/>
      <c r="AE91" s="57"/>
      <c r="AF91" s="57"/>
      <c r="AG91" s="57"/>
      <c r="AH91" s="57"/>
      <c r="AI91" s="57"/>
      <c r="AJ91" s="57"/>
    </row>
    <row r="92" spans="1:37" x14ac:dyDescent="0.25">
      <c r="B92" s="60"/>
      <c r="C92" s="60"/>
      <c r="D92" s="60"/>
      <c r="E92" s="60"/>
      <c r="F92" s="60"/>
      <c r="G92" s="60"/>
      <c r="H92" s="60"/>
      <c r="AE92" s="57"/>
      <c r="AF92" s="57"/>
      <c r="AG92" s="57"/>
      <c r="AH92" s="57"/>
      <c r="AI92" s="57"/>
      <c r="AJ92" s="57"/>
    </row>
    <row r="93" spans="1:37" x14ac:dyDescent="0.25">
      <c r="B93" s="60"/>
      <c r="C93" s="60"/>
      <c r="D93" s="60"/>
      <c r="E93" s="60"/>
      <c r="F93" s="60"/>
      <c r="G93" s="60"/>
      <c r="H93" s="60"/>
      <c r="AE93" s="57"/>
      <c r="AF93" s="57"/>
      <c r="AG93" s="57"/>
      <c r="AH93" s="57"/>
      <c r="AI93" s="57"/>
      <c r="AJ93" s="57"/>
    </row>
    <row r="94" spans="1:37" x14ac:dyDescent="0.25">
      <c r="B94" s="60"/>
      <c r="C94" s="60"/>
      <c r="D94" s="60"/>
      <c r="E94" s="60"/>
      <c r="F94" s="60"/>
      <c r="G94" s="60"/>
      <c r="H94" s="60"/>
      <c r="AE94" s="57"/>
      <c r="AF94" s="57"/>
      <c r="AG94" s="57"/>
      <c r="AH94" s="57"/>
      <c r="AI94" s="57"/>
      <c r="AJ94" s="57"/>
    </row>
    <row r="95" spans="1:37" x14ac:dyDescent="0.25">
      <c r="B95" s="60"/>
      <c r="C95" s="60"/>
      <c r="D95" s="60"/>
      <c r="E95" s="60"/>
      <c r="F95" s="60"/>
      <c r="G95" s="60"/>
      <c r="H95" s="60"/>
      <c r="AE95" s="57"/>
      <c r="AF95" s="57"/>
      <c r="AG95" s="57"/>
      <c r="AH95" s="57"/>
      <c r="AI95" s="57"/>
      <c r="AJ95" s="57"/>
    </row>
    <row r="96" spans="1:37" x14ac:dyDescent="0.25">
      <c r="B96" s="60"/>
      <c r="C96" s="60"/>
      <c r="D96" s="60"/>
      <c r="E96" s="60"/>
      <c r="F96" s="60"/>
      <c r="G96" s="60"/>
      <c r="H96" s="60"/>
      <c r="AE96" s="57"/>
      <c r="AF96" s="57"/>
      <c r="AG96" s="57"/>
      <c r="AH96" s="57"/>
      <c r="AI96" s="57"/>
      <c r="AJ96" s="57"/>
    </row>
    <row r="97" spans="2:36" x14ac:dyDescent="0.25">
      <c r="B97" s="60"/>
      <c r="C97" s="60"/>
      <c r="D97" s="60"/>
      <c r="E97" s="60"/>
      <c r="F97" s="60"/>
      <c r="G97" s="60"/>
      <c r="H97" s="60"/>
      <c r="AE97" s="57"/>
      <c r="AF97" s="57"/>
      <c r="AG97" s="57"/>
      <c r="AH97" s="57"/>
      <c r="AI97" s="57"/>
      <c r="AJ97" s="57"/>
    </row>
    <row r="98" spans="2:36" x14ac:dyDescent="0.25">
      <c r="B98" s="60"/>
      <c r="C98" s="60"/>
      <c r="D98" s="60"/>
      <c r="E98" s="60"/>
      <c r="F98" s="60"/>
      <c r="G98" s="60"/>
      <c r="H98" s="60"/>
      <c r="AE98" s="57"/>
      <c r="AF98" s="57"/>
      <c r="AG98" s="57"/>
      <c r="AH98" s="57"/>
      <c r="AI98" s="57"/>
      <c r="AJ98" s="57"/>
    </row>
    <row r="99" spans="2:36" x14ac:dyDescent="0.25">
      <c r="B99" s="60"/>
      <c r="C99" s="60"/>
      <c r="D99" s="60"/>
      <c r="E99" s="60"/>
      <c r="F99" s="60"/>
      <c r="G99" s="60"/>
      <c r="H99" s="60"/>
      <c r="AE99" s="57"/>
      <c r="AF99" s="57"/>
      <c r="AG99" s="57"/>
      <c r="AH99" s="57"/>
      <c r="AI99" s="57"/>
      <c r="AJ99" s="57"/>
    </row>
    <row r="100" spans="2:36" x14ac:dyDescent="0.25">
      <c r="B100" s="60"/>
      <c r="C100" s="60"/>
      <c r="D100" s="60"/>
      <c r="E100" s="60"/>
      <c r="F100" s="60"/>
      <c r="G100" s="60"/>
      <c r="H100" s="60"/>
      <c r="AE100" s="57"/>
      <c r="AF100" s="57"/>
      <c r="AG100" s="57"/>
      <c r="AH100" s="57"/>
      <c r="AI100" s="57"/>
      <c r="AJ100" s="57"/>
    </row>
    <row r="101" spans="2:36" x14ac:dyDescent="0.25">
      <c r="B101" s="60"/>
      <c r="C101" s="60"/>
      <c r="D101" s="60"/>
      <c r="E101" s="60"/>
      <c r="F101" s="60"/>
      <c r="G101" s="60"/>
      <c r="H101" s="60"/>
      <c r="AE101" s="57"/>
      <c r="AF101" s="57"/>
      <c r="AG101" s="57"/>
      <c r="AH101" s="57"/>
      <c r="AI101" s="57"/>
      <c r="AJ101" s="57"/>
    </row>
    <row r="102" spans="2:36" x14ac:dyDescent="0.25">
      <c r="B102" s="60"/>
      <c r="C102" s="60"/>
      <c r="D102" s="60"/>
      <c r="E102" s="60"/>
      <c r="F102" s="60"/>
      <c r="G102" s="60"/>
      <c r="H102" s="60"/>
      <c r="AE102" s="57"/>
      <c r="AF102" s="57"/>
      <c r="AG102" s="57"/>
      <c r="AH102" s="57"/>
      <c r="AI102" s="57"/>
      <c r="AJ102" s="57"/>
    </row>
    <row r="103" spans="2:36" x14ac:dyDescent="0.25">
      <c r="B103" s="60"/>
      <c r="C103" s="60"/>
      <c r="D103" s="60"/>
      <c r="E103" s="60"/>
      <c r="F103" s="60"/>
      <c r="G103" s="60"/>
      <c r="H103" s="60"/>
      <c r="AE103" s="57"/>
      <c r="AF103" s="57"/>
      <c r="AG103" s="57"/>
      <c r="AH103" s="57"/>
      <c r="AI103" s="57"/>
      <c r="AJ103" s="57"/>
    </row>
    <row r="104" spans="2:36" x14ac:dyDescent="0.25">
      <c r="B104" s="60"/>
      <c r="C104" s="60"/>
      <c r="D104" s="60"/>
      <c r="E104" s="60"/>
      <c r="F104" s="60"/>
      <c r="G104" s="60"/>
      <c r="H104" s="60"/>
      <c r="AE104" s="57"/>
      <c r="AF104" s="57"/>
      <c r="AG104" s="57"/>
      <c r="AH104" s="57"/>
      <c r="AI104" s="57"/>
      <c r="AJ104" s="57"/>
    </row>
    <row r="105" spans="2:36" x14ac:dyDescent="0.25">
      <c r="B105" s="60"/>
      <c r="C105" s="60"/>
      <c r="D105" s="60"/>
      <c r="E105" s="60"/>
      <c r="F105" s="60"/>
      <c r="G105" s="60"/>
      <c r="H105" s="60"/>
      <c r="AE105" s="57"/>
      <c r="AF105" s="57"/>
      <c r="AG105" s="57"/>
      <c r="AH105" s="57"/>
      <c r="AI105" s="57"/>
      <c r="AJ105" s="57"/>
    </row>
    <row r="106" spans="2:36" x14ac:dyDescent="0.25">
      <c r="B106" s="60"/>
      <c r="C106" s="60"/>
      <c r="D106" s="60"/>
      <c r="E106" s="60"/>
      <c r="F106" s="60"/>
      <c r="G106" s="60"/>
      <c r="H106" s="60"/>
      <c r="AE106" s="57"/>
      <c r="AF106" s="57"/>
      <c r="AG106" s="57"/>
      <c r="AH106" s="57"/>
      <c r="AI106" s="57"/>
      <c r="AJ106" s="57"/>
    </row>
    <row r="107" spans="2:36" x14ac:dyDescent="0.25">
      <c r="B107" s="60"/>
      <c r="C107" s="60"/>
      <c r="D107" s="60"/>
      <c r="E107" s="60"/>
      <c r="F107" s="60"/>
      <c r="G107" s="60"/>
      <c r="H107" s="60"/>
      <c r="AE107" s="57"/>
      <c r="AF107" s="57"/>
      <c r="AG107" s="57"/>
      <c r="AH107" s="57"/>
      <c r="AI107" s="57"/>
      <c r="AJ107" s="57"/>
    </row>
    <row r="108" spans="2:36" x14ac:dyDescent="0.25">
      <c r="B108" s="60"/>
      <c r="C108" s="60"/>
      <c r="D108" s="60"/>
      <c r="E108" s="60"/>
      <c r="F108" s="60"/>
      <c r="G108" s="60"/>
      <c r="H108" s="60"/>
      <c r="AE108" s="57"/>
      <c r="AF108" s="57"/>
      <c r="AG108" s="57"/>
      <c r="AH108" s="57"/>
      <c r="AI108" s="57"/>
      <c r="AJ108" s="57"/>
    </row>
    <row r="109" spans="2:36" x14ac:dyDescent="0.25">
      <c r="B109" s="60"/>
      <c r="C109" s="60"/>
      <c r="D109" s="60"/>
      <c r="E109" s="60"/>
      <c r="F109" s="60"/>
      <c r="G109" s="60"/>
      <c r="H109" s="60"/>
      <c r="AE109" s="57"/>
      <c r="AF109" s="57"/>
      <c r="AG109" s="57"/>
      <c r="AH109" s="57"/>
      <c r="AI109" s="57"/>
      <c r="AJ109" s="57"/>
    </row>
    <row r="110" spans="2:36" x14ac:dyDescent="0.25">
      <c r="B110" s="60"/>
      <c r="C110" s="60"/>
      <c r="D110" s="60"/>
      <c r="E110" s="60"/>
      <c r="F110" s="60"/>
      <c r="G110" s="60"/>
      <c r="H110" s="60"/>
      <c r="AE110" s="57"/>
      <c r="AF110" s="57"/>
      <c r="AG110" s="57"/>
      <c r="AH110" s="57"/>
      <c r="AI110" s="57"/>
      <c r="AJ110" s="57"/>
    </row>
    <row r="111" spans="2:36" x14ac:dyDescent="0.25">
      <c r="B111" s="60"/>
      <c r="C111" s="60"/>
      <c r="D111" s="60"/>
      <c r="E111" s="60"/>
      <c r="F111" s="60"/>
      <c r="G111" s="60"/>
      <c r="H111" s="60"/>
      <c r="AE111" s="57"/>
      <c r="AF111" s="57"/>
      <c r="AG111" s="57"/>
      <c r="AH111" s="57"/>
      <c r="AI111" s="57"/>
      <c r="AJ111" s="57"/>
    </row>
    <row r="112" spans="2:36" x14ac:dyDescent="0.25">
      <c r="B112" s="60"/>
      <c r="C112" s="60"/>
      <c r="D112" s="60"/>
      <c r="E112" s="60"/>
      <c r="F112" s="60"/>
      <c r="G112" s="60"/>
      <c r="H112" s="60"/>
      <c r="AE112" s="57"/>
      <c r="AF112" s="57"/>
      <c r="AG112" s="57"/>
      <c r="AH112" s="57"/>
      <c r="AI112" s="57"/>
      <c r="AJ112" s="57"/>
    </row>
    <row r="113" spans="2:36" x14ac:dyDescent="0.25">
      <c r="B113" s="60"/>
      <c r="C113" s="60"/>
      <c r="D113" s="60"/>
      <c r="E113" s="60"/>
      <c r="F113" s="60"/>
      <c r="G113" s="60"/>
      <c r="H113" s="60"/>
      <c r="AE113" s="57"/>
      <c r="AF113" s="57"/>
      <c r="AG113" s="57"/>
      <c r="AH113" s="57"/>
      <c r="AI113" s="57"/>
      <c r="AJ113" s="57"/>
    </row>
    <row r="114" spans="2:36" x14ac:dyDescent="0.25">
      <c r="B114" s="60"/>
      <c r="C114" s="60"/>
      <c r="D114" s="60"/>
      <c r="E114" s="60"/>
      <c r="F114" s="60"/>
      <c r="G114" s="60"/>
      <c r="H114" s="60"/>
      <c r="AE114" s="57"/>
      <c r="AF114" s="57"/>
      <c r="AG114" s="57"/>
      <c r="AH114" s="57"/>
      <c r="AI114" s="57"/>
      <c r="AJ114" s="57"/>
    </row>
    <row r="115" spans="2:36" x14ac:dyDescent="0.25">
      <c r="B115" s="60"/>
      <c r="C115" s="60"/>
      <c r="D115" s="60"/>
      <c r="E115" s="60"/>
      <c r="F115" s="60"/>
      <c r="G115" s="60"/>
      <c r="H115" s="60"/>
      <c r="AE115" s="57"/>
      <c r="AF115" s="57"/>
      <c r="AG115" s="57"/>
      <c r="AH115" s="57"/>
      <c r="AI115" s="57"/>
      <c r="AJ115" s="57"/>
    </row>
    <row r="116" spans="2:36" x14ac:dyDescent="0.25">
      <c r="B116" s="60"/>
      <c r="C116" s="60"/>
      <c r="D116" s="60"/>
      <c r="E116" s="60"/>
      <c r="F116" s="60"/>
      <c r="G116" s="60"/>
      <c r="H116" s="60"/>
      <c r="AE116" s="57"/>
      <c r="AF116" s="57"/>
      <c r="AG116" s="57"/>
      <c r="AH116" s="57"/>
      <c r="AI116" s="57"/>
      <c r="AJ116" s="57"/>
    </row>
    <row r="117" spans="2:36" x14ac:dyDescent="0.25">
      <c r="B117" s="60"/>
      <c r="C117" s="60"/>
      <c r="D117" s="60"/>
      <c r="E117" s="60"/>
      <c r="F117" s="60"/>
      <c r="G117" s="60"/>
      <c r="H117" s="60"/>
      <c r="AE117" s="57"/>
      <c r="AF117" s="57"/>
      <c r="AG117" s="57"/>
      <c r="AH117" s="57"/>
      <c r="AI117" s="57"/>
      <c r="AJ117" s="57"/>
    </row>
    <row r="118" spans="2:36" x14ac:dyDescent="0.25">
      <c r="B118" s="60"/>
      <c r="C118" s="60"/>
      <c r="D118" s="60"/>
      <c r="E118" s="60"/>
      <c r="F118" s="60"/>
      <c r="G118" s="60"/>
      <c r="H118" s="60"/>
      <c r="AE118" s="57"/>
      <c r="AF118" s="57"/>
      <c r="AG118" s="57"/>
      <c r="AH118" s="57"/>
      <c r="AI118" s="57"/>
      <c r="AJ118" s="57"/>
    </row>
    <row r="119" spans="2:36" x14ac:dyDescent="0.25">
      <c r="B119" s="60"/>
      <c r="C119" s="60"/>
      <c r="D119" s="60"/>
      <c r="E119" s="60"/>
      <c r="F119" s="60"/>
      <c r="G119" s="60"/>
      <c r="H119" s="60"/>
      <c r="AE119" s="57"/>
      <c r="AF119" s="57"/>
      <c r="AG119" s="57"/>
      <c r="AH119" s="57"/>
      <c r="AI119" s="57"/>
      <c r="AJ119" s="57"/>
    </row>
    <row r="120" spans="2:36" x14ac:dyDescent="0.25">
      <c r="B120" s="60"/>
      <c r="C120" s="60"/>
      <c r="D120" s="60"/>
      <c r="E120" s="60"/>
      <c r="F120" s="60"/>
      <c r="G120" s="60"/>
      <c r="H120" s="60"/>
      <c r="AE120" s="57"/>
      <c r="AF120" s="57"/>
      <c r="AG120" s="57"/>
      <c r="AH120" s="57"/>
      <c r="AI120" s="57"/>
      <c r="AJ120" s="57"/>
    </row>
    <row r="121" spans="2:36" x14ac:dyDescent="0.25">
      <c r="B121" s="60"/>
      <c r="C121" s="60"/>
      <c r="D121" s="60"/>
      <c r="E121" s="60"/>
      <c r="F121" s="60"/>
      <c r="G121" s="60"/>
      <c r="H121" s="60"/>
      <c r="AE121" s="57"/>
      <c r="AF121" s="57"/>
      <c r="AG121" s="57"/>
      <c r="AH121" s="57"/>
      <c r="AI121" s="57"/>
      <c r="AJ121" s="57"/>
    </row>
    <row r="122" spans="2:36" x14ac:dyDescent="0.25">
      <c r="B122" s="60"/>
      <c r="C122" s="60"/>
      <c r="D122" s="60"/>
      <c r="E122" s="60"/>
      <c r="F122" s="60"/>
      <c r="G122" s="60"/>
      <c r="H122" s="60"/>
      <c r="AE122" s="57"/>
      <c r="AF122" s="57"/>
      <c r="AG122" s="57"/>
      <c r="AH122" s="57"/>
      <c r="AI122" s="57"/>
      <c r="AJ122" s="57"/>
    </row>
    <row r="123" spans="2:36" x14ac:dyDescent="0.25">
      <c r="B123" s="60"/>
      <c r="C123" s="60"/>
      <c r="D123" s="60"/>
      <c r="E123" s="60"/>
      <c r="F123" s="60"/>
      <c r="G123" s="60"/>
      <c r="H123" s="60"/>
      <c r="AE123" s="57"/>
      <c r="AF123" s="57"/>
      <c r="AG123" s="57"/>
      <c r="AH123" s="57"/>
      <c r="AI123" s="57"/>
      <c r="AJ123" s="57"/>
    </row>
    <row r="124" spans="2:36" x14ac:dyDescent="0.25">
      <c r="B124" s="60"/>
      <c r="C124" s="60"/>
      <c r="D124" s="60"/>
      <c r="E124" s="60"/>
      <c r="F124" s="60"/>
      <c r="G124" s="60"/>
      <c r="H124" s="60"/>
      <c r="AE124" s="57"/>
      <c r="AF124" s="57"/>
      <c r="AG124" s="57"/>
      <c r="AH124" s="57"/>
      <c r="AI124" s="57"/>
      <c r="AJ124" s="57"/>
    </row>
    <row r="125" spans="2:36" x14ac:dyDescent="0.25">
      <c r="B125" s="60"/>
      <c r="C125" s="60"/>
      <c r="D125" s="60"/>
      <c r="E125" s="60"/>
      <c r="F125" s="60"/>
      <c r="G125" s="60"/>
      <c r="H125" s="60"/>
      <c r="AE125" s="57"/>
      <c r="AF125" s="57"/>
      <c r="AG125" s="57"/>
      <c r="AH125" s="57"/>
      <c r="AI125" s="57"/>
      <c r="AJ125" s="57"/>
    </row>
    <row r="126" spans="2:36" x14ac:dyDescent="0.25">
      <c r="B126" s="60"/>
      <c r="C126" s="60"/>
      <c r="D126" s="60"/>
      <c r="E126" s="60"/>
      <c r="F126" s="60"/>
      <c r="G126" s="60"/>
      <c r="H126" s="60"/>
      <c r="AE126" s="57"/>
      <c r="AF126" s="57"/>
      <c r="AG126" s="57"/>
      <c r="AH126" s="57"/>
      <c r="AI126" s="57"/>
      <c r="AJ126" s="57"/>
    </row>
    <row r="127" spans="2:36" x14ac:dyDescent="0.25">
      <c r="B127" s="60"/>
      <c r="C127" s="60"/>
      <c r="D127" s="60"/>
      <c r="E127" s="60"/>
      <c r="F127" s="60"/>
      <c r="G127" s="60"/>
      <c r="H127" s="60"/>
      <c r="AE127" s="57"/>
      <c r="AF127" s="57"/>
      <c r="AG127" s="57"/>
      <c r="AH127" s="57"/>
      <c r="AI127" s="57"/>
      <c r="AJ127" s="57"/>
    </row>
    <row r="128" spans="2:36" x14ac:dyDescent="0.25">
      <c r="B128" s="60"/>
      <c r="C128" s="60"/>
      <c r="D128" s="60"/>
      <c r="E128" s="60"/>
      <c r="F128" s="60"/>
      <c r="G128" s="60"/>
      <c r="H128" s="60"/>
      <c r="AE128" s="57"/>
      <c r="AF128" s="57"/>
      <c r="AG128" s="57"/>
      <c r="AH128" s="57"/>
      <c r="AI128" s="57"/>
      <c r="AJ128" s="57"/>
    </row>
    <row r="129" spans="31:36" x14ac:dyDescent="0.25">
      <c r="AE129" s="57"/>
      <c r="AF129" s="57"/>
      <c r="AG129" s="57"/>
      <c r="AH129" s="57"/>
      <c r="AI129" s="57"/>
      <c r="AJ129" s="57"/>
    </row>
    <row r="130" spans="31:36" x14ac:dyDescent="0.25">
      <c r="AE130" s="57"/>
      <c r="AF130" s="57"/>
      <c r="AG130" s="57"/>
      <c r="AH130" s="57"/>
      <c r="AI130" s="57"/>
      <c r="AJ130" s="57"/>
    </row>
    <row r="131" spans="31:36" x14ac:dyDescent="0.25">
      <c r="AE131" s="57"/>
      <c r="AF131" s="57"/>
      <c r="AG131" s="57"/>
      <c r="AH131" s="57"/>
      <c r="AI131" s="57"/>
      <c r="AJ131" s="57"/>
    </row>
    <row r="132" spans="31:36" x14ac:dyDescent="0.25">
      <c r="AE132" s="57"/>
      <c r="AF132" s="57"/>
      <c r="AG132" s="57"/>
      <c r="AH132" s="57"/>
      <c r="AI132" s="57"/>
      <c r="AJ132" s="57"/>
    </row>
    <row r="133" spans="31:36" x14ac:dyDescent="0.25">
      <c r="AE133" s="57"/>
      <c r="AF133" s="57"/>
      <c r="AG133" s="57"/>
      <c r="AH133" s="57"/>
      <c r="AI133" s="57"/>
      <c r="AJ133" s="57"/>
    </row>
    <row r="134" spans="31:36" x14ac:dyDescent="0.25">
      <c r="AE134" s="57"/>
      <c r="AF134" s="57"/>
      <c r="AG134" s="57"/>
      <c r="AH134" s="57"/>
      <c r="AI134" s="57"/>
      <c r="AJ134" s="57"/>
    </row>
    <row r="135" spans="31:36" x14ac:dyDescent="0.25">
      <c r="AE135" s="57"/>
      <c r="AF135" s="57"/>
      <c r="AG135" s="57"/>
      <c r="AH135" s="57"/>
      <c r="AI135" s="57"/>
      <c r="AJ135" s="57"/>
    </row>
    <row r="136" spans="31:36" x14ac:dyDescent="0.25">
      <c r="AE136" s="57"/>
      <c r="AF136" s="57"/>
      <c r="AG136" s="57"/>
      <c r="AH136" s="57"/>
      <c r="AI136" s="57"/>
      <c r="AJ136" s="57"/>
    </row>
    <row r="137" spans="31:36" x14ac:dyDescent="0.25">
      <c r="AE137" s="57"/>
      <c r="AF137" s="57"/>
      <c r="AG137" s="57"/>
      <c r="AH137" s="57"/>
      <c r="AI137" s="57"/>
      <c r="AJ137" s="57"/>
    </row>
    <row r="138" spans="31:36" x14ac:dyDescent="0.25">
      <c r="AE138" s="57"/>
      <c r="AF138" s="57"/>
      <c r="AG138" s="57"/>
      <c r="AH138" s="57"/>
      <c r="AI138" s="57"/>
      <c r="AJ138" s="57"/>
    </row>
    <row r="139" spans="31:36" x14ac:dyDescent="0.25">
      <c r="AE139" s="57"/>
      <c r="AF139" s="57"/>
      <c r="AG139" s="57"/>
      <c r="AH139" s="57"/>
      <c r="AI139" s="57"/>
      <c r="AJ139" s="57"/>
    </row>
    <row r="140" spans="31:36" x14ac:dyDescent="0.25">
      <c r="AE140" s="57"/>
      <c r="AF140" s="57"/>
      <c r="AG140" s="57"/>
      <c r="AH140" s="57"/>
      <c r="AI140" s="57"/>
      <c r="AJ140" s="57"/>
    </row>
    <row r="141" spans="31:36" x14ac:dyDescent="0.25">
      <c r="AE141" s="57"/>
      <c r="AF141" s="57"/>
      <c r="AG141" s="57"/>
      <c r="AH141" s="57"/>
      <c r="AI141" s="57"/>
      <c r="AJ141" s="57"/>
    </row>
    <row r="142" spans="31:36" x14ac:dyDescent="0.25">
      <c r="AE142" s="57"/>
      <c r="AF142" s="57"/>
      <c r="AG142" s="57"/>
      <c r="AH142" s="57"/>
      <c r="AI142" s="57"/>
      <c r="AJ142" s="57"/>
    </row>
    <row r="143" spans="31:36" x14ac:dyDescent="0.25">
      <c r="AE143" s="57"/>
      <c r="AF143" s="57"/>
      <c r="AG143" s="57"/>
      <c r="AH143" s="57"/>
      <c r="AI143" s="57"/>
      <c r="AJ143" s="57"/>
    </row>
    <row r="144" spans="31:36" x14ac:dyDescent="0.25">
      <c r="AE144" s="57"/>
      <c r="AF144" s="57"/>
      <c r="AG144" s="57"/>
      <c r="AH144" s="57"/>
      <c r="AI144" s="57"/>
      <c r="AJ144" s="57"/>
    </row>
    <row r="145" spans="31:36" x14ac:dyDescent="0.25">
      <c r="AE145" s="57"/>
      <c r="AF145" s="57"/>
      <c r="AG145" s="57"/>
      <c r="AH145" s="57"/>
      <c r="AI145" s="57"/>
      <c r="AJ145" s="57"/>
    </row>
    <row r="146" spans="31:36" x14ac:dyDescent="0.25">
      <c r="AE146" s="57"/>
      <c r="AF146" s="57"/>
      <c r="AG146" s="57"/>
      <c r="AH146" s="57"/>
      <c r="AI146" s="57"/>
      <c r="AJ146" s="57"/>
    </row>
    <row r="147" spans="31:36" x14ac:dyDescent="0.25">
      <c r="AE147" s="57"/>
      <c r="AF147" s="57"/>
      <c r="AG147" s="57"/>
      <c r="AH147" s="57"/>
      <c r="AI147" s="57"/>
      <c r="AJ147" s="57"/>
    </row>
    <row r="148" spans="31:36" x14ac:dyDescent="0.25">
      <c r="AE148" s="57"/>
      <c r="AF148" s="57"/>
      <c r="AG148" s="57"/>
      <c r="AH148" s="57"/>
      <c r="AI148" s="57"/>
      <c r="AJ148" s="57"/>
    </row>
    <row r="149" spans="31:36" x14ac:dyDescent="0.25">
      <c r="AE149" s="57"/>
      <c r="AF149" s="57"/>
      <c r="AG149" s="57"/>
      <c r="AH149" s="57"/>
      <c r="AI149" s="57"/>
      <c r="AJ149" s="57"/>
    </row>
    <row r="150" spans="31:36" x14ac:dyDescent="0.25">
      <c r="AE150" s="57"/>
      <c r="AF150" s="57"/>
      <c r="AG150" s="57"/>
      <c r="AH150" s="57"/>
      <c r="AI150" s="57"/>
      <c r="AJ150" s="57"/>
    </row>
    <row r="151" spans="31:36" x14ac:dyDescent="0.25">
      <c r="AE151" s="57"/>
      <c r="AF151" s="57"/>
      <c r="AG151" s="57"/>
      <c r="AH151" s="57"/>
      <c r="AI151" s="57"/>
      <c r="AJ151" s="57"/>
    </row>
    <row r="152" spans="31:36" x14ac:dyDescent="0.25">
      <c r="AE152" s="57"/>
      <c r="AF152" s="57"/>
      <c r="AG152" s="57"/>
      <c r="AH152" s="57"/>
      <c r="AI152" s="57"/>
      <c r="AJ152" s="57"/>
    </row>
    <row r="153" spans="31:36" x14ac:dyDescent="0.25">
      <c r="AE153" s="57"/>
      <c r="AF153" s="57"/>
      <c r="AG153" s="57"/>
      <c r="AH153" s="57"/>
      <c r="AI153" s="57"/>
      <c r="AJ153" s="57"/>
    </row>
    <row r="154" spans="31:36" x14ac:dyDescent="0.25">
      <c r="AE154" s="57"/>
      <c r="AF154" s="57"/>
      <c r="AG154" s="57"/>
      <c r="AH154" s="57"/>
      <c r="AI154" s="57"/>
      <c r="AJ154" s="57"/>
    </row>
    <row r="155" spans="31:36" x14ac:dyDescent="0.25">
      <c r="AE155" s="57"/>
      <c r="AF155" s="57"/>
      <c r="AG155" s="57"/>
      <c r="AH155" s="57"/>
      <c r="AI155" s="57"/>
      <c r="AJ155" s="57"/>
    </row>
    <row r="156" spans="31:36" x14ac:dyDescent="0.25">
      <c r="AE156" s="57"/>
      <c r="AF156" s="57"/>
      <c r="AG156" s="57"/>
      <c r="AH156" s="57"/>
      <c r="AI156" s="57"/>
      <c r="AJ156" s="57"/>
    </row>
    <row r="157" spans="31:36" x14ac:dyDescent="0.25">
      <c r="AE157" s="57"/>
      <c r="AF157" s="57"/>
      <c r="AG157" s="57"/>
      <c r="AH157" s="57"/>
      <c r="AI157" s="57"/>
      <c r="AJ157" s="57"/>
    </row>
    <row r="158" spans="31:36" x14ac:dyDescent="0.25">
      <c r="AE158" s="57"/>
      <c r="AF158" s="57"/>
      <c r="AG158" s="57"/>
      <c r="AH158" s="57"/>
      <c r="AI158" s="57"/>
      <c r="AJ158" s="57"/>
    </row>
    <row r="159" spans="31:36" x14ac:dyDescent="0.25">
      <c r="AE159" s="57"/>
      <c r="AF159" s="57"/>
      <c r="AG159" s="57"/>
      <c r="AH159" s="57"/>
      <c r="AI159" s="57"/>
      <c r="AJ159" s="57"/>
    </row>
    <row r="160" spans="31:36" x14ac:dyDescent="0.25">
      <c r="AE160" s="57"/>
      <c r="AF160" s="57"/>
      <c r="AG160" s="57"/>
      <c r="AH160" s="57"/>
      <c r="AI160" s="57"/>
      <c r="AJ160" s="57"/>
    </row>
    <row r="161" spans="31:36" x14ac:dyDescent="0.25">
      <c r="AE161" s="57"/>
      <c r="AF161" s="57"/>
      <c r="AG161" s="57"/>
      <c r="AH161" s="57"/>
      <c r="AI161" s="57"/>
      <c r="AJ161" s="57"/>
    </row>
    <row r="162" spans="31:36" x14ac:dyDescent="0.25">
      <c r="AE162" s="57"/>
      <c r="AF162" s="57"/>
      <c r="AG162" s="57"/>
      <c r="AH162" s="57"/>
      <c r="AI162" s="57"/>
      <c r="AJ162" s="57"/>
    </row>
    <row r="163" spans="31:36" x14ac:dyDescent="0.25">
      <c r="AE163" s="57"/>
      <c r="AF163" s="57"/>
      <c r="AG163" s="57"/>
      <c r="AH163" s="57"/>
      <c r="AI163" s="57"/>
      <c r="AJ163" s="57"/>
    </row>
    <row r="164" spans="31:36" x14ac:dyDescent="0.25">
      <c r="AE164" s="57"/>
      <c r="AF164" s="57"/>
      <c r="AG164" s="57"/>
      <c r="AH164" s="57"/>
      <c r="AI164" s="57"/>
      <c r="AJ164" s="57"/>
    </row>
    <row r="165" spans="31:36" x14ac:dyDescent="0.25">
      <c r="AE165" s="57"/>
      <c r="AF165" s="57"/>
      <c r="AG165" s="57"/>
      <c r="AH165" s="57"/>
      <c r="AI165" s="57"/>
      <c r="AJ165" s="57"/>
    </row>
    <row r="166" spans="31:36" x14ac:dyDescent="0.25">
      <c r="AE166" s="57"/>
      <c r="AF166" s="57"/>
      <c r="AG166" s="57"/>
      <c r="AH166" s="57"/>
      <c r="AI166" s="57"/>
      <c r="AJ166" s="57"/>
    </row>
    <row r="167" spans="31:36" x14ac:dyDescent="0.25">
      <c r="AE167" s="57"/>
      <c r="AF167" s="57"/>
      <c r="AG167" s="57"/>
      <c r="AH167" s="57"/>
      <c r="AI167" s="57"/>
      <c r="AJ167" s="57"/>
    </row>
    <row r="168" spans="31:36" x14ac:dyDescent="0.25">
      <c r="AE168" s="57"/>
      <c r="AF168" s="57"/>
      <c r="AG168" s="57"/>
      <c r="AH168" s="57"/>
      <c r="AI168" s="57"/>
      <c r="AJ168" s="57"/>
    </row>
    <row r="169" spans="31:36" x14ac:dyDescent="0.25">
      <c r="AE169" s="57"/>
      <c r="AF169" s="57"/>
      <c r="AG169" s="57"/>
      <c r="AH169" s="57"/>
      <c r="AI169" s="57"/>
      <c r="AJ169" s="57"/>
    </row>
    <row r="170" spans="31:36" x14ac:dyDescent="0.25">
      <c r="AE170" s="57"/>
      <c r="AF170" s="57"/>
      <c r="AG170" s="57"/>
      <c r="AH170" s="57"/>
      <c r="AI170" s="57"/>
      <c r="AJ170" s="57"/>
    </row>
    <row r="171" spans="31:36" x14ac:dyDescent="0.25">
      <c r="AE171" s="57"/>
      <c r="AF171" s="57"/>
      <c r="AG171" s="57"/>
      <c r="AH171" s="57"/>
      <c r="AI171" s="57"/>
      <c r="AJ171" s="57"/>
    </row>
    <row r="172" spans="31:36" x14ac:dyDescent="0.25">
      <c r="AE172" s="57"/>
      <c r="AF172" s="57"/>
      <c r="AG172" s="57"/>
      <c r="AH172" s="57"/>
      <c r="AI172" s="57"/>
      <c r="AJ172" s="57"/>
    </row>
    <row r="173" spans="31:36" x14ac:dyDescent="0.25">
      <c r="AE173" s="57"/>
      <c r="AF173" s="57"/>
      <c r="AG173" s="57"/>
      <c r="AH173" s="57"/>
      <c r="AI173" s="57"/>
      <c r="AJ173" s="57"/>
    </row>
    <row r="174" spans="31:36" x14ac:dyDescent="0.25">
      <c r="AE174" s="57"/>
      <c r="AF174" s="57"/>
      <c r="AG174" s="57"/>
      <c r="AH174" s="57"/>
      <c r="AI174" s="57"/>
      <c r="AJ174" s="57"/>
    </row>
    <row r="175" spans="31:36" x14ac:dyDescent="0.25">
      <c r="AE175" s="57"/>
      <c r="AF175" s="57"/>
      <c r="AG175" s="57"/>
      <c r="AH175" s="57"/>
      <c r="AI175" s="57"/>
      <c r="AJ175" s="57"/>
    </row>
    <row r="176" spans="31:36" x14ac:dyDescent="0.25">
      <c r="AE176" s="57"/>
      <c r="AF176" s="57"/>
      <c r="AG176" s="57"/>
      <c r="AH176" s="57"/>
      <c r="AI176" s="57"/>
      <c r="AJ176" s="57"/>
    </row>
    <row r="177" spans="31:36" x14ac:dyDescent="0.25">
      <c r="AE177" s="57"/>
      <c r="AF177" s="57"/>
      <c r="AG177" s="57"/>
      <c r="AH177" s="57"/>
      <c r="AI177" s="57"/>
      <c r="AJ177" s="57"/>
    </row>
    <row r="178" spans="31:36" x14ac:dyDescent="0.25">
      <c r="AE178" s="57"/>
      <c r="AF178" s="57"/>
      <c r="AG178" s="57"/>
      <c r="AH178" s="57"/>
      <c r="AI178" s="57"/>
      <c r="AJ178" s="57"/>
    </row>
    <row r="179" spans="31:36" x14ac:dyDescent="0.25">
      <c r="AE179" s="57"/>
      <c r="AF179" s="57"/>
      <c r="AG179" s="57"/>
      <c r="AH179" s="57"/>
      <c r="AI179" s="57"/>
      <c r="AJ179" s="57"/>
    </row>
    <row r="180" spans="31:36" x14ac:dyDescent="0.25">
      <c r="AE180" s="57"/>
      <c r="AF180" s="57"/>
      <c r="AG180" s="57"/>
      <c r="AH180" s="57"/>
      <c r="AI180" s="57"/>
      <c r="AJ180" s="57"/>
    </row>
    <row r="181" spans="31:36" x14ac:dyDescent="0.25">
      <c r="AE181" s="57"/>
      <c r="AF181" s="57"/>
      <c r="AG181" s="57"/>
      <c r="AH181" s="57"/>
      <c r="AI181" s="57"/>
      <c r="AJ181" s="57"/>
    </row>
    <row r="182" spans="31:36" x14ac:dyDescent="0.25">
      <c r="AE182" s="57"/>
      <c r="AF182" s="57"/>
      <c r="AG182" s="57"/>
      <c r="AH182" s="57"/>
      <c r="AI182" s="57"/>
      <c r="AJ182" s="57"/>
    </row>
    <row r="183" spans="31:36" x14ac:dyDescent="0.25">
      <c r="AE183" s="57"/>
      <c r="AF183" s="57"/>
      <c r="AG183" s="57"/>
      <c r="AH183" s="57"/>
      <c r="AI183" s="57"/>
      <c r="AJ183" s="57"/>
    </row>
    <row r="184" spans="31:36" x14ac:dyDescent="0.25">
      <c r="AE184" s="57"/>
      <c r="AF184" s="57"/>
      <c r="AG184" s="57"/>
      <c r="AH184" s="57"/>
      <c r="AI184" s="57"/>
      <c r="AJ184" s="57"/>
    </row>
    <row r="185" spans="31:36" x14ac:dyDescent="0.25">
      <c r="AE185" s="57"/>
      <c r="AF185" s="57"/>
      <c r="AG185" s="57"/>
      <c r="AH185" s="57"/>
      <c r="AI185" s="57"/>
      <c r="AJ185" s="57"/>
    </row>
    <row r="186" spans="31:36" x14ac:dyDescent="0.25">
      <c r="AE186" s="57"/>
      <c r="AF186" s="57"/>
      <c r="AG186" s="57"/>
      <c r="AH186" s="57"/>
      <c r="AI186" s="57"/>
      <c r="AJ186" s="57"/>
    </row>
    <row r="187" spans="31:36" x14ac:dyDescent="0.25">
      <c r="AE187" s="57"/>
      <c r="AF187" s="57"/>
      <c r="AG187" s="57"/>
      <c r="AH187" s="57"/>
      <c r="AI187" s="57"/>
      <c r="AJ187" s="57"/>
    </row>
    <row r="188" spans="31:36" x14ac:dyDescent="0.25">
      <c r="AE188" s="57"/>
      <c r="AF188" s="57"/>
      <c r="AG188" s="57"/>
      <c r="AH188" s="57"/>
      <c r="AI188" s="57"/>
      <c r="AJ188" s="57"/>
    </row>
    <row r="189" spans="31:36" x14ac:dyDescent="0.25">
      <c r="AE189" s="57"/>
      <c r="AF189" s="57"/>
      <c r="AG189" s="57"/>
      <c r="AH189" s="57"/>
      <c r="AI189" s="57"/>
      <c r="AJ189" s="57"/>
    </row>
  </sheetData>
  <mergeCells count="56">
    <mergeCell ref="AI11:AK11"/>
    <mergeCell ref="Q8:AI9"/>
    <mergeCell ref="M5:P7"/>
    <mergeCell ref="M8:P9"/>
    <mergeCell ref="Q5:AI5"/>
    <mergeCell ref="Q6:AI6"/>
    <mergeCell ref="Q7:AI7"/>
    <mergeCell ref="AJ5:AK5"/>
    <mergeCell ref="AJ6:AK6"/>
    <mergeCell ref="AJ7:AK7"/>
    <mergeCell ref="AJ8:AK9"/>
    <mergeCell ref="B3:X3"/>
    <mergeCell ref="F10:F11"/>
    <mergeCell ref="G10:G11"/>
    <mergeCell ref="E10:E11"/>
    <mergeCell ref="L10:L11"/>
    <mergeCell ref="P10:P11"/>
    <mergeCell ref="X10:X11"/>
    <mergeCell ref="B10:B11"/>
    <mergeCell ref="A4:Y4"/>
    <mergeCell ref="A5:A9"/>
    <mergeCell ref="B8:L9"/>
    <mergeCell ref="B5:L7"/>
    <mergeCell ref="AH10:AH11"/>
    <mergeCell ref="Z10:Z11"/>
    <mergeCell ref="AA10:AA11"/>
    <mergeCell ref="AB10:AB11"/>
    <mergeCell ref="AC10:AC11"/>
    <mergeCell ref="AD10:AD11"/>
    <mergeCell ref="Q10:S11"/>
    <mergeCell ref="Q12:S12"/>
    <mergeCell ref="AI12:AK12"/>
    <mergeCell ref="A12:H12"/>
    <mergeCell ref="T10:T11"/>
    <mergeCell ref="A10:A11"/>
    <mergeCell ref="D10:D11"/>
    <mergeCell ref="Y10:Y11"/>
    <mergeCell ref="M10:O11"/>
    <mergeCell ref="U12:W12"/>
    <mergeCell ref="U10:W11"/>
    <mergeCell ref="H10:H11"/>
    <mergeCell ref="I10:K11"/>
    <mergeCell ref="AE10:AE11"/>
    <mergeCell ref="AF10:AF11"/>
    <mergeCell ref="AG10:AG11"/>
    <mergeCell ref="A69:A74"/>
    <mergeCell ref="A44:A56"/>
    <mergeCell ref="A58:A61"/>
    <mergeCell ref="A63:A65"/>
    <mergeCell ref="A33:A36"/>
    <mergeCell ref="A38:A42"/>
    <mergeCell ref="A13:H13"/>
    <mergeCell ref="I12:K12"/>
    <mergeCell ref="A15:A16"/>
    <mergeCell ref="A18:A29"/>
    <mergeCell ref="M12:O12"/>
  </mergeCells>
  <printOptions horizontalCentered="1" verticalCentered="1"/>
  <pageMargins left="0.11811023622047245" right="0.31496062992125984" top="0.74803149606299213" bottom="0.74803149606299213" header="0.31496062992125984" footer="0.31496062992125984"/>
  <pageSetup paperSize="5" scale="29"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Hoja1</vt:lpstr>
      <vt:lpstr>Hoja1!_Toc71304250</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Olga Patricia Quintero Castellanos</cp:lastModifiedBy>
  <cp:lastPrinted>2019-11-07T20:18:49Z</cp:lastPrinted>
  <dcterms:created xsi:type="dcterms:W3CDTF">2016-10-24T15:54:09Z</dcterms:created>
  <dcterms:modified xsi:type="dcterms:W3CDTF">2021-08-18T23:04:20Z</dcterms:modified>
</cp:coreProperties>
</file>