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drea.alejo\Downloads\"/>
    </mc:Choice>
  </mc:AlternateContent>
  <bookViews>
    <workbookView xWindow="0" yWindow="0" windowWidth="28800" windowHeight="11130" tabRatio="901" firstSheet="2" activeTab="1"/>
  </bookViews>
  <sheets>
    <sheet name="Menú" sheetId="4" state="hidden" r:id="rId1"/>
    <sheet name="RESUMEN" sheetId="17" r:id="rId2"/>
    <sheet name="C 1. Riesgos Corrupción" sheetId="11" r:id="rId3"/>
    <sheet name="C 2. Rac. de trámites" sheetId="12" r:id="rId4"/>
    <sheet name="C 3. Rendición Cuentas" sheetId="8" r:id="rId5"/>
    <sheet name="C 4. Atención Ciudadano" sheetId="7" r:id="rId6"/>
    <sheet name="C 5. Transparencia Acceso" sheetId="15" r:id="rId7"/>
    <sheet name="C 6. Iniciativas Adicionales" sheetId="5" r:id="rId8"/>
  </sheets>
  <definedNames>
    <definedName name="_xlnm._FilterDatabase" localSheetId="2" hidden="1">'C 1. Riesgos Corrupción'!$A$6:$BM$19</definedName>
    <definedName name="_xlnm._FilterDatabase" localSheetId="4" hidden="1">'C 3. Rendición Cuentas'!$A$6:$BM$25</definedName>
    <definedName name="_xlnm._FilterDatabase" localSheetId="5" hidden="1">'C 4. Atención Ciudadano'!$B$6:$BL$19</definedName>
    <definedName name="_xlnm._FilterDatabase" localSheetId="6" hidden="1">'C 5. Transparencia Acceso'!$A$6:$BL$31</definedName>
    <definedName name="_xlnm._FilterDatabase" localSheetId="7" hidden="1">'C 6. Iniciativas Adicionales'!$B$6:$BO$15</definedName>
    <definedName name="_xlnm.Print_Area" localSheetId="2">'C 1. Riesgos Corrupción'!$B$1:$O$25</definedName>
    <definedName name="_xlnm.Print_Area" localSheetId="4">'C 3. Rendición Cuentas'!$B$2:$O$27</definedName>
    <definedName name="_xlnm.Print_Area" localSheetId="5">'C 4. Atención Ciudadano'!$B$7:$O$18</definedName>
    <definedName name="_xlnm.Print_Area" localSheetId="6">'C 5. Transparencia Acceso'!$B$8:$O$30</definedName>
    <definedName name="_xlnm.Print_Area" localSheetId="7">'C 6. Iniciativas Adicionales'!$B$7:$O$14</definedName>
    <definedName name="_xlnm.Print_Area" localSheetId="0">Menú!$A$1:$N$30</definedName>
    <definedName name="_xlnm.Print_Area" localSheetId="1">RESUMEN!$A$1:$M$32</definedName>
    <definedName name="_xlnm.Print_Titles" localSheetId="2">'C 1. Riesgos Corrupción'!$1:$6</definedName>
    <definedName name="_xlnm.Print_Titles" localSheetId="4">'C 3. Rendición Cuentas'!#REF!</definedName>
    <definedName name="_xlnm.Print_Titles" localSheetId="5">'C 4. Atención Ciudadano'!#REF!</definedName>
    <definedName name="_xlnm.Print_Titles" localSheetId="6">'C 5. Transparencia Acceso'!#REF!</definedName>
    <definedName name="_xlnm.Print_Titles" localSheetId="7">'C 6. Iniciativas Adicionales'!#REF!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5" i="5" l="1"/>
  <c r="BN25" i="5"/>
  <c r="AW8" i="7" l="1"/>
  <c r="BL8" i="7" l="1"/>
  <c r="AB11" i="15" l="1"/>
  <c r="AZ11" i="15"/>
  <c r="AB26" i="15"/>
  <c r="AB7" i="8"/>
  <c r="AZ19" i="8"/>
  <c r="AZ20" i="8"/>
  <c r="V27" i="15" l="1"/>
  <c r="V18" i="7"/>
  <c r="A21" i="4" l="1"/>
  <c r="A20" i="4"/>
  <c r="A19" i="4"/>
  <c r="A18" i="4"/>
  <c r="A17" i="4"/>
  <c r="AZ8" i="11" l="1"/>
  <c r="AZ9" i="11"/>
  <c r="AZ10" i="11"/>
  <c r="AZ11" i="11"/>
  <c r="AZ12" i="11"/>
  <c r="AZ13" i="11"/>
  <c r="AZ14" i="11"/>
  <c r="AZ15" i="11"/>
  <c r="AZ16" i="11"/>
  <c r="AZ17" i="11"/>
  <c r="AZ18" i="11"/>
  <c r="AZ7" i="11"/>
  <c r="AW8" i="11"/>
  <c r="AW9" i="11"/>
  <c r="AW10" i="11"/>
  <c r="AW11" i="11"/>
  <c r="AW12" i="11"/>
  <c r="AW13" i="11"/>
  <c r="AW14" i="11"/>
  <c r="AW15" i="11"/>
  <c r="AW16" i="11"/>
  <c r="AW17" i="11"/>
  <c r="AW18" i="11"/>
  <c r="AW7" i="11"/>
  <c r="AT8" i="11"/>
  <c r="AT9" i="11"/>
  <c r="AT10" i="11"/>
  <c r="AT11" i="11"/>
  <c r="AT12" i="11"/>
  <c r="AT13" i="11"/>
  <c r="AT14" i="11"/>
  <c r="AT15" i="11"/>
  <c r="AT16" i="11"/>
  <c r="AT17" i="11"/>
  <c r="AT18" i="11"/>
  <c r="AT7" i="11"/>
  <c r="AQ8" i="11"/>
  <c r="AQ9" i="11"/>
  <c r="AQ10" i="11"/>
  <c r="AQ11" i="11"/>
  <c r="AQ12" i="11"/>
  <c r="AQ13" i="11"/>
  <c r="AQ14" i="11"/>
  <c r="AQ15" i="11"/>
  <c r="AQ16" i="11"/>
  <c r="AQ17" i="11"/>
  <c r="AQ18" i="11"/>
  <c r="AQ7" i="11"/>
  <c r="AN8" i="11"/>
  <c r="AN9" i="11"/>
  <c r="AN10" i="11"/>
  <c r="AN11" i="11"/>
  <c r="AN12" i="11"/>
  <c r="AN13" i="11"/>
  <c r="AN14" i="11"/>
  <c r="AN15" i="11"/>
  <c r="AN16" i="11"/>
  <c r="AN17" i="11"/>
  <c r="AN18" i="11"/>
  <c r="AN7" i="11"/>
  <c r="AK8" i="11"/>
  <c r="AK9" i="11"/>
  <c r="AK10" i="11"/>
  <c r="AK11" i="11"/>
  <c r="AK12" i="11"/>
  <c r="AK13" i="11"/>
  <c r="AK14" i="11"/>
  <c r="AK15" i="11"/>
  <c r="AK16" i="11"/>
  <c r="AK17" i="11"/>
  <c r="AK18" i="11"/>
  <c r="AK7" i="11"/>
  <c r="AH8" i="11"/>
  <c r="AH9" i="11"/>
  <c r="AH10" i="11"/>
  <c r="AH11" i="11"/>
  <c r="AH12" i="11"/>
  <c r="AH13" i="11"/>
  <c r="AH14" i="11"/>
  <c r="AH15" i="11"/>
  <c r="AH16" i="11"/>
  <c r="AH17" i="11"/>
  <c r="AH18" i="11"/>
  <c r="S10" i="5" l="1"/>
  <c r="AZ13" i="5"/>
  <c r="AZ14" i="5"/>
  <c r="AZ9" i="5"/>
  <c r="AZ10" i="5"/>
  <c r="AZ11" i="5"/>
  <c r="AZ12" i="5"/>
  <c r="AZ7" i="5"/>
  <c r="AW9" i="5"/>
  <c r="AW10" i="5"/>
  <c r="AW11" i="5"/>
  <c r="AW12" i="5"/>
  <c r="AW13" i="5"/>
  <c r="AW14" i="5"/>
  <c r="AW7" i="5"/>
  <c r="AT9" i="5"/>
  <c r="AT10" i="5"/>
  <c r="AT11" i="5"/>
  <c r="AT12" i="5"/>
  <c r="AT13" i="5"/>
  <c r="AT14" i="5"/>
  <c r="AT7" i="5"/>
  <c r="AQ9" i="5"/>
  <c r="AQ10" i="5"/>
  <c r="AQ11" i="5"/>
  <c r="AQ12" i="5"/>
  <c r="AQ13" i="5"/>
  <c r="AQ14" i="5"/>
  <c r="AQ7" i="5"/>
  <c r="AN9" i="5"/>
  <c r="AN10" i="5"/>
  <c r="AN11" i="5"/>
  <c r="AN12" i="5"/>
  <c r="AN13" i="5"/>
  <c r="AN14" i="5"/>
  <c r="AN7" i="5"/>
  <c r="AK9" i="5"/>
  <c r="AK10" i="5"/>
  <c r="AK11" i="5"/>
  <c r="AK12" i="5"/>
  <c r="AK13" i="5"/>
  <c r="AK14" i="5"/>
  <c r="AK7" i="5"/>
  <c r="AH9" i="5"/>
  <c r="AH10" i="5"/>
  <c r="AH11" i="5"/>
  <c r="AH12" i="5"/>
  <c r="AH13" i="5"/>
  <c r="AH14" i="5"/>
  <c r="AH7" i="5"/>
  <c r="AE9" i="5"/>
  <c r="AE10" i="5"/>
  <c r="AE11" i="5"/>
  <c r="AE12" i="5"/>
  <c r="AE13" i="5"/>
  <c r="AE14" i="5"/>
  <c r="AB9" i="5"/>
  <c r="AB10" i="5"/>
  <c r="AB11" i="5"/>
  <c r="AB12" i="5"/>
  <c r="AB13" i="5"/>
  <c r="AB14" i="5"/>
  <c r="AE7" i="5"/>
  <c r="AB7" i="5"/>
  <c r="Y7" i="5"/>
  <c r="Y9" i="5"/>
  <c r="Y10" i="5"/>
  <c r="Y11" i="5"/>
  <c r="Y12" i="5"/>
  <c r="Y13" i="5"/>
  <c r="Y14" i="5"/>
  <c r="V9" i="5"/>
  <c r="V10" i="5"/>
  <c r="V11" i="5"/>
  <c r="V12" i="5"/>
  <c r="V13" i="5"/>
  <c r="V14" i="5"/>
  <c r="V7" i="5"/>
  <c r="S9" i="5"/>
  <c r="S11" i="5"/>
  <c r="S12" i="5"/>
  <c r="S13" i="5"/>
  <c r="S14" i="5"/>
  <c r="S7" i="5"/>
  <c r="AZ8" i="15"/>
  <c r="AZ9" i="15"/>
  <c r="AZ10" i="15"/>
  <c r="AZ12" i="15"/>
  <c r="AZ13" i="15"/>
  <c r="AZ14" i="15"/>
  <c r="AZ15" i="15"/>
  <c r="AZ16" i="15"/>
  <c r="AZ17" i="15"/>
  <c r="AZ18" i="15"/>
  <c r="AZ19" i="15"/>
  <c r="AZ20" i="15"/>
  <c r="AZ21" i="15"/>
  <c r="AZ22" i="15"/>
  <c r="AZ23" i="15"/>
  <c r="AZ24" i="15"/>
  <c r="AZ25" i="15"/>
  <c r="AZ26" i="15"/>
  <c r="AZ27" i="15"/>
  <c r="AZ28" i="15"/>
  <c r="AZ29" i="15"/>
  <c r="AZ30" i="15"/>
  <c r="AZ7" i="15"/>
  <c r="AW8" i="15"/>
  <c r="AW9" i="15"/>
  <c r="AW10" i="15"/>
  <c r="AW11" i="15"/>
  <c r="AW12" i="15"/>
  <c r="AW13" i="15"/>
  <c r="AW14" i="15"/>
  <c r="AW15" i="15"/>
  <c r="AW16" i="15"/>
  <c r="AW17" i="15"/>
  <c r="AW18" i="15"/>
  <c r="AW19" i="15"/>
  <c r="AW20" i="15"/>
  <c r="AW21" i="15"/>
  <c r="AW22" i="15"/>
  <c r="AW23" i="15"/>
  <c r="AW24" i="15"/>
  <c r="AW25" i="15"/>
  <c r="AW26" i="15"/>
  <c r="AW27" i="15"/>
  <c r="AW28" i="15"/>
  <c r="AW29" i="15"/>
  <c r="AW30" i="15"/>
  <c r="AW7" i="15"/>
  <c r="AT8" i="15"/>
  <c r="AT9" i="15"/>
  <c r="AT10" i="15"/>
  <c r="AT11" i="15"/>
  <c r="AT12" i="15"/>
  <c r="AT13" i="15"/>
  <c r="AT14" i="15"/>
  <c r="AT15" i="15"/>
  <c r="AT16" i="15"/>
  <c r="AT17" i="15"/>
  <c r="AT18" i="15"/>
  <c r="AT19" i="15"/>
  <c r="AT20" i="15"/>
  <c r="AT21" i="15"/>
  <c r="AT22" i="15"/>
  <c r="AT23" i="15"/>
  <c r="AT24" i="15"/>
  <c r="AT25" i="15"/>
  <c r="AT26" i="15"/>
  <c r="AT27" i="15"/>
  <c r="AT28" i="15"/>
  <c r="AT29" i="15"/>
  <c r="AT30" i="15"/>
  <c r="AT7" i="15"/>
  <c r="AQ8" i="15"/>
  <c r="AQ9" i="15"/>
  <c r="AQ10" i="15"/>
  <c r="AQ11" i="15"/>
  <c r="AQ12" i="15"/>
  <c r="AQ13" i="15"/>
  <c r="AQ14" i="15"/>
  <c r="AQ15" i="15"/>
  <c r="AQ16" i="15"/>
  <c r="AQ17" i="15"/>
  <c r="AQ18" i="15"/>
  <c r="AQ19" i="15"/>
  <c r="AQ20" i="15"/>
  <c r="AQ21" i="15"/>
  <c r="AQ22" i="15"/>
  <c r="AQ23" i="15"/>
  <c r="AQ24" i="15"/>
  <c r="AQ25" i="15"/>
  <c r="AQ26" i="15"/>
  <c r="AQ27" i="15"/>
  <c r="AQ28" i="15"/>
  <c r="AQ29" i="15"/>
  <c r="AQ30" i="15"/>
  <c r="AQ7" i="15"/>
  <c r="AN8" i="15"/>
  <c r="AN9" i="15"/>
  <c r="AN10" i="15"/>
  <c r="AN11" i="15"/>
  <c r="AN12" i="15"/>
  <c r="AN13" i="15"/>
  <c r="AN14" i="15"/>
  <c r="AN15" i="15"/>
  <c r="AN16" i="15"/>
  <c r="AN17" i="15"/>
  <c r="AN18" i="15"/>
  <c r="AN19" i="15"/>
  <c r="AN20" i="15"/>
  <c r="AN21" i="15"/>
  <c r="AN22" i="15"/>
  <c r="AN23" i="15"/>
  <c r="AN24" i="15"/>
  <c r="AN25" i="15"/>
  <c r="AN26" i="15"/>
  <c r="AN27" i="15"/>
  <c r="AN28" i="15"/>
  <c r="AN29" i="15"/>
  <c r="AN30" i="15"/>
  <c r="AN7" i="15"/>
  <c r="AH8" i="15"/>
  <c r="AH9" i="15"/>
  <c r="AH10" i="15"/>
  <c r="AH11" i="15"/>
  <c r="AH12" i="15"/>
  <c r="AH13" i="15"/>
  <c r="AH14" i="15"/>
  <c r="AH15" i="15"/>
  <c r="AH16" i="15"/>
  <c r="AH17" i="15"/>
  <c r="AH18" i="15"/>
  <c r="AH19" i="15"/>
  <c r="AH20" i="15"/>
  <c r="AH21" i="15"/>
  <c r="AH22" i="15"/>
  <c r="AH23" i="15"/>
  <c r="AH24" i="15"/>
  <c r="AH25" i="15"/>
  <c r="AH26" i="15"/>
  <c r="AH27" i="15"/>
  <c r="AH28" i="15"/>
  <c r="AH29" i="15"/>
  <c r="AH30" i="15"/>
  <c r="AK8" i="15"/>
  <c r="AK9" i="15"/>
  <c r="AK10" i="15"/>
  <c r="AK11" i="15"/>
  <c r="AK12" i="15"/>
  <c r="AK13" i="15"/>
  <c r="AK14" i="15"/>
  <c r="AK15" i="15"/>
  <c r="AK16" i="15"/>
  <c r="AK17" i="15"/>
  <c r="AK18" i="15"/>
  <c r="AK19" i="15"/>
  <c r="AK20" i="15"/>
  <c r="AK21" i="15"/>
  <c r="AK22" i="15"/>
  <c r="AK23" i="15"/>
  <c r="AK24" i="15"/>
  <c r="AK25" i="15"/>
  <c r="AK26" i="15"/>
  <c r="AK27" i="15"/>
  <c r="AK28" i="15"/>
  <c r="AK29" i="15"/>
  <c r="AK30" i="15"/>
  <c r="AK7" i="15"/>
  <c r="AH7" i="15"/>
  <c r="AE8" i="15"/>
  <c r="AE9" i="15"/>
  <c r="AE10" i="15"/>
  <c r="AE11" i="15"/>
  <c r="AE12" i="15"/>
  <c r="AE13" i="15"/>
  <c r="AE14" i="15"/>
  <c r="AE15" i="15"/>
  <c r="AE16" i="15"/>
  <c r="AE17" i="15"/>
  <c r="AE18" i="15"/>
  <c r="AE19" i="15"/>
  <c r="AE20" i="15"/>
  <c r="AE21" i="15"/>
  <c r="AE22" i="15"/>
  <c r="AE23" i="15"/>
  <c r="AE24" i="15"/>
  <c r="AE25" i="15"/>
  <c r="AE26" i="15"/>
  <c r="AE27" i="15"/>
  <c r="AE28" i="15"/>
  <c r="AE29" i="15"/>
  <c r="AE30" i="15"/>
  <c r="AE7" i="15"/>
  <c r="AB8" i="15"/>
  <c r="AB9" i="15"/>
  <c r="AB10" i="15"/>
  <c r="AB12" i="15"/>
  <c r="AB13" i="15"/>
  <c r="AB14" i="15"/>
  <c r="AB15" i="15"/>
  <c r="AB16" i="15"/>
  <c r="AB17" i="15"/>
  <c r="AB18" i="15"/>
  <c r="AB19" i="15"/>
  <c r="AB20" i="15"/>
  <c r="AB21" i="15"/>
  <c r="AB22" i="15"/>
  <c r="AB23" i="15"/>
  <c r="AB24" i="15"/>
  <c r="AB25" i="15"/>
  <c r="AB27" i="15"/>
  <c r="AB28" i="15"/>
  <c r="AB29" i="15"/>
  <c r="AB30" i="15"/>
  <c r="AB7" i="15"/>
  <c r="Y8" i="15"/>
  <c r="Y9" i="15"/>
  <c r="Y10" i="15"/>
  <c r="Y11" i="15"/>
  <c r="Y12" i="15"/>
  <c r="Y13" i="15"/>
  <c r="Y14" i="15"/>
  <c r="Y15" i="15"/>
  <c r="Y16" i="15"/>
  <c r="Y17" i="15"/>
  <c r="Y18" i="15"/>
  <c r="Y19" i="15"/>
  <c r="Y20" i="15"/>
  <c r="Y21" i="15"/>
  <c r="Y22" i="15"/>
  <c r="Y23" i="15"/>
  <c r="Y24" i="15"/>
  <c r="Y25" i="15"/>
  <c r="Y26" i="15"/>
  <c r="Y27" i="15"/>
  <c r="Y28" i="15"/>
  <c r="Y29" i="15"/>
  <c r="Y30" i="15"/>
  <c r="Y7" i="15"/>
  <c r="V8" i="15"/>
  <c r="V9" i="15"/>
  <c r="V10" i="15"/>
  <c r="V11" i="15"/>
  <c r="V12" i="15"/>
  <c r="V13" i="15"/>
  <c r="V14" i="15"/>
  <c r="V15" i="15"/>
  <c r="V16" i="15"/>
  <c r="V17" i="15"/>
  <c r="V18" i="15"/>
  <c r="V19" i="15"/>
  <c r="V20" i="15"/>
  <c r="V21" i="15"/>
  <c r="V22" i="15"/>
  <c r="V23" i="15"/>
  <c r="V24" i="15"/>
  <c r="V25" i="15"/>
  <c r="V26" i="15"/>
  <c r="V28" i="15"/>
  <c r="V29" i="15"/>
  <c r="V30" i="15"/>
  <c r="V7" i="15"/>
  <c r="S8" i="15"/>
  <c r="S9" i="15"/>
  <c r="S10" i="15"/>
  <c r="S11" i="15"/>
  <c r="S12" i="15"/>
  <c r="S13" i="15"/>
  <c r="S14" i="15"/>
  <c r="S15" i="15"/>
  <c r="S16" i="15"/>
  <c r="S17" i="15"/>
  <c r="S18" i="15"/>
  <c r="S19" i="15"/>
  <c r="S20" i="15"/>
  <c r="S21" i="15"/>
  <c r="S22" i="15"/>
  <c r="S23" i="15"/>
  <c r="S24" i="15"/>
  <c r="S25" i="15"/>
  <c r="S26" i="15"/>
  <c r="S27" i="15"/>
  <c r="S28" i="15"/>
  <c r="S29" i="15"/>
  <c r="S30" i="15"/>
  <c r="S7" i="15"/>
  <c r="AZ8" i="7"/>
  <c r="AZ9" i="7"/>
  <c r="AZ10" i="7"/>
  <c r="AZ11" i="7"/>
  <c r="AZ12" i="7"/>
  <c r="AZ13" i="7"/>
  <c r="AZ14" i="7"/>
  <c r="AZ15" i="7"/>
  <c r="AZ16" i="7"/>
  <c r="AZ17" i="7"/>
  <c r="AZ18" i="7"/>
  <c r="AZ7" i="7"/>
  <c r="AW9" i="7"/>
  <c r="AW10" i="7"/>
  <c r="AW11" i="7"/>
  <c r="AW12" i="7"/>
  <c r="AW13" i="7"/>
  <c r="AW14" i="7"/>
  <c r="AW15" i="7"/>
  <c r="AW16" i="7"/>
  <c r="AW17" i="7"/>
  <c r="AW18" i="7"/>
  <c r="AW7" i="7"/>
  <c r="AT8" i="7"/>
  <c r="AT9" i="7"/>
  <c r="AT10" i="7"/>
  <c r="AT11" i="7"/>
  <c r="AT12" i="7"/>
  <c r="AT13" i="7"/>
  <c r="AT14" i="7"/>
  <c r="AT15" i="7"/>
  <c r="AT16" i="7"/>
  <c r="AT17" i="7"/>
  <c r="AT18" i="7"/>
  <c r="AT7" i="7"/>
  <c r="AQ8" i="7"/>
  <c r="AQ9" i="7"/>
  <c r="AQ10" i="7"/>
  <c r="AQ11" i="7"/>
  <c r="AQ12" i="7"/>
  <c r="AQ13" i="7"/>
  <c r="AQ14" i="7"/>
  <c r="AQ15" i="7"/>
  <c r="AQ16" i="7"/>
  <c r="AQ17" i="7"/>
  <c r="AQ18" i="7"/>
  <c r="AQ7" i="7"/>
  <c r="AN8" i="7"/>
  <c r="AN9" i="7"/>
  <c r="AN10" i="7"/>
  <c r="AN11" i="7"/>
  <c r="AN12" i="7"/>
  <c r="AN13" i="7"/>
  <c r="AN14" i="7"/>
  <c r="AN15" i="7"/>
  <c r="AN16" i="7"/>
  <c r="AN17" i="7"/>
  <c r="AN18" i="7"/>
  <c r="AN7" i="7"/>
  <c r="AK8" i="7"/>
  <c r="AK9" i="7"/>
  <c r="AK10" i="7"/>
  <c r="AK11" i="7"/>
  <c r="AK12" i="7"/>
  <c r="AK13" i="7"/>
  <c r="AK14" i="7"/>
  <c r="AK15" i="7"/>
  <c r="AK16" i="7"/>
  <c r="AK17" i="7"/>
  <c r="AK18" i="7"/>
  <c r="AK7" i="7"/>
  <c r="AH8" i="7"/>
  <c r="AH9" i="7"/>
  <c r="AH10" i="7"/>
  <c r="AH11" i="7"/>
  <c r="AH12" i="7"/>
  <c r="AH13" i="7"/>
  <c r="AH14" i="7"/>
  <c r="AH15" i="7"/>
  <c r="AH16" i="7"/>
  <c r="AH17" i="7"/>
  <c r="AH18" i="7"/>
  <c r="AH7" i="7"/>
  <c r="AE8" i="7"/>
  <c r="AE9" i="7"/>
  <c r="AE10" i="7"/>
  <c r="AE11" i="7"/>
  <c r="AE12" i="7"/>
  <c r="AE13" i="7"/>
  <c r="AE14" i="7"/>
  <c r="AE15" i="7"/>
  <c r="AE16" i="7"/>
  <c r="AE17" i="7"/>
  <c r="AE18" i="7"/>
  <c r="AE7" i="7"/>
  <c r="AB8" i="7"/>
  <c r="AB9" i="7"/>
  <c r="AB10" i="7"/>
  <c r="AB11" i="7"/>
  <c r="AB12" i="7"/>
  <c r="AB13" i="7"/>
  <c r="AB14" i="7"/>
  <c r="AB15" i="7"/>
  <c r="AB16" i="7"/>
  <c r="AB17" i="7"/>
  <c r="AB18" i="7"/>
  <c r="AB7" i="7"/>
  <c r="Y8" i="7"/>
  <c r="Y9" i="7"/>
  <c r="Y10" i="7"/>
  <c r="Y11" i="7"/>
  <c r="Y12" i="7"/>
  <c r="Y13" i="7"/>
  <c r="Y14" i="7"/>
  <c r="Y15" i="7"/>
  <c r="Y16" i="7"/>
  <c r="Y17" i="7"/>
  <c r="Y18" i="7"/>
  <c r="Y7" i="7"/>
  <c r="V8" i="7"/>
  <c r="V9" i="7"/>
  <c r="V10" i="7"/>
  <c r="V11" i="7"/>
  <c r="V12" i="7"/>
  <c r="V13" i="7"/>
  <c r="V14" i="7"/>
  <c r="V15" i="7"/>
  <c r="V16" i="7"/>
  <c r="V17" i="7"/>
  <c r="V7" i="7"/>
  <c r="S8" i="7"/>
  <c r="S9" i="7"/>
  <c r="S10" i="7"/>
  <c r="S11" i="7"/>
  <c r="S12" i="7"/>
  <c r="S13" i="7"/>
  <c r="S14" i="7"/>
  <c r="S15" i="7"/>
  <c r="S16" i="7"/>
  <c r="S17" i="7"/>
  <c r="S18" i="7"/>
  <c r="S7" i="7"/>
  <c r="AZ8" i="8"/>
  <c r="AZ9" i="8"/>
  <c r="AZ10" i="8"/>
  <c r="AZ11" i="8"/>
  <c r="AZ12" i="8"/>
  <c r="AZ13" i="8"/>
  <c r="AZ14" i="8"/>
  <c r="AZ15" i="8"/>
  <c r="AZ16" i="8"/>
  <c r="AZ17" i="8"/>
  <c r="AZ18" i="8"/>
  <c r="AZ21" i="8"/>
  <c r="AZ22" i="8"/>
  <c r="AZ23" i="8"/>
  <c r="AZ24" i="8"/>
  <c r="AZ7" i="8"/>
  <c r="AW8" i="8"/>
  <c r="AW9" i="8"/>
  <c r="AW10" i="8"/>
  <c r="AW11" i="8"/>
  <c r="AW12" i="8"/>
  <c r="AW13" i="8"/>
  <c r="AW14" i="8"/>
  <c r="AW15" i="8"/>
  <c r="AW16" i="8"/>
  <c r="AW17" i="8"/>
  <c r="AW18" i="8"/>
  <c r="AW19" i="8"/>
  <c r="AW20" i="8"/>
  <c r="AW21" i="8"/>
  <c r="AW22" i="8"/>
  <c r="AW23" i="8"/>
  <c r="AW24" i="8"/>
  <c r="AW7" i="8"/>
  <c r="AT8" i="8"/>
  <c r="AT9" i="8"/>
  <c r="AT10" i="8"/>
  <c r="AT11" i="8"/>
  <c r="AT12" i="8"/>
  <c r="AT13" i="8"/>
  <c r="AT14" i="8"/>
  <c r="AT15" i="8"/>
  <c r="AT16" i="8"/>
  <c r="AT17" i="8"/>
  <c r="AT18" i="8"/>
  <c r="AT19" i="8"/>
  <c r="AT20" i="8"/>
  <c r="AT21" i="8"/>
  <c r="AT22" i="8"/>
  <c r="AT23" i="8"/>
  <c r="AT24" i="8"/>
  <c r="AT7" i="8"/>
  <c r="AQ8" i="8"/>
  <c r="AQ9" i="8"/>
  <c r="AQ10" i="8"/>
  <c r="AQ11" i="8"/>
  <c r="AQ12" i="8"/>
  <c r="AQ13" i="8"/>
  <c r="AQ14" i="8"/>
  <c r="AQ15" i="8"/>
  <c r="AQ16" i="8"/>
  <c r="AQ17" i="8"/>
  <c r="AQ18" i="8"/>
  <c r="AQ19" i="8"/>
  <c r="AQ20" i="8"/>
  <c r="AQ21" i="8"/>
  <c r="AQ22" i="8"/>
  <c r="AQ23" i="8"/>
  <c r="AQ24" i="8"/>
  <c r="AQ7" i="8"/>
  <c r="AN8" i="8"/>
  <c r="AN9" i="8"/>
  <c r="AN10" i="8"/>
  <c r="AN11" i="8"/>
  <c r="AN12" i="8"/>
  <c r="AN13" i="8"/>
  <c r="AN14" i="8"/>
  <c r="AN15" i="8"/>
  <c r="AN16" i="8"/>
  <c r="AN17" i="8"/>
  <c r="AN18" i="8"/>
  <c r="AN19" i="8"/>
  <c r="AN20" i="8"/>
  <c r="AN21" i="8"/>
  <c r="AN22" i="8"/>
  <c r="AN23" i="8"/>
  <c r="AN24" i="8"/>
  <c r="AN7" i="8"/>
  <c r="AK8" i="8"/>
  <c r="AK9" i="8"/>
  <c r="AK10" i="8"/>
  <c r="AK11" i="8"/>
  <c r="AK12" i="8"/>
  <c r="AK13" i="8"/>
  <c r="AK14" i="8"/>
  <c r="AK15" i="8"/>
  <c r="AK16" i="8"/>
  <c r="AK17" i="8"/>
  <c r="AK18" i="8"/>
  <c r="AK19" i="8"/>
  <c r="AK20" i="8"/>
  <c r="AK21" i="8"/>
  <c r="AK22" i="8"/>
  <c r="AK23" i="8"/>
  <c r="AK24" i="8"/>
  <c r="AK7" i="8" l="1"/>
  <c r="AH8" i="8"/>
  <c r="AH9" i="8"/>
  <c r="AH10" i="8"/>
  <c r="AH11" i="8"/>
  <c r="AH12" i="8"/>
  <c r="AH13" i="8"/>
  <c r="AH14" i="8"/>
  <c r="AH15" i="8"/>
  <c r="AH16" i="8"/>
  <c r="AH17" i="8"/>
  <c r="AH18" i="8"/>
  <c r="AH19" i="8"/>
  <c r="AH20" i="8"/>
  <c r="AH21" i="8"/>
  <c r="AH22" i="8"/>
  <c r="AH23" i="8"/>
  <c r="AH24" i="8"/>
  <c r="AH7" i="8"/>
  <c r="AE8" i="8"/>
  <c r="AE9" i="8"/>
  <c r="AE10" i="8"/>
  <c r="AE11" i="8"/>
  <c r="AE12" i="8"/>
  <c r="AE13" i="8"/>
  <c r="AE14" i="8"/>
  <c r="AE15" i="8"/>
  <c r="AE16" i="8"/>
  <c r="AE17" i="8"/>
  <c r="AE18" i="8"/>
  <c r="AE19" i="8"/>
  <c r="AE20" i="8"/>
  <c r="AE21" i="8"/>
  <c r="AE22" i="8"/>
  <c r="AE23" i="8"/>
  <c r="AE24" i="8"/>
  <c r="AE7" i="8"/>
  <c r="AB8" i="8"/>
  <c r="AB9" i="8"/>
  <c r="AB10" i="8"/>
  <c r="AB11" i="8"/>
  <c r="AB12" i="8"/>
  <c r="AB13" i="8"/>
  <c r="AB14" i="8"/>
  <c r="AB15" i="8"/>
  <c r="AB16" i="8"/>
  <c r="AB17" i="8"/>
  <c r="AB18" i="8"/>
  <c r="AB19" i="8"/>
  <c r="AB20" i="8"/>
  <c r="AB21" i="8"/>
  <c r="AB22" i="8"/>
  <c r="AB23" i="8"/>
  <c r="AB24" i="8"/>
  <c r="Y8" i="8"/>
  <c r="Y9" i="8"/>
  <c r="Y10" i="8"/>
  <c r="Y11" i="8"/>
  <c r="Y12" i="8"/>
  <c r="Y13" i="8"/>
  <c r="Y14" i="8"/>
  <c r="Y15" i="8"/>
  <c r="Y16" i="8"/>
  <c r="Y17" i="8"/>
  <c r="Y18" i="8"/>
  <c r="Y19" i="8"/>
  <c r="Y20" i="8"/>
  <c r="Y21" i="8"/>
  <c r="Y22" i="8"/>
  <c r="Y23" i="8"/>
  <c r="Y24" i="8"/>
  <c r="Y7" i="8"/>
  <c r="V8" i="8"/>
  <c r="V9" i="8"/>
  <c r="V10" i="8"/>
  <c r="V11" i="8"/>
  <c r="V12" i="8"/>
  <c r="V13" i="8"/>
  <c r="V14" i="8"/>
  <c r="V15" i="8"/>
  <c r="V16" i="8"/>
  <c r="V17" i="8"/>
  <c r="V18" i="8"/>
  <c r="V19" i="8"/>
  <c r="V20" i="8"/>
  <c r="V21" i="8"/>
  <c r="V22" i="8"/>
  <c r="V23" i="8"/>
  <c r="V24" i="8"/>
  <c r="V7" i="8"/>
  <c r="S8" i="8"/>
  <c r="S9" i="8"/>
  <c r="S10" i="8"/>
  <c r="S11" i="8"/>
  <c r="S12" i="8"/>
  <c r="S13" i="8"/>
  <c r="S14" i="8"/>
  <c r="S15" i="8"/>
  <c r="S16" i="8"/>
  <c r="S17" i="8"/>
  <c r="S18" i="8"/>
  <c r="S19" i="8"/>
  <c r="S20" i="8"/>
  <c r="S21" i="8"/>
  <c r="S22" i="8"/>
  <c r="S23" i="8"/>
  <c r="S24" i="8"/>
  <c r="S7" i="8"/>
  <c r="AH7" i="11"/>
  <c r="AE8" i="11"/>
  <c r="AE9" i="11"/>
  <c r="AE10" i="11"/>
  <c r="AE11" i="11"/>
  <c r="AE12" i="11"/>
  <c r="AE13" i="11"/>
  <c r="AE14" i="11"/>
  <c r="AE15" i="11"/>
  <c r="AE16" i="11"/>
  <c r="AE17" i="11"/>
  <c r="AE18" i="11"/>
  <c r="AE7" i="11"/>
  <c r="AB8" i="11"/>
  <c r="AB9" i="11"/>
  <c r="AB10" i="11"/>
  <c r="AB11" i="11"/>
  <c r="AB12" i="11"/>
  <c r="AB13" i="11"/>
  <c r="AB14" i="11"/>
  <c r="AB15" i="11"/>
  <c r="AB16" i="11"/>
  <c r="AB17" i="11"/>
  <c r="AB18" i="11"/>
  <c r="AB7" i="11"/>
  <c r="Y8" i="11"/>
  <c r="Y9" i="11"/>
  <c r="Y10" i="11"/>
  <c r="Y11" i="11"/>
  <c r="Y12" i="11"/>
  <c r="Y13" i="11"/>
  <c r="Y14" i="11"/>
  <c r="Y15" i="11"/>
  <c r="Y16" i="11"/>
  <c r="Y17" i="11"/>
  <c r="Y18" i="11"/>
  <c r="Y7" i="11"/>
  <c r="V8" i="11"/>
  <c r="V9" i="11"/>
  <c r="V10" i="11"/>
  <c r="V11" i="11"/>
  <c r="V12" i="11"/>
  <c r="V13" i="11"/>
  <c r="V14" i="11"/>
  <c r="V15" i="11"/>
  <c r="V16" i="11"/>
  <c r="V17" i="11"/>
  <c r="V18" i="11"/>
  <c r="V7" i="11"/>
  <c r="S8" i="11"/>
  <c r="S9" i="11"/>
  <c r="S10" i="11"/>
  <c r="S11" i="11"/>
  <c r="S12" i="11"/>
  <c r="S13" i="11"/>
  <c r="S14" i="11"/>
  <c r="S15" i="11"/>
  <c r="S16" i="11"/>
  <c r="S17" i="11"/>
  <c r="S18" i="11"/>
  <c r="S7" i="11"/>
  <c r="BA7" i="5" l="1"/>
  <c r="BB14" i="5"/>
  <c r="BA14" i="5"/>
  <c r="BB13" i="5"/>
  <c r="BA13" i="5"/>
  <c r="BB12" i="5"/>
  <c r="BA12" i="5"/>
  <c r="BB11" i="5"/>
  <c r="BA11" i="5"/>
  <c r="BB10" i="5"/>
  <c r="BA10" i="5"/>
  <c r="BB9" i="5"/>
  <c r="BA9" i="5"/>
  <c r="BB7" i="5"/>
  <c r="BA24" i="15"/>
  <c r="BB24" i="15"/>
  <c r="BK24" i="15" s="1"/>
  <c r="BL24" i="15" s="1"/>
  <c r="BA25" i="15"/>
  <c r="BB25" i="15"/>
  <c r="BA26" i="15"/>
  <c r="BB26" i="15"/>
  <c r="BA27" i="15"/>
  <c r="BB27" i="15"/>
  <c r="BK27" i="15" s="1"/>
  <c r="BL27" i="15" s="1"/>
  <c r="BA28" i="15"/>
  <c r="BB28" i="15"/>
  <c r="BK28" i="15" s="1"/>
  <c r="BL28" i="15" s="1"/>
  <c r="BA29" i="15"/>
  <c r="BB29" i="15"/>
  <c r="BA30" i="15"/>
  <c r="BB30" i="15"/>
  <c r="BB23" i="15"/>
  <c r="BA23" i="15"/>
  <c r="BA18" i="15"/>
  <c r="BA17" i="15"/>
  <c r="BA12" i="15"/>
  <c r="BA11" i="15"/>
  <c r="BB22" i="15"/>
  <c r="BA22" i="15"/>
  <c r="BB21" i="15"/>
  <c r="BA21" i="15"/>
  <c r="BB20" i="15"/>
  <c r="BA20" i="15"/>
  <c r="BB19" i="15"/>
  <c r="BA19" i="15"/>
  <c r="BB18" i="15"/>
  <c r="BB17" i="15"/>
  <c r="BB16" i="15"/>
  <c r="BA16" i="15"/>
  <c r="BB15" i="15"/>
  <c r="BA15" i="15"/>
  <c r="BB14" i="15"/>
  <c r="BA14" i="15"/>
  <c r="BB13" i="15"/>
  <c r="BA13" i="15"/>
  <c r="BB12" i="15"/>
  <c r="BB11" i="15"/>
  <c r="BB10" i="15"/>
  <c r="BA10" i="15"/>
  <c r="BB9" i="15"/>
  <c r="BA9" i="15"/>
  <c r="BB8" i="15"/>
  <c r="BA8" i="15"/>
  <c r="BB7" i="15"/>
  <c r="BA7" i="15"/>
  <c r="P6" i="15"/>
  <c r="BK11" i="5" l="1"/>
  <c r="BL11" i="5" s="1"/>
  <c r="BK30" i="15"/>
  <c r="BL30" i="15" s="1"/>
  <c r="BK14" i="15"/>
  <c r="BL14" i="15" s="1"/>
  <c r="BK11" i="15"/>
  <c r="BL11" i="15" s="1"/>
  <c r="BK9" i="15"/>
  <c r="BL9" i="15" s="1"/>
  <c r="BK19" i="15"/>
  <c r="BL19" i="15" s="1"/>
  <c r="BK26" i="15"/>
  <c r="BL26" i="15" s="1"/>
  <c r="BK12" i="15"/>
  <c r="BL12" i="15" s="1"/>
  <c r="BK7" i="5"/>
  <c r="BL7" i="5" s="1"/>
  <c r="BK15" i="15"/>
  <c r="BL15" i="15" s="1"/>
  <c r="BK20" i="15"/>
  <c r="BL20" i="15" s="1"/>
  <c r="BK7" i="15"/>
  <c r="BL7" i="15" s="1"/>
  <c r="BK16" i="15"/>
  <c r="BL16" i="15" s="1"/>
  <c r="BK23" i="15"/>
  <c r="BL23" i="15" s="1"/>
  <c r="BK17" i="15"/>
  <c r="BL17" i="15" s="1"/>
  <c r="BK9" i="5"/>
  <c r="BL9" i="5" s="1"/>
  <c r="BK13" i="5"/>
  <c r="BL13" i="5" s="1"/>
  <c r="BK8" i="15"/>
  <c r="BL8" i="15" s="1"/>
  <c r="BK13" i="15"/>
  <c r="BL13" i="15" s="1"/>
  <c r="BK18" i="15"/>
  <c r="BL18" i="15" s="1"/>
  <c r="BK22" i="15"/>
  <c r="BL22" i="15" s="1"/>
  <c r="BC29" i="15"/>
  <c r="BD29" i="15" s="1"/>
  <c r="BK29" i="15"/>
  <c r="BL29" i="15" s="1"/>
  <c r="BK25" i="15"/>
  <c r="BL25" i="15" s="1"/>
  <c r="BK10" i="5"/>
  <c r="BL10" i="5" s="1"/>
  <c r="BK14" i="5"/>
  <c r="BL14" i="5" s="1"/>
  <c r="BK10" i="15"/>
  <c r="BL10" i="15" s="1"/>
  <c r="BK12" i="5"/>
  <c r="BL12" i="5" s="1"/>
  <c r="BK21" i="15"/>
  <c r="BL21" i="15" s="1"/>
  <c r="BC23" i="15"/>
  <c r="BD23" i="15" s="1"/>
  <c r="BC28" i="15"/>
  <c r="BD28" i="15" s="1"/>
  <c r="BC24" i="15"/>
  <c r="BD24" i="15" s="1"/>
  <c r="BC11" i="15"/>
  <c r="BD11" i="15" s="1"/>
  <c r="BC30" i="15"/>
  <c r="BD30" i="15" s="1"/>
  <c r="BC25" i="15"/>
  <c r="BD25" i="15" s="1"/>
  <c r="BC12" i="15"/>
  <c r="BD12" i="15" s="1"/>
  <c r="BC26" i="15"/>
  <c r="BD26" i="15" s="1"/>
  <c r="BC18" i="15"/>
  <c r="BD18" i="15" s="1"/>
  <c r="BC27" i="15"/>
  <c r="BD27" i="15" s="1"/>
  <c r="BC17" i="15"/>
  <c r="BD17" i="15" s="1"/>
  <c r="BC11" i="5"/>
  <c r="BD11" i="5" s="1"/>
  <c r="BC7" i="15"/>
  <c r="BD7" i="15" s="1"/>
  <c r="BC8" i="15"/>
  <c r="BD8" i="15" s="1"/>
  <c r="BC9" i="15"/>
  <c r="BD9" i="15" s="1"/>
  <c r="BC10" i="15"/>
  <c r="BD10" i="15" s="1"/>
  <c r="BC13" i="15"/>
  <c r="BD13" i="15" s="1"/>
  <c r="BC14" i="15"/>
  <c r="BD14" i="15" s="1"/>
  <c r="BC15" i="15"/>
  <c r="BD15" i="15" s="1"/>
  <c r="BC16" i="15"/>
  <c r="BD16" i="15" s="1"/>
  <c r="BC19" i="15"/>
  <c r="BD19" i="15" s="1"/>
  <c r="BC20" i="15"/>
  <c r="BD20" i="15" s="1"/>
  <c r="BC21" i="15"/>
  <c r="BD21" i="15" s="1"/>
  <c r="BC22" i="15"/>
  <c r="BD22" i="15" s="1"/>
  <c r="BC7" i="5"/>
  <c r="BD7" i="5" s="1"/>
  <c r="BC9" i="5"/>
  <c r="BD9" i="5" s="1"/>
  <c r="BC10" i="5"/>
  <c r="BD10" i="5" s="1"/>
  <c r="BC12" i="5"/>
  <c r="BD12" i="5" s="1"/>
  <c r="BC14" i="5"/>
  <c r="BD14" i="5" s="1"/>
  <c r="BC13" i="5"/>
  <c r="BD13" i="5" s="1"/>
  <c r="BB18" i="7"/>
  <c r="BA18" i="7"/>
  <c r="BB17" i="7"/>
  <c r="BA17" i="7"/>
  <c r="BB16" i="7"/>
  <c r="BA16" i="7"/>
  <c r="BB15" i="7"/>
  <c r="BA15" i="7"/>
  <c r="BB14" i="7"/>
  <c r="BA14" i="7"/>
  <c r="BB13" i="7"/>
  <c r="BA13" i="7"/>
  <c r="BB12" i="7"/>
  <c r="BA12" i="7"/>
  <c r="BB11" i="7"/>
  <c r="BA11" i="7"/>
  <c r="BB10" i="7"/>
  <c r="BA10" i="7"/>
  <c r="BB9" i="7"/>
  <c r="BA9" i="7"/>
  <c r="BB8" i="7"/>
  <c r="BA8" i="7"/>
  <c r="BB7" i="7"/>
  <c r="BA7" i="7"/>
  <c r="BA24" i="8"/>
  <c r="BB24" i="8"/>
  <c r="BK24" i="8" s="1"/>
  <c r="BB23" i="8"/>
  <c r="BA23" i="8"/>
  <c r="BB22" i="8"/>
  <c r="BA22" i="8"/>
  <c r="BB21" i="8"/>
  <c r="BA21" i="8"/>
  <c r="BB20" i="8"/>
  <c r="BA20" i="8"/>
  <c r="BB19" i="8"/>
  <c r="BA19" i="8"/>
  <c r="BB18" i="8"/>
  <c r="BA18" i="8"/>
  <c r="BB17" i="8"/>
  <c r="BA17" i="8"/>
  <c r="BB16" i="8"/>
  <c r="BA16" i="8"/>
  <c r="BB15" i="8"/>
  <c r="BA15" i="8"/>
  <c r="BB14" i="8"/>
  <c r="BA14" i="8"/>
  <c r="BB13" i="8"/>
  <c r="BA13" i="8"/>
  <c r="BB12" i="8"/>
  <c r="BA12" i="8"/>
  <c r="BB11" i="8"/>
  <c r="BA11" i="8"/>
  <c r="BB10" i="8"/>
  <c r="BA10" i="8"/>
  <c r="BB9" i="8"/>
  <c r="BA9" i="8"/>
  <c r="BB8" i="8"/>
  <c r="BA8" i="8"/>
  <c r="BB7" i="8"/>
  <c r="BA7" i="8"/>
  <c r="B22" i="4"/>
  <c r="BA8" i="11"/>
  <c r="BB8" i="11"/>
  <c r="BA9" i="11"/>
  <c r="BB9" i="11"/>
  <c r="BA10" i="11"/>
  <c r="BB10" i="11"/>
  <c r="BA11" i="11"/>
  <c r="BB11" i="11"/>
  <c r="BA12" i="11"/>
  <c r="BB12" i="11"/>
  <c r="BA13" i="11"/>
  <c r="BB13" i="11"/>
  <c r="BA14" i="11"/>
  <c r="BB14" i="11"/>
  <c r="BA15" i="11"/>
  <c r="BB15" i="11"/>
  <c r="BA16" i="11"/>
  <c r="BB16" i="11"/>
  <c r="BA17" i="11"/>
  <c r="BB17" i="11"/>
  <c r="BA18" i="11"/>
  <c r="BB18" i="11"/>
  <c r="BB7" i="11"/>
  <c r="BA7" i="11"/>
  <c r="P6" i="7"/>
  <c r="BK17" i="11" l="1"/>
  <c r="BK13" i="11"/>
  <c r="BK9" i="11"/>
  <c r="BL31" i="15"/>
  <c r="H26" i="17" s="1"/>
  <c r="BL15" i="5"/>
  <c r="H27" i="17" s="1"/>
  <c r="BK7" i="8"/>
  <c r="BK9" i="8"/>
  <c r="BK11" i="8"/>
  <c r="BK13" i="8"/>
  <c r="BK15" i="8"/>
  <c r="BK17" i="8"/>
  <c r="BK19" i="8"/>
  <c r="BK21" i="8"/>
  <c r="BK10" i="7"/>
  <c r="BL10" i="7" s="1"/>
  <c r="BK12" i="7"/>
  <c r="BL12" i="7" s="1"/>
  <c r="BK14" i="7"/>
  <c r="BL14" i="7" s="1"/>
  <c r="BK16" i="7"/>
  <c r="BL16" i="7" s="1"/>
  <c r="BK18" i="7"/>
  <c r="BL18" i="7" s="1"/>
  <c r="BK7" i="7"/>
  <c r="BK9" i="7"/>
  <c r="BK11" i="7"/>
  <c r="BL11" i="7" s="1"/>
  <c r="BK13" i="7"/>
  <c r="BL13" i="7" s="1"/>
  <c r="BK15" i="7"/>
  <c r="BL15" i="7" s="1"/>
  <c r="BK17" i="7"/>
  <c r="BL17" i="7" s="1"/>
  <c r="BK23" i="8"/>
  <c r="BK8" i="8"/>
  <c r="BK14" i="8"/>
  <c r="BK18" i="8"/>
  <c r="BK22" i="8"/>
  <c r="BL22" i="8" s="1"/>
  <c r="BK10" i="8"/>
  <c r="BK12" i="8"/>
  <c r="BK16" i="8"/>
  <c r="BK20" i="8"/>
  <c r="BC15" i="11"/>
  <c r="BK15" i="11"/>
  <c r="BC11" i="11"/>
  <c r="BK11" i="11"/>
  <c r="BK7" i="11"/>
  <c r="BK18" i="11"/>
  <c r="BK16" i="11"/>
  <c r="BK14" i="11"/>
  <c r="BL12" i="11"/>
  <c r="BK12" i="11"/>
  <c r="BK10" i="11"/>
  <c r="BK8" i="11"/>
  <c r="BD6" i="5"/>
  <c r="C21" i="4" s="1"/>
  <c r="BD6" i="15"/>
  <c r="C20" i="4" s="1"/>
  <c r="BC17" i="11"/>
  <c r="BC9" i="11"/>
  <c r="BD9" i="11" s="1"/>
  <c r="BL9" i="11" s="1"/>
  <c r="BC24" i="8"/>
  <c r="BC16" i="11"/>
  <c r="BC12" i="11"/>
  <c r="BD12" i="11" s="1"/>
  <c r="BC8" i="11"/>
  <c r="BD8" i="11" s="1"/>
  <c r="BL8" i="11" s="1"/>
  <c r="BC18" i="11"/>
  <c r="BC14" i="11"/>
  <c r="BC10" i="11"/>
  <c r="BC7" i="11"/>
  <c r="BC13" i="11"/>
  <c r="BC7" i="8"/>
  <c r="BC8" i="8"/>
  <c r="BC9" i="8"/>
  <c r="BC10" i="8"/>
  <c r="BC11" i="8"/>
  <c r="BC12" i="8"/>
  <c r="BC13" i="8"/>
  <c r="BC14" i="8"/>
  <c r="BC15" i="8"/>
  <c r="BC16" i="8"/>
  <c r="BC17" i="8"/>
  <c r="BC18" i="8"/>
  <c r="BC19" i="8"/>
  <c r="BC20" i="8"/>
  <c r="BC21" i="8"/>
  <c r="BC22" i="8"/>
  <c r="BD22" i="8" s="1"/>
  <c r="BC23" i="8"/>
  <c r="BC7" i="7"/>
  <c r="BC8" i="7"/>
  <c r="BD8" i="7" s="1"/>
  <c r="BC9" i="7"/>
  <c r="BC10" i="7"/>
  <c r="BD10" i="7" s="1"/>
  <c r="BC11" i="7"/>
  <c r="BD11" i="7" s="1"/>
  <c r="BC12" i="7"/>
  <c r="BD12" i="7" s="1"/>
  <c r="BC13" i="7"/>
  <c r="BD13" i="7" s="1"/>
  <c r="BC14" i="7"/>
  <c r="BD14" i="7" s="1"/>
  <c r="BC15" i="7"/>
  <c r="BD15" i="7" s="1"/>
  <c r="BC16" i="7"/>
  <c r="BD16" i="7" s="1"/>
  <c r="BC17" i="7"/>
  <c r="BD17" i="7" s="1"/>
  <c r="BC18" i="7"/>
  <c r="BD18" i="7" s="1"/>
  <c r="P6" i="5"/>
  <c r="P6" i="8"/>
  <c r="P6" i="11"/>
  <c r="BD9" i="7" l="1"/>
  <c r="BL9" i="7"/>
  <c r="BD7" i="7"/>
  <c r="BL7" i="7"/>
  <c r="BD23" i="8"/>
  <c r="BL23" i="8"/>
  <c r="BD15" i="8"/>
  <c r="BL15" i="8"/>
  <c r="BD7" i="8"/>
  <c r="BL7" i="8"/>
  <c r="BD14" i="8"/>
  <c r="BL14" i="8"/>
  <c r="BD21" i="8"/>
  <c r="BL21" i="8"/>
  <c r="BD17" i="8"/>
  <c r="BL17" i="8"/>
  <c r="BD13" i="8"/>
  <c r="BL13" i="8"/>
  <c r="BD9" i="8"/>
  <c r="BL9" i="8"/>
  <c r="BD24" i="8"/>
  <c r="BL24" i="8"/>
  <c r="BD19" i="8"/>
  <c r="BL19" i="8"/>
  <c r="BD11" i="8"/>
  <c r="BL11" i="8"/>
  <c r="BD18" i="8"/>
  <c r="BL18" i="8"/>
  <c r="BD10" i="8"/>
  <c r="BL10" i="8"/>
  <c r="BD20" i="8"/>
  <c r="BL20" i="8"/>
  <c r="BD16" i="8"/>
  <c r="BL16" i="8"/>
  <c r="BD12" i="8"/>
  <c r="BL12" i="8"/>
  <c r="BD8" i="8"/>
  <c r="BL8" i="8"/>
  <c r="BD14" i="11"/>
  <c r="BL14" i="11"/>
  <c r="BD13" i="11"/>
  <c r="BL13" i="11"/>
  <c r="BD16" i="11"/>
  <c r="BL16" i="11"/>
  <c r="BD7" i="11"/>
  <c r="BL7" i="11"/>
  <c r="BD18" i="11"/>
  <c r="BL18" i="11"/>
  <c r="BD17" i="11"/>
  <c r="BL17" i="11"/>
  <c r="BD11" i="11"/>
  <c r="BL11" i="11"/>
  <c r="BD10" i="11"/>
  <c r="BL10" i="11"/>
  <c r="BD15" i="11"/>
  <c r="BL15" i="11"/>
  <c r="A22" i="4"/>
  <c r="BL19" i="7" l="1"/>
  <c r="H25" i="17" s="1"/>
  <c r="BD6" i="7"/>
  <c r="C19" i="4" s="1"/>
  <c r="BL25" i="8"/>
  <c r="H24" i="17" s="1"/>
  <c r="BL19" i="11"/>
  <c r="H22" i="17" s="1"/>
  <c r="BD6" i="8"/>
  <c r="C18" i="4" s="1"/>
  <c r="BD6" i="11"/>
  <c r="C16" i="4" s="1"/>
  <c r="H20" i="17" l="1"/>
  <c r="C22" i="4"/>
</calcChain>
</file>

<file path=xl/sharedStrings.xml><?xml version="1.0" encoding="utf-8"?>
<sst xmlns="http://schemas.openxmlformats.org/spreadsheetml/2006/main" count="1300" uniqueCount="606">
  <si>
    <t>Proceso:</t>
  </si>
  <si>
    <t>Direccionamiento Sectorial e Institucional</t>
  </si>
  <si>
    <t xml:space="preserve">Código: </t>
  </si>
  <si>
    <t>F-DS-568</t>
  </si>
  <si>
    <t xml:space="preserve">Versión: </t>
  </si>
  <si>
    <t>Documento:</t>
  </si>
  <si>
    <t>Plan Anticorrupción y de Atención al Ciudadano
2023</t>
  </si>
  <si>
    <t xml:space="preserve">Fecha de Aprobación: </t>
  </si>
  <si>
    <t>Fecha Vigencia: 04/02/2022</t>
  </si>
  <si>
    <t>Pagina 1 de 1</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</si>
  <si>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</si>
  <si>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</si>
  <si>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</si>
  <si>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</si>
  <si>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</si>
  <si>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</si>
  <si>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</si>
  <si>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Avance %</t>
  </si>
  <si>
    <t>COMPONENTE 1. GESTIÓN DEL RIESGO DE CORRUPCIÓN – MAPA DE RIESGOS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</si>
  <si>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</si>
  <si>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</si>
  <si>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</si>
  <si>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</si>
  <si>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</si>
  <si>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TOTAL</t>
  </si>
  <si>
    <t>Plan Anticorrupción y de Atención al Ciudadano  2023</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</si>
  <si>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</si>
  <si>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</si>
  <si>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</si>
  <si>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</si>
  <si>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</si>
  <si>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</si>
  <si>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</si>
  <si>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</si>
  <si>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Componente de 3 (Rendición de Cuentas) - Actividad 2.2: Modificación de la primera fecha máxima programada pasa del 31 de marzo de 2023 a 30 de abril de 2023.</t>
  </si>
  <si>
    <t>Componente de 3 (Rendición de Cuentas) - Actividad 3.2: Modificación de la primera fecha máxima programada pasa del 30 de marzo de 2023 a 30 de abril de 2023.</t>
  </si>
  <si>
    <t>Se elimina la actividad 1.5 del componente 5 (Transparencia y Acceso a la Información), teniendo en cuenta que se encontraba duplicada en la actividad 1.2 del mismo componente.</t>
  </si>
  <si>
    <t>Componente 5 (Transparencia y Acceso a la Información): Se ajusta actividad 1.9 teniendo en cuenta que se llevará a cabo la actualización y publicación de 72 datos abiertos en el portal distrital, para el periodo comprendido entre el 01 de enero y el 31 de diciembre de 2023, de acuerdo con la programación establecida.</t>
  </si>
  <si>
    <t>Componente 5 (Transparencia y Acceso a la Información): Se ajusta la redacción de la actividad 4.1, su meta e indicador, dando claridad en relación con la entrega de los insumos a la la Dirección de Tecnologías relacionados con la actualización de la página web de la entidad. En este orden, queda definida de la siguiente manera:
*Actividad: Realizar y enviar Mockups para el rediseño y migración del sitio web de la Entidad, en aras de que cumpla con los requerimientos de accesibilidad y presentación de la información.
*Meta: Dos (2) mockups de diseño trimestralmente enviados a TIC
*Indicador: Número de mockups diseñados y entregados.</t>
  </si>
  <si>
    <t>Componente 5 (Transparencia y Acceso a la Información): Se ajusta el indicador y la meta de la actividad 4,4, quedando de la siguiente manera: 
*Meta: Requerimientos implementados en el sitio web.
*Indicador: Requerimientos atendidos/ Requerimientos allegados
Cumplir con los requerimientos de la Oficina Asesora de Comunicaciones relacionados con el sitio web.</t>
  </si>
  <si>
    <t>Consolidación:</t>
  </si>
  <si>
    <t>Oficina Asesora de Planeación - OAP</t>
  </si>
  <si>
    <t xml:space="preserve">Plan Anticorrupción y de Atención al Ciudadano
</t>
  </si>
  <si>
    <t xml:space="preserve">Ponderación del Plan de Acción </t>
  </si>
  <si>
    <t>Enero</t>
  </si>
  <si>
    <t>%</t>
  </si>
  <si>
    <t>Febrero</t>
  </si>
  <si>
    <t>Marzo</t>
  </si>
  <si>
    <t>Abril</t>
  </si>
  <si>
    <t>Mayo</t>
  </si>
  <si>
    <t>Junio</t>
  </si>
  <si>
    <t>Julio</t>
  </si>
  <si>
    <t>Agosto</t>
  </si>
  <si>
    <t>Septiembre</t>
  </si>
  <si>
    <t>Octubre</t>
  </si>
  <si>
    <t>Noviembre</t>
  </si>
  <si>
    <t>Diciembre</t>
  </si>
  <si>
    <t>Total</t>
  </si>
  <si>
    <t>Avance
 anual</t>
  </si>
  <si>
    <t>Ponderación</t>
  </si>
  <si>
    <t>Bimestre I</t>
  </si>
  <si>
    <t>Bimestre II</t>
  </si>
  <si>
    <t>Subcomponente</t>
  </si>
  <si>
    <t># Actividad</t>
  </si>
  <si>
    <t>Actividad</t>
  </si>
  <si>
    <t>Meta o Producto</t>
  </si>
  <si>
    <t>Indicador</t>
  </si>
  <si>
    <t xml:space="preserve">Responsable Dependencia Líder </t>
  </si>
  <si>
    <t>Responsable Dependencia Apoyo</t>
  </si>
  <si>
    <t>Recursos</t>
  </si>
  <si>
    <t>Fecha Máxima Programada</t>
  </si>
  <si>
    <t>Prog</t>
  </si>
  <si>
    <t>Eje</t>
  </si>
  <si>
    <t>Reporte (Dependencia líder)</t>
  </si>
  <si>
    <t>Monitoreo
OAP</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</si>
  <si>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</si>
  <si>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</si>
  <si>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</si>
  <si>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</si>
  <si>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</si>
  <si>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Oficina Asesora de Planeación</t>
  </si>
  <si>
    <t xml:space="preserve">Humanos
Tecnológicos
</t>
  </si>
  <si>
    <t>Se realiza la verificación de la pagina web de DAFP y de la Secretaría General en busca nuevas versiones de la guía de Administración de Riesgos y el Documento Técnico SARLAFT, se comparten pantallazos en los cuales se evidencia que se mantienen las versiones sin cambios</t>
  </si>
  <si>
    <t>Se evidencian pantallazos de la pagina web de función publica y la secretaria general, confirmando que no se han publicado nuevos lineamientos respecto  a la  “Ruta metodológica para Ia implementación del Sistema de Administración del Riesgo de Lavado de Activos y de la Financiación del Terrorismo - SARLAFT en las entidades distritales</t>
  </si>
  <si>
    <t>Se realizó la verificación de la pagina web de DAFP y de la Secretaría General en busca nuevas versiones de la guía de Administración de Riesgos y el Documento Técnico SARLAFT, se comparten pantallazos en los cuales se evidencia que se mantienen las versiones sin cambios.</t>
  </si>
  <si>
    <t>Se evidencian pantallazos de la pagina web de Función Pública y la Secretaria General, confirmando que no se han publicado nuevos lineamientos respecto  a la “Ruta metodológica para Ia implementación del Sistema de Administración del Riesgo de Lavado de Activos y de la Financiación del Terrorismo - SARLAFT en las entidades distritales.</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</si>
  <si>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</si>
  <si>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</si>
  <si>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</si>
  <si>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</si>
  <si>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</si>
  <si>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Está actividad se encuentra programada para otro periodo de reporte.</t>
  </si>
  <si>
    <t>1.3</t>
  </si>
  <si>
    <t>Estructurar el lineamiento que adopte las medidas de prevención y mitigación otorgados por la Secretaría General de la Alcaldía Mayor de Bogotá en el Documento Técnico de LA-FT</t>
  </si>
  <si>
    <t>1.4</t>
  </si>
  <si>
    <t>Socialización de la Política SARLAFT.</t>
  </si>
  <si>
    <t>Dos (2) socializaciones</t>
  </si>
  <si>
    <t xml:space="preserve">Socialización política SARLAFT </t>
  </si>
  <si>
    <t>30/04/2023
15/11/2023</t>
  </si>
  <si>
    <r>
      <rPr>
        <b/>
        <u/>
        <sz val="10"/>
        <color rgb="FF3A3838"/>
        <rFont val="Arial"/>
        <family val="2"/>
      </rPr>
      <t xml:space="preserve">Actividad cumplida en el segundo bimestre
</t>
    </r>
    <r>
      <rPr>
        <sz val="10"/>
        <color rgb="FF3A3838"/>
        <rFont val="Arial"/>
        <family val="2"/>
      </rPr>
      <t xml:space="preserve">
Se evidencian correos electrónicos en los cuales se enlista el orden del día del Comité y la presentación de resultados del seguimiento a Riesgos de Gestión.
Se recomienda adjuntar acta del Comité Institucional de Gestión y Desempeño - CIGD.</t>
    </r>
  </si>
  <si>
    <t>Subcomponente 2
Construcción del Mapa de Riesgos de Corrupción</t>
  </si>
  <si>
    <t>2.1</t>
  </si>
  <si>
    <r>
      <t>Actualizar la</t>
    </r>
    <r>
      <rPr>
        <b/>
        <sz val="10"/>
        <color theme="1"/>
        <rFont val="Arial"/>
        <family val="2"/>
      </rPr>
      <t xml:space="preserve"> matriz de los riesgos</t>
    </r>
    <r>
      <rPr>
        <sz val="10"/>
        <color theme="1"/>
        <rFont val="Arial"/>
        <family val="2"/>
      </rPr>
      <t xml:space="preserve"> de corrupción para la vigencia 2023.</t>
    </r>
  </si>
  <si>
    <t>Una (1) matriz de riesgos de corrupción actualizada para la vigencia 2023</t>
  </si>
  <si>
    <t xml:space="preserve">Matriz de riesgos de corrupción actualizada </t>
  </si>
  <si>
    <t xml:space="preserve">Se realiza la actualización y publicación en la pagina Web de la Matriz de Riesgos de Corrupción </t>
  </si>
  <si>
    <t>En la página web de la entidad se evidencia publicación de la matriz de riesgos de corrupción, en el siguiente link: https://scj.gov.co/es/transparencia/planeacion/pol%C3%ADticas-lineamientos-y-manuales/matriz-general-riesgos-corrupcion-sdscj-8</t>
  </si>
  <si>
    <t>Actividad cumplida en el primer bimestre</t>
  </si>
  <si>
    <t>2.2</t>
  </si>
  <si>
    <r>
      <t>Realizar campañas semestrales, de</t>
    </r>
    <r>
      <rPr>
        <b/>
        <sz val="10"/>
        <color theme="1"/>
        <rFont val="Arial"/>
        <family val="2"/>
      </rPr>
      <t xml:space="preserve"> apropiación de la  polític</t>
    </r>
    <r>
      <rPr>
        <sz val="10"/>
        <color theme="1"/>
        <rFont val="Arial"/>
        <family val="2"/>
      </rPr>
      <t>a de Administración de Riesgos de corrupción.</t>
    </r>
  </si>
  <si>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</si>
  <si>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</si>
  <si>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</si>
  <si>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</si>
  <si>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</si>
  <si>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</si>
  <si>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</si>
  <si>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</si>
  <si>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</si>
  <si>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t xml:space="preserve">Un (1) correo electrónico informando la inclusión de acciones </t>
  </si>
  <si>
    <t>Número de correos electrónicos</t>
  </si>
  <si>
    <t>Subcomponente 4
Monitoreo y revisión</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</si>
  <si>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</si>
  <si>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</si>
  <si>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</si>
  <si>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</si>
  <si>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</si>
  <si>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</si>
  <si>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Se publica y divulga el informe de monitoreo y seguimiento del mapa de riesgos de corrupción en la pagina web</t>
  </si>
  <si>
    <t>Se evidencia memorando e informe de riesgos de corrupción del tercer cuatrimestre de la vigencia 2022, que también se encuentra publicado en la página web, disponible en el siguiente link: https://scj.gov.co/es/transparencia/control/reportes-control-interno</t>
  </si>
  <si>
    <t>Está actividad se ejecutó en el tiempo programado.</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</si>
  <si>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</si>
  <si>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</si>
  <si>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</si>
  <si>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</si>
  <si>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</si>
  <si>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Se evidencia el cumplimiento de la actividad en la fecha programada, con  el seguimiento al mapa de riesgos efectuado por la Oficina de Control Interno y su publicación. https://scj.gov.co/sites/default/files/control/Inf_Segu_III_cuat_PAAC_MRC_2022.pdf</t>
  </si>
  <si>
    <t>Subcomponente 5
Seguimiento</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</si>
  <si>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</si>
  <si>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</si>
  <si>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</si>
  <si>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</si>
  <si>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</si>
  <si>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</si>
  <si>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Se evidencia seguimiento y publicación en la página web de la entidad, disponible ene l siguiente link:https://scj.gov.co/es/transparencia/control/reportes-control-interno</t>
  </si>
  <si>
    <t>La actividad no presenta programación de ejecución en el II bimestre 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</si>
  <si>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</si>
  <si>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</si>
  <si>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</si>
  <si>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</si>
  <si>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La actividad no presenta programación de ejecución en el I bimestre 2023</t>
  </si>
  <si>
    <t>Fecha Registro</t>
  </si>
  <si>
    <t>Justificación/Reversión</t>
  </si>
  <si>
    <t>En la vigencia 2022, se realizaron mesas de trabajo con los procesos misionales y de apoyo los días 28 de junio y 4 de
noviembre donde NO se identificaron nuevos trámites u OPAS que pudieran ser enviados a la Secretaría General de la Alcaldía
Mayor de Bogotá para revisión y validación. En este sentido, se incluye para la vigencia 2023 en el componente de
Transparencia, la formulación y ejecución de un plan de trabajo que permita la identificación de nuevos Trámites u OPAS.</t>
  </si>
  <si>
    <t>INVENTARIO DE TRAMITES</t>
  </si>
  <si>
    <t>Tipo</t>
  </si>
  <si>
    <t>Número</t>
  </si>
  <si>
    <t xml:space="preserve">Nombre </t>
  </si>
  <si>
    <t>Estado</t>
  </si>
  <si>
    <t>Único</t>
  </si>
  <si>
    <t>Autorización para ingreso como visitante a la Cárcel
Distrital de Varones y Anexo de Mujeres.</t>
  </si>
  <si>
    <t>Inscrito</t>
  </si>
  <si>
    <t xml:space="preserve">Plan Anticorrupción y de Atención al Ciudadano 2023
</t>
  </si>
  <si>
    <t>Subcomponente 1
Informar avances y resultados de la gestión con  calidad y en lenguaje comprensible</t>
  </si>
  <si>
    <t>Conformar el equipo líder de rendición de cuentas de la SDSCJ para la vigencia 2023</t>
  </si>
  <si>
    <t>Un (1) equipo de rendición de cuentas de la SDSCJ conformado</t>
  </si>
  <si>
    <t>Comunicación de equipo conformado</t>
  </si>
  <si>
    <t xml:space="preserve">Humanos
Tecnológicos </t>
  </si>
  <si>
    <t xml:space="preserve">Se conformó el equipo de Rendición de cuentas mediante correo electrónico enviado el 10 de febrero, en el que se solicita a las áreas ratificar a los enlaces de Rendición de Cuentas, de la misma forma mediante memorando No 20231100091813 se confirmo el equipo de rendición de cuentas y se informó a las áreas. </t>
  </si>
  <si>
    <t>se evidencia correo electrónico y memorando confirmando la conformación del equipo de rendición de cuentas.</t>
  </si>
  <si>
    <t>Actividad cumplida</t>
  </si>
  <si>
    <t>Realizar la actualización del procedimiento de rendición de cuentas de la entidad.</t>
  </si>
  <si>
    <t>Una (1) actualización del procedimiento de rendición de cuentas de la entidad.</t>
  </si>
  <si>
    <t>Documento actualizado</t>
  </si>
  <si>
    <t>Durante el mes de enero se elaboró una propuesta de ajuste al documento "procedimiento de rendición de cuentas" para su formalización a través del portal MIPG, la cual quedó sujeta a la elaboración de la caracterización del proceso de Atención y Relación con el Ciudadano, lugar en donde se debe reubicar el procedimiento para la rendición de cuentas teniendo en cuenta la actualización del Mapa de Procesos de la entidad.</t>
  </si>
  <si>
    <t>Teniendo en cuenta la actualización del mapa de procesos en su versión 2, desde la OAP se recomienda realizar lo pertinente para que el procedimiento sea parte de la documentación del proceso nuevo :" Atención y relacionamiento con el ciudadano", así mismo se recomienda agilizar la actualización del procedimiento para dar cumplimiento a la actividad</t>
  </si>
  <si>
    <t>En reunión del 26 de abril el equipo de calidad de la OAP notificó a las áreas que la formalización de actualización y creación de procedimientos se encuentra programada entre la última semana de abril y la tercera semana de julio, por lo cual se dará cumplimiento con esta actividad antes del segundo seguimiento de este Plan. Se adjuntan evidencias del cronograma, correo y memorando con directrices enviado por el equipo de calidad de la OAP.</t>
  </si>
  <si>
    <t xml:space="preserve">Se valida el cronograma presentado y se sugiere al área dar prioridad al cumplimiento de esta actividad. </t>
  </si>
  <si>
    <t>Realizar autoevaluación de los ejercicios de rendición de cuentas, de la vigencia anterior -2022.</t>
  </si>
  <si>
    <t xml:space="preserve">Un (1) ejercicio de autoevaluación  de rendición de cuentas, de la vigencia anterior -2022. </t>
  </si>
  <si>
    <t>Autoevaluación de rendición de cuentas</t>
  </si>
  <si>
    <t>Todas las dependencias en especial áreas misionales (Subsecretaría de Seguridad y Convivencia
Subsecretaría de Acceso a la Justicia)</t>
  </si>
  <si>
    <t xml:space="preserve">Se realizó autoevaluación del ejercicio de Rendición de Cuentas del año 2022 al equipo líder de Rendición de Cuentas 2022, el cual sirvió como insumo para formular la estrategia de Rendición de Cuentas 2023. </t>
  </si>
  <si>
    <t>Se evidencia correo electrónico y resultados de autoevaluación de los espacios de participación ciudadana de la vigencia 2022. 
Se sugiere que se presenta, si es el caso, la retroalimentación  de la autoevaluación del ejercicio de Rendición de Cuentas 2022</t>
  </si>
  <si>
    <r>
      <rPr>
        <b/>
        <u/>
        <sz val="10"/>
        <color rgb="FF3A3838"/>
        <rFont val="Arial"/>
        <family val="2"/>
      </rPr>
      <t xml:space="preserve">Actividad cumplida
</t>
    </r>
    <r>
      <rPr>
        <sz val="10"/>
        <color rgb="FF3A3838"/>
        <rFont val="Arial"/>
        <family val="2"/>
      </rPr>
      <t>Se evidencia reunión desarrollada el 28 de marzo, donde se socializó al equipo de rendición de cuentas las actividades el PAAC relacionadas con el tema, contando con la asistencia de la OCI.</t>
    </r>
  </si>
  <si>
    <t>Formular y publicar la estrategia de rendición de cuentas con enfoque de género para la vigencia 2023</t>
  </si>
  <si>
    <t>Una (1) estrategia  de rendición de cuentas con enfoque de género de la entidad formulada y publicada.</t>
  </si>
  <si>
    <t>Documento formulado y publicado</t>
  </si>
  <si>
    <t xml:space="preserve">Se formuló y publicó la estrategia de rendición de cuentas con enfoque diferencial y de género 2023, la cual se publicó en la página web el día 28 de febrero y se socializó al equipo líder de rendición de cuentas el mismo días. </t>
  </si>
  <si>
    <t>Se evidencia publicación de la estrategia de rendición de cuentas vigencia 2023, en la página web de la entidad.</t>
  </si>
  <si>
    <t>1.5</t>
  </si>
  <si>
    <t xml:space="preserve">Elaborar y publicar informes de gestión de la entidad, en lenguaje claro y comprensible. </t>
  </si>
  <si>
    <t>Cuatro (4) informes de gestión elaborados, sintetizados en lenguaje claro, y publicados en la página web</t>
  </si>
  <si>
    <t>Número de informes de gestión realizados</t>
  </si>
  <si>
    <t>Oficina Asesora de Planeación
 Oficina Asesora de Comunicaciones</t>
  </si>
  <si>
    <t>Todas las dependencias en especial áreas misionales (Subsecretaría de Seguridad y Convivencia, la Subsecretaría de Acceso a la Justicia)</t>
  </si>
  <si>
    <t>31/01/2023
22/04/2023
22/07/2023
21/10/2023</t>
  </si>
  <si>
    <t xml:space="preserve">Se elaboró y publicó en la página web de la entidad el informe de gestión el día 30 de enero de 2023. </t>
  </si>
  <si>
    <t>Se evidencia publicación de informe de gestión de la vigencia 2022, en la página web de la entidad.</t>
  </si>
  <si>
    <t>Se elaboró y publicó en el sitio web de la entidad el Informe de Gestión en lenguaje claro y comprensible el día 22 de abril de 2023.</t>
  </si>
  <si>
    <t>Está actividad se ejecutó en el tiempo programado.
Se evidencia publicación del informe de gestión vigencia 2023 en la página web de la entidad.
https://scj.gov.co/sites/default/files/control/INFORME%20DE%20GESTION%20SDSCJ%20PRIMER%20TRIMESTRE%20-%20rev.pdf</t>
  </si>
  <si>
    <t>1.6</t>
  </si>
  <si>
    <t xml:space="preserve">
Elaborar y divulgar  trimestralmente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</si>
  <si>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12 piezas comunicacionales sobre la gestión de la entidad, en lenguaje comprensible,</t>
  </si>
  <si>
    <t xml:space="preserve">Número de publicaciones realizadas </t>
  </si>
  <si>
    <t>Oficina Asesora de Comunicaciones</t>
  </si>
  <si>
    <t>22/04/2023
22/07/2023
21/10/2023</t>
  </si>
  <si>
    <t xml:space="preserve">Para el primer cuatrimestre de la vigencia 2023 se elaboraron y divulgaron las siguientes piezas comunicacionales para la ciudadanía en lenguaje claro, amable, cercano y entendible sobre avances de gestión de la Entidad en temas de seguridad, convivencia y justicia de la siguiente forma:
• Presentaciones
• Se realizaron comunicados de prensa
• En la cartelera se publicó logros obtenidos
• Se realizaron piezas gráficas para redes sociales 
• Por otra parte, se utilizaron otros medios como el correo institucional por medio del cual se dio a conocer el resultado de la evaluación de Gestión por dependencias 
Las evidencias se encuentran la respectiva carpeta.
</t>
  </si>
  <si>
    <t>Está actividad se ejecutó en el tiempo programado.
Se evidenciaron cuatro tipos de publicaciones para la ciudadanía en lenguaje claro, amable, cercano y entendible sobre avances de gestión de la Entidad en temas de seguridad, convivencia y justicia.
• Se realizaron comunicados de prensa
• En la cartelera se publicó logros obtenidos
• Se realizaron piezas gráficas para redes sociales 
• Por otra parte, se utilizaron otros medios como el correo institucional por medio del cual se dio a conocer el resultado de la evaluación de Gestión por dependencias 
Se sugiere ordenar las evidencias que den cuenta la publicaciones  para la ciudadanía en lenguaje claro, amable, cercano y entendible sobre avances de gestión de la Entidad.</t>
  </si>
  <si>
    <t xml:space="preserve">Publicar  trimestralmente tres piezas con información sobre servicios de la entidad con enfoque de género, incluyente y no sexista. </t>
  </si>
  <si>
    <t>3 piezas comunicacionales sobre la gestión de la entidad, en lenguaje comprensible,</t>
  </si>
  <si>
    <t>Para el primer cuatrimestre de la vigencia 2023 se elaboraron y divulgaron con información sobre servicios de la entidad con enfoque de género, incluyente y no sexista de la siguiente forma:
• Publicación en la Intranet de la guía de Lenguaje claro 
• En el canal de YouTube se publicó el video del secretario en la gestión realizada por el Día Internacional de la Mujer
• En redes sociales se publicaron los canales de Atención 
• En la cartelera Institucional se publicó sobre el satand LGBTI de la feria del libro.</t>
  </si>
  <si>
    <t>Está actividad se ejecutó en el tiempo programado.
Se evidencian cuatro tipo de publicaciones de las diferentes piezas elaboradas con  información sobre servicios de la entidad con enfoque de género, incluyente y no sexista. Se sugiere ordenar las evidencias que den cuenta de las publicaciones que comuniquen los servicios de la entidad con enfoque de género, incluyente y no sexista.</t>
  </si>
  <si>
    <t>Subcomponente 2
Desarrollar escenarios de diálogo en doble vía con la ciudadanía y sus organizaciones</t>
  </si>
  <si>
    <t xml:space="preserve">Realizar audiencia pública de rendición de cuentas con enfoque de género para el sector de Seguridad, Convivencia y Justicia donde se den a conocer los logros y avances de la gestión de la entidad. </t>
  </si>
  <si>
    <t>Una (1) audiencia pública de rendición de cuentas Sector Seguridad, Convivencia y Justicia realizada</t>
  </si>
  <si>
    <t xml:space="preserve">Audiencia pública de rendición de cuentas realizada con enfoque de género </t>
  </si>
  <si>
    <t>Oficina Asesora de Planeación
Oficina Asesora de Comunicaciones</t>
  </si>
  <si>
    <t>Desarrollar espacios de diálogo ciudadano con transversalización de enfoque de género,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</si>
  <si>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</si>
  <si>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</si>
  <si>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</si>
  <si>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Humanos
Físicos
Tecnológicos
Financieros (Proyecto 7776 Fortalecimiento de la gestión institucional y la participación ciudadana en la Secretaría Distrital de
Seguridad, Convivencia y Justicia en Bogotá́)</t>
  </si>
  <si>
    <t>30/04/2023
31/07/2023
30/11/2023</t>
  </si>
  <si>
    <t>La Subsecretaría de Seguridad y Convivencia llevó a cabo el Diálogo Ciudadano sobre Acoso Callejero a las mujeres en espacio público el 28 de abril de 2023, a través de la plataforma Facebook. Este diálogo se enmarca en la  estrategia de Prevención de Violencias Basadas en Género, la cual, busca contribuir a la garantía del derecho de las mujeres en sus diferentes ciclos de la vida, a una vida libre de violencias en los ámbitos, político, comunitario, institucional, familiar y de pareja en el espacio público y privado, desde un enfoque diferencial y, específicamente, se buscó con el diálogo abordar la problemática del acoso a mujeres en espacio público. Se realiza la respectiva sistematización.</t>
  </si>
  <si>
    <t>2.3</t>
  </si>
  <si>
    <t>Desarrollar espacios de diálogo ciudadano con enfoque de género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</si>
  <si>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 Uno por cada dirección.</t>
  </si>
  <si>
    <t>Número de diálogo ciudadano desarrollados / Número de diálogos ciudadanos programados</t>
  </si>
  <si>
    <t>Subsecretaría de Acceso a la Justicia</t>
  </si>
  <si>
    <t>Dirección de acceso a la justicia
Dirección de Responsabilidad Penal Adolescente</t>
  </si>
  <si>
    <t>Humanos
Físicos
Tecnológicos
Financieros (Proyecto 7776 Fortalecimiento de la gestión institucional y la participación ciudadana en la Secretaría Distrital de
Seguridad, Convivencia y Justicia en Bogotá)</t>
  </si>
  <si>
    <t xml:space="preserve">
30/04/2023
30/12/2023</t>
  </si>
  <si>
    <t>Desde la Dirección de Acceso a la Justicia informamos que las actividades están programadas para finales del primer semestre de este año y una ultima para diciembre de la vigencia.</t>
  </si>
  <si>
    <t xml:space="preserve">Teniendo en cuenta cambios de personal y dificultades operativas presentadas en los procesos de vinculación de algunos profesionales del grupo de Código, quien era el encargado de realizar el primer dialogo ciudadano de la Subsecretaría, y con el fin de poder garantizar la organización de las actividades que se llevaran a cabo como preparación al desarrollo del mismo, se solicito la reprogramación de esta actividad para el mes de Junio. </t>
  </si>
  <si>
    <t>Desde la Oficina Asesora de Planeación se realizaron reuniones para la programación de las actividades, así mismo se atendieron las necesidades de ajustes, teniendo en cuenta las fechas establecidas y la normatividad vigente para el desarrollo de diálogos ciudadanos.
En este orden, se sugiere al área dar prioridad al cumplimiento de esta actividad en los tiempos establecidos.</t>
  </si>
  <si>
    <t>2.4</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</si>
  <si>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</si>
  <si>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</si>
  <si>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resultado de encuesta de consulta ciudadana aplicada</t>
  </si>
  <si>
    <t xml:space="preserve">Oficina Asesora de Comunicaciones
Todas las dependencias en especial áreas misionales (Subsecretaría de Seguridad y Convivencia
Subsecretaría de Acceso a la Justicia)
Oficina Asesora de Comunicaciones </t>
  </si>
  <si>
    <t>23/02/2023
30/05/2023
30/09/2023
23/12/2023</t>
  </si>
  <si>
    <t xml:space="preserve">El 6 de febrero de 2023, se elaboró y publicó la consulta ciudadana No 1 del 2023 con enfoque diferencial y de género en el botón PARTCIPA, sección de  Consulta Ciudadana </t>
  </si>
  <si>
    <t>Se evidencia publicación de la primera consulta ciudadana de la vigencias, la cual se encuentra en el siguiente link: https://forms.office.com/pages/responsepage.aspx?id=LWWWsNsjUUeqfgSyJ2euw5O0svvFs-JFj3rKx7UgrH9UMksxWVpHT0ZDRkFFMzRBMFpOR1JYRllNNy4u.
Se sugiere que se presenta, si es el caso, la retroalimentación  de la participación ciudadana con los responsables.</t>
  </si>
  <si>
    <t>Está actividad se ejecutó en el tiempo programado.
Se evidencia correo electrónico enviado a los responsables, los resultados de la primera consulta ciudadana.</t>
  </si>
  <si>
    <t>2.5</t>
  </si>
  <si>
    <t>Actualizar la caracterización de ciudadanos, usuarios y grupos de interés de conformidad con los lineamientos de la Función Pública</t>
  </si>
  <si>
    <t>Un (1) documentos de caracterización</t>
  </si>
  <si>
    <t>Número de documentos de caracterización</t>
  </si>
  <si>
    <t>Subcomponente 3 
Responder a compromisos propuestos, evaluación y retroalimentación en los ejercicios de rendición de cuentas para mejora</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</si>
  <si>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</si>
  <si>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</si>
  <si>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</si>
  <si>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Físicos
Tecnológicos</t>
  </si>
  <si>
    <t>28/02/2023
31/08/2023</t>
  </si>
  <si>
    <t xml:space="preserve">El 28 de febrero de 2023, se realizó socialización al equipo líder de Rendición de cuentas de la entidad en torno al proceso de Rendición de Cuentas, lineamientos del Manual Único de Rendición de Cuentas y lineamientos relacionados con la circular 001 y 002 de la Veeduría Distrital. </t>
  </si>
  <si>
    <t>Se evidencia pantallazos de la socialización, lista de asistencia y presentación con la temática en torno a rendición de cuentas.</t>
  </si>
  <si>
    <t>Convocar a la ciudadanía  y grupos de interés  para la participación en los espacios de diálogo ciudadano, en el marco de la rendición de cuentas.</t>
  </si>
  <si>
    <t xml:space="preserve">3 Convocatorias realizadas </t>
  </si>
  <si>
    <t>Número de convocatorias de los diálogos ciudadanos desarrolladas/
Número de convocatorias de los diálogos ciudadanos programadas</t>
  </si>
  <si>
    <t xml:space="preserve">
Subsecretaría de Seguridad y Convivencia
</t>
  </si>
  <si>
    <t>30/04/2023
30/07/2023
30/11/2023</t>
  </si>
  <si>
    <t>Está actividad se ejecutó en el tiempo programado.
En la pagina web de la Entidad, se evidencia publicación de convocatoria (https://scj.gov.co/es/transparencia/rendicion-de-cuentas/convocatorias)</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</si>
  <si>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</si>
  <si>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</si>
  <si>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</si>
  <si>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seguimientos realizados al 100%</t>
  </si>
  <si>
    <t>Subsecretaría de Seguridad y Convivencia
Subsecretaría de Acceso a la Justicia</t>
  </si>
  <si>
    <t>30/04/2023
31/08/2023
30/12/2023</t>
  </si>
  <si>
    <t xml:space="preserve">Se realiza un (1) seguimiento  a en la plataforma Colibrí, evidenciando que a 30 de abril en la Plataforma colibrí no existe ningún compromiso ciudadano abierto de la Entidad. </t>
  </si>
  <si>
    <r>
      <rPr>
        <b/>
        <u/>
        <sz val="10"/>
        <color rgb="FF3A3838"/>
        <rFont val="Arial"/>
        <family val="2"/>
      </rPr>
      <t xml:space="preserve">Actividad cumplida
</t>
    </r>
    <r>
      <rPr>
        <sz val="10"/>
        <color rgb="FF3A3838"/>
        <rFont val="Arial"/>
        <family val="2"/>
      </rPr>
      <t xml:space="preserve">
Se evidencia correo electrónico donde se informa que, con corte al mes de abril de 2023, la Entidad no tiene ningún compromiso sin cumplir.
Se valida en la pagina web de la veeduría distrital, encontrando que, los compromisos de la Entidad registrados en el aplicativo Colibrí, se encuentran cumplidos para la fecha del reporte.
https://colibri.veeduriadistrital.gov.co/compromisos?titulo=&amp;sector=57&amp;entidad=83&amp;temas=All&amp;localidad=All&amp;estado1=Borrador&amp;tipo_instancia=All&amp;instancia=All&amp;field_nombre_instancia_no_reglam_value=All&amp;fecha_suscripcion=&amp;fecha_cumplimiento=</t>
    </r>
  </si>
  <si>
    <t>3.4</t>
  </si>
  <si>
    <t>Sistematizar los resultados de los espacios de rendición de cuentas realizados</t>
  </si>
  <si>
    <t>2 sistematizaciones de los resultados de los espacios de rendición de cuentas realizados y publicados.</t>
  </si>
  <si>
    <t>Número total de las sistematizaciones elaboradas (1 referente al espacio principal de rendición de cuentas y 1 de los espacios secundarios de diálogo ciudadano)</t>
  </si>
  <si>
    <t>31/07/2023
30/12/2023</t>
  </si>
  <si>
    <t>3.5</t>
  </si>
  <si>
    <t>Publicar peticiones resultado de la audiencia pública de rendición de cuentas 2023</t>
  </si>
  <si>
    <t>Dos  publicación de peticiones</t>
  </si>
  <si>
    <t>Número de publicaciones</t>
  </si>
  <si>
    <t>Oficina Asesora de Comunicaciones
Todas las dependencias en especial áreas misionales (Subsecretaría de Seguridad y Convivencia
Subsecretaría de Acceso a la Justicia)</t>
  </si>
  <si>
    <t>4.  Evaluación y retroalimentación a  la gestión institucional</t>
  </si>
  <si>
    <t>4.1.</t>
  </si>
  <si>
    <t>Evaluar por parte de la Oficina de Control Interno la estrategia de Rendición de cuentas de la entidad, en el marco de la normatividad vigente</t>
  </si>
  <si>
    <t>Una evaluación de la estrategia de rendición de cuentas</t>
  </si>
  <si>
    <t>Número de evaluaciones realizadas en el período/numero de evaluaciones programados en el periodo</t>
  </si>
  <si>
    <t>Subcomponente 1
Planeación estratégica de servicio al ciudadano</t>
  </si>
  <si>
    <t>Presentar al comité Institucional de Gestión y Desempeño MIPG los resultados de la medición de satisfacción de las respuestas a las peticiones emitidas a la ciudadanía y/o la gestión del Defensor del Ciudadano frente a la oportunidad de las respuestas.</t>
  </si>
  <si>
    <t>Un (1) acta de comité Institucional de  Gestión y Desempeño</t>
  </si>
  <si>
    <t>Número de actas de comité Institucional de  Gestión y Desempeño</t>
  </si>
  <si>
    <t>Subsecretaría de Gestión Institucional (Atención al Ciudadano)</t>
  </si>
  <si>
    <t>Establecer y ejecutar el plan de trabajo de la estrategia de acercamiento a lengua de señas de la Entidad para potenciar la atención de personas con discapacidad auditiva.</t>
  </si>
  <si>
    <t>Cumplimiento del plan de trabajo de la estrategia de acercamiento a lengua de señas.</t>
  </si>
  <si>
    <t>Total de actividades cumplidas del plan de trabajo de la estrategia de acercamiento a lengua de señas</t>
  </si>
  <si>
    <t>Se adjunta plan de trabajo de la interprete de lengua de señas, con avances según programación y evidencias</t>
  </si>
  <si>
    <t>Se evidencia plan de trabajo, sin embargo se debe visualizar de mejor forma el plan, dando claridad a lo programado y al avance, así como organizar las evidencias</t>
  </si>
  <si>
    <t>Durante el periodo de medición, se dio cumplimiento a las actividades programadas en el plan de trabajo de la estrategia de acercamiento a lengua de señas.</t>
  </si>
  <si>
    <t>Está actividad se ejecutó en el tiempo programado.
Se evidencia ejecución del plan de trabajo de la estrategia de acercamiento a lengua de señas de la Entidad. 
Sin embargo se recomienda: frente a una (1) propuesta documento de estrategia a desarrollar SDSCJ, formalizar y aprobar la propuesta.</t>
  </si>
  <si>
    <t>Subcomponente 2
Fortalecimiento del talento humano al servicio civil</t>
  </si>
  <si>
    <t>Incorporar temáticas relacionadas con el servicio al ciudadano en el Plan Institucional de Capacitación de acuerdo con el diagnóstico</t>
  </si>
  <si>
    <t>Dos (2) jornadas de capacitación en temáticas relacionadas con servicio al ciudadano realizadas.</t>
  </si>
  <si>
    <t>Número de jornadas de capacitación realizadas</t>
  </si>
  <si>
    <t>Dirección de Gestión Humana</t>
  </si>
  <si>
    <t>Humanos
Tecnológicos
Financieros (Rubros de capacitación-funcionamiento)</t>
  </si>
  <si>
    <t>30/06/2023
31/12/2023</t>
  </si>
  <si>
    <t>Desarrollar actividades para promover reconocimientos que destaquen el desempeño de los servidores públicos y/o contratistas en relación con el servicio prestado al ciudadano.</t>
  </si>
  <si>
    <t>Un (1) reconocimiento a servidores públicos y/o contratistas destacados en relación al servicio prestado al ciudadano</t>
  </si>
  <si>
    <t>No. reconocimiento realizado</t>
  </si>
  <si>
    <t>Todas las dependencias</t>
  </si>
  <si>
    <t>Solicitar que se incluya en el Plan Institucional de Capacitación de la SDSCJ capacitaciones en temáticas relacionadas con el fortalecimiento de la expresión escrita y verbal fundamentada en lenguaje claro</t>
  </si>
  <si>
    <t>Una (1) solicitud de capacitación en temática relacionad con fortalecimiento en lenguaje claro</t>
  </si>
  <si>
    <t>No. de solicitudes de capacitación en temática relacionad con fortalecimiento en lenguaje claro</t>
  </si>
  <si>
    <t>Se realiza envío a la Dirección de Gestión Humana de solicitud temáticas a ser incluidas en el PIC institucional.</t>
  </si>
  <si>
    <t>Se evidencia correo electrónico y formato con la solicitud dirigida a  la Dirección de Gestión Humana.</t>
  </si>
  <si>
    <t>Subcomponente 3
Gestión de relacionamiento con los ciudadanos</t>
  </si>
  <si>
    <t>Actualizar y socializar la carta de trato digno de la entidad.</t>
  </si>
  <si>
    <t>Una (1) actualización y socialización de la carta de trato digno</t>
  </si>
  <si>
    <t>No. actualización y socialización de documento</t>
  </si>
  <si>
    <t>Subcomponente 4 
Conocimiento al servicio al ciudadano</t>
  </si>
  <si>
    <t>Socializar y/o difundir, al interior de la entidad los “Lineamientos relacionados con la Política Pública Distrital de Servicio a la Ciudadanía”</t>
  </si>
  <si>
    <t>Cuatro (4) socializaciones y/o difusiones de los “Lineamientos relacionados con la Política Pública Distrital de Servicio a la Ciudadanía”</t>
  </si>
  <si>
    <t xml:space="preserve">Número de socializaciones realizadas semestralmente. </t>
  </si>
  <si>
    <t>(Atención al Ciudadano)
Subsecretaría de Acceso a la Justicia
(Dirección de Acceso a la Justicia)</t>
  </si>
  <si>
    <t xml:space="preserve">Socializar y sensibilizar, al interior de la Dirección de Acceso a la Justicia las Rutas de Acceso a la Justicia </t>
  </si>
  <si>
    <t>Tres (3) socializaciones o sensibilizaciones de forma semestral sobre rutas de acceso a la justicia.</t>
  </si>
  <si>
    <t>Dirección de Acceso a la Justicia</t>
  </si>
  <si>
    <t>30/06/2023
30/12/2023</t>
  </si>
  <si>
    <t>De conformidad con las reuniones de monitoreo realizadas por la Oficina Asesora de Planeación, se concretó que dos de las sensibilizaciones se realizarán desde la  Dirección de Acceso a la Justicia.</t>
  </si>
  <si>
    <t>Subcomponente 5
Evaluación de gestión y medición de la percepción ciudadana</t>
  </si>
  <si>
    <t>Implementar los lineamientos para la medición de la calidad de las respuestas a las PQRSDF ciudadanas emitidas por la SDSCJ.</t>
  </si>
  <si>
    <t>Tres (3) Informes de la medición a la calidad de las respuestas  a las PQRSDF ciudadanas emitidas por la SDSCJ.</t>
  </si>
  <si>
    <t>Número de informes de la medición a la calidad de las respuestas  a las PQRSDF ciudadanas emitidas por la SDSCJ.</t>
  </si>
  <si>
    <t>Durante el periodo de medición se realizó el informe de Evaluación de las  Respuestas a PQRSDF ciudadanas, correspondiente al primer trimestre de la vigencia 2023, el cual fue publicado en la página web de la entidad el 27 Abril de 2023.</t>
  </si>
  <si>
    <t>Se evidencia que el informe se encuentra publicado en la pagina web en el siguiente enlace: https://scj.gov.co/es/transparencia/informacion-interes/publicacion/otras-publicaciones/evaluaci%C3%B3n-las-respuestas-pqrsdf-2</t>
  </si>
  <si>
    <t>Implementar los lineamientos para la medición de la satisfacción de los ciudadanos atendidos a través de los diferentes canales establecidos por la SDSCJ.</t>
  </si>
  <si>
    <t>Tres (3) Informes de satisfacción de la atención realizada a través de los canales de la SDSCJ.</t>
  </si>
  <si>
    <t>Número informes de satisfacción de la atención realizada a través de los canales de la SDSCJ.</t>
  </si>
  <si>
    <t>Durante el periodo de medición se realizó el informe de Satisfacción Ciudadana en Canales Presenciales, Virtuales y Canal Telefónico, correspondiente al primer trimestre de la vigencia 2023, el cual fue publicado en la página web de la entidad el 28 Abril de 2023.</t>
  </si>
  <si>
    <t>Está actividad se ejecutó en el tiempo programado.
Se evidencia publicado el informe en la pagina web, en el siguiente enlace: https://scj.gov.co/es/transparencia/informacion-interes/publicacion/otras-publicaciones/informe-satisfacci%C3%B3n-ciudadana-4</t>
  </si>
  <si>
    <t>5.3</t>
  </si>
  <si>
    <t>Mantener la medición del canal telefónico de atención al ciudadano</t>
  </si>
  <si>
    <t>Extensiones telefónicas de atención a ciudadanos con medición de tiempos de atención. </t>
  </si>
  <si>
    <t>No. de medición del canal telefónico de atención al ciudadano</t>
  </si>
  <si>
    <t>Dirección de Tecnologías y Sistemas de la Información.</t>
  </si>
  <si>
    <t>En el marco del contrato 1219 de 2022 suscrito con ETB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http://tarificadoripcetb.etb.net.co/voxeye4.1/ES/login.aspx</t>
  </si>
  <si>
    <t>En el marco del contrato 1219 de 2022 suscrito con ETB se cuenta con la funcionalidad de tarificación para las extensiones a través de las cuales se realizará la medición de los tiempos de atención de las llamadas.</t>
  </si>
  <si>
    <t>5.4</t>
  </si>
  <si>
    <t xml:space="preserve">Mantener la implementación de la encuesta telefónica de satisfacción de atención al ciudadano </t>
  </si>
  <si>
    <t xml:space="preserve">Encuesta telefónica implementada para la atención brindada al ciudadano </t>
  </si>
  <si>
    <t xml:space="preserve">Seguimiento  a encuesta implementada  </t>
  </si>
  <si>
    <t>Dirección de Tecnologías y Sistemas de la Información</t>
  </si>
  <si>
    <t>01/01/2023
31/12/2023</t>
  </si>
  <si>
    <t>En el marco del contrato 1219 de 2022 suscrito con ETB se cuenta con la primera versión de encuesta de satisfacción telefónica implementada. Se cuentan con los accesos por parte del grupo de Atención y Servicio al Ciudadano para la realización de las pruebas correspondientes previo a la entrada en producción de la encuesta. Se han adelantado sesiones con ETB para los ajustes a las observaciones identificadas.
https://v3.centre.lavenirapps.co/dashboard</t>
  </si>
  <si>
    <t>Se evidencia la lista de respuesta con fecha e informe consolidado de respuestas de los meses de enero y febrero.
De conformidad con las reuniones de monitoreo realizadas por la Oficina Asesora de Planeación, se concreto que la actividad se reportará de manera mensual  y monitoreará de manera bimestral.</t>
  </si>
  <si>
    <t>Está actividad se ejecutó en el tiempo programado.
Se evidencia la lista de respuesta con fecha e informe consolidado de respuestas de los meses de enero y febrero.</t>
  </si>
  <si>
    <t>Subcomponente 1 Lineamientos de Transparencia Activa</t>
  </si>
  <si>
    <t>Actualizar  información sobre evaluación de desempeño en el botón de transparencia y acceso a la información pública.</t>
  </si>
  <si>
    <t xml:space="preserve">Un informe de los resultados de la evaluación del desempeño laboral de la vigencia anterior publicado. </t>
  </si>
  <si>
    <t>Un (1) informe publicado</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</si>
  <si>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</si>
  <si>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</si>
  <si>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</si>
  <si>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30/06/2023
30/11/2023</t>
  </si>
  <si>
    <t>Reportar y publicar en la página web, mensualmente, los nombramientos efectuados, con el link para ver el acto administrativo de nombramiento correspondiente</t>
  </si>
  <si>
    <t>Informe mensual publicado en la web.</t>
  </si>
  <si>
    <t>Número de informes publicados / 
Total informes programados</t>
  </si>
  <si>
    <t>Se realizaron dos (2) informes sobre los nombramientos efectuados durante los meses de enero y febrero de 2023</t>
  </si>
  <si>
    <t>Se realizaron dos (2) informes sobre los nombramientos efectuados durante los meses de marzo y abril de 2023</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</si>
  <si>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</si>
  <si>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t>
  </si>
  <si>
    <t xml:space="preserve">Memorando por semestre </t>
  </si>
  <si>
    <t>Dirección Jurídica y Contractual</t>
  </si>
  <si>
    <t>Jornada de capacitación sobre manual de contratación, supervisión e interventoría, dirigidas a supervisores y apoyo a la supervisión</t>
  </si>
  <si>
    <t>Listado de asistencia</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</si>
  <si>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</si>
  <si>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</si>
  <si>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sección de instancias de coordinación.</t>
  </si>
  <si>
    <t xml:space="preserve">Subsecretaría de Seguridad y Convivencia
</t>
  </si>
  <si>
    <t xml:space="preserve">Oficina Asesora de Planeación </t>
  </si>
  <si>
    <t>Desarrollar mesa de trabajo para definir la información  del sitio web de inventario de trámites y servicios de la entidad.</t>
  </si>
  <si>
    <t>Una (1) mesa de trabajo</t>
  </si>
  <si>
    <t>Números de mesas de trabajo realizadas</t>
  </si>
  <si>
    <t xml:space="preserve">Oficina Asesora de Comunicaciones
Dirección de Tecnologías y sistemas de Información </t>
  </si>
  <si>
    <t>Realizar la actualización y simplificación de las preguntas frecuentes de cara al ciudadano, mediante la aplicación de la estrategia de lenguaje claro.</t>
  </si>
  <si>
    <t xml:space="preserve">Un (1) Documento con las preguntas frecuentes actualizadas y simplificadas bajo estrategia de lenguaje claro.                    </t>
  </si>
  <si>
    <t>Documento con las preguntas frecuentes actualizadas y simplificadas bajo estrategia de lenguaje claro</t>
  </si>
  <si>
    <t>No se tiene programación para este reporte.</t>
  </si>
  <si>
    <t>Actualizar  y publicar datos abiertos en la plataforma distrital.</t>
  </si>
  <si>
    <t>Realizar la actualización y publicación de 72 datos abiertos en el portal distrital, para el periodo comprendido entre el 01 de enero y el 31 de diciembre de 2023, de acuerdo con la programación establecida</t>
  </si>
  <si>
    <t>(A/B)*100 donde la Variable A: Número de Datos Abiertos publicados en el periodo a analizar. Variable B: Número total de Datos Abiertos que se deben actualizar en el periodo a analizar</t>
  </si>
  <si>
    <t>Oficina de Análisis de Información y Estudios Estratégicos</t>
  </si>
  <si>
    <t>Se evidencia la totalidad de los datos abiertos de la entidad, teniendo cuenta que se actualizan mes vencido, de la evidencia los cuatro primeros se actualizaron en febrero.</t>
  </si>
  <si>
    <t>En abril de 2023 se actualizaron tres conjuntos de datos: dos geográficos (Incidente Reportado C4 y Medida Correctiva para marzo 2023) y uno alfanumérico (Incidentes Tramitados en el C4 para enero 2015 – marzo 2023) a cargo de esta oficina en el portal de Datos Abiertos Bogotá. Se aclara que no se realiza actualización del conjunto de datos abiertos “Delito de Alto Impacto”, ya que no se cuenta desde el mes de abril con información de la fuente externa SIEDCO (Se adjunta como evidencia la solicitud de información por parte de la OAIEE).</t>
  </si>
  <si>
    <t>Está actividad se ejecutó en el tiempo programado.
Se evidencia la totalidad de los datos abiertos de la entidad, teniendo cuenta que se actualizan mes vencido. La actualización del conjunto de datos “Delito de Alto Impacto”, el proceso indica que se realizará en el transcurso de la vigencia.</t>
  </si>
  <si>
    <t>Formular y ejecutar plan de trabajo para la identificación de servicios, trámites y/o OPAS de la entidad.</t>
  </si>
  <si>
    <t>Un (1) plan de trabajo formulado y ejecutado</t>
  </si>
  <si>
    <t>Números de actividades del plan de trabajo realizadas/ Número de actividades del plan de trabajo formuladas</t>
  </si>
  <si>
    <t xml:space="preserve">Subsecretaría de Gestión Institucional (Atención al Ciudadano)
Subsecretaría de Acceso a la Justicia 
Subsecretaría de Seguridad y Convivencia </t>
  </si>
  <si>
    <t>1,11</t>
  </si>
  <si>
    <t>Realizar informes mensuales de Solicitudes de Acceso a la Información.</t>
  </si>
  <si>
    <t>Once (11)  informes mensuales elaborados y publicados en la página web</t>
  </si>
  <si>
    <t>Número de informes elaborados y publicados en la página web</t>
  </si>
  <si>
    <t>Se cargan los informes de las solicitudes de acceso a la información tramitadas en los meses de diciembre de 2022 y  de enero de 2023.</t>
  </si>
  <si>
    <t>Se evidencia informe del mes de enero de la vigencia, publicado en la pagina web de la entidad en el siguiente link:https://scj.gov.co/es/transparencia/planeación-presupuesto-ingresos/informe-pqrs</t>
  </si>
  <si>
    <t>Se cargan los informes de las solicitudes de acceso a la información tramitadas en los meses de febrero y  marzo de 2023.</t>
  </si>
  <si>
    <t>Está actividad se ejecutó en el tiempo programado.
Se evidencia informe del mes de febrero y marzo de la vigencia publicado en la pagina web de la entidad en el siguiente link: https://scj.gov.co/es/transparencia/planeación-presupuesto-ingresos/informe-pqrs</t>
  </si>
  <si>
    <t>Realizar informes mensuales de PQRSDF (Peticiones, Quejas, Reclamos, Sugerencias, Denuncias y Felicitaciones).</t>
  </si>
  <si>
    <t>Se cargan los informes de PQRSDF tramitadas en los meses de diciembre de 2022 y de enero de 2023.</t>
  </si>
  <si>
    <t>Se evidencia informe del mensuales correspondientes a: acceso a la información y PQRS , publicados en la pagina web de la entidad en el siguiente link:https://scj.gov.co/es/transparencia/planeación-presupuesto-ingresos/informe-pqrs</t>
  </si>
  <si>
    <t>Durante el periodo de medición , se realizó el cargue de los informes de PQRSDF ciudadanas tramitadas en los meses de de febrero y  marzo de 2023.</t>
  </si>
  <si>
    <t>Está actividad se ejecutó en el tiempo programado.
Se evidencia publicación de los informes mensuales correspondientes a acceso a la información y PQRS de los meses de los meses de febrero y marzo publicados en la pagina web de la entidad en el siguiente link:https://scj.gov.co/es/transparencia/planeación-presupuesto-ingresos/informe-pqrs</t>
  </si>
  <si>
    <t>Subcomponente 2
Lineamientos de transparencia pasiva</t>
  </si>
  <si>
    <t>Publicar en la página web los informes mensuales de  PQRSDF (Peticiones, Quejas, Reclamos, Sugerencias, Denuncias y Felicitaciones) y Solicitudes de Acceso a la Información.</t>
  </si>
  <si>
    <t>Número Informe mensual publicado en la web.</t>
  </si>
  <si>
    <t>Se realizó el cargue de los informes así:
Informe mensual de solicitudes de acceso a la información de diciembre 2022; Fecha de publicación: 31-Ene-23
Informe mensual de gestión de PQRSDF enero 2023; Fecha de publicación: 28-Feb-23
Informe mensual de gestión de PQRSDF diciembre 2022; Fecha de publicación: 31-Ene-23
Informe mensual de solicitudes de acceso a la información de enero 2023; Fecha de publicación: 27-Feb-23
https://scj.gov.co/es/transparencia/planeacion-presupuesto-ingresos/informe-pqrs</t>
  </si>
  <si>
    <t>Está actividad se ejecutó en el tiempo programado.
Se evidencia informe de los meses de febrero y marzo de la vigencia, publicado en la pagina web de la entidad en el siguiente link:https://scj.gov.co/es/transparencia/planeación-presupuesto-ingresos/informe-pqrs</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</si>
  <si>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</si>
  <si>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</si>
  <si>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</si>
  <si>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</si>
  <si>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</si>
  <si>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Durante el primer trimestre se realiza la planeación con la Dirección de Tecnologías y Seguridad de la Información para dar inicio con la recolección de información de la actualización del Registro de Activos de Información e Índice de Información Clasificada y Reservada, se realiza mesa de trabajo con la DTSI y la OAP, se elabora plan de trabajo para recolección.</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</si>
  <si>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</si>
  <si>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</si>
  <si>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</si>
  <si>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</si>
  <si>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</si>
  <si>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Actividad planeada para el mes de mayo y agosto 2023.</t>
  </si>
  <si>
    <t>Realizar capacitaciones internas sobre los instrumentos archivísticos: tablas de retención documental, registro de activos, índice de información clasificada y reservada y esquema de publicación.</t>
  </si>
  <si>
    <t>Realizar capacitaciones en cada periodo programado</t>
  </si>
  <si>
    <t>Número de capacitaciones realizadas /Número de capacitaciones programadas *100</t>
  </si>
  <si>
    <t xml:space="preserve">Durante el primer trimestre 2023, se elabora cronograma de capacitaciones de gestión documental a realizar durante esta vigencia en el marco del Plan Institucional de Capacitación – PIC de la SD-SCJ, se realiza una (1) jornada de divulgación de la Política de Gestión Documental. Se modifica la estructura del proceso de inducción y reinducción agregando la socialización de los principales temas de gestión documental, a la fecha se han realizado tres (3) jornadas a contratistas y nuevo personal de planta. </t>
  </si>
  <si>
    <t>Está actividad se ejecutó en el tiempo programado.
Se evidencian tres (3) listas de asistencia de inducciones dirigidas a contratistas y personal de planta. Se sugiere fortalecer las evidencias con el contenido de las inducciones dando cuenta de las temáticas tratadas, en donde se incluyan temas de gestión documental.
Se evidencia lista de asistencia y presentación de la socialización de la actualización de la Política de Gestión Documental.</t>
  </si>
  <si>
    <t>Subcomponente 4
Criterio diferencial de accesibilidad</t>
  </si>
  <si>
    <t>Realizar y enviar Mockups para el rediseño y migración del sitio web de la Entidad, en aras de que cumpla  con los requerimientos de accesibilidad y presentación de la información.</t>
  </si>
  <si>
    <t>Dos (2) mockups de diseño trimestralmente enviados a TIC</t>
  </si>
  <si>
    <t xml:space="preserve">
Número de mockups diseñados y entregados</t>
  </si>
  <si>
    <t>Dirección de Tecnologías y Sistemas de Información</t>
  </si>
  <si>
    <t>Humanos y tecnológicos</t>
  </si>
  <si>
    <t xml:space="preserve">
30/06/2023
30/09/2023
31/12/2023</t>
  </si>
  <si>
    <t xml:space="preserve">Incluir interpretación de lengua de señas colombianas o subtítulos en los videos para que las personas con discapacidad auditiva o quienes vean los videos en pantallas o dispositivos sin sonido, puedan recibir el mensaje. </t>
  </si>
  <si>
    <t xml:space="preserve">12 videos con lengua de señas colombianas o subtítulos (tres trimestrales) </t>
  </si>
  <si>
    <t>Número de videos publicados con lengua de señas o subtitulados</t>
  </si>
  <si>
    <t>30/05/2023
31/07/2023
31/10/2023</t>
  </si>
  <si>
    <t>4.3</t>
  </si>
  <si>
    <t>Divulgar el canal para denunciar actos de corrupción en los diferentes productos internos y externos de comunicación para la ciudadanía y  los servidores y servidoras</t>
  </si>
  <si>
    <t xml:space="preserve">12 publicaciones (una mensual) Trimestralmente 3 </t>
  </si>
  <si>
    <t xml:space="preserve">Número de publicaciones en donde se divulguen el canal para denunciar actos de corrupción </t>
  </si>
  <si>
    <t>Solamente una de las cuatro evidencias aportadas responden a lo requerido por la actividad "Divulgar el canal para denunciar actos de corrupción en los diferentes productos internos y externos de comunicación para la ciudadanía y  los servidores y servidoras", por lo cual se sugiere al área priorizar el cumplimiento del indicador y la meta en los tiempos establecidos.</t>
  </si>
  <si>
    <t>4.4</t>
  </si>
  <si>
    <t xml:space="preserve">Actualizar el versionamiento del sitio web de la Entidad  de drupal 7 a 9 de acuerdo al rediseño del mismo. </t>
  </si>
  <si>
    <t>Requerimientos implementados en el sitio web</t>
  </si>
  <si>
    <t>Requerimientos atendidos/ Requerimientos allegados
Cumplir con los requerimientos de la Oficina Asesora de Comunicaciones  relacionados con el sitio web.</t>
  </si>
  <si>
    <t>Se evidencia pantallazos de actualizaciones en la comités Plataforma sitio web.</t>
  </si>
  <si>
    <t xml:space="preserve">Durante el periodo comprendido entre marzo y abril de 2023, se recibió una solicitud de desarrollo del sitio web por parte de la Oficina Asesora de Comunicaciones, en donde se llevaron a cabo las siguientes implementaciones en el sitio web relacionado en los PDF adjuntos (“3. commits_2023_sitio_web_01_03_2023_al_31_03_2023-1” y “4. commits_2023_sitio_web_01_04_2023_al_30_04_2023”): </t>
  </si>
  <si>
    <t>Está actividad se ejecutó en el tiempo programado.
De acuerdo con las reuniones realizadas con el equipo de la Dirección de Tecnologías se evidencia correo de solicitud y atención a la misma, respondiendo a los requerimientos allegados frente a las actualizaciones correspondientes de cada módulo correspondiente en la página web.</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</si>
  <si>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</si>
  <si>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</si>
  <si>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</si>
  <si>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</si>
  <si>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18/03/2023
20/05/2023
15/07/2023
16/09/2023
15/11/2023</t>
  </si>
  <si>
    <t>Está actividad se ejecutó en el tiempo programado.
En la página web de la Entidad se evidencia publicación de la matriz de seguimiento al cumplimiento Ley 1712 de 2014 - Primer Bimestre 2023, así como el correo electrónico emitido con el alertamiento y publicación de lo correspondiente.</t>
  </si>
  <si>
    <t xml:space="preserve">Realizar capacitación de estándares de publicación en el menú PARTICIPA y en el botón Transparencia </t>
  </si>
  <si>
    <t xml:space="preserve">1 capacitación interna </t>
  </si>
  <si>
    <t xml:space="preserve">Número de capacitación </t>
  </si>
  <si>
    <t xml:space="preserve">Oficina Asesora de Planeación
Dirección de Tecnología y Acceso a la Información </t>
  </si>
  <si>
    <t>Evaluar el grado de cumplimiento de la Ley 1712 de 2014 "Transparencia y Acceso a la Información Pública", incluyendo la resolución 1519 de 2020 anexo 2.</t>
  </si>
  <si>
    <t>Dos (2) seguimientos  al cumplimiento de la Ley 1712 de 2014</t>
  </si>
  <si>
    <t>31/05/2023
31/12/2023</t>
  </si>
  <si>
    <t>Plan Anticorrupción y de Atención al Ciudadano 2023</t>
  </si>
  <si>
    <t>Reporte
 (Dependencia líder)</t>
  </si>
  <si>
    <t>4. Implementación</t>
  </si>
  <si>
    <t xml:space="preserve">Desarrollar el plan de Cultura de integridad, valores y conflictos de interés </t>
  </si>
  <si>
    <t>100% del plan de trabajo</t>
  </si>
  <si>
    <t># de actividades del plan ejecutadas / # de actividades del plan programadas</t>
  </si>
  <si>
    <t>Está actividad se encuentra programada para otro periodo de reporte.
Se sugiere validar la calidad de la información, respecto a las firmas y listas de asistencia completamente diligenciadas.</t>
  </si>
  <si>
    <t>COMPONRTE 7: INICIATIVAS ADICIONALES ANTICORRUPCIÓN</t>
  </si>
  <si>
    <t>1, Participación Ciudadana</t>
  </si>
  <si>
    <t>Revisar  el Plan de Participación Ciudadana de la SDSCJ 2023</t>
  </si>
  <si>
    <t>Un (1) Plan de Participación Ciudadana de la SDSCJ 2023 revisado, actualizado y publicado en la página web</t>
  </si>
  <si>
    <t>Un (1) Plan de Participación Ciudadana revisado</t>
  </si>
  <si>
    <t>Áreas  misionales</t>
  </si>
  <si>
    <t>Realizar ejercicio de reconocimiento a los diferentes grupos ciudadanos que participan activamente en los programas de la entidad.</t>
  </si>
  <si>
    <t>Un (1)  evento de reconocimiento</t>
  </si>
  <si>
    <t>Número de reconocimientos entregados</t>
  </si>
  <si>
    <t>Oficina Asesora de Planeación
Oficina Asesora de Comunicaciones
Subsecretaría de Seguridad y Convivencia
Subsecretaría de Acceso a la Justicia</t>
  </si>
  <si>
    <t>Realizar actualización en el botón participa de la entidad</t>
  </si>
  <si>
    <t>Cuatro (4) actualizaciones del botón de participa</t>
  </si>
  <si>
    <t>Número de actualizaciones realizadas</t>
  </si>
  <si>
    <t>15/02/2023
15/05/2023
15/08/2023
15/11/2023</t>
  </si>
  <si>
    <t>Se realizó actualización del botón PARTICIPA actualizando la sección de Control Social con Información de Veedurías Ciudadanas, Información de la entidad disponible a control social, en la sección de Planeación y Presupuesto Participativo, se publicó el Plan de acción preliminar 2023 de la entidad, el PAAC preliminar, Plan de Acción de la Secretaría Distrital de Seguridad, Convivencia y Justicia para la vigencia 2023 y el Plan Anticorrupción y de Atención al Ciudadano 2023</t>
  </si>
  <si>
    <t>Se evidencian publicación de informació0n en el botón participa en las secciones de: control social y planeación y presupuestos participativos  , disponible en el siguiente link:https://scj.gov.co/es/participa/</t>
  </si>
  <si>
    <t>Realizar ejercicio de participación para la formulación del Plan Anticorrupción y Atención al Ciudadano de la vigencia 2024</t>
  </si>
  <si>
    <t xml:space="preserve">Un (1) ejercicio de participación </t>
  </si>
  <si>
    <t>Número de ejercicio de participación</t>
  </si>
  <si>
    <t>Implementar ejercicio de participación para la formulación del Plan de Acción 2023 (POA)</t>
  </si>
  <si>
    <t xml:space="preserve">Se realizó ejercicio participativo con los gestores de convivencia y el equipo territorial sobre la implementación del Plan de Acción, así mismo se publicó en el botón participa el día 18 y 19  de enero un plan de acción preliminar con el fin de recibir comentarios o inquietudes de la ciudadanía. </t>
  </si>
  <si>
    <t>Evaluar y verificar, por parte de la Oficina de Control Interno, el cumplimiento del Plan de Participación Ciudadana.</t>
  </si>
  <si>
    <t>Una (1) evaluación al cumplimiento del Plan de Participación Ciudadana</t>
  </si>
  <si>
    <t>Número de evaluaciones ejecutadas en el período/numero de evaluaciones programadas en el periodo</t>
  </si>
  <si>
    <t>PRIMER SEGUIMIENTO OCI</t>
  </si>
  <si>
    <t>Ejecutado</t>
  </si>
  <si>
    <t>Avance Anual Ponderación</t>
  </si>
  <si>
    <r>
      <rPr>
        <b/>
        <sz val="10"/>
        <color theme="2" tint="-0.749992370372631"/>
        <rFont val="Arial"/>
        <family val="2"/>
      </rPr>
      <t>Seguimiento OCI 10-May-2023</t>
    </r>
    <r>
      <rPr>
        <sz val="10"/>
        <color theme="2" tint="-0.749992370372631"/>
        <rFont val="Arial"/>
        <family val="2"/>
      </rPr>
      <t>: La actividad se programó para el mes de diciembre.</t>
    </r>
  </si>
  <si>
    <r>
      <rPr>
        <b/>
        <sz val="10"/>
        <color theme="2" tint="-0.749992370372631"/>
        <rFont val="Arial"/>
        <family val="2"/>
      </rPr>
      <t>Seguimiento OCI 10-May-2023:</t>
    </r>
    <r>
      <rPr>
        <sz val="10"/>
        <color theme="2" tint="-0.749992370372631"/>
        <rFont val="Arial"/>
        <family val="2"/>
      </rPr>
      <t xml:space="preserve"> La actividad se programó para el mes de diciembre.</t>
    </r>
  </si>
  <si>
    <t>Oportunidad en la fecha programada</t>
  </si>
  <si>
    <t>Cumple</t>
  </si>
  <si>
    <t>N/A</t>
  </si>
  <si>
    <t>No cumple</t>
  </si>
  <si>
    <r>
      <rPr>
        <b/>
        <sz val="10"/>
        <color theme="2" tint="-0.749992370372631"/>
        <rFont val="Arial"/>
        <family val="2"/>
      </rPr>
      <t>Seguimiento OCI 10-May-2023:</t>
    </r>
    <r>
      <rPr>
        <sz val="10"/>
        <color theme="2" tint="-0.749992370372631"/>
        <rFont val="Arial"/>
        <family val="2"/>
      </rPr>
      <t xml:space="preserve"> La actividad se programó para los meses de junio y diciembre. </t>
    </r>
  </si>
  <si>
    <r>
      <rPr>
        <b/>
        <sz val="10"/>
        <color theme="2" tint="-0.749992370372631"/>
        <rFont val="Arial"/>
        <family val="2"/>
      </rPr>
      <t>Seguimiento OCI 10-May-2023:</t>
    </r>
    <r>
      <rPr>
        <sz val="10"/>
        <color theme="2" tint="-0.749992370372631"/>
        <rFont val="Arial"/>
        <family val="2"/>
      </rPr>
      <t xml:space="preserve"> La actividad se programó para el mes de noviembre </t>
    </r>
  </si>
  <si>
    <r>
      <rPr>
        <b/>
        <sz val="10"/>
        <color theme="2" tint="-0.749992370372631"/>
        <rFont val="Arial"/>
        <family val="2"/>
      </rPr>
      <t xml:space="preserve">Seguimiento OCI 10-May-2023: </t>
    </r>
    <r>
      <rPr>
        <sz val="10"/>
        <color theme="2" tint="-0.749992370372631"/>
        <rFont val="Arial"/>
        <family val="2"/>
      </rPr>
      <t>La actividad se programó para el mes de diciembre.</t>
    </r>
  </si>
  <si>
    <r>
      <rPr>
        <b/>
        <sz val="10"/>
        <color theme="2" tint="-0.749992370372631"/>
        <rFont val="Arial"/>
        <family val="2"/>
      </rPr>
      <t>Seguimiento OCI 10-May-2023:</t>
    </r>
    <r>
      <rPr>
        <sz val="10"/>
        <color theme="2" tint="-0.749992370372631"/>
        <rFont val="Arial"/>
        <family val="2"/>
      </rPr>
      <t xml:space="preserve"> La actividad se programó para los meses de julio y diciembre.</t>
    </r>
  </si>
  <si>
    <t>Está actividad se ejecutó en el tiempo programado.
Se evidencia publicación de las sistematización del espacio de dialogo en la pagina web de la Entidad en siguiente Enlace: https://scj.gov.co/es/transparencia/rendicion-de-cuentas/informes-evaluaciones.
Se evidencia desarrollo de espacio de dialogo, grabado en el canala de YouTube de la Entidad, disponible ne el siguiente enlace:https://www.youtube.com/@SecretariadeSeguridadBogota/streams</t>
  </si>
  <si>
    <r>
      <rPr>
        <b/>
        <sz val="10"/>
        <color theme="2" tint="-0.749992370372631"/>
        <rFont val="Arial"/>
        <family val="2"/>
      </rPr>
      <t>Seguimiento OCI 10-May-2023:</t>
    </r>
    <r>
      <rPr>
        <sz val="10"/>
        <color theme="2" tint="-0.749992370372631"/>
        <rFont val="Arial"/>
        <family val="2"/>
      </rPr>
      <t xml:space="preserve"> El 28 de febrero de 2023 se validó la capacitación sobre los lineamientos de Rendición de Cuentas 2023 con una participación de 12 personas. La actividad se realiza dentro de los tiempos establecidos y continua ejecutándose en la vigencia. </t>
    </r>
  </si>
  <si>
    <t>El 17 de abril de 2023, se realizó la convocatoria dirigida a la ciudadanía a través de la página web de la SDSCJ, tema: "Hablemos sobre el acoso a las mujeres en el espacio público", a las 4:00 pm, a través de la plataforma de YouTube de la Entidad.</t>
  </si>
  <si>
    <r>
      <rPr>
        <b/>
        <sz val="10"/>
        <color theme="2" tint="-0.749992370372631"/>
        <rFont val="Arial"/>
        <family val="2"/>
      </rPr>
      <t>Seguimiento OCI 10-May-2023:</t>
    </r>
    <r>
      <rPr>
        <sz val="10"/>
        <color theme="2" tint="-0.749992370372631"/>
        <rFont val="Arial"/>
        <family val="2"/>
      </rPr>
      <t xml:space="preserve"> La actividad se programó para los meses de junio y diciembre.</t>
    </r>
  </si>
  <si>
    <r>
      <rPr>
        <b/>
        <sz val="10"/>
        <color theme="2" tint="-0.749992370372631"/>
        <rFont val="Arial"/>
        <family val="2"/>
      </rPr>
      <t>Seguimiento OCI 10-May-2023:</t>
    </r>
    <r>
      <rPr>
        <sz val="10"/>
        <color theme="2" tint="-0.749992370372631"/>
        <rFont val="Arial"/>
        <family val="2"/>
      </rPr>
      <t xml:space="preserve"> La actividad se programó para el mes de octubre.</t>
    </r>
  </si>
  <si>
    <r>
      <rPr>
        <b/>
        <sz val="10"/>
        <color theme="2" tint="-0.749992370372631"/>
        <rFont val="Arial"/>
        <family val="2"/>
      </rPr>
      <t>Seguimiento OCI 10-May-2023:</t>
    </r>
    <r>
      <rPr>
        <sz val="10"/>
        <color theme="2" tint="-0.749992370372631"/>
        <rFont val="Arial"/>
        <family val="2"/>
      </rPr>
      <t xml:space="preserve"> La actividad se programó para el mes de junio.</t>
    </r>
  </si>
  <si>
    <t>De conformidad con las reuniones de monitoreo realizadas por la Oficina Asesora de Planeación, se concreto que la actividad se reportará de manera mensual  y monitoreará de manera bimestral.
Se evidencia archivo en Excel del mes de febrero, donde se encuentran el total de llamadas telefónicas de la línea de atención al ciudadano.</t>
  </si>
  <si>
    <t>Está actividad se ejecutó en el tiempo programado.
Se evidencian archivos en Excel de los meses de marzo y abril, donde se encuentran el total de llamadas telefónicas de la línea de atención al ciudadano con su respectivo tiempo de contestación.</t>
  </si>
  <si>
    <r>
      <rPr>
        <b/>
        <sz val="10"/>
        <color theme="2" tint="-0.749992370372631"/>
        <rFont val="Arial"/>
        <family val="2"/>
      </rPr>
      <t xml:space="preserve">Seguimiento OCI 10-May-2023: </t>
    </r>
    <r>
      <rPr>
        <sz val="10"/>
        <color theme="2" tint="-0.749992370372631"/>
        <rFont val="Arial"/>
        <family val="2"/>
      </rPr>
      <t>Se evidenció que la meta establecida no guarda relación con el indicador, adicional a ello la programación total mensual (11 mediciones) no están alineadas con la fecha máxima programada. Se recomienda revisar y ajustar la actividad.
La actividad se cumple mensualmente de acuerdo al soporte enviado y continua en ejecución.</t>
    </r>
  </si>
  <si>
    <r>
      <rPr>
        <b/>
        <sz val="10"/>
        <color theme="2" tint="-0.749992370372631"/>
        <rFont val="Arial"/>
        <family val="2"/>
      </rPr>
      <t>Seguimiento OCI 10-May-2023:</t>
    </r>
    <r>
      <rPr>
        <sz val="10"/>
        <color theme="2" tint="-0.749992370372631"/>
        <rFont val="Arial"/>
        <family val="2"/>
      </rPr>
      <t xml:space="preserve">  La programación total mensual (11 encuestas) no están alineadas con las fechas máximas establecida (enero y diciembre). Se recomienda revisar y ajustar la actividad.
La actividad se cumple mensualmente de acuerdo al soporte de resultados de la encuesta y continua en ejecución.</t>
    </r>
  </si>
  <si>
    <r>
      <rPr>
        <b/>
        <sz val="10"/>
        <color theme="2" tint="-0.749992370372631"/>
        <rFont val="Arial"/>
        <family val="2"/>
      </rPr>
      <t>Seguimiento OCI 10-May-2023:</t>
    </r>
    <r>
      <rPr>
        <sz val="10"/>
        <color theme="2" tint="-0.749992370372631"/>
        <rFont val="Arial"/>
        <family val="2"/>
      </rPr>
      <t xml:space="preserve"> La programación mensual da como resultado un total de 4 informes, no siendo coherente con la meta establecida "</t>
    </r>
    <r>
      <rPr>
        <i/>
        <sz val="10"/>
        <color theme="2" tint="-0.749992370372631"/>
        <rFont val="Arial"/>
        <family val="2"/>
      </rPr>
      <t>Tres (3) Informes de satisfacción de la atención realizada a través de los canales de la SDSCJ</t>
    </r>
    <r>
      <rPr>
        <sz val="10"/>
        <color theme="2" tint="-0.749992370372631"/>
        <rFont val="Arial"/>
        <family val="2"/>
      </rPr>
      <t>" y tampoco con la fecha máxima. Se recomienda revisar y ajustar la actividad.
A corte de abril se evidenció el informe de satisfacción en canales: presencial, virtual y telefónico. La actividad continua en ejecución</t>
    </r>
  </si>
  <si>
    <t>En los meses de marzo y abril se ejecutaron 5 actividades del Plan de Cultura de integridad, valores y conflictos de interés, las cuales se mencionan a continuación: 
i) socialización de la pieza comunicativa y ruta para acceder al curso virtual de integridad, transparencia y anticorrupción de la plataforma EVA,  
ii) primera sesión con los miembros de la mesa técnica de integridad a quienes se les presentó el plan de cultura de integridad y la propuesta de la campaña de valores con la actividad: tienda de valores,
iii). publicación por correo masivo de la actualización del repositorio de conflicto de interés,  
iv) Se aborda desde el proceso de inducción institucional el tema de conflicto de interés y circular anti soborno, en las sesiones del 16 y 17 de marzo con el grupo de contratistas de la entidad que han ingresado en el 1° trimestre del año, y con el grupo de servidores que ingresaron el 24 de marzo y 
v) se actualiza el repositorio de conflicto de interés de la entidad con los formatos: F-GH-885: Decisión conflicto de interés y F-GH-886: Declaración conflicto de interés</t>
  </si>
  <si>
    <t>Se evidencia banner para la participación para la construcción del plan de acción anual-POA, así mismo se evidencia resultado de la consulta en archivo Excel.</t>
  </si>
  <si>
    <r>
      <rPr>
        <b/>
        <sz val="10"/>
        <color theme="2" tint="-0.749992370372631"/>
        <rFont val="Arial"/>
        <family val="2"/>
      </rPr>
      <t>Seguimiento OCI 10-May-2023</t>
    </r>
    <r>
      <rPr>
        <sz val="10"/>
        <color theme="2" tint="-0.749992370372631"/>
        <rFont val="Arial"/>
        <family val="2"/>
      </rPr>
      <t>: La actividad se programó para los meses de junio y noviembre.</t>
    </r>
  </si>
  <si>
    <r>
      <rPr>
        <b/>
        <sz val="10"/>
        <color theme="2" tint="-0.749992370372631"/>
        <rFont val="Arial"/>
        <family val="2"/>
      </rPr>
      <t>Seguimiento OCI 10-May-2023</t>
    </r>
    <r>
      <rPr>
        <sz val="10"/>
        <color theme="2" tint="-0.749992370372631"/>
        <rFont val="Arial"/>
        <family val="2"/>
      </rPr>
      <t>: La actividad se programó para los meses de junio y diciembre.</t>
    </r>
  </si>
  <si>
    <r>
      <rPr>
        <b/>
        <sz val="10"/>
        <color theme="2" tint="-0.749992370372631"/>
        <rFont val="Arial"/>
        <family val="2"/>
      </rPr>
      <t>Seguimiento OCI 10-May-2023</t>
    </r>
    <r>
      <rPr>
        <sz val="10"/>
        <color theme="2" tint="-0.749992370372631"/>
        <rFont val="Arial"/>
        <family val="2"/>
      </rPr>
      <t>: La actividad se programó para el mes de junio.</t>
    </r>
  </si>
  <si>
    <r>
      <rPr>
        <b/>
        <sz val="10"/>
        <color theme="2" tint="-0.749992370372631"/>
        <rFont val="Arial"/>
        <family val="2"/>
      </rPr>
      <t>Seguimiento OCI 10-May-2023:</t>
    </r>
    <r>
      <rPr>
        <sz val="10"/>
        <color theme="2" tint="-0.749992370372631"/>
        <rFont val="Arial"/>
        <family val="2"/>
      </rPr>
      <t xml:space="preserve"> La actividad se programó para el mes de octubre</t>
    </r>
  </si>
  <si>
    <r>
      <rPr>
        <b/>
        <sz val="10"/>
        <color theme="2" tint="-0.749992370372631"/>
        <rFont val="Arial"/>
        <family val="2"/>
      </rPr>
      <t>Seguimiento OCI 10-May-2023</t>
    </r>
    <r>
      <rPr>
        <sz val="10"/>
        <color theme="2" tint="-0.749992370372631"/>
        <rFont val="Arial"/>
        <family val="2"/>
      </rPr>
      <t>: La actividad se programó para los meses de junio, septiembre y diciembre</t>
    </r>
  </si>
  <si>
    <r>
      <rPr>
        <b/>
        <sz val="10"/>
        <color theme="2" tint="-0.749992370372631"/>
        <rFont val="Arial"/>
        <family val="2"/>
      </rPr>
      <t>Seguimiento OCI 10-May-2023</t>
    </r>
    <r>
      <rPr>
        <sz val="10"/>
        <color theme="2" tint="-0.749992370372631"/>
        <rFont val="Arial"/>
        <family val="2"/>
      </rPr>
      <t>: La actividad se programó para los meses de mayo y diciembre.</t>
    </r>
  </si>
  <si>
    <t>% AVANCE DEL PAAC 2022</t>
  </si>
  <si>
    <t xml:space="preserve">COMPONENTE </t>
  </si>
  <si>
    <t xml:space="preserve">AVANCE </t>
  </si>
  <si>
    <t>COMPONENTE 1. GESTIÓN DEL RIESGO DE CORRUPCIÓN</t>
  </si>
  <si>
    <t>COMPONENTE 6. INICIATIVAS ADICIONALES</t>
  </si>
  <si>
    <r>
      <rPr>
        <b/>
        <sz val="10"/>
        <color theme="2" tint="-0.749992370372631"/>
        <rFont val="Arial"/>
        <family val="2"/>
      </rPr>
      <t>Seguimiento OCI 10-May-2023</t>
    </r>
    <r>
      <rPr>
        <sz val="10"/>
        <color theme="2" tint="-0.749992370372631"/>
        <rFont val="Arial"/>
        <family val="2"/>
      </rPr>
      <t>: La actividad se programó para los meses de mayo y diciembre</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</si>
  <si>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se evidenció avances en su cumplimiento. </t>
    </r>
  </si>
  <si>
    <t xml:space="preserve">Se evidencia Excel con resumen de publicaciones en la página web de la entidad, correspondientes a resoluciones de nombramientos </t>
  </si>
  <si>
    <t xml:space="preserve">Está actividad se ejecutó en el tiempo programado.
Se evidencia Excel con resumen de publicaciones en la página web de la entidad correspondientes a resoluciones de nombramientos </t>
  </si>
  <si>
    <t>Se realizó el cargue de los informes así:
Informe mensual de solicitudes de acceso a la información de febrero 2023; Fecha de publicación: 31-Mar-23
Informe mensual de gestión de PQRSDF febrero 2023; Fecha de publicación: 31-Mar-23
Informe mensual de gestión de PQRSDF marzo 2023; Fecha de publicación: 28-Abr-23
Informe mensual de solicitudes de acceso a la información de marzo 2023; Fecha de publicación: 27-Abr-23
https://scj.gov.co/es/transparencia/planeacion-presupuesto-ingresos/informe-pqrs</t>
  </si>
  <si>
    <t>Se evidencia avance en la actividad mediante un Excel con información de las dependencias, para la programación de identificación de activos de información. Se recomienda presentar o aclarar la matriz que da cuenta de la actividad, así mismo se recomienda ir avanzando con el diligenciamiento completo de la matriz para identificar claramente el plan de trabajo de la vigencia que daría cumplimiento con la actividad.
Se evidencia presentación de socialización de mapa de procesos v2 de la Entidad, el cual afecta directamente la identificación de la información clasificada y reservada.</t>
  </si>
  <si>
    <t>Se evidencia avance en la gestión de la actividad teniendo en cuenta que esta identificación de activos está correlacionada con la identificación de información clasificada y reservada. Se evidencia plan de trabajo archivístico con actividades asociadas a la actualización de activos de información de las dependencias.</t>
  </si>
  <si>
    <t xml:space="preserve">Para el primer cuatrimestre de la vigencia 2023 se divulgó el canal para denunciar actos de corrupción en los diferentes productos internos y externos de comunicación para la ciudadanía y los servidores y servidoras de la siguiente forma:
• En redes sociales se publicó la invitación de participación para la construcción del Plan Anticorrupción de la entidad. 
• Por medio del correo electrónico institucional se invitó a consultar a los funcionarios de la entidad el Plan Anticorrupción de la entidad.
• En Instagram se publicó las líneas de atención de los Superado en donde los ciudadanos pueden realizar su respectiva denuncia o solicitud.
</t>
  </si>
  <si>
    <t>Durante el periodo comprendido de enero a febrero del 2023 se implementaron las siguientes acciones:
* Actualización Core a su versión más reciente 9.5.3.
* Implementación recursos de contenidos en los cuales se destacan: acordion, tabs y tablas.
* Actualización de módulos a sus ultimas versiones:
anchor.
full calendar.
Smart date.
gtranslate.</t>
  </si>
  <si>
    <t>Se realizó monitoreo del botón de Transparencia de conformidad con los estándares de publicación de la Matriz ITA Ley 1712. Dichos acertamientos se enviaron a través de correo electrónico, y el monitoreo fue publicado en la página web a través del siguiente link: https://scj.gov.co/es/transparencia/datos-abiertos/registro-publicaciones</t>
  </si>
  <si>
    <t>Se realizó capacitación en torno a los estándares de publicación del botón PARTICIPA el día 14 de abril a través de temas, capacitación realizada a los líderes operativos y a los colaboradores encargados de administrar información en la página web de la entidad de conformidad con esquema de publicación.</t>
  </si>
  <si>
    <t>Está actividad se ejecutó en el tiempo programado.
Se evidencia desarrollo de la capacitación en coherencia con la temática frente a la publicación en el botón PARTICIPA.</t>
  </si>
  <si>
    <t>Al corte de 31 de enero de 2023 la Oficina de Análisis de información y Estudios Estratégicos realiza la actualización de dieciséis (16) conjuntos de datos abiertos de los 22  programados inicialmente, los cuales son: Comando de Atención a Victimas, Estación de Policía, Cuadrantes de Policía, Comando Operativo de Seguridad Ciudadana, Casa de Justicia, Sala de Atención al Usuario, Centro de Atención a Víctimas Delito Sexual y Violencia Intrafamiliar, Cárcel, Unidad de Reacción Inmediata, Centro de Traslado por Protección, Sistema de Responsabilidad Penal para Adolescentes y Centro de Comando, Control, Comunicaciones y Cómputo de Bogotá - C4, Delito de Alto Impacto, Incidente Reportado C4 y Medida Correctiva e Incidentes Tramitados en el C4. No se actualizan los siguientes conjuntos de datos debido a que su pertinencia no está a cargo de la SSCJ: Unidad de Mediación y Conciliación (ya incluido en el conjunto Casa de Justicia), Inspección de Policía, Centro de Convivencia, Punto de Atención Comunitaria, Consejo de Justicia, Unidad de Rama Judicial, Unidad de Fiscalía.
A corte de 28 de febrero de 2023 se actualizaron cuatro(4) conjuntos de datos: tres geográficos (Delito de Alto Impacto, Incidente Reportado C4 y Medida Correctiva para enero 2023) y uno alfanumérico (Incidentes Tramitados en el C4 para enero 2015 – enero 2023) a cargo de esta oficina en el portal de Datos Abiertos Bogotá.</t>
  </si>
  <si>
    <r>
      <rPr>
        <b/>
        <sz val="10"/>
        <color theme="2" tint="-0.749992370372631"/>
        <rFont val="Arial"/>
        <family val="2"/>
      </rPr>
      <t>Seguimiento OCI 10-May-2023:</t>
    </r>
    <r>
      <rPr>
        <sz val="10"/>
        <color theme="2" tint="-0.749992370372631"/>
        <rFont val="Arial"/>
        <family val="2"/>
      </rPr>
      <t xml:space="preserve"> La Oficina Asesora de Planeación mediante memorando 20231100003853 del 6 de enero de 2023 emitió el</t>
    </r>
    <r>
      <rPr>
        <i/>
        <sz val="10"/>
        <color theme="2" tint="-0.749992370372631"/>
        <rFont val="Arial"/>
        <family val="2"/>
      </rPr>
      <t xml:space="preserve"> "Informe de Tercer Cuatrimestre de Riesgos de Corrupción"</t>
    </r>
    <r>
      <rPr>
        <sz val="10"/>
        <color theme="2" tint="-0.749992370372631"/>
        <rFont val="Arial"/>
        <family val="2"/>
      </rPr>
      <t>. De acuerdo con la programación establecida, la actividad continua en ejecución.</t>
    </r>
  </si>
  <si>
    <r>
      <rPr>
        <b/>
        <sz val="10"/>
        <color theme="2" tint="-0.749992370372631"/>
        <rFont val="Arial"/>
        <family val="2"/>
      </rPr>
      <t>Seguimiento OCI 10-May-2023:</t>
    </r>
    <r>
      <rPr>
        <sz val="10"/>
        <color theme="2" tint="-0.749992370372631"/>
        <rFont val="Arial"/>
        <family val="2"/>
      </rPr>
      <t xml:space="preserve"> La programación mensual da como resultado un total de 4 informes, no siendo coherente con la meta establecida "</t>
    </r>
    <r>
      <rPr>
        <i/>
        <sz val="10"/>
        <color theme="2" tint="-0.749992370372631"/>
        <rFont val="Arial"/>
        <family val="2"/>
      </rPr>
      <t>Tres (3) Informes de la medición a la calidad de las respuestas  a las PQRSDF ciudadanas emitidas por la SDSCJ</t>
    </r>
    <r>
      <rPr>
        <sz val="10"/>
        <color theme="2" tint="-0.749992370372631"/>
        <rFont val="Arial"/>
        <family val="2"/>
      </rPr>
      <t>." y tampoco con la fecha máxima. Se recomienda revisar y ajustar la actividad.
A corte de abril se evidenció el informe de evaluación de las respuestas a PQRSDF. La actividad continua en ejecución</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</si>
  <si>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se evidenció avances en su gestión. </t>
    </r>
  </si>
  <si>
    <t xml:space="preserve"> </t>
  </si>
  <si>
    <t>No Cumple</t>
  </si>
  <si>
    <t>Un (1) lineamiento que adopte las medidas de prevención y mitigación</t>
  </si>
  <si>
    <t>No. de lineamiento que adopte las medidas de prevención y mitigación</t>
  </si>
  <si>
    <r>
      <rPr>
        <b/>
        <sz val="10"/>
        <color theme="2" tint="-0.749992370372631"/>
        <rFont val="Arial"/>
        <family val="2"/>
      </rPr>
      <t>Seguimiento OCI 10-May-2023:</t>
    </r>
    <r>
      <rPr>
        <sz val="10"/>
        <color theme="2" tint="-0.749992370372631"/>
        <rFont val="Arial"/>
        <family val="2"/>
      </rPr>
      <t xml:space="preserve"> Se evidenció la publicación de la matriz de riesgos de corrupción en la página web el 31 de enero de 2023 en el enlace: https://scj.gov.co/sites/default/files/planeacion/Matriz%20General%20de%20Riesgos%20de%20Corrupcion%20SDSCJ%20V21%20%282%29.xlsx
</t>
    </r>
    <r>
      <rPr>
        <b/>
        <sz val="10"/>
        <color theme="2" tint="-0.749992370372631"/>
        <rFont val="Arial"/>
        <family val="2"/>
      </rPr>
      <t>La actividad se ejecuto al 100% en los tiempos establecidos.</t>
    </r>
  </si>
  <si>
    <r>
      <rPr>
        <b/>
        <sz val="10"/>
        <color theme="1"/>
        <rFont val="Arial"/>
        <family val="2"/>
      </rPr>
      <t>Analizar los comentarios o resultados del proceso de participació</t>
    </r>
    <r>
      <rPr>
        <sz val="10"/>
        <color theme="1"/>
        <rFont val="Arial"/>
        <family val="2"/>
      </rPr>
      <t>n para la formulación del PAAC 2023, componente riesgos de corrupción.</t>
    </r>
  </si>
  <si>
    <r>
      <rPr>
        <b/>
        <sz val="10"/>
        <color theme="2" tint="-0.749992370372631"/>
        <rFont val="Arial"/>
        <family val="2"/>
      </rPr>
      <t>Seguimiento OCI 10-May-2023:</t>
    </r>
    <r>
      <rPr>
        <sz val="10"/>
        <color theme="2" tint="-0.749992370372631"/>
        <rFont val="Arial"/>
        <family val="2"/>
      </rPr>
      <t xml:space="preserve"> La Oficina  de Control Interno realizó el seguimiento a la matriz de riesgos de corrupción para el III cuatrimestre de 2022 y se validó su publicación en la página web https://scj.gov.co/sites/default/files/control/Inf_Segu_III_cuat_PAAC_MRC_2022.pdf.
La actividad continua en ejecución. </t>
    </r>
  </si>
  <si>
    <r>
      <rPr>
        <b/>
        <sz val="10"/>
        <color theme="2" tint="-0.749992370372631"/>
        <rFont val="Arial"/>
        <family val="2"/>
      </rPr>
      <t>Seguimiento OCI 10-May-2023:</t>
    </r>
    <r>
      <rPr>
        <sz val="10"/>
        <color theme="2" tint="-0.749992370372631"/>
        <rFont val="Arial"/>
        <family val="2"/>
      </rPr>
      <t xml:space="preserve"> Esta oficina, encuentra que no es coherente que se programe la actividad para el segundo semestre, teniendo en cuenta los tiempos para su ejecución, seguimiento y evaluación. 
Se recomienda, revisar las recomendaciones emitidas por esta oficina en el informe “Seguimiento al Plan de Participación Ciudadana Vigencia 2022”.
La actividad no es objeto de seguimiento para este periodo.</t>
    </r>
  </si>
  <si>
    <r>
      <rPr>
        <b/>
        <sz val="10"/>
        <color theme="2" tint="-0.749992370372631"/>
        <rFont val="Arial"/>
        <family val="2"/>
      </rPr>
      <t xml:space="preserve">Seguimiento OCI 10-May-2023: </t>
    </r>
    <r>
      <rPr>
        <sz val="10"/>
        <color theme="2" tint="-0.749992370372631"/>
        <rFont val="Arial"/>
        <family val="2"/>
      </rPr>
      <t>La fecha máxima programada es el 31 de diciembre de 2023, lo cual no es coherente con la programación mensual de abril, agosto y diciembre (total  de actividades programadas 22), se recomienda revisar y ajustar la actividad y si está se va a ejecutar mensualmente.
Se validó el cumplimiento de la actividad, mediante el plan de trabajo de cultura de integridad, valores, conflictos de intereses 2023 y los soportes de las actividades ejecutadas.  La actividad continua en ejecución.</t>
    </r>
  </si>
  <si>
    <r>
      <t>Seguimiento OCI 10-May-2023:</t>
    </r>
    <r>
      <rPr>
        <sz val="10"/>
        <color theme="2" tint="-0.749992370372631"/>
        <rFont val="Arial"/>
        <family val="2"/>
      </rPr>
      <t xml:space="preserve"> Se evidenció a través del banner de la página web  y publicación en las redes sociales de la entidad la publicación de la convocatoria a participar en la construcción del PAAC 2023 y del Plan de Acción Anual. Así las cosas, la actividad se cumple dentro de los tiempos establecidos al 100%.</t>
    </r>
  </si>
  <si>
    <r>
      <rPr>
        <b/>
        <sz val="10"/>
        <color theme="2" tint="-0.749992370372631"/>
        <rFont val="Arial"/>
        <family val="2"/>
      </rPr>
      <t>Seguimiento OCI 10-May-2023:</t>
    </r>
    <r>
      <rPr>
        <sz val="10"/>
        <color theme="2" tint="-0.749992370372631"/>
        <rFont val="Arial"/>
        <family val="2"/>
      </rPr>
      <t xml:space="preserve"> La actividad se validó como cumplida para el periodo de seguimiento en el mes de marzo con las siguientes capacitaciones:
2 de marzo inducción
17 de marzo inducción
28 de marzo inducción
30 de marzo política de gestión documental
La actividad continua en ejecución</t>
    </r>
  </si>
  <si>
    <t>Se realiza publicación del informe de Riesgos de Corrupción con el seguimiento al mapa de riesgos efectuado por la Oficina Asesora de Planeación . https://scj.gov.co/sites/default/files/control/Informe%20Tercer%20Cuatrimestre%20Riesgos%20por%20Corrupcion%202022.pdf</t>
  </si>
  <si>
    <t>Se evidencia informe de riesgos de corrupción del tercer cuatrimestre de la vigencia 2022, publicado en la página web de la entidad, disponible en el siguiente link: https://scj.gov.co/sites/default/files/control/Informe%20Tercer%20Cuatrimestre%20Riesgos%20por%20Corrupcion%202022.pdf</t>
  </si>
  <si>
    <t>Se evidencia correo de respuesta frente a ajuste de redacción en diecinueve (19) riesgos de corrupción, así como actas de reunión con los procesos, para proceder en la actualización de los riesgos, quedando adoptadas las sugerencias en la matriz  en versión 21.</t>
  </si>
  <si>
    <r>
      <t>Seguimiento OCI 10-May-2023:</t>
    </r>
    <r>
      <rPr>
        <sz val="10"/>
        <color theme="2" tint="-0.749992370372631"/>
        <rFont val="Arial"/>
        <family val="2"/>
      </rPr>
      <t xml:space="preserve"> Durante el periodo de ejecución, se observó que la  actividad se realiza por medio de la verificación en página web de las entidades rectoras en el tema el  DAFP y la Secretaria General. No obstante, respecto a los soportes allegados (capturas de pantalla) estas se presentan así: </t>
    </r>
    <r>
      <rPr>
        <b/>
        <sz val="10"/>
        <color theme="2" tint="-0.749992370372631"/>
        <rFont val="Arial"/>
        <family val="2"/>
      </rPr>
      <t>Captura de Enero- 31 de Enero, Febrero- 03 y 06 de marzo, Marzo-28 de marzo y Abril-05 de Mayo.</t>
    </r>
    <r>
      <rPr>
        <sz val="10"/>
        <color theme="2" tint="-0.749992370372631"/>
        <rFont val="Arial"/>
        <family val="2"/>
      </rPr>
      <t xml:space="preserve"> Lo anterior, permite concluir que si bien se adelantó la actividad esta se realizó fuera de los tiempos programados, además en la carpeta de evidencias del segundo bimestre se presentan soportes de los dos periodos. 
Finalmente, se  recomienda a la 1LD ejecutar la actividad dentro del mes programado,  de igual manera,  revisar la posibilidad de modificar la acción o la periodicidad de la misma, debido a que la ejecución de esta actividad se propuso en la vigencia 2022 y se incorpora en esta vigencia sin tener impacto frente al producto esperado.</t>
    </r>
  </si>
  <si>
    <t>Dada la actualización "Documento Técnico LA-FT lineamiento distrital emitido por la Secretaria General de la Alcaldía Mayor en diciembre del 2022", se procede con la notificación ante el Comité de Gestión y Desempeño el 3 de Mayo, indicando que la Política de Administración de Riesgos y el borrador de la Política serán ajustados para su posterior adopción y socialización.</t>
  </si>
  <si>
    <r>
      <t xml:space="preserve">Seguimiento OCI 10-May-2023: </t>
    </r>
    <r>
      <rPr>
        <sz val="10"/>
        <color theme="2" tint="-0.749992370372631"/>
        <rFont val="Arial"/>
        <family val="2"/>
      </rPr>
      <t xml:space="preserve">Durante el mes de Enero la Oficina Asesora de Planeación adelantó la actualización del Mapa de Riesgos de Corrupción, emitiendo la Versión 21 con fecha 31 de enero de 2023, la actualización correspondió a 25 riesgos y 39 controles. 
</t>
    </r>
    <r>
      <rPr>
        <b/>
        <sz val="10"/>
        <color theme="2" tint="-0.749992370372631"/>
        <rFont val="Arial"/>
        <family val="2"/>
      </rPr>
      <t xml:space="preserve">La actividad se cumplió frente a la meta y dentro del tiempo establecido. </t>
    </r>
  </si>
  <si>
    <t>Se analizan los tres comentarios emitidos por la ciudadanía respecto a la estructura de los Riesgos y controles asociados a corrupción y se procede con el ajuste de la redacción de diecinueve (19) riesgos y (8) controles de la matriz de riesgos de corrupción lo que le dio paso a la versión 21 de la Matriz.</t>
  </si>
  <si>
    <r>
      <rPr>
        <b/>
        <sz val="10"/>
        <color theme="2" tint="-0.749992370372631"/>
        <rFont val="Arial"/>
        <family val="2"/>
      </rPr>
      <t>Seguimiento OCI 10-May-2023</t>
    </r>
    <r>
      <rPr>
        <sz val="10"/>
        <color theme="2" tint="-0.749992370372631"/>
        <rFont val="Arial"/>
        <family val="2"/>
      </rPr>
      <t xml:space="preserve">:La meta establecida no es coherente con la actividad, en razón a que se programaron dos (2) publicaciones de peticiones en el marco de una sola Audiencia de Rendición de Cuentas, por lo tanto se recomienda revisar la redacción de la actividad y la meta para garantizar coherencia con lo establecido en el componente. </t>
    </r>
  </si>
  <si>
    <r>
      <rPr>
        <b/>
        <sz val="10"/>
        <color theme="2" tint="-0.749992370372631"/>
        <rFont val="Arial"/>
        <family val="2"/>
      </rPr>
      <t xml:space="preserve">Seguimiento OCI 10-May-2023: </t>
    </r>
    <r>
      <rPr>
        <sz val="10"/>
        <color theme="2" tint="-0.749992370372631"/>
        <rFont val="Arial"/>
        <family val="2"/>
      </rPr>
      <t xml:space="preserve"> La actividad se ejecutó con el primer espacio de dialogo "</t>
    </r>
    <r>
      <rPr>
        <i/>
        <sz val="10"/>
        <color theme="2" tint="-0.749992370372631"/>
        <rFont val="Arial"/>
        <family val="2"/>
      </rPr>
      <t>hablemos sobre el acoso a mujeres en el espacio público</t>
    </r>
    <r>
      <rPr>
        <sz val="10"/>
        <color theme="2" tint="-0.749992370372631"/>
        <rFont val="Arial"/>
        <family val="2"/>
      </rPr>
      <t>", se evidenció la pieza comunicativa y la publicación en la página web. La actividad se realiza dentro de los tiempos establecidos y continua ejecutándose en la vigencia. 
Se identificó que dentro del PAAC v2 se programaron un total de siete (7) espacios de dialogo por parte de la Subsecretaría de Seguridad y Convivencia, Subsecretaría de Acceso a la Justicia y la Oficina Asesora de Planeación, sin embargo solo se programó la publicación de convocatoria para tres (3) espacios. Se recomienda revisar la meta de la actividad y los responsables de ejecutarla, para que estén alineados con las demás actividades del componente.</t>
    </r>
  </si>
  <si>
    <r>
      <rPr>
        <b/>
        <sz val="10"/>
        <color theme="2" tint="-0.749992370372631"/>
        <rFont val="Arial"/>
        <family val="2"/>
      </rPr>
      <t>Seguimiento OCI 10-May-2023:</t>
    </r>
    <r>
      <rPr>
        <sz val="10"/>
        <color theme="2" tint="-0.749992370372631"/>
        <rFont val="Arial"/>
        <family val="2"/>
      </rPr>
      <t xml:space="preserve"> En la descripción de la actividad se establece la elaboración y divulgación de tres (3) piezas trimestralmente, no obstante, en la fecha máxima programada solo aparecen tres (3) fechas y en la programación mensual se realizó una planeación de cuatro (3) piezas en abril, una en los meses, julio y octubre. Dicho lo anterior, la actividad no  guarda coherencia con la meta y programación establecida. Se recomienda ajustar la actividad y /o la programación según corresponda.
La actividad fue ejecutada en el primer trimestre con la divulgación de 4 piezas y continua en ejecución.</t>
    </r>
  </si>
  <si>
    <r>
      <rPr>
        <b/>
        <sz val="10"/>
        <color theme="2" tint="-0.749992370372631"/>
        <rFont val="Arial"/>
        <family val="2"/>
      </rPr>
      <t xml:space="preserve">Seguimiento OCI 10-May-2023: </t>
    </r>
    <r>
      <rPr>
        <sz val="10"/>
        <color theme="2" tint="-0.749992370372631"/>
        <rFont val="Arial"/>
        <family val="2"/>
      </rPr>
      <t xml:space="preserve">En la descripción de la actividad se establece la elaboración y divulgación de tres (3) piezas trimestralmente, no obstante, en la fecha máxima programada solo aparecen tres (3) fechas y en la programación mensual se realizó una planeación de cuatro (4) piezas en abril, julio y octubre. Dicho lo anterior, la descripción de la actividad no guarda coherencia con la meta y programación establecida. Se recomienda ajustar la actividad.
La actividad fue ejecutada en el primer trimestre con la divulgación de 4 piezas, quedando 8 piezas por realizar durante la vigencia 2023. </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</si>
  <si>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se identificó que la meta diseñada "Un (1) ejercicio de participación" no es coherente con el indicador que establece más de un ejercicio a realizar, por lo tanto se recomienda revisar y ajustar la actividad.</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</si>
  <si>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una vez se identificó que la meta "</t>
    </r>
    <r>
      <rPr>
        <i/>
        <sz val="10"/>
        <color theme="2" tint="-0.749992370372631"/>
        <rFont val="Arial"/>
        <family val="2"/>
      </rPr>
      <t>Una (1) evaluación al cumplimiento del Plan de Participación Ciudadana</t>
    </r>
    <r>
      <rPr>
        <sz val="10"/>
        <color theme="2" tint="-0.749992370372631"/>
        <rFont val="Arial"/>
        <family val="2"/>
      </rPr>
      <t xml:space="preserve">" no es coherente con el indicador que establece más de una evaluación a realizar, por lo tanto se recomienda revisar y ajustar la actividad. </t>
    </r>
  </si>
  <si>
    <r>
      <t xml:space="preserve">Seguimiento OCI 10-May-2023: </t>
    </r>
    <r>
      <rPr>
        <sz val="10"/>
        <color theme="2" tint="-0.749992370372631"/>
        <rFont val="Arial"/>
        <family val="2"/>
      </rPr>
      <t>Se evidenció la actualización de (6) documentos en el botón participa, relacionados con: planes de acción, PAAC, información de veedurías y control social.
 La actividad se cumple en los tiempos establecidos y continua en ejecución.</t>
    </r>
  </si>
  <si>
    <r>
      <t xml:space="preserve">Seguimiento OCI 10-May-2023: </t>
    </r>
    <r>
      <rPr>
        <sz val="10"/>
        <color theme="2" tint="-0.749992370372631"/>
        <rFont val="Arial"/>
        <family val="2"/>
      </rPr>
      <t>La actividad se dio por cumplida para el periodo de seguimiento con la verificación en la página web de los informes de gestión publicados (Enero - diciembre 2022) https://scj.gov.co/sites/default/files/control/CBN%20-%201090%20INFORME%20GESTION%20Y%20RESULTADOS%202022%20%281%29.pdf y (Enero - marzo 2023) https://scj.gov.co/sites/default/files/control/INFORME%20DE%20GESTION%20SDSCJ%20PRIMER%20TRIMESTRE%20-%20rev.pdf
Se recomienda mejorar la organización de los soportes, de tal manera que se facilite la búsqueda de la información en el repositorio y la claridad del periodo que corresponde.</t>
    </r>
  </si>
  <si>
    <r>
      <rPr>
        <b/>
        <sz val="10"/>
        <color theme="2" tint="-0.749992370372631"/>
        <rFont val="Arial"/>
        <family val="2"/>
      </rPr>
      <t>Seguimiento OCI 10-May-2023</t>
    </r>
    <r>
      <rPr>
        <sz val="10"/>
        <color theme="2" tint="-0.749992370372631"/>
        <rFont val="Arial"/>
        <family val="2"/>
      </rPr>
      <t xml:space="preserve">: Se verificó la ejecución de la actividad con la realización del espacio de dialogo virtual por parte de la Dirección de Prevención y Cultura Ciudadana el día 28 de abril de 2023 con una participación de 121 personas. Se validaron los soportes de alistamiento, convocatoria, temática y encuesta. La actividad se cumplió en tiempos de acuerdo a la v2 del PAAC y continua ejecutándose en la vigencia. </t>
    </r>
  </si>
  <si>
    <r>
      <t xml:space="preserve">Seguimiento OCI 10-May-2023: </t>
    </r>
    <r>
      <rPr>
        <sz val="10"/>
        <color theme="2" tint="-0.749992370372631"/>
        <rFont val="Arial"/>
        <family val="2"/>
      </rPr>
      <t>Se validó correo electrónico del 11 de enero  del 2023 con el envío de las necesidades de capacitación a la Dirección de Gestión Humana, dando así cumplimiento a la actividad dentro del plazo establecido.</t>
    </r>
  </si>
  <si>
    <r>
      <rPr>
        <b/>
        <sz val="10"/>
        <color theme="2" tint="-0.749992370372631"/>
        <rFont val="Arial"/>
        <family val="2"/>
      </rPr>
      <t>Seguimiento OCI 10-May-2023</t>
    </r>
    <r>
      <rPr>
        <sz val="10"/>
        <color theme="2" tint="-0.749992370372631"/>
        <rFont val="Arial"/>
        <family val="2"/>
      </rPr>
      <t>: Se validó por parte de esta oficina la matriz con los link de publicación en la página web de las resoluciones y nombramientos de los meses de enero, febrero, marzo y abril. La actividad se realiza en los tiempos establecidos y continua en ejecución.</t>
    </r>
  </si>
  <si>
    <r>
      <rPr>
        <b/>
        <sz val="10"/>
        <color theme="2" tint="-0.749992370372631"/>
        <rFont val="Arial"/>
        <family val="2"/>
      </rPr>
      <t>Seguimiento OCI 10-May-2023</t>
    </r>
    <r>
      <rPr>
        <sz val="10"/>
        <color theme="2" tint="-0.749992370372631"/>
        <rFont val="Arial"/>
        <family val="2"/>
      </rPr>
      <t>: Se evidenció un total de cuatro (4) informes mensuales cargados en el repositorio y su correspondiente  publicación en la página web https://scj.gov.co/es/transparencia/planeaci%C3%B3n-presupuesto-ingresos/informe-pqrs: informe de diciembre 2022 (31-ene), informe de enero (27-feb), informe de febrero (31-mar) y el informe de marzo (27-abr).  La actividad continua en ejecución.</t>
    </r>
  </si>
  <si>
    <r>
      <rPr>
        <b/>
        <sz val="10"/>
        <color theme="2" tint="-0.749992370372631"/>
        <rFont val="Arial"/>
        <family val="2"/>
      </rPr>
      <t>Seguimiento OCI 10-May-2023:</t>
    </r>
    <r>
      <rPr>
        <sz val="10"/>
        <color theme="2" tint="-0.749992370372631"/>
        <rFont val="Arial"/>
        <family val="2"/>
      </rPr>
      <t xml:space="preserve"> Durante el periodo de seguimiento, se evidenció la publicación en la página web (link: https://scj.gov.co/es/transparencia/planeaci%C3%B3n-presupuesto-ingresos/informe-pqrs) un total de (4) informes de gestión de PQRSDF, por lo tanto se evidenció el cumplimiento de la actividad para el periodo de seguimiento. La actividad continua en ejecución.</t>
    </r>
  </si>
  <si>
    <r>
      <rPr>
        <b/>
        <sz val="10"/>
        <color theme="2" tint="-0.749992370372631"/>
        <rFont val="Arial"/>
        <family val="2"/>
      </rPr>
      <t>Seguimiento OCI 10-May-2023</t>
    </r>
    <r>
      <rPr>
        <sz val="10"/>
        <color theme="2" tint="-0.749992370372631"/>
        <rFont val="Arial"/>
        <family val="2"/>
      </rPr>
      <t xml:space="preserve">: Esta actividad no es objeto de seguimiento este periodo, no obstante, la meta para la actividad son 12 videos con lengua de señas colombianas o subtítulos (tres trimestrales), sin embargo el total registrado en la programación son 3 videos, lo cual no guarda coherencia. Se recomienda revisar y ajustar la fecha máxima así como la programación de la actividad. </t>
    </r>
  </si>
  <si>
    <r>
      <rPr>
        <b/>
        <sz val="10"/>
        <color theme="2" tint="-0.749992370372631"/>
        <rFont val="Arial"/>
        <family val="2"/>
      </rPr>
      <t>Seguimiento OCI 10-May-2023</t>
    </r>
    <r>
      <rPr>
        <sz val="10"/>
        <color theme="2" tint="-0.749992370372631"/>
        <rFont val="Arial"/>
        <family val="2"/>
      </rPr>
      <t>: Esta oficina al realizar la validación del soporte enviado, solamente validó la publicación en  banner de la página de la entidad, con el enlace de Bogotá te escucha para radicar las solicitudes de la ciudadanía. Las tres publicaciones restantes no tienen relación con la actividad:  publicación en redes sociales y página web del PAAC, tampoco la publicación en Instagram de las líneas de atención del SUPERCADE
Esta oficina evaluó la actividad como cumplida parcialmente para el primer cuatrimestre con un porcentaje del 8% y por lo tanto se insta al responsable a dar cumplimiento a la meta anual al publicar el canal de denuncias por actos de corrupción en los canales oficiales de la entidad.</t>
    </r>
  </si>
  <si>
    <r>
      <rPr>
        <b/>
        <sz val="10"/>
        <color theme="2" tint="-0.749992370372631"/>
        <rFont val="Arial"/>
        <family val="2"/>
      </rPr>
      <t xml:space="preserve">Seguimiento OCI 10-May-2023: </t>
    </r>
    <r>
      <rPr>
        <sz val="10"/>
        <color theme="2" tint="-0.749992370372631"/>
        <rFont val="Arial"/>
        <family val="2"/>
      </rPr>
      <t xml:space="preserve">Se evidenció la implementación de accesibilidad en la pagina web durante el primer cuatrimestre del 2023. La actividad continua en ejecución. Sin embargo, la programación mensual suma un total de 3 Requerimientos implementados en el sitio web, lo cual no es coherente con las fechas máximas establecidas (enero y diciembre). Se recomienda revisar y ajustar la actividad.
</t>
    </r>
  </si>
  <si>
    <r>
      <rPr>
        <b/>
        <sz val="10"/>
        <color theme="2" tint="-0.749992370372631"/>
        <rFont val="Arial"/>
        <family val="2"/>
      </rPr>
      <t>Seguimiento OCI 10-May-2023:</t>
    </r>
    <r>
      <rPr>
        <sz val="10"/>
        <color theme="2" tint="-0.749992370372631"/>
        <rFont val="Arial"/>
        <family val="2"/>
      </rPr>
      <t xml:space="preserve">  Se evidenció Matriz de cumplimiento de la Ley 1712  de 2014, correo electrónico del día 17 de marzo "Alertamiento botón de Transparencia de la página web" por parte de la OAP y adicionalmente, se validó la publicación del monitoreo en el link https://scj.gov.co/es/transparencia/datos-abiertos/registro-publicaciones. Así las cosas, la actividad se realizó en los tiempos establecidos y continua en ejecución.</t>
    </r>
  </si>
  <si>
    <r>
      <rPr>
        <b/>
        <sz val="10"/>
        <color theme="2" tint="-0.749992370372631"/>
        <rFont val="Arial"/>
        <family val="2"/>
      </rPr>
      <t>Seguimiento OCI 10-May-2023:</t>
    </r>
    <r>
      <rPr>
        <sz val="10"/>
        <color theme="2" tint="-0.749992370372631"/>
        <rFont val="Arial"/>
        <family val="2"/>
      </rPr>
      <t xml:space="preserve"> Se validó la ejecución de la actividad con la capacitación realizada el día 14 de abril por Teams. La actividad se cumplió al 100% en la fecha programada, </t>
    </r>
  </si>
  <si>
    <r>
      <rPr>
        <b/>
        <sz val="10"/>
        <color rgb="FF3A3838"/>
        <rFont val="Arial"/>
        <family val="2"/>
      </rPr>
      <t>Seguimiento OCI 10-May-2023:</t>
    </r>
    <r>
      <rPr>
        <sz val="10"/>
        <color rgb="FF3A3838"/>
        <rFont val="Arial"/>
        <family val="2"/>
      </rPr>
      <t xml:space="preserve"> Se evidenció soporte del 03 de mayo de 2023 con la presentación por parte de la OAP sobre la notificación de los nuevos lineamientos para la política SARLAFT y su ajuste en el borrador del documento en el comité Institucional de Gestión y Desempeño. No obstante, la  actividad está relacionada con la socialización de la política de SARLAFT y dicha política no se enuentra oficializada en el Portal MIPG. Para esta oficina la actividad no presentó avance durante el primer cuatrimestre del 2023, por ende se insta al líder de la actividad  adelantar acciones que permitan su cumplimiento frente a la meta establecida y a la Oficina Asesora de Planeación (2LD) a revisar y ajustar su seguimiento, teniendo en cuenta que no se logró realizar la socialización en el plazo establecido.</t>
    </r>
  </si>
  <si>
    <r>
      <rPr>
        <b/>
        <sz val="10"/>
        <color theme="2" tint="-0.749992370372631"/>
        <rFont val="Arial"/>
        <family val="2"/>
      </rPr>
      <t>Seguimiento OCI 10-May-2023:</t>
    </r>
    <r>
      <rPr>
        <sz val="10"/>
        <color theme="2" tint="-0.749992370372631"/>
        <rFont val="Arial"/>
        <family val="2"/>
      </rPr>
      <t xml:space="preserve"> La ciudadanía realizó sus aportes al PAAC y generó tres (3) recomendaciones asociadas a los riesgos de corrupción, así mismo se evidenció correo electrónico como soporte de ello, sin embargo, para esta oficina de acuerdo al "Informe de Seguimiento de los Riesgos de Corrupción - primer cuatrimestre" emitido por la OAP solo se observaron tres (3) riesgos con ajustes.  
</t>
    </r>
    <r>
      <rPr>
        <b/>
        <sz val="10"/>
        <color theme="2" tint="-0.749992370372631"/>
        <rFont val="Arial"/>
        <family val="2"/>
      </rPr>
      <t xml:space="preserve">La actividad se realizó al 100% en los tiempos establecidos. </t>
    </r>
  </si>
  <si>
    <r>
      <rPr>
        <b/>
        <sz val="10"/>
        <rFont val="Arial"/>
        <family val="2"/>
      </rPr>
      <t xml:space="preserve">Seguimiento OCI 10-May-2023: </t>
    </r>
    <r>
      <rPr>
        <sz val="10"/>
        <rFont val="Arial"/>
        <family val="2"/>
      </rPr>
      <t>El "</t>
    </r>
    <r>
      <rPr>
        <i/>
        <sz val="10"/>
        <rFont val="Arial"/>
        <family val="2"/>
      </rPr>
      <t>Informe de Tercer Cuatrimestre de Riesgos de Corrupción"</t>
    </r>
    <r>
      <rPr>
        <sz val="10"/>
        <rFont val="Arial"/>
        <family val="2"/>
      </rPr>
      <t xml:space="preserve">  emitido por la Oficina Asesora de Planeación se observó publicado en la página web de la entidad, en el link  https://scj.gov.co/sites/default/files/control/Informe%20Tercer%20Cuatrimestre%20Riesgos%20por%20Corrupcion%202022.pdf.
De acuerdo con la programación establecida, la actividad continua en ejecución.</t>
    </r>
  </si>
  <si>
    <r>
      <rPr>
        <b/>
        <sz val="10"/>
        <rFont val="Arial"/>
        <family val="2"/>
      </rPr>
      <t>Seguimiento OCI 10-May-2023</t>
    </r>
    <r>
      <rPr>
        <sz val="10"/>
        <rFont val="Arial"/>
        <family val="2"/>
      </rPr>
      <t xml:space="preserve">:  La Oficina Asesora de Planeación mediante memorando 20231100091813 del 28 de febrero de 2023 realizó la socialización del equipo  y la estrategia de rendición de cuentas 2023.
La actividad se cumplio durante el mes de febrero, previo a la fecha programada.,. De otro lado, se evidenció que el indicador establecido "Comunicación de equipo conformado" no se encuentra acorde a la meta, se recomienda tenerlo en cuenta para próximas formulaciones del PAAC.
</t>
    </r>
  </si>
  <si>
    <r>
      <rPr>
        <b/>
        <sz val="10"/>
        <rFont val="Arial"/>
        <family val="2"/>
      </rPr>
      <t>Seguimiento OCI 10-May-2023:</t>
    </r>
    <r>
      <rPr>
        <sz val="10"/>
        <rFont val="Arial"/>
        <family val="2"/>
      </rPr>
      <t xml:space="preserve">  Para el periodo de seguimiento, se evidenció la gestión adelantada por la dependencia responsable presentado una versión en borrador del procedimiento, asi las cosas, pese a las acciones adelantadas para el cumplimiento de la actividad, esta no se cumple dentro del tiempo establecido.
Mencionado lo anterior,  se insta al responsable de la actividad a dar celeridad a las acciones pertinentes y articularse con el proceso que requiera, garantizando el cumplimiento de la actividad en lo que resta de la vigencia.
</t>
    </r>
  </si>
  <si>
    <r>
      <rPr>
        <b/>
        <sz val="10"/>
        <color theme="2" tint="-0.749992370372631"/>
        <rFont val="Arial"/>
        <family val="2"/>
      </rPr>
      <t>Seguimiento OCI 10-May-2023</t>
    </r>
    <r>
      <rPr>
        <sz val="10"/>
        <color theme="2" tint="-0.749992370372631"/>
        <rFont val="Arial"/>
        <family val="2"/>
      </rPr>
      <t>: Se validó correo electrónico del 8 de marzo de 2023 el cual tiene como asunto "Alcance link Autoevaluación de Rendición de cuentas 2022". Sin embargo, una vez verificado el archivo Excel  "Autoevaluación de los espacios de Rendición de Cuentas"  se evidencias 3 respuestas del mes de diciembre de 2022 y 3 respuestas del mes de marzo de 2023. Adicionalmente, se remite soporte de Socialización lineamientos de Rendición de Cuentas 2023 realizada por la plataforma Teams del 28 de febrero de 2023.
No obstante, esta oficina se permite recomendar revisar la coherencia y tiempos estalecidos en la formulación de las actividades, las cuales deben estar asociadas y alineadas con la normatividad establecida por el DAFP y la Veeduria Distrital, no es claro que se establezca el proceso de autoevaluación durante el mes de diciembre de 2022 y esta finalice en marzo 2023, por fuera de la fecha establecida y posterior a la construcción de la Estrategia de Rendición de Cuentas.
Asi las cosas, con los soportes allegados, no es posible determinar la fecha de ejecución de la actividad.</t>
    </r>
  </si>
  <si>
    <r>
      <rPr>
        <b/>
        <sz val="10"/>
        <color rgb="FF3A3838"/>
        <rFont val="Arial"/>
        <family val="2"/>
      </rPr>
      <t xml:space="preserve">Seguimiento OCI 10-May-2023: </t>
    </r>
    <r>
      <rPr>
        <sz val="10"/>
        <color rgb="FF3A3838"/>
        <rFont val="Arial"/>
        <family val="2"/>
      </rPr>
      <t xml:space="preserve">De acuerdo a las evidencias allegadas, se verificó que la entidad desarrollo la estrategia de rendición de cuentas para la vigencia 2023 y por parte de esta oficina se validó la publicación en la página web https://scj.gov.co/sites/default/files/documentos_rendicion_cuentas/ESTRATEGIA%20DE%20RENDICION%20DE%20CUENTAS%202023.pdf
</t>
    </r>
    <r>
      <rPr>
        <b/>
        <sz val="10"/>
        <color rgb="FF3A3838"/>
        <rFont val="Arial"/>
        <family val="2"/>
      </rPr>
      <t>La actividad se cumplió al 100% en los tiempos establecidos.</t>
    </r>
    <r>
      <rPr>
        <sz val="10"/>
        <color rgb="FF3A3838"/>
        <rFont val="Arial"/>
        <family val="2"/>
      </rPr>
      <t xml:space="preserve">
</t>
    </r>
  </si>
  <si>
    <r>
      <rPr>
        <b/>
        <sz val="10"/>
        <color theme="2" tint="-0.749992370372631"/>
        <rFont val="Arial"/>
        <family val="2"/>
      </rPr>
      <t>Seguimiento OCI 10-May-2023:</t>
    </r>
    <r>
      <rPr>
        <sz val="10"/>
        <color theme="2" tint="-0.749992370372631"/>
        <rFont val="Arial"/>
        <family val="2"/>
      </rPr>
      <t xml:space="preserve"> No se evidenció cumplimiento y/o avance en la actividad dentro de la fecha programada (abril), por lo tanto se insta al líder de la actividad a ejecutar las acciones correspondientes para realizar los espacios de diálogo ciudadano con enfoque de género de forma presencial o no presencial y así dar cumplimiento a la actividad en la vigencia 2023, teniendo en cuenta la meta establecida.
Se recomienda la modificación de la fecha del primer espacio de diálogo para el mes de junio, de acuerdo a lo expuesto por parte del responsable de la actividad en reporte del segundo bimestre. De otro lado, no es coherente la meta e indicador vs la fecha máxima progrmada par ala actividad.</t>
    </r>
  </si>
  <si>
    <r>
      <rPr>
        <b/>
        <sz val="10"/>
        <color theme="2" tint="-0.749992370372631"/>
        <rFont val="Arial"/>
        <family val="2"/>
      </rPr>
      <t>Seguimiento OCI 10-May-2023:</t>
    </r>
    <r>
      <rPr>
        <sz val="10"/>
        <color theme="2" tint="-0.749992370372631"/>
        <rFont val="Arial"/>
        <family val="2"/>
      </rPr>
      <t xml:space="preserve"> Se validó la Consulta Ciudadana No 1-2023 sobre temas a ser tratados en los próximos espacios de Rendición de Cuentas del 2023 publicada el 6 de febrero en la página web de la entidad https://forms.office.com/r/DnjSTAbprP, y la sistematización de los datos obtenidos. La actividad se realiza dentro de los tiempos establecidos y continua ejecutándose en la vigencia. </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</si>
  <si>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esta oficina, recomienda revisar la fecha máxima programada, ya que el objetivo de la Caracterización esta asociada a conocer y atender las necesidades de los ciudadanos o grupos de valor en el marco de la ejecución de nuestros planes dentro de la vigencia.</t>
    </r>
  </si>
  <si>
    <r>
      <rPr>
        <b/>
        <sz val="10"/>
        <color theme="2" tint="-0.749992370372631"/>
        <rFont val="Arial"/>
        <family val="2"/>
      </rPr>
      <t>Seguimiento OCI 10-May-2023:</t>
    </r>
    <r>
      <rPr>
        <sz val="10"/>
        <color theme="2" tint="-0.749992370372631"/>
        <rFont val="Arial"/>
        <family val="2"/>
      </rPr>
      <t xml:space="preserve"> Se evidenció el seguimiento a los compromisos en la plataforma Colibrí a corte de 30 de abril de 2023, lo que permitió dar por cumplida la actividad en el primer cuatrimestre del 2023.  
Se recomienda dar continuidad a la acción dentro del tiempo establecido.</t>
    </r>
  </si>
  <si>
    <r>
      <rPr>
        <b/>
        <sz val="10"/>
        <color theme="2" tint="-0.749992370372631"/>
        <rFont val="Arial"/>
        <family val="2"/>
      </rPr>
      <t>Seguimiento OCI 10-May-2023</t>
    </r>
    <r>
      <rPr>
        <sz val="10"/>
        <color theme="2" tint="-0.749992370372631"/>
        <rFont val="Arial"/>
        <family val="2"/>
      </rPr>
      <t xml:space="preserve">: Se evidenció en el plan de trabajo un total de ocho (8) actividades a corte del primer cuatrimestre, por lo tanto para esta oficina la actividad tuvo un cumplimiento del 100%. Sin embargo, no es claro si lo reportado en el plan corresponde a la totalidad de actividades del Plan para la vigencia.
Se recomienda la revisión de la actividad, toda vez que de requerirse programar nuevas actividades, es necesario ajustar la fecha máxima programada y su programación mensual. </t>
    </r>
  </si>
  <si>
    <r>
      <rPr>
        <b/>
        <sz val="10"/>
        <color theme="2" tint="-0.749992370372631"/>
        <rFont val="Arial"/>
        <family val="2"/>
      </rPr>
      <t>Seguimiento OCI 10-May-2023:</t>
    </r>
    <r>
      <rPr>
        <sz val="10"/>
        <color theme="2" tint="-0.749992370372631"/>
        <rFont val="Arial"/>
        <family val="2"/>
      </rPr>
      <t xml:space="preserve"> La actividad se programó para los meses de junio y noviembre.
No obstante, la fecha máxima  programada es únicamente en el mes de diciembre, no siendo coherente con la programación establecida (junio y noviembre), se recomienda ajustar las fechas de la actividad.</t>
    </r>
  </si>
  <si>
    <r>
      <rPr>
        <b/>
        <sz val="10"/>
        <color theme="2" tint="-0.749992370372631"/>
        <rFont val="Arial"/>
        <family val="2"/>
      </rPr>
      <t>Seguimiento OCI 10-May-2023:</t>
    </r>
    <r>
      <rPr>
        <sz val="10"/>
        <color theme="2" tint="-0.749992370372631"/>
        <rFont val="Arial"/>
        <family val="2"/>
      </rPr>
      <t xml:space="preserve"> La actividad se programó para los meses de junio y diciembre.
</t>
    </r>
  </si>
  <si>
    <r>
      <rPr>
        <b/>
        <sz val="10"/>
        <color theme="2" tint="-0.749992370372631"/>
        <rFont val="Arial"/>
        <family val="2"/>
      </rPr>
      <t>Seguimiento OCI 10-May-2023</t>
    </r>
    <r>
      <rPr>
        <sz val="10"/>
        <color theme="2" tint="-0.749992370372631"/>
        <rFont val="Arial"/>
        <family val="2"/>
      </rPr>
      <t>: Esta oficina validó en la página de datos abiertos,  la publicación de los siguientes datos abiertos:
E</t>
    </r>
    <r>
      <rPr>
        <b/>
        <sz val="10"/>
        <color theme="2" tint="-0.749992370372631"/>
        <rFont val="Arial"/>
        <family val="2"/>
      </rPr>
      <t>nero</t>
    </r>
    <r>
      <rPr>
        <sz val="10"/>
        <color theme="2" tint="-0.749992370372631"/>
        <rFont val="Arial"/>
        <family val="2"/>
      </rPr>
      <t xml:space="preserve">: total de datos 16  (Comando de Atención a Victimas, Estación de Policía, Cuadrantes de Policía, Comando Operativo de Seguridad Ciudadana, Casa de Justicia, Sala de Atención al Usuario, Centro de Atención a Víctimas Delito Sexual y Violencia Intrafamiliar, Cárcel, Unidad de Reacción Inmediata, Centro de Traslado por Protección,  Sistema de Responsabilidad Penal para Adolescentes y Centro de Comando, Control, Comunicaciones y Cómputo de Bogotá - C4, Delito de Alto Impacto, Incidente Reportado C4 y Medida Correctiva e Incidentes Tramitados en el C4, nuse)
</t>
    </r>
    <r>
      <rPr>
        <b/>
        <sz val="10"/>
        <color theme="2" tint="-0.749992370372631"/>
        <rFont val="Arial"/>
        <family val="2"/>
      </rPr>
      <t>Febrero:</t>
    </r>
    <r>
      <rPr>
        <sz val="10"/>
        <color theme="2" tint="-0.749992370372631"/>
        <rFont val="Arial"/>
        <family val="2"/>
      </rPr>
      <t xml:space="preserve"> total de datos 4 (Delito de Alto Impacto, Incidente Reportado C4 y Medida Correctiva para enero 2023, Incidentes Tramitados en el C4 para enero 2015 – enero 2023)
</t>
    </r>
    <r>
      <rPr>
        <b/>
        <sz val="10"/>
        <color theme="2" tint="-0.749992370372631"/>
        <rFont val="Arial"/>
        <family val="2"/>
      </rPr>
      <t>Marzo:</t>
    </r>
    <r>
      <rPr>
        <sz val="10"/>
        <color theme="2" tint="-0.749992370372631"/>
        <rFont val="Arial"/>
        <family val="2"/>
      </rPr>
      <t xml:space="preserve"> total de datos 4  (medidas correctivas, incidente reportado C4, delito de alto impacto, incidente tramitado c4) 
</t>
    </r>
    <r>
      <rPr>
        <b/>
        <sz val="10"/>
        <color theme="2" tint="-0.749992370372631"/>
        <rFont val="Arial"/>
        <family val="2"/>
      </rPr>
      <t>Abril:</t>
    </r>
    <r>
      <rPr>
        <sz val="10"/>
        <color theme="2" tint="-0.749992370372631"/>
        <rFont val="Arial"/>
        <family val="2"/>
      </rPr>
      <t xml:space="preserve">  total de datos 3  (Incidente Reportado C4 y Medida Correctiva para marzo 2023) y uno alfanumérico (Incidentes Tramitados en el C4 para enero 2015 – marzo 2023).
Sin embargo, esta oficina recomienda ajustar la necesidad frente a la modificación de la meta y el indicador, teniendo en cuenta el cumplimiento parcial que se dio para el mes de abril.</t>
    </r>
  </si>
  <si>
    <r>
      <rPr>
        <b/>
        <sz val="10"/>
        <color theme="2" tint="-0.749992370372631"/>
        <rFont val="Arial"/>
        <family val="2"/>
      </rPr>
      <t>Seguimiento OCI 10-May-2023:</t>
    </r>
    <r>
      <rPr>
        <sz val="10"/>
        <color theme="2" tint="-0.749992370372631"/>
        <rFont val="Arial"/>
        <family val="2"/>
      </rPr>
      <t xml:space="preserve"> Se evidenció el cargue de los informes en la página web de la entidad, en el link https://scj.gov.co/es/transparencia/planeaci%C3%B3n-presupuesto-ingresos/informe-pqrs. No obstante, al revisar la descripción de la actividad, se encontraron 2 tipos de informes para publicar mensualmente, así las cosas la programación mensual debería ser 2 informes al mes para un total de 24 informes publicados en la vigencia, lo cual no es concordante con la programación de 11 informes que actualmente tiene la actividad. 
Adicional, al revisar la descripción de la actividad, se encuentra una duplicidad de actividades, puesto que las actividades 1.11 y 1.12 ya incluyen la en la meta e indicador  elaborar y publicar los informes de PQRSDF y Acceso a la Información Pública, además de no guardar congruencia con lo establecido en relación al subcomponente de Transparencia Pasiva.</t>
    </r>
  </si>
  <si>
    <r>
      <t xml:space="preserve">El Plan Anticorrupción y Atención al Ciudadano a corte del 30  de abril del 2023 alcanzó un cumplimiento del 27,75%. Desde la Oficina de Control Interno  se identificaron  recomendaciones y oportunidades en términos de diseño de metas, indicadores , programación de las actividades y revisión frente a la coherencia de las actividades propuestas; así como también aquellas que no se cumplieron oportunamente en tiempos.
</t>
    </r>
    <r>
      <rPr>
        <b/>
        <sz val="8"/>
        <color theme="1"/>
        <rFont val="Calibri"/>
        <family val="2"/>
        <scheme val="minor"/>
      </rPr>
      <t>COMPONENTE 1. RIESGOS DE CORRUPCIÓN</t>
    </r>
    <r>
      <rPr>
        <sz val="8"/>
        <color theme="1"/>
        <rFont val="Calibri"/>
        <family val="2"/>
        <scheme val="minor"/>
      </rPr>
      <t xml:space="preserve">
El componente tuvo un avance del 7,24% de acuerdo a la programación establecida, no obstante, no se logró dar cumplimiento a la actividad 1.4 "</t>
    </r>
    <r>
      <rPr>
        <i/>
        <sz val="8"/>
        <color theme="1"/>
        <rFont val="Calibri"/>
        <family val="2"/>
        <scheme val="minor"/>
      </rPr>
      <t>Socialización de la Política SARLAFT.</t>
    </r>
    <r>
      <rPr>
        <sz val="8"/>
        <color theme="1"/>
        <rFont val="Calibri"/>
        <family val="2"/>
        <scheme val="minor"/>
      </rPr>
      <t xml:space="preserve">" toda vez que no se tiene adoptada la política en la entidad y por ende no se cumplió con la socialización en el cuatrimestre. Adicionalmente, se generaron observaciones referentes a los seguimientos por parte de los responsables de las actividades y la Oficina Asesora de Planeación. 
</t>
    </r>
    <r>
      <rPr>
        <b/>
        <sz val="8"/>
        <color theme="1"/>
        <rFont val="Calibri"/>
        <family val="2"/>
        <scheme val="minor"/>
      </rPr>
      <t xml:space="preserve">COMPONENTE 3. RENDICIÓN DE CUENTAS: </t>
    </r>
    <r>
      <rPr>
        <sz val="8"/>
        <color theme="1"/>
        <rFont val="Calibri"/>
        <family val="2"/>
        <scheme val="minor"/>
      </rPr>
      <t xml:space="preserve">
Del total de actividades programadas (18), el 50% presentaron observaciones y recomendaciones, es decir un total de siete (9) actividades.  Las actividades 1.2 y 2.3 no se cumplieron en los tiempos establecidos. 
Un total de tres (3) actividades se cumplieron al 100% en el primer cuatrimestre con oportunidad en las fechas programadas.
</t>
    </r>
    <r>
      <rPr>
        <b/>
        <sz val="8"/>
        <color theme="1"/>
        <rFont val="Calibri"/>
        <family val="2"/>
        <scheme val="minor"/>
      </rPr>
      <t xml:space="preserve">COMPONENTE 4.  MECANISMOS PARA MEJORAR LA ATENCIÓN AL CIUDADANO: </t>
    </r>
    <r>
      <rPr>
        <sz val="8"/>
        <color theme="1"/>
        <rFont val="Calibri"/>
        <family val="2"/>
        <scheme val="minor"/>
      </rPr>
      <t xml:space="preserve">
Un total de seis (6) actividades presentaron incosistencia en el diseño de sus metas vs programación. La actividad 2.3 se cumplió al 100% dentro de la fecha programada.
</t>
    </r>
    <r>
      <rPr>
        <b/>
        <sz val="8"/>
        <color theme="1"/>
        <rFont val="Calibri"/>
        <family val="2"/>
        <scheme val="minor"/>
      </rPr>
      <t xml:space="preserve">COMPONENTE 5. MECANISMOS PARA LA TRANSPARENCIA Y ACCESO A LA INFORMACIÓN PÚBLICA: 
</t>
    </r>
    <r>
      <rPr>
        <sz val="8"/>
        <color theme="1"/>
        <rFont val="Calibri"/>
        <family val="2"/>
        <scheme val="minor"/>
      </rPr>
      <t xml:space="preserve">El componente tuvo un cumplimiento del  3,44%  y se generaron recomendaciones para las actividades 2.1, 4.2,4,3 y 4.4.
La actividad 5.2 se cumplió al 100% en la fecha programada. 
De las 23 actividades que siguen en ejecución un 60% no tiene avance a corte del primer cuatrimestre del 2023.
</t>
    </r>
    <r>
      <rPr>
        <b/>
        <sz val="8"/>
        <color theme="1"/>
        <rFont val="Calibri"/>
        <family val="2"/>
        <scheme val="minor"/>
      </rPr>
      <t>COMPONENTE 6. INICIATIVAS ADICIONALES</t>
    </r>
    <r>
      <rPr>
        <sz val="8"/>
        <color theme="1"/>
        <rFont val="Calibri"/>
        <family val="2"/>
        <scheme val="minor"/>
      </rPr>
      <t xml:space="preserve">
El componente tuvo un cumplimiento del 4.35% del ponderado de sus actividades y se identificaron recomendaciones y oportunidades de mejora para las actividades 4.1 y 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</si>
</sst>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37"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sz val="11"/>
      <color theme="1"/>
      <name val="Calibri"/>
      <family val="2"/>
      <scheme val="minor"/>
    </font>
    <font>
      <b/>
      <sz val="10"/>
      <color rgb="FF000000"/>
      <name val="Arial"/>
      <family val="2"/>
    </font>
    <font>
      <sz val="10"/>
      <color rgb="FF000000"/>
      <name val="Arial"/>
      <family val="2"/>
    </font>
    <font>
      <b/>
      <sz val="11"/>
      <color theme="1"/>
      <name val="Arial"/>
      <family val="2"/>
    </font>
    <font>
      <sz val="11"/>
      <color theme="1"/>
      <name val="Arial"/>
      <family val="2"/>
    </font>
    <font>
      <sz val="10"/>
      <color rgb="FF444444"/>
      <name val="Arial"/>
      <family val="2"/>
    </font>
    <font>
      <b/>
      <u/>
      <sz val="10"/>
      <color theme="0"/>
      <name val="Arial"/>
      <family val="2"/>
    </font>
    <font>
      <b/>
      <sz val="10"/>
      <color theme="2" tint="-0.749992370372631"/>
      <name val="Arial"/>
      <family val="2"/>
    </font>
    <font>
      <b/>
      <u/>
      <sz val="10"/>
      <color theme="2" tint="-0.749992370372631"/>
      <name val="Arial"/>
      <family val="2"/>
    </font>
    <font>
      <sz val="10"/>
      <color theme="2" tint="-0.749992370372631"/>
      <name val="Arial"/>
      <family val="2"/>
    </font>
    <font>
      <sz val="9"/>
      <color theme="1"/>
      <name val="Arial"/>
      <family val="2"/>
    </font>
    <font>
      <sz val="10"/>
      <color rgb="FFFF0000"/>
      <name val="Arial"/>
      <family val="2"/>
    </font>
    <font>
      <b/>
      <u/>
      <sz val="10"/>
      <color rgb="FF3A3838"/>
      <name val="Arial"/>
      <family val="2"/>
    </font>
    <font>
      <sz val="10"/>
      <color rgb="FF3A3838"/>
      <name val="Arial"/>
      <family val="2"/>
    </font>
    <font>
      <sz val="10"/>
      <color theme="2" tint="-0.749992370372631"/>
      <name val="Arial"/>
      <family val="2"/>
    </font>
    <font>
      <sz val="10"/>
      <name val="Arial"/>
      <family val="2"/>
    </font>
    <font>
      <sz val="10"/>
      <color rgb="FF3A3838"/>
      <name val="Arial"/>
      <family val="2"/>
    </font>
    <font>
      <b/>
      <sz val="10"/>
      <color rgb="FF3A3838"/>
      <name val="Arial"/>
      <family val="2"/>
    </font>
    <font>
      <b/>
      <sz val="16"/>
      <color theme="2" tint="-0.749992370372631"/>
      <name val="Arial"/>
      <family val="2"/>
    </font>
    <font>
      <i/>
      <sz val="10"/>
      <color theme="2" tint="-0.749992370372631"/>
      <name val="Arial"/>
      <family val="2"/>
    </font>
    <font>
      <b/>
      <sz val="14"/>
      <color theme="2" tint="-0.749992370372631"/>
      <name val="Arial"/>
      <family val="2"/>
    </font>
    <font>
      <sz val="8"/>
      <color theme="1"/>
      <name val="Calibri"/>
      <family val="2"/>
      <scheme val="minor"/>
    </font>
    <font>
      <i/>
      <sz val="10"/>
      <name val="Arial"/>
      <family val="2"/>
    </font>
    <font>
      <b/>
      <u/>
      <sz val="10"/>
      <name val="Arial"/>
      <family val="2"/>
    </font>
    <font>
      <i/>
      <sz val="8"/>
      <color theme="1"/>
      <name val="Calibri"/>
      <family val="2"/>
      <scheme val="minor"/>
    </font>
    <font>
      <b/>
      <sz val="8"/>
      <color theme="1"/>
      <name val="Calibri"/>
      <family val="2"/>
      <scheme val="minor"/>
    </font>
  </fonts>
  <fills count="17">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86001A"/>
        <bgColor rgb="FFFFFFCC"/>
      </patternFill>
    </fill>
    <fill>
      <patternFill patternType="solid">
        <fgColor rgb="FFFFFFFF"/>
        <bgColor rgb="FF000000"/>
      </patternFill>
    </fill>
    <fill>
      <patternFill patternType="solid">
        <fgColor rgb="FF660033"/>
        <bgColor indexed="64"/>
      </patternFill>
    </fill>
    <fill>
      <patternFill patternType="solid">
        <fgColor theme="2" tint="-0.249977111117893"/>
        <bgColor indexed="64"/>
      </patternFill>
    </fill>
    <fill>
      <patternFill patternType="solid">
        <fgColor rgb="FFDFDDDD"/>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CC006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s>
  <cellStyleXfs count="8">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339">
    <xf numFmtId="0" fontId="0" fillId="0" borderId="0" xfId="0"/>
    <xf numFmtId="0" fontId="6" fillId="0" borderId="0" xfId="0" applyFont="1" applyAlignment="1">
      <alignment horizontal="center" vertical="center"/>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xf numFmtId="0" fontId="6" fillId="0" borderId="0" xfId="0" applyFont="1" applyAlignment="1">
      <alignment wrapText="1"/>
    </xf>
    <xf numFmtId="0" fontId="4" fillId="0" borderId="0" xfId="0" applyFont="1" applyAlignment="1">
      <alignment horizontal="center" vertical="center"/>
    </xf>
    <xf numFmtId="0" fontId="2" fillId="6" borderId="0" xfId="0" applyFont="1" applyFill="1"/>
    <xf numFmtId="0" fontId="2" fillId="6" borderId="0" xfId="0" applyFont="1" applyFill="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6" fillId="0" borderId="0" xfId="0" applyFont="1" applyAlignment="1">
      <alignment horizontal="left" vertical="top"/>
    </xf>
    <xf numFmtId="0" fontId="6" fillId="0" borderId="0" xfId="0" applyFont="1" applyAlignment="1" applyProtection="1">
      <alignment horizontal="center" vertical="center"/>
      <protection locked="0"/>
    </xf>
    <xf numFmtId="0" fontId="6" fillId="0" borderId="0" xfId="0" applyFont="1" applyProtection="1">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6" fillId="0" borderId="10" xfId="0" applyFont="1" applyBorder="1" applyAlignment="1">
      <alignment horizontal="justify" vertical="center" wrapText="1"/>
    </xf>
    <xf numFmtId="0" fontId="7" fillId="0" borderId="0" xfId="0" applyFont="1"/>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xf>
    <xf numFmtId="0" fontId="7" fillId="2" borderId="0" xfId="0" applyFont="1" applyFill="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0" xfId="0" applyFont="1" applyAlignment="1">
      <alignment horizontal="center" vertical="center"/>
    </xf>
    <xf numFmtId="0" fontId="2" fillId="6" borderId="0" xfId="0" applyFont="1" applyFill="1" applyProtection="1">
      <protection locked="0"/>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Protection="1">
      <protection locked="0"/>
    </xf>
    <xf numFmtId="0" fontId="6" fillId="0" borderId="0" xfId="0" applyFont="1" applyAlignment="1">
      <alignment vertical="center"/>
    </xf>
    <xf numFmtId="0" fontId="10" fillId="0" borderId="0" xfId="0" applyFont="1" applyAlignment="1">
      <alignment horizontal="center" vertical="center"/>
    </xf>
    <xf numFmtId="0" fontId="2" fillId="7" borderId="0" xfId="0" applyFont="1" applyFill="1" applyAlignment="1">
      <alignment vertical="center"/>
    </xf>
    <xf numFmtId="0" fontId="6" fillId="0" borderId="0" xfId="0" applyFont="1" applyAlignment="1">
      <alignment horizontal="center" vertical="center" wrapText="1"/>
    </xf>
    <xf numFmtId="9" fontId="6" fillId="6" borderId="1" xfId="0" applyNumberFormat="1" applyFont="1" applyFill="1" applyBorder="1" applyAlignment="1">
      <alignment horizontal="center" vertical="center"/>
    </xf>
    <xf numFmtId="0" fontId="7" fillId="8" borderId="32" xfId="0" applyFont="1" applyFill="1" applyBorder="1" applyAlignment="1">
      <alignment horizontal="center" vertical="center" wrapText="1"/>
    </xf>
    <xf numFmtId="9" fontId="6" fillId="0" borderId="1" xfId="3" applyFont="1" applyFill="1" applyBorder="1" applyAlignment="1">
      <alignment horizontal="center" vertical="center"/>
    </xf>
    <xf numFmtId="43" fontId="6" fillId="0" borderId="0" xfId="4" applyFont="1" applyAlignment="1">
      <alignment horizontal="center" vertical="center"/>
    </xf>
    <xf numFmtId="0" fontId="0" fillId="0" borderId="0" xfId="0" applyAlignment="1">
      <alignment wrapText="1"/>
    </xf>
    <xf numFmtId="164" fontId="6" fillId="0" borderId="1" xfId="3" applyNumberFormat="1" applyFont="1" applyFill="1" applyBorder="1" applyAlignment="1">
      <alignment horizontal="center" vertical="center"/>
    </xf>
    <xf numFmtId="9" fontId="12" fillId="3" borderId="1" xfId="0" applyNumberFormat="1" applyFont="1" applyFill="1" applyBorder="1" applyAlignment="1">
      <alignment horizontal="center" vertical="center" wrapText="1"/>
    </xf>
    <xf numFmtId="0" fontId="15" fillId="0" borderId="0" xfId="0" applyFont="1"/>
    <xf numFmtId="0" fontId="14" fillId="5" borderId="29" xfId="0" applyFont="1" applyFill="1" applyBorder="1" applyAlignment="1">
      <alignment horizontal="center" vertical="center"/>
    </xf>
    <xf numFmtId="0" fontId="15" fillId="0" borderId="29" xfId="0" applyFont="1" applyBorder="1" applyAlignment="1">
      <alignment horizontal="center" vertical="center"/>
    </xf>
    <xf numFmtId="0" fontId="15" fillId="0" borderId="29" xfId="0" applyFont="1" applyBorder="1" applyAlignment="1">
      <alignment horizontal="center" vertical="center" wrapText="1"/>
    </xf>
    <xf numFmtId="9" fontId="2" fillId="0" borderId="1" xfId="3" applyFont="1" applyFill="1" applyBorder="1" applyAlignment="1">
      <alignment horizontal="center" vertical="center"/>
    </xf>
    <xf numFmtId="10" fontId="6" fillId="0" borderId="1" xfId="4" applyNumberFormat="1" applyFont="1" applyFill="1" applyBorder="1" applyAlignment="1" applyProtection="1">
      <alignment horizontal="center" vertical="center"/>
    </xf>
    <xf numFmtId="9" fontId="12" fillId="0" borderId="1" xfId="0" applyNumberFormat="1" applyFont="1" applyBorder="1" applyAlignment="1">
      <alignment horizontal="center" vertical="center" wrapText="1"/>
    </xf>
    <xf numFmtId="10" fontId="2" fillId="0" borderId="1" xfId="3" applyNumberFormat="1" applyFont="1" applyFill="1" applyBorder="1" applyAlignment="1">
      <alignment horizontal="center" vertical="center"/>
    </xf>
    <xf numFmtId="9" fontId="6" fillId="6" borderId="1" xfId="3" applyFont="1" applyFill="1" applyBorder="1" applyAlignment="1">
      <alignment horizontal="center" vertical="center"/>
    </xf>
    <xf numFmtId="0" fontId="6"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10" borderId="0" xfId="0" applyFont="1" applyFill="1" applyAlignment="1" applyProtection="1">
      <alignment horizontal="left" vertical="center"/>
      <protection locked="0"/>
    </xf>
    <xf numFmtId="0" fontId="7" fillId="11" borderId="0" xfId="0" applyFont="1" applyFill="1" applyAlignment="1" applyProtection="1">
      <alignment horizontal="left" vertical="center"/>
      <protection locked="0"/>
    </xf>
    <xf numFmtId="0" fontId="17" fillId="10" borderId="0" xfId="0" applyFont="1" applyFill="1" applyAlignment="1" applyProtection="1">
      <alignment horizontal="left" vertical="center"/>
      <protection locked="0"/>
    </xf>
    <xf numFmtId="0" fontId="17" fillId="11" borderId="0" xfId="0" applyFont="1" applyFill="1" applyAlignment="1" applyProtection="1">
      <alignment horizontal="left" vertical="center"/>
      <protection locked="0"/>
    </xf>
    <xf numFmtId="0" fontId="18" fillId="12" borderId="0" xfId="0" applyFont="1" applyFill="1" applyAlignment="1" applyProtection="1">
      <alignment horizontal="left" vertical="center"/>
      <protection locked="0"/>
    </xf>
    <xf numFmtId="0" fontId="18" fillId="10" borderId="0" xfId="0" applyFont="1" applyFill="1" applyAlignment="1" applyProtection="1">
      <alignment horizontal="left" vertical="center"/>
      <protection locked="0"/>
    </xf>
    <xf numFmtId="0" fontId="20" fillId="0" borderId="0" xfId="0" applyFont="1" applyAlignment="1" applyProtection="1">
      <alignment horizontal="center" vertical="center"/>
      <protection locked="0"/>
    </xf>
    <xf numFmtId="0" fontId="20" fillId="0" borderId="0" xfId="0" applyFont="1" applyProtection="1">
      <protection locked="0"/>
    </xf>
    <xf numFmtId="0" fontId="20" fillId="0" borderId="0" xfId="0" applyFont="1" applyAlignment="1">
      <alignment horizontal="center" vertical="center"/>
    </xf>
    <xf numFmtId="0" fontId="18" fillId="0" borderId="0" xfId="0" applyFont="1" applyAlignment="1" applyProtection="1">
      <alignment horizontal="left" vertical="center"/>
      <protection locked="0"/>
    </xf>
    <xf numFmtId="0" fontId="18" fillId="6" borderId="0" xfId="0" applyFont="1" applyFill="1" applyAlignment="1" applyProtection="1">
      <alignment horizontal="left" vertical="center"/>
      <protection locked="0"/>
    </xf>
    <xf numFmtId="0" fontId="6" fillId="6" borderId="0" xfId="0" applyFont="1" applyFill="1" applyAlignment="1" applyProtection="1">
      <alignment horizontal="center" vertical="center"/>
      <protection locked="0"/>
    </xf>
    <xf numFmtId="0" fontId="7" fillId="10" borderId="0" xfId="0" applyFont="1" applyFill="1" applyAlignment="1" applyProtection="1">
      <alignment vertical="center" wrapText="1"/>
      <protection locked="0"/>
    </xf>
    <xf numFmtId="0" fontId="6" fillId="6" borderId="0" xfId="0" applyFont="1" applyFill="1"/>
    <xf numFmtId="0" fontId="6" fillId="0" borderId="1" xfId="0" applyFont="1" applyBorder="1" applyAlignment="1">
      <alignment horizontal="justify" vertical="center"/>
    </xf>
    <xf numFmtId="10" fontId="7" fillId="10" borderId="0" xfId="0" applyNumberFormat="1" applyFont="1" applyFill="1" applyAlignment="1" applyProtection="1">
      <alignment horizontal="center" vertical="center"/>
      <protection locked="0"/>
    </xf>
    <xf numFmtId="10" fontId="6" fillId="0" borderId="0" xfId="0" applyNumberFormat="1" applyFont="1" applyAlignment="1">
      <alignment vertical="center" wrapText="1"/>
    </xf>
    <xf numFmtId="0" fontId="6" fillId="0" borderId="0" xfId="0" applyFont="1" applyAlignment="1">
      <alignment vertical="center" wrapText="1"/>
    </xf>
    <xf numFmtId="2" fontId="5" fillId="6" borderId="0" xfId="0" applyNumberFormat="1" applyFont="1" applyFill="1"/>
    <xf numFmtId="0" fontId="21" fillId="0" borderId="0" xfId="0" applyFont="1" applyAlignment="1">
      <alignment vertical="center" wrapText="1"/>
    </xf>
    <xf numFmtId="2"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0" xfId="0" applyFont="1" applyAlignment="1">
      <alignment horizontal="left" vertical="center"/>
    </xf>
    <xf numFmtId="0" fontId="20" fillId="0" borderId="0" xfId="0" applyFont="1" applyAlignment="1" applyProtection="1">
      <alignment horizontal="left"/>
      <protection locked="0"/>
    </xf>
    <xf numFmtId="0" fontId="6" fillId="0" borderId="0" xfId="0" applyFont="1" applyAlignment="1" applyProtection="1">
      <alignment horizontal="left" vertical="top"/>
      <protection locked="0"/>
    </xf>
    <xf numFmtId="0" fontId="20" fillId="0" borderId="0" xfId="0" applyFont="1" applyAlignment="1" applyProtection="1">
      <alignment horizontal="left" vertical="top"/>
      <protection locked="0"/>
    </xf>
    <xf numFmtId="0" fontId="7" fillId="10" borderId="0" xfId="0" applyFont="1" applyFill="1" applyAlignment="1" applyProtection="1">
      <alignment horizontal="center" vertical="center" wrapText="1"/>
      <protection locked="0"/>
    </xf>
    <xf numFmtId="0" fontId="7" fillId="10" borderId="0" xfId="0" applyFont="1" applyFill="1" applyAlignment="1" applyProtection="1">
      <alignment horizontal="center" vertical="center"/>
      <protection locked="0"/>
    </xf>
    <xf numFmtId="0" fontId="7" fillId="10" borderId="10" xfId="0" applyFont="1" applyFill="1" applyBorder="1" applyAlignment="1" applyProtection="1">
      <alignment horizontal="center" vertical="center" wrapText="1"/>
      <protection locked="0"/>
    </xf>
    <xf numFmtId="0" fontId="7" fillId="10" borderId="15" xfId="0" applyFont="1" applyFill="1" applyBorder="1" applyAlignment="1" applyProtection="1">
      <alignment horizontal="center" vertical="center" wrapText="1"/>
      <protection locked="0"/>
    </xf>
    <xf numFmtId="9" fontId="22" fillId="6" borderId="0" xfId="3" applyFont="1" applyFill="1"/>
    <xf numFmtId="164" fontId="7" fillId="2" borderId="0" xfId="3" applyNumberFormat="1" applyFont="1" applyFill="1" applyAlignment="1">
      <alignment horizontal="center" vertical="center" wrapText="1"/>
    </xf>
    <xf numFmtId="9" fontId="5" fillId="6" borderId="0" xfId="3" applyFont="1" applyFill="1"/>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4" fillId="3" borderId="1" xfId="0" applyFont="1" applyFill="1" applyBorder="1" applyAlignment="1">
      <alignment horizontal="center" vertical="center" wrapText="1"/>
    </xf>
    <xf numFmtId="0" fontId="13"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8" fillId="6" borderId="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18" fillId="0" borderId="1" xfId="0" applyFont="1" applyBorder="1" applyAlignment="1" applyProtection="1">
      <alignment horizontal="center" vertical="center"/>
      <protection locked="0"/>
    </xf>
    <xf numFmtId="0" fontId="18" fillId="12" borderId="1" xfId="0" applyFont="1" applyFill="1" applyBorder="1" applyAlignment="1" applyProtection="1">
      <alignment horizontal="center" vertical="center"/>
      <protection locked="0"/>
    </xf>
    <xf numFmtId="9" fontId="18" fillId="10" borderId="1" xfId="3" applyFont="1" applyFill="1" applyBorder="1" applyAlignment="1" applyProtection="1">
      <alignment horizontal="center" vertical="center"/>
      <protection locked="0"/>
    </xf>
    <xf numFmtId="10" fontId="19" fillId="6" borderId="1" xfId="0" applyNumberFormat="1" applyFont="1" applyFill="1" applyBorder="1" applyAlignment="1" applyProtection="1">
      <alignment horizontal="center" vertical="center"/>
      <protection locked="0"/>
    </xf>
    <xf numFmtId="0" fontId="6" fillId="0" borderId="0" xfId="0" applyFont="1" applyAlignment="1" applyProtection="1">
      <alignment horizontal="justify" vertical="top"/>
      <protection locked="0"/>
    </xf>
    <xf numFmtId="0" fontId="20" fillId="0" borderId="0" xfId="0" applyFont="1" applyAlignment="1" applyProtection="1">
      <alignment horizontal="justify" vertical="top"/>
      <protection locked="0"/>
    </xf>
    <xf numFmtId="0" fontId="20" fillId="6" borderId="1" xfId="0" applyFont="1" applyFill="1" applyBorder="1" applyAlignment="1" applyProtection="1">
      <alignment horizontal="center" vertical="center" wrapText="1"/>
      <protection locked="0"/>
    </xf>
    <xf numFmtId="9" fontId="20" fillId="13" borderId="1" xfId="3" applyFont="1" applyFill="1" applyBorder="1" applyAlignment="1" applyProtection="1">
      <alignment horizontal="center" vertical="center" wrapText="1"/>
      <protection locked="0"/>
    </xf>
    <xf numFmtId="10" fontId="20" fillId="6" borderId="1" xfId="0" applyNumberFormat="1" applyFont="1" applyFill="1" applyBorder="1" applyAlignment="1" applyProtection="1">
      <alignment horizontal="center" vertical="center" wrapText="1"/>
      <protection locked="0"/>
    </xf>
    <xf numFmtId="9" fontId="20" fillId="14" borderId="1" xfId="3" applyFont="1" applyFill="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10" fontId="24" fillId="6" borderId="1" xfId="0" applyNumberFormat="1" applyFont="1" applyFill="1" applyBorder="1" applyAlignment="1" applyProtection="1">
      <alignment horizontal="center" vertical="center" wrapText="1"/>
      <protection locked="0"/>
    </xf>
    <xf numFmtId="9" fontId="20" fillId="15" borderId="1" xfId="3" applyFont="1" applyFill="1" applyBorder="1" applyAlignment="1" applyProtection="1">
      <alignment horizontal="center" vertical="center" wrapText="1"/>
      <protection locked="0"/>
    </xf>
    <xf numFmtId="9" fontId="20" fillId="6" borderId="1" xfId="3" applyFont="1" applyFill="1" applyBorder="1" applyAlignment="1" applyProtection="1">
      <alignment horizontal="center" vertical="center" wrapText="1"/>
      <protection locked="0"/>
    </xf>
    <xf numFmtId="10" fontId="29" fillId="3" borderId="0" xfId="0" applyNumberFormat="1" applyFont="1" applyFill="1" applyAlignment="1" applyProtection="1">
      <alignment horizontal="center" vertical="center"/>
      <protection locked="0"/>
    </xf>
    <xf numFmtId="0" fontId="18" fillId="6" borderId="1" xfId="0" applyFont="1" applyFill="1" applyBorder="1" applyAlignment="1" applyProtection="1">
      <alignment horizontal="left" vertical="center"/>
      <protection locked="0"/>
    </xf>
    <xf numFmtId="0" fontId="20" fillId="0" borderId="1" xfId="0" applyFont="1" applyBorder="1" applyAlignment="1" applyProtection="1">
      <alignment horizontal="center" vertical="center"/>
      <protection locked="0"/>
    </xf>
    <xf numFmtId="9" fontId="20" fillId="0" borderId="1" xfId="3" applyFont="1" applyFill="1" applyBorder="1" applyAlignment="1" applyProtection="1">
      <alignment horizontal="center" vertical="center" wrapText="1"/>
      <protection locked="0"/>
    </xf>
    <xf numFmtId="0" fontId="20" fillId="6" borderId="1" xfId="0" applyFont="1" applyFill="1" applyBorder="1" applyAlignment="1" applyProtection="1">
      <alignment horizontal="justify" vertical="center" wrapText="1"/>
      <protection locked="0"/>
    </xf>
    <xf numFmtId="0" fontId="18" fillId="6" borderId="1" xfId="0" applyFont="1" applyFill="1" applyBorder="1" applyAlignment="1" applyProtection="1">
      <alignment horizontal="justify" vertical="center"/>
      <protection locked="0"/>
    </xf>
    <xf numFmtId="9" fontId="24" fillId="15" borderId="1" xfId="3" applyFont="1" applyFill="1" applyBorder="1" applyAlignment="1" applyProtection="1">
      <alignment horizontal="center" vertical="center" wrapText="1"/>
      <protection locked="0"/>
    </xf>
    <xf numFmtId="10" fontId="20" fillId="6" borderId="1" xfId="3" applyNumberFormat="1" applyFont="1" applyFill="1" applyBorder="1" applyAlignment="1" applyProtection="1">
      <alignment horizontal="center" vertical="center" wrapText="1"/>
      <protection locked="0"/>
    </xf>
    <xf numFmtId="9" fontId="20" fillId="0" borderId="1" xfId="3" applyFont="1" applyBorder="1" applyAlignment="1" applyProtection="1">
      <alignment horizontal="center" vertical="center"/>
      <protection locked="0"/>
    </xf>
    <xf numFmtId="9" fontId="20" fillId="14" borderId="1" xfId="3" applyFont="1" applyFill="1" applyBorder="1" applyAlignment="1" applyProtection="1">
      <alignment horizontal="center" vertical="center"/>
      <protection locked="0"/>
    </xf>
    <xf numFmtId="9" fontId="20" fillId="0" borderId="1" xfId="0" applyNumberFormat="1" applyFont="1" applyBorder="1" applyAlignment="1" applyProtection="1">
      <alignment horizontal="center" vertical="center"/>
      <protection locked="0"/>
    </xf>
    <xf numFmtId="9" fontId="20" fillId="13" borderId="1" xfId="3" applyFont="1" applyFill="1" applyBorder="1" applyAlignment="1" applyProtection="1">
      <alignment horizontal="center" vertical="center"/>
      <protection locked="0"/>
    </xf>
    <xf numFmtId="10" fontId="20" fillId="0" borderId="1" xfId="0" applyNumberFormat="1" applyFont="1" applyBorder="1" applyAlignment="1" applyProtection="1">
      <alignment horizontal="center" vertical="center"/>
      <protection locked="0"/>
    </xf>
    <xf numFmtId="9" fontId="20" fillId="0" borderId="1" xfId="3" applyFont="1" applyFill="1" applyBorder="1" applyAlignment="1" applyProtection="1">
      <alignment horizontal="center" vertical="center"/>
      <protection locked="0"/>
    </xf>
    <xf numFmtId="10" fontId="20" fillId="0" borderId="1" xfId="0" applyNumberFormat="1" applyFont="1" applyBorder="1" applyAlignment="1" applyProtection="1">
      <alignment horizontal="center" vertical="center" wrapText="1"/>
      <protection locked="0"/>
    </xf>
    <xf numFmtId="9" fontId="20" fillId="0" borderId="0" xfId="3" applyFont="1" applyFill="1" applyBorder="1" applyAlignment="1" applyProtection="1">
      <alignment horizontal="center" vertical="center"/>
      <protection locked="0"/>
    </xf>
    <xf numFmtId="10" fontId="20" fillId="0" borderId="0" xfId="0" applyNumberFormat="1" applyFont="1" applyAlignment="1" applyProtection="1">
      <alignment horizontal="center" vertical="center" wrapText="1"/>
      <protection locked="0"/>
    </xf>
    <xf numFmtId="0" fontId="20" fillId="0" borderId="0" xfId="0" applyFont="1" applyAlignment="1" applyProtection="1">
      <alignment horizontal="justify" vertical="top" wrapText="1"/>
      <protection locked="0"/>
    </xf>
    <xf numFmtId="10" fontId="20" fillId="0" borderId="0" xfId="0" applyNumberFormat="1" applyFont="1" applyAlignment="1" applyProtection="1">
      <alignment horizontal="center" vertical="center"/>
      <protection locked="0"/>
    </xf>
    <xf numFmtId="9" fontId="20" fillId="0" borderId="0" xfId="0" applyNumberFormat="1" applyFont="1" applyAlignment="1" applyProtection="1">
      <alignment horizontal="center" vertical="center"/>
      <protection locked="0"/>
    </xf>
    <xf numFmtId="10" fontId="31" fillId="3" borderId="0" xfId="0" applyNumberFormat="1" applyFont="1" applyFill="1" applyAlignment="1" applyProtection="1">
      <alignment horizontal="center" vertical="center"/>
      <protection locked="0"/>
    </xf>
    <xf numFmtId="0" fontId="7" fillId="8" borderId="35" xfId="0" applyFont="1" applyFill="1" applyBorder="1" applyAlignment="1">
      <alignment horizontal="center" vertical="center" wrapText="1"/>
    </xf>
    <xf numFmtId="0" fontId="7" fillId="10" borderId="1" xfId="0" applyFont="1" applyFill="1" applyBorder="1" applyAlignment="1" applyProtection="1">
      <alignment vertical="center"/>
      <protection locked="0"/>
    </xf>
    <xf numFmtId="0" fontId="7" fillId="11" borderId="1" xfId="0" applyFont="1" applyFill="1" applyBorder="1" applyAlignment="1" applyProtection="1">
      <alignment vertical="center"/>
      <protection locked="0"/>
    </xf>
    <xf numFmtId="0" fontId="17" fillId="10" borderId="1" xfId="0" applyFont="1" applyFill="1" applyBorder="1" applyAlignment="1" applyProtection="1">
      <alignment vertical="center"/>
      <protection locked="0"/>
    </xf>
    <xf numFmtId="0" fontId="17" fillId="11" borderId="1" xfId="0" applyFont="1" applyFill="1" applyBorder="1" applyAlignment="1" applyProtection="1">
      <alignment vertical="center"/>
      <protection locked="0"/>
    </xf>
    <xf numFmtId="0" fontId="7" fillId="10" borderId="1" xfId="0" applyFont="1" applyFill="1" applyBorder="1" applyAlignment="1" applyProtection="1">
      <alignment horizontal="center" vertical="center"/>
      <protection locked="0"/>
    </xf>
    <xf numFmtId="0" fontId="17" fillId="10" borderId="1" xfId="0" applyFont="1" applyFill="1" applyBorder="1" applyAlignment="1" applyProtection="1">
      <alignment horizontal="center" vertical="center"/>
      <protection locked="0"/>
    </xf>
    <xf numFmtId="0" fontId="7" fillId="10" borderId="1" xfId="0" applyFont="1" applyFill="1" applyBorder="1" applyAlignment="1" applyProtection="1">
      <alignment horizontal="center" vertical="center" wrapText="1"/>
      <protection locked="0"/>
    </xf>
    <xf numFmtId="0" fontId="18" fillId="10" borderId="1" xfId="0" applyFont="1" applyFill="1" applyBorder="1" applyAlignment="1" applyProtection="1">
      <alignment horizontal="center" vertical="center"/>
      <protection locked="0"/>
    </xf>
    <xf numFmtId="0" fontId="18" fillId="6" borderId="1" xfId="0" applyFont="1" applyFill="1" applyBorder="1" applyAlignment="1" applyProtection="1">
      <alignment horizontal="center" vertical="center"/>
      <protection locked="0"/>
    </xf>
    <xf numFmtId="2" fontId="7" fillId="10" borderId="1" xfId="3" applyNumberFormat="1" applyFont="1" applyFill="1" applyBorder="1" applyAlignment="1" applyProtection="1">
      <alignment horizontal="center" vertical="center"/>
      <protection locked="0"/>
    </xf>
    <xf numFmtId="10" fontId="7" fillId="10" borderId="1" xfId="0" applyNumberFormat="1" applyFont="1" applyFill="1" applyBorder="1" applyAlignment="1" applyProtection="1">
      <alignment horizontal="center" vertical="center"/>
      <protection locked="0"/>
    </xf>
    <xf numFmtId="9" fontId="4" fillId="3" borderId="31" xfId="0" applyNumberFormat="1" applyFont="1" applyFill="1" applyBorder="1" applyAlignment="1">
      <alignment horizontal="center" vertical="center" wrapText="1"/>
    </xf>
    <xf numFmtId="0" fontId="7" fillId="10" borderId="1" xfId="0" applyFont="1" applyFill="1" applyBorder="1" applyAlignment="1" applyProtection="1">
      <alignment horizontal="left" vertical="center"/>
      <protection locked="0"/>
    </xf>
    <xf numFmtId="0" fontId="7" fillId="11" borderId="1" xfId="0" applyFont="1" applyFill="1" applyBorder="1" applyAlignment="1" applyProtection="1">
      <alignment horizontal="left" vertical="center"/>
      <protection locked="0"/>
    </xf>
    <xf numFmtId="0" fontId="17" fillId="10" borderId="1" xfId="0" applyFont="1" applyFill="1" applyBorder="1" applyAlignment="1" applyProtection="1">
      <alignment horizontal="left" vertical="center"/>
      <protection locked="0"/>
    </xf>
    <xf numFmtId="0" fontId="17" fillId="11" borderId="1" xfId="0" applyFont="1" applyFill="1" applyBorder="1" applyAlignment="1" applyProtection="1">
      <alignment horizontal="left" vertical="center"/>
      <protection locked="0"/>
    </xf>
    <xf numFmtId="0" fontId="7" fillId="10" borderId="1" xfId="0" applyFont="1" applyFill="1" applyBorder="1" applyAlignment="1" applyProtection="1">
      <alignment vertical="center" wrapText="1"/>
      <protection locked="0"/>
    </xf>
    <xf numFmtId="0" fontId="18" fillId="0" borderId="1" xfId="0" applyFont="1" applyBorder="1" applyAlignment="1" applyProtection="1">
      <alignment horizontal="left" vertical="center"/>
      <protection locked="0"/>
    </xf>
    <xf numFmtId="0" fontId="18" fillId="12" borderId="1" xfId="0" applyFont="1" applyFill="1" applyBorder="1" applyAlignment="1" applyProtection="1">
      <alignment horizontal="left" vertical="center"/>
      <protection locked="0"/>
    </xf>
    <xf numFmtId="0" fontId="18" fillId="10" borderId="1" xfId="0" applyFont="1" applyFill="1" applyBorder="1" applyAlignment="1" applyProtection="1">
      <alignment horizontal="left" vertical="center"/>
      <protection locked="0"/>
    </xf>
    <xf numFmtId="9" fontId="24" fillId="14" borderId="1" xfId="3" applyFont="1" applyFill="1" applyBorder="1" applyAlignment="1" applyProtection="1">
      <alignment horizontal="center" vertical="center" wrapText="1"/>
      <protection locked="0"/>
    </xf>
    <xf numFmtId="0" fontId="20" fillId="6" borderId="0" xfId="0" applyFont="1" applyFill="1" applyAlignment="1" applyProtection="1">
      <alignment horizontal="justify" vertical="top" wrapText="1"/>
      <protection locked="0"/>
    </xf>
    <xf numFmtId="0" fontId="20" fillId="6" borderId="0" xfId="0" applyFont="1" applyFill="1" applyAlignment="1" applyProtection="1">
      <alignment horizontal="center" vertical="center" wrapText="1"/>
      <protection locked="0"/>
    </xf>
    <xf numFmtId="9" fontId="20" fillId="0" borderId="0" xfId="3" applyFont="1" applyFill="1" applyBorder="1" applyAlignment="1" applyProtection="1">
      <alignment horizontal="center" vertical="center" wrapText="1"/>
      <protection locked="0"/>
    </xf>
    <xf numFmtId="10" fontId="20" fillId="6" borderId="0" xfId="0" applyNumberFormat="1" applyFont="1" applyFill="1" applyAlignment="1" applyProtection="1">
      <alignment horizontal="center" vertical="center" wrapText="1"/>
      <protection locked="0"/>
    </xf>
    <xf numFmtId="9" fontId="18" fillId="0" borderId="1" xfId="3" applyFont="1" applyFill="1" applyBorder="1" applyAlignment="1" applyProtection="1">
      <alignment horizontal="center" vertical="center"/>
      <protection locked="0"/>
    </xf>
    <xf numFmtId="10" fontId="19" fillId="0" borderId="1" xfId="0" applyNumberFormat="1" applyFont="1" applyBorder="1" applyAlignment="1" applyProtection="1">
      <alignment horizontal="center" vertical="center"/>
      <protection locked="0"/>
    </xf>
    <xf numFmtId="10" fontId="31" fillId="5" borderId="0" xfId="0" applyNumberFormat="1" applyFont="1" applyFill="1" applyAlignment="1" applyProtection="1">
      <alignment horizontal="center" vertical="center" wrapText="1"/>
      <protection locked="0"/>
    </xf>
    <xf numFmtId="10" fontId="29" fillId="5" borderId="0" xfId="0" applyNumberFormat="1" applyFont="1" applyFill="1" applyAlignment="1" applyProtection="1">
      <alignment horizontal="center" vertical="center" wrapText="1"/>
      <protection locked="0"/>
    </xf>
    <xf numFmtId="10" fontId="7" fillId="16" borderId="0" xfId="0" applyNumberFormat="1" applyFont="1" applyFill="1" applyAlignment="1">
      <alignment horizontal="center"/>
    </xf>
    <xf numFmtId="0" fontId="7" fillId="16" borderId="1" xfId="0" applyFont="1" applyFill="1" applyBorder="1" applyAlignment="1">
      <alignment horizontal="center"/>
    </xf>
    <xf numFmtId="10" fontId="21" fillId="6" borderId="1" xfId="0" applyNumberFormat="1" applyFont="1" applyFill="1" applyBorder="1" applyAlignment="1">
      <alignment horizontal="center"/>
    </xf>
    <xf numFmtId="9" fontId="20" fillId="15" borderId="1" xfId="3" applyFont="1" applyFill="1" applyBorder="1" applyAlignment="1" applyProtection="1">
      <alignment horizontal="center" vertical="center"/>
      <protection locked="0"/>
    </xf>
    <xf numFmtId="10" fontId="20" fillId="0" borderId="1" xfId="3" applyNumberFormat="1" applyFont="1" applyBorder="1" applyAlignment="1" applyProtection="1">
      <alignment horizontal="center" vertical="center"/>
      <protection locked="0"/>
    </xf>
    <xf numFmtId="0" fontId="2" fillId="6" borderId="1" xfId="0" applyFont="1" applyFill="1" applyBorder="1" applyAlignment="1">
      <alignment horizontal="left" vertical="center" wrapText="1"/>
    </xf>
    <xf numFmtId="0" fontId="19" fillId="6" borderId="1" xfId="0" applyFont="1" applyFill="1" applyBorder="1" applyAlignment="1" applyProtection="1">
      <alignment horizontal="justify" vertical="center" wrapText="1"/>
      <protection locked="0"/>
    </xf>
    <xf numFmtId="0" fontId="2" fillId="6" borderId="0" xfId="0" applyFont="1" applyFill="1" applyAlignment="1" applyProtection="1">
      <alignment vertical="center"/>
      <protection locked="0"/>
    </xf>
    <xf numFmtId="0" fontId="20" fillId="6" borderId="1" xfId="0" applyFont="1" applyFill="1" applyBorder="1" applyAlignment="1" applyProtection="1">
      <alignment horizontal="left" vertical="center" wrapText="1"/>
      <protection locked="0"/>
    </xf>
    <xf numFmtId="0" fontId="24" fillId="6" borderId="1" xfId="0" applyFont="1" applyFill="1" applyBorder="1" applyAlignment="1" applyProtection="1">
      <alignment horizontal="left" vertical="center" wrapText="1"/>
      <protection locked="0"/>
    </xf>
    <xf numFmtId="0" fontId="19" fillId="6" borderId="1" xfId="0" applyFont="1" applyFill="1" applyBorder="1" applyAlignment="1" applyProtection="1">
      <alignment horizontal="left" vertical="center" wrapText="1"/>
      <protection locked="0"/>
    </xf>
    <xf numFmtId="0" fontId="2" fillId="0" borderId="0" xfId="0" applyFont="1" applyAlignment="1" applyProtection="1">
      <alignment vertical="center"/>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justify" vertical="center"/>
      <protection locked="0"/>
    </xf>
    <xf numFmtId="0" fontId="6" fillId="0" borderId="0" xfId="0" applyFont="1" applyAlignment="1" applyProtection="1">
      <alignment vertical="center"/>
      <protection locked="0"/>
    </xf>
    <xf numFmtId="0" fontId="20" fillId="0" borderId="1" xfId="0" applyFont="1" applyBorder="1" applyAlignment="1" applyProtection="1">
      <alignment horizontal="justify" vertical="center" wrapText="1"/>
      <protection locked="0"/>
    </xf>
    <xf numFmtId="0" fontId="27" fillId="0" borderId="1" xfId="0" applyFont="1" applyBorder="1" applyAlignment="1" applyProtection="1">
      <alignment horizontal="justify" vertical="center" wrapText="1"/>
      <protection locked="0"/>
    </xf>
    <xf numFmtId="0" fontId="18" fillId="6" borderId="1" xfId="0" applyFont="1" applyFill="1" applyBorder="1" applyAlignment="1" applyProtection="1">
      <alignment horizontal="justify" vertical="center" wrapText="1"/>
      <protection locked="0"/>
    </xf>
    <xf numFmtId="0" fontId="2" fillId="6" borderId="1" xfId="0" applyFont="1" applyFill="1" applyBorder="1" applyAlignment="1">
      <alignment horizontal="justify" vertical="center"/>
    </xf>
    <xf numFmtId="0" fontId="6" fillId="9" borderId="1" xfId="0" applyFont="1" applyFill="1" applyBorder="1" applyAlignment="1">
      <alignment horizontal="left" vertical="center" wrapText="1"/>
    </xf>
    <xf numFmtId="0" fontId="20"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wrapText="1"/>
      <protection locked="0"/>
    </xf>
    <xf numFmtId="0" fontId="2" fillId="6" borderId="1" xfId="0" applyFont="1" applyFill="1" applyBorder="1" applyAlignment="1">
      <alignment horizontal="left" vertical="center"/>
    </xf>
    <xf numFmtId="0" fontId="25" fillId="6" borderId="1" xfId="0" applyFont="1" applyFill="1" applyBorder="1" applyAlignment="1" applyProtection="1">
      <alignment horizontal="justify" vertical="center" wrapText="1"/>
      <protection locked="0"/>
    </xf>
    <xf numFmtId="0" fontId="26" fillId="0" borderId="1" xfId="0" applyFont="1" applyBorder="1" applyAlignment="1">
      <alignment horizontal="justify" vertical="center" wrapText="1"/>
    </xf>
    <xf numFmtId="0" fontId="2" fillId="6" borderId="1" xfId="0" applyFont="1" applyFill="1" applyBorder="1" applyAlignment="1" applyProtection="1">
      <alignment horizontal="justify" vertical="center" wrapText="1"/>
      <protection locked="0"/>
    </xf>
    <xf numFmtId="0" fontId="2" fillId="0" borderId="1" xfId="0" applyFont="1" applyBorder="1" applyAlignment="1">
      <alignment horizontal="justify" vertical="center"/>
    </xf>
    <xf numFmtId="0" fontId="20" fillId="0" borderId="1"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34" fillId="6" borderId="1" xfId="0" applyFont="1" applyFill="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20" fillId="0" borderId="1" xfId="0" applyFont="1" applyBorder="1" applyAlignment="1" applyProtection="1">
      <alignment horizontal="left" vertical="center" wrapText="1"/>
      <protection locked="0"/>
    </xf>
    <xf numFmtId="0" fontId="20" fillId="0" borderId="42" xfId="0" applyFont="1" applyBorder="1" applyAlignment="1" applyProtection="1">
      <alignment horizontal="left" vertical="top" wrapText="1"/>
      <protection locked="0"/>
    </xf>
    <xf numFmtId="0" fontId="20" fillId="6" borderId="43" xfId="0" applyFont="1" applyFill="1" applyBorder="1" applyAlignment="1" applyProtection="1">
      <alignment horizontal="left" vertical="top" wrapText="1"/>
      <protection locked="0"/>
    </xf>
    <xf numFmtId="9" fontId="6" fillId="6" borderId="0" xfId="3" applyFont="1" applyFill="1"/>
    <xf numFmtId="0" fontId="12" fillId="0" borderId="1" xfId="0" applyFont="1" applyBorder="1" applyAlignment="1">
      <alignment horizontal="justify" vertical="center" wrapText="1"/>
    </xf>
    <xf numFmtId="0" fontId="24" fillId="6" borderId="1" xfId="0" applyFont="1" applyFill="1" applyBorder="1" applyAlignment="1" applyProtection="1">
      <alignment horizontal="justify" vertical="center" wrapText="1"/>
      <protection locked="0"/>
    </xf>
    <xf numFmtId="0" fontId="24" fillId="6" borderId="1" xfId="0" applyFont="1" applyFill="1" applyBorder="1" applyAlignment="1" applyProtection="1">
      <alignment horizontal="center" vertical="center" wrapText="1"/>
      <protection locked="0"/>
    </xf>
    <xf numFmtId="0" fontId="6" fillId="0" borderId="21" xfId="0" applyFont="1" applyBorder="1" applyAlignment="1">
      <alignment horizontal="left" vertical="center" wrapText="1" indent="8"/>
    </xf>
    <xf numFmtId="0" fontId="6" fillId="0" borderId="22" xfId="0" applyFont="1" applyBorder="1" applyAlignment="1">
      <alignment horizontal="left" vertical="center" wrapText="1" indent="8"/>
    </xf>
    <xf numFmtId="0" fontId="6" fillId="0" borderId="23" xfId="0" applyFont="1" applyBorder="1" applyAlignment="1">
      <alignment horizontal="left" vertical="center" wrapText="1" indent="8"/>
    </xf>
    <xf numFmtId="0" fontId="6" fillId="0" borderId="1" xfId="0" applyFont="1" applyBorder="1" applyAlignment="1">
      <alignment horizontal="left" vertical="center" indent="2"/>
    </xf>
    <xf numFmtId="0" fontId="6" fillId="0" borderId="1" xfId="0" applyFont="1" applyBorder="1" applyAlignment="1">
      <alignment horizontal="left" vertical="center" wrapText="1" indent="2"/>
    </xf>
    <xf numFmtId="0" fontId="4" fillId="0" borderId="1" xfId="0" applyFont="1" applyBorder="1" applyAlignment="1">
      <alignment horizontal="center"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21" fillId="0" borderId="1"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7" fillId="2" borderId="0" xfId="0" applyFont="1" applyFill="1" applyAlignment="1">
      <alignment horizontal="center"/>
    </xf>
    <xf numFmtId="0" fontId="6" fillId="0" borderId="1" xfId="0" applyFont="1" applyBorder="1" applyAlignment="1">
      <alignment horizontal="center" vertical="center" wrapText="1"/>
    </xf>
    <xf numFmtId="0" fontId="6" fillId="0" borderId="31"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28" xfId="0" applyFont="1" applyBorder="1" applyAlignment="1">
      <alignment horizontal="center" vertical="center"/>
    </xf>
    <xf numFmtId="0" fontId="9" fillId="0" borderId="0" xfId="2" applyFont="1" applyAlignment="1">
      <alignment horizontal="justify" vertical="center" wrapText="1"/>
    </xf>
    <xf numFmtId="0" fontId="9" fillId="0" borderId="0" xfId="2" applyFont="1" applyAlignment="1">
      <alignment horizontal="left" vertical="center" wrapText="1"/>
    </xf>
    <xf numFmtId="0" fontId="7" fillId="2" borderId="2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7" fillId="2" borderId="1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3" fillId="0" borderId="0" xfId="2" applyAlignment="1">
      <alignment horizontal="center" vertical="center"/>
    </xf>
    <xf numFmtId="0" fontId="9" fillId="0" borderId="2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5"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11"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7" fillId="2" borderId="15" xfId="0" applyFont="1" applyFill="1" applyBorder="1" applyAlignment="1">
      <alignment horizontal="center"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32" fillId="0" borderId="0" xfId="0" applyFont="1" applyAlignment="1">
      <alignment horizontal="center" vertical="top" wrapText="1"/>
    </xf>
    <xf numFmtId="0" fontId="7" fillId="16" borderId="5" xfId="0" applyFont="1" applyFill="1" applyBorder="1" applyAlignment="1">
      <alignment horizontal="center"/>
    </xf>
    <xf numFmtId="0" fontId="7" fillId="16" borderId="1" xfId="0" applyFont="1" applyFill="1" applyBorder="1" applyAlignment="1">
      <alignment horizontal="center"/>
    </xf>
    <xf numFmtId="0" fontId="21" fillId="6" borderId="1" xfId="0" applyFont="1" applyFill="1" applyBorder="1" applyAlignment="1">
      <alignment horizontal="left"/>
    </xf>
    <xf numFmtId="0" fontId="21" fillId="6" borderId="1" xfId="0" applyFont="1" applyFill="1" applyBorder="1" applyAlignment="1">
      <alignment horizontal="left" wrapText="1"/>
    </xf>
    <xf numFmtId="0" fontId="6"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xf>
    <xf numFmtId="0" fontId="4"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7" fillId="2" borderId="1" xfId="0" applyFont="1" applyFill="1" applyBorder="1" applyAlignment="1">
      <alignment horizontal="center" vertical="center"/>
    </xf>
    <xf numFmtId="0" fontId="6" fillId="0" borderId="31" xfId="0" applyFont="1" applyBorder="1" applyAlignment="1">
      <alignment horizontal="center" vertical="center"/>
    </xf>
    <xf numFmtId="0" fontId="5" fillId="4" borderId="31" xfId="0" applyFont="1" applyFill="1" applyBorder="1" applyAlignment="1">
      <alignment horizontal="center" vertical="center" wrapText="1"/>
    </xf>
    <xf numFmtId="0" fontId="7" fillId="10" borderId="1" xfId="0" applyFont="1" applyFill="1" applyBorder="1" applyAlignment="1" applyProtection="1">
      <alignment horizontal="center" vertical="center" wrapText="1"/>
      <protection locked="0"/>
    </xf>
    <xf numFmtId="0" fontId="14" fillId="5" borderId="6"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0" fillId="0" borderId="0" xfId="0" applyAlignment="1">
      <alignment horizontal="left" wrapText="1"/>
    </xf>
    <xf numFmtId="0" fontId="14" fillId="5" borderId="24" xfId="0" applyFont="1" applyFill="1" applyBorder="1" applyAlignment="1">
      <alignment horizontal="center"/>
    </xf>
    <xf numFmtId="0" fontId="14" fillId="5" borderId="25" xfId="0" applyFont="1" applyFill="1" applyBorder="1" applyAlignment="1">
      <alignment horizontal="center"/>
    </xf>
    <xf numFmtId="22" fontId="15" fillId="0" borderId="6" xfId="0" applyNumberFormat="1" applyFont="1" applyBorder="1" applyAlignment="1">
      <alignment horizontal="center"/>
    </xf>
    <xf numFmtId="22" fontId="15" fillId="0" borderId="19" xfId="0" applyNumberFormat="1" applyFont="1" applyBorder="1" applyAlignment="1">
      <alignment horizontal="center"/>
    </xf>
    <xf numFmtId="0" fontId="14" fillId="5" borderId="24" xfId="0" applyFont="1" applyFill="1" applyBorder="1" applyAlignment="1">
      <alignment horizontal="left" vertical="center" wrapText="1"/>
    </xf>
    <xf numFmtId="0" fontId="14" fillId="5" borderId="25" xfId="0" applyFont="1" applyFill="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5" fillId="4" borderId="40"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2"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3" xfId="0" applyFont="1" applyBorder="1" applyAlignment="1">
      <alignment horizontal="center" vertical="center" wrapText="1"/>
    </xf>
    <xf numFmtId="0" fontId="5" fillId="4" borderId="37" xfId="0" applyFont="1" applyFill="1" applyBorder="1" applyAlignment="1">
      <alignment horizontal="center" vertical="center" wrapText="1"/>
    </xf>
    <xf numFmtId="0" fontId="5" fillId="4" borderId="36" xfId="0" applyFont="1" applyFill="1" applyBorder="1" applyAlignment="1">
      <alignment horizontal="center" vertical="center" wrapText="1"/>
    </xf>
    <xf numFmtId="14" fontId="6" fillId="0" borderId="37" xfId="0" applyNumberFormat="1" applyFont="1" applyBorder="1" applyAlignment="1">
      <alignment horizontal="center" vertical="center"/>
    </xf>
    <xf numFmtId="14" fontId="6" fillId="0" borderId="36" xfId="0" applyNumberFormat="1" applyFont="1" applyBorder="1" applyAlignment="1">
      <alignment horizontal="center" vertical="center"/>
    </xf>
    <xf numFmtId="0" fontId="6" fillId="0" borderId="37" xfId="0" applyFont="1" applyBorder="1" applyAlignment="1">
      <alignment horizontal="center" vertical="center"/>
    </xf>
    <xf numFmtId="0" fontId="6" fillId="0" borderId="36" xfId="0" applyFont="1" applyBorder="1" applyAlignment="1">
      <alignment horizontal="center" vertical="center"/>
    </xf>
    <xf numFmtId="0" fontId="6" fillId="0" borderId="1" xfId="0" applyFont="1" applyBorder="1" applyAlignment="1">
      <alignment vertical="center" wrapText="1"/>
    </xf>
    <xf numFmtId="0" fontId="6" fillId="6" borderId="1" xfId="0" applyFont="1" applyFill="1" applyBorder="1" applyAlignment="1">
      <alignment horizontal="center" vertical="center" wrapText="1"/>
    </xf>
    <xf numFmtId="0" fontId="7" fillId="10" borderId="39" xfId="0" applyFont="1" applyFill="1" applyBorder="1" applyAlignment="1" applyProtection="1">
      <alignment horizontal="center" vertical="center" wrapText="1"/>
      <protection locked="0"/>
    </xf>
    <xf numFmtId="0" fontId="7" fillId="10" borderId="6" xfId="0" applyFont="1" applyFill="1" applyBorder="1" applyAlignment="1" applyProtection="1">
      <alignment horizontal="center" vertical="center" wrapText="1"/>
      <protection locked="0"/>
    </xf>
    <xf numFmtId="0" fontId="7" fillId="10" borderId="19" xfId="0" applyFont="1" applyFill="1" applyBorder="1" applyAlignment="1" applyProtection="1">
      <alignment horizontal="center" vertical="center" wrapText="1"/>
      <protection locked="0"/>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4" xfId="0" applyFont="1" applyFill="1" applyBorder="1" applyAlignment="1">
      <alignment horizontal="center" vertical="center"/>
    </xf>
    <xf numFmtId="0" fontId="4" fillId="3" borderId="3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13" fillId="0" borderId="1" xfId="0" applyFont="1" applyBorder="1" applyAlignment="1">
      <alignment vertical="center" wrapText="1"/>
    </xf>
    <xf numFmtId="0" fontId="4" fillId="3" borderId="1" xfId="0" applyFont="1" applyFill="1" applyBorder="1" applyAlignment="1">
      <alignment horizontal="center" vertical="center" wrapText="1"/>
    </xf>
    <xf numFmtId="0" fontId="7" fillId="10" borderId="1" xfId="0" applyFont="1" applyFill="1" applyBorder="1" applyAlignment="1" applyProtection="1">
      <alignment horizontal="center" vertical="center"/>
      <protection locked="0"/>
    </xf>
    <xf numFmtId="0" fontId="8" fillId="6"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14" fontId="16" fillId="0" borderId="1" xfId="0" applyNumberFormat="1" applyFont="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left" vertical="center" wrapText="1"/>
    </xf>
    <xf numFmtId="14" fontId="2" fillId="7" borderId="1" xfId="0" applyNumberFormat="1"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8" fillId="0" borderId="1" xfId="0" applyFont="1" applyBorder="1" applyAlignment="1">
      <alignment horizontal="justify" vertical="center" wrapText="1"/>
    </xf>
  </cellXfs>
  <cellStyles count="8">
    <cellStyle name="Hipervínculo" xfId="2" builtinId="8"/>
    <cellStyle name="Millares" xfId="4" builtinId="3"/>
    <cellStyle name="Millares 2" xfId="5"/>
    <cellStyle name="Millares 2 2" xfId="7"/>
    <cellStyle name="Millares 3" xfId="6"/>
    <cellStyle name="Normal" xfId="0" builtinId="0"/>
    <cellStyle name="Normal 2" xfId="1"/>
    <cellStyle name="Porcentaje" xfId="3" builtinId="5"/>
  </cellStyles>
  <dxfs count="160">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F1542"/>
      <color rgb="FFFF93C9"/>
      <color rgb="FFFF6582"/>
      <color rgb="FF660033"/>
      <color rgb="FFDFDDDD"/>
      <color rgb="FFFFD5EA"/>
      <color rgb="FFFFBDD3"/>
      <color rgb="FFFF99FF"/>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DE AVANCE POR COMPONENTE</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4"/>
          <c:order val="4"/>
          <c:spPr>
            <a:solidFill>
              <a:srgbClr val="CC0066"/>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RESUMEN!$C$22:$C$27</c:f>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f>RESUMEN!$H$22:$H$27</c:f>
              <c:numCache>
                <c:formatCode>0.00%</c:formatCode>
                <c:ptCount val="6"/>
                <c:pt idx="0">
                  <c:v>7.2366666666666662E-2</c:v>
                </c:pt>
                <c:pt idx="1">
                  <c:v>0</c:v>
                </c:pt>
                <c:pt idx="2">
                  <c:v>7.6473833333333352E-2</c:v>
                </c:pt>
                <c:pt idx="3">
                  <c:v>5.0737272727272728E-2</c:v>
                </c:pt>
                <c:pt idx="4">
                  <c:v>3.4438712121212127E-2</c:v>
                </c:pt>
                <c:pt idx="5">
                  <c:v>4.3477272727272726E-2</c:v>
                </c:pt>
              </c:numCache>
            </c:numRef>
          </c:val>
          <c:extLst>
            <c:ext xmlns:c16="http://schemas.microsoft.com/office/drawing/2014/chart" uri="{C3380CC4-5D6E-409C-BE32-E72D297353CC}">
              <c16:uniqueId val="{00000000-9702-42F4-8A26-79FEC711476B}"/>
            </c:ext>
          </c:extLst>
        </c:ser>
        <c:dLbls>
          <c:dLblPos val="inEnd"/>
          <c:showLegendKey val="0"/>
          <c:showVal val="1"/>
          <c:showCatName val="0"/>
          <c:showSerName val="0"/>
          <c:showPercent val="0"/>
          <c:showBubbleSize val="0"/>
        </c:dLbls>
        <c:gapWidth val="65"/>
        <c:axId val="869900495"/>
        <c:axId val="869908399"/>
        <c:extLst>
          <c:ext xmlns:c15="http://schemas.microsoft.com/office/drawing/2012/chart" uri="{02D57815-91ED-43cb-92C2-25804820EDAC}">
            <c15:filteredBarSeries>
              <c15: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c:ext uri="{02D57815-91ED-43cb-92C2-25804820EDAC}">
                        <c15:formulaRef>
                          <c15:sqref>RESUMEN!$D$22:$D$27</c15:sqref>
                        </c15:formulaRef>
                      </c:ext>
                    </c:extLst>
                    <c:numCache>
                      <c:formatCode>General</c:formatCode>
                      <c:ptCount val="6"/>
                    </c:numCache>
                  </c:numRef>
                </c:val>
                <c:extLst>
                  <c:ext xmlns:c16="http://schemas.microsoft.com/office/drawing/2014/chart" uri="{C3380CC4-5D6E-409C-BE32-E72D297353CC}">
                    <c16:uniqueId val="{00000001-9702-42F4-8A26-79FEC711476B}"/>
                  </c:ext>
                </c:extLst>
              </c15:ser>
            </c15:filteredBarSeries>
            <c15:filteredBarSeries>
              <c15:ser>
                <c:idx val="1"/>
                <c:order val="1"/>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RESUMEN!$E$22:$E$27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9702-42F4-8A26-79FEC711476B}"/>
                  </c:ext>
                </c:extLst>
              </c15:ser>
            </c15:filteredBarSeries>
            <c15:filteredBarSeries>
              <c15:ser>
                <c:idx val="2"/>
                <c:order val="2"/>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RESUMEN!$F$22:$F$27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9702-42F4-8A26-79FEC711476B}"/>
                  </c:ext>
                </c:extLst>
              </c15:ser>
            </c15:filteredBarSeries>
            <c15:filteredBarSeries>
              <c15:ser>
                <c:idx val="3"/>
                <c:order val="3"/>
                <c:spPr>
                  <a:solidFill>
                    <a:schemeClr val="accent2">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RESUMEN!$G$22:$G$27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4-9702-42F4-8A26-79FEC711476B}"/>
                  </c:ext>
                </c:extLst>
              </c15:ser>
            </c15:filteredBarSeries>
          </c:ext>
        </c:extLst>
      </c:barChart>
      <c:catAx>
        <c:axId val="869900495"/>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869908399"/>
        <c:crosses val="autoZero"/>
        <c:auto val="1"/>
        <c:lblAlgn val="ctr"/>
        <c:lblOffset val="100"/>
        <c:noMultiLvlLbl val="0"/>
      </c:catAx>
      <c:valAx>
        <c:axId val="869908399"/>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8699004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1</xdr:rowOff>
    </xdr:from>
    <xdr:to>
      <xdr:col>1</xdr:col>
      <xdr:colOff>582083</xdr:colOff>
      <xdr:row>3</xdr:row>
      <xdr:rowOff>285751</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1"/>
          <a:ext cx="1117790" cy="10477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09700" cy="1607820"/>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97" t="3812" r="43393" b="85611"/>
        <a:stretch>
          <a:fillRect/>
        </a:stretch>
      </xdr:blipFill>
      <xdr:spPr bwMode="auto">
        <a:xfrm>
          <a:off x="0" y="0"/>
          <a:ext cx="1409700" cy="16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116205</xdr:colOff>
      <xdr:row>1</xdr:row>
      <xdr:rowOff>156210</xdr:rowOff>
    </xdr:from>
    <xdr:to>
      <xdr:col>8</xdr:col>
      <xdr:colOff>45720</xdr:colOff>
      <xdr:row>16</xdr:row>
      <xdr:rowOff>186690</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551683</xdr:colOff>
      <xdr:row>0</xdr:row>
      <xdr:rowOff>124474</xdr:rowOff>
    </xdr:from>
    <xdr:ext cx="1139004" cy="828026"/>
    <xdr:pic>
      <xdr:nvPicPr>
        <xdr:cNvPr id="2" name="Imagen 1">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61246" y="124474"/>
          <a:ext cx="1139004" cy="82802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0</xdr:rowOff>
    </xdr:from>
    <xdr:to>
      <xdr:col>11</xdr:col>
      <xdr:colOff>558892</xdr:colOff>
      <xdr:row>24</xdr:row>
      <xdr:rowOff>118363</xdr:rowOff>
    </xdr:to>
    <xdr:grpSp>
      <xdr:nvGrpSpPr>
        <xdr:cNvPr id="3" name="Grupo 2">
          <a:extLst>
            <a:ext uri="{FF2B5EF4-FFF2-40B4-BE49-F238E27FC236}">
              <a16:creationId xmlns:a16="http://schemas.microsoft.com/office/drawing/2014/main" id="{00000000-0008-0000-0200-000003000000}"/>
            </a:ext>
          </a:extLst>
        </xdr:cNvPr>
        <xdr:cNvGrpSpPr/>
      </xdr:nvGrpSpPr>
      <xdr:grpSpPr>
        <a:xfrm>
          <a:off x="314325" y="23755350"/>
          <a:ext cx="13874842" cy="1289938"/>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139294</xdr:colOff>
      <xdr:row>0</xdr:row>
      <xdr:rowOff>0</xdr:rowOff>
    </xdr:from>
    <xdr:ext cx="1396132" cy="708394"/>
    <xdr:pic>
      <xdr:nvPicPr>
        <xdr:cNvPr id="2" name="Imagen 3">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39294" y="0"/>
          <a:ext cx="1396132" cy="7083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24</xdr:row>
      <xdr:rowOff>0</xdr:rowOff>
    </xdr:from>
    <xdr:to>
      <xdr:col>11</xdr:col>
      <xdr:colOff>221114</xdr:colOff>
      <xdr:row>27</xdr:row>
      <xdr:rowOff>0</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14325" y="39214425"/>
          <a:ext cx="13860914" cy="1114425"/>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278303</xdr:colOff>
      <xdr:row>0</xdr:row>
      <xdr:rowOff>0</xdr:rowOff>
    </xdr:from>
    <xdr:ext cx="1436197" cy="1102178"/>
    <xdr:pic>
      <xdr:nvPicPr>
        <xdr:cNvPr id="4" name="Imagen 3">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591267" y="0"/>
          <a:ext cx="1436197" cy="1102178"/>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1</xdr:rowOff>
    </xdr:from>
    <xdr:to>
      <xdr:col>11</xdr:col>
      <xdr:colOff>801686</xdr:colOff>
      <xdr:row>33</xdr:row>
      <xdr:rowOff>122465</xdr:rowOff>
    </xdr:to>
    <xdr:grpSp>
      <xdr:nvGrpSpPr>
        <xdr:cNvPr id="3" name="Grupo 2">
          <a:extLst>
            <a:ext uri="{FF2B5EF4-FFF2-40B4-BE49-F238E27FC236}">
              <a16:creationId xmlns:a16="http://schemas.microsoft.com/office/drawing/2014/main" id="{00000000-0008-0000-0500-000003000000}"/>
            </a:ext>
          </a:extLst>
        </xdr:cNvPr>
        <xdr:cNvGrpSpPr/>
      </xdr:nvGrpSpPr>
      <xdr:grpSpPr>
        <a:xfrm>
          <a:off x="314325" y="25717501"/>
          <a:ext cx="14050961" cy="2646589"/>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546412" cy="1288676"/>
    <xdr:pic>
      <xdr:nvPicPr>
        <xdr:cNvPr id="2" name="Imagen 2">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0" y="0"/>
          <a:ext cx="1546412" cy="128867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32</xdr:row>
      <xdr:rowOff>0</xdr:rowOff>
    </xdr:from>
    <xdr:to>
      <xdr:col>10</xdr:col>
      <xdr:colOff>177269</xdr:colOff>
      <xdr:row>38</xdr:row>
      <xdr:rowOff>107157</xdr:rowOff>
    </xdr:to>
    <xdr:grpSp>
      <xdr:nvGrpSpPr>
        <xdr:cNvPr id="3" name="Grupo 2">
          <a:extLst>
            <a:ext uri="{FF2B5EF4-FFF2-40B4-BE49-F238E27FC236}">
              <a16:creationId xmlns:a16="http://schemas.microsoft.com/office/drawing/2014/main" id="{00000000-0008-0000-0600-000003000000}"/>
            </a:ext>
          </a:extLst>
        </xdr:cNvPr>
        <xdr:cNvGrpSpPr/>
      </xdr:nvGrpSpPr>
      <xdr:grpSpPr>
        <a:xfrm>
          <a:off x="114300" y="38033325"/>
          <a:ext cx="13207469" cy="2393157"/>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7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cj.gov.co/es/transparencia/rendicion-de-cuentas/convocatorias" TargetMode="External"/><Relationship Id="rId2" Type="http://schemas.openxmlformats.org/officeDocument/2006/relationships/hyperlink" Target="https://scj.gov.co/sites/default/files/control/INFORME%20DE%20GESTION%20SDSCJ%20PRIMER%20TRIMESTRE%20-%20rev.pdf" TargetMode="External"/><Relationship Id="rId1" Type="http://schemas.openxmlformats.org/officeDocument/2006/relationships/hyperlink" Target="https://forms.office.com/pages/responsepage.aspx?id=LWWWsNsjUUeqfgSyJ2euw5O0svvFs-JFj3rKx7UgrH9UMksxWVpHT0ZDRkFFMzRBMFpOR1JYRllNNy4u"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scj.gov.co/es/transparencia/informacion-interes/publicacion/otras-publicaciones/informe-satisfacci%C3%B3n-ciudadana-4" TargetMode="Externa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0F2E"/>
  </sheetPr>
  <dimension ref="A1:O37"/>
  <sheetViews>
    <sheetView showGridLines="0" topLeftCell="A15" zoomScale="80" zoomScaleNormal="80" zoomScaleSheetLayoutView="100" workbookViewId="0">
      <selection activeCell="E30" sqref="E30:H35"/>
    </sheetView>
  </sheetViews>
  <sheetFormatPr baseColWidth="10" defaultColWidth="11.42578125" defaultRowHeight="12.75" x14ac:dyDescent="0.2"/>
  <cols>
    <col min="1" max="1" width="11.42578125" style="4"/>
    <col min="2" max="2" width="15.85546875" style="4" customWidth="1"/>
    <col min="3" max="3" width="9.85546875" style="4" customWidth="1"/>
    <col min="4" max="4" width="35.42578125" style="4" customWidth="1"/>
    <col min="5" max="6" width="17.85546875" style="4" customWidth="1"/>
    <col min="7" max="10" width="11.42578125" style="4"/>
    <col min="11" max="11" width="18.140625" style="4" customWidth="1"/>
    <col min="12" max="12" width="21.7109375" style="4" customWidth="1"/>
    <col min="13" max="16384" width="11.42578125" style="4"/>
  </cols>
  <sheetData>
    <row r="1" spans="1:14" ht="20.25" customHeight="1" x14ac:dyDescent="0.2">
      <c r="A1" s="244"/>
      <c r="B1" s="245"/>
      <c r="C1" s="250" t="s">
        <v>0</v>
      </c>
      <c r="D1" s="250"/>
      <c r="E1" s="252" t="s">
        <v>1</v>
      </c>
      <c r="F1" s="252"/>
      <c r="G1" s="252"/>
      <c r="H1" s="252"/>
      <c r="I1" s="252"/>
      <c r="J1" s="252"/>
      <c r="K1" s="252"/>
      <c r="L1" s="26" t="s">
        <v>2</v>
      </c>
      <c r="M1" s="254" t="s">
        <v>3</v>
      </c>
      <c r="N1" s="255"/>
    </row>
    <row r="2" spans="1:14" ht="20.25" customHeight="1" x14ac:dyDescent="0.2">
      <c r="A2" s="246"/>
      <c r="B2" s="247"/>
      <c r="C2" s="251"/>
      <c r="D2" s="251"/>
      <c r="E2" s="253"/>
      <c r="F2" s="253"/>
      <c r="G2" s="253"/>
      <c r="H2" s="253"/>
      <c r="I2" s="253"/>
      <c r="J2" s="253"/>
      <c r="K2" s="253"/>
      <c r="L2" s="27" t="s">
        <v>4</v>
      </c>
      <c r="M2" s="217">
        <v>2</v>
      </c>
      <c r="N2" s="256"/>
    </row>
    <row r="3" spans="1:14" ht="20.25" customHeight="1" x14ac:dyDescent="0.2">
      <c r="A3" s="246"/>
      <c r="B3" s="247"/>
      <c r="C3" s="251" t="s">
        <v>5</v>
      </c>
      <c r="D3" s="251"/>
      <c r="E3" s="253" t="s">
        <v>6</v>
      </c>
      <c r="F3" s="253"/>
      <c r="G3" s="253"/>
      <c r="H3" s="253"/>
      <c r="I3" s="253"/>
      <c r="J3" s="253"/>
      <c r="K3" s="253"/>
      <c r="L3" s="27" t="s">
        <v>7</v>
      </c>
      <c r="M3" s="257">
        <v>43346</v>
      </c>
      <c r="N3" s="258"/>
    </row>
    <row r="4" spans="1:14" ht="28.5" customHeight="1" x14ac:dyDescent="0.2">
      <c r="A4" s="248"/>
      <c r="B4" s="249"/>
      <c r="C4" s="251"/>
      <c r="D4" s="251"/>
      <c r="E4" s="253"/>
      <c r="F4" s="253"/>
      <c r="G4" s="253"/>
      <c r="H4" s="253"/>
      <c r="I4" s="253"/>
      <c r="J4" s="253"/>
      <c r="K4" s="253"/>
      <c r="L4" s="27" t="s">
        <v>8</v>
      </c>
      <c r="M4" s="217" t="s">
        <v>9</v>
      </c>
      <c r="N4" s="256"/>
    </row>
    <row r="5" spans="1:14" ht="15" customHeight="1" x14ac:dyDescent="0.2">
      <c r="A5" s="259"/>
      <c r="B5" s="260"/>
      <c r="C5" s="260"/>
      <c r="D5" s="260"/>
      <c r="E5" s="260"/>
      <c r="F5" s="260"/>
      <c r="G5" s="260"/>
      <c r="H5" s="260"/>
      <c r="I5" s="260"/>
      <c r="J5" s="260"/>
      <c r="K5" s="260"/>
      <c r="L5" s="260"/>
      <c r="M5" s="260"/>
      <c r="N5" s="261"/>
    </row>
    <row r="6" spans="1:14" x14ac:dyDescent="0.2">
      <c r="A6" s="213" t="s">
        <v>10</v>
      </c>
      <c r="B6" s="214"/>
      <c r="C6" s="214"/>
      <c r="D6" s="214"/>
      <c r="E6" s="214"/>
      <c r="F6" s="214"/>
      <c r="G6" s="214"/>
      <c r="H6" s="214"/>
      <c r="I6" s="214"/>
      <c r="J6" s="214"/>
      <c r="K6" s="214"/>
      <c r="L6" s="214"/>
      <c r="M6" s="214"/>
      <c r="N6" s="262"/>
    </row>
    <row r="7" spans="1:14" ht="9.75" customHeight="1" thickBot="1" x14ac:dyDescent="0.25">
      <c r="A7" s="15"/>
      <c r="B7" s="16"/>
      <c r="C7" s="16"/>
      <c r="D7" s="16"/>
      <c r="E7" s="16"/>
      <c r="F7" s="16"/>
      <c r="G7" s="16"/>
      <c r="H7" s="16"/>
      <c r="I7" s="16"/>
      <c r="J7" s="16"/>
      <c r="K7" s="16"/>
      <c r="L7" s="16"/>
      <c r="M7" s="16"/>
      <c r="N7" s="17"/>
    </row>
    <row r="8" spans="1:14" ht="20.25" customHeight="1" x14ac:dyDescent="0.2">
      <c r="A8" s="237" t="s">
        <v>11</v>
      </c>
      <c r="B8" s="238"/>
      <c r="C8" s="238"/>
      <c r="D8" s="238"/>
      <c r="E8" s="238"/>
      <c r="F8" s="238"/>
      <c r="G8" s="238"/>
      <c r="H8" s="238"/>
      <c r="I8" s="238"/>
      <c r="J8" s="238"/>
      <c r="K8" s="238"/>
      <c r="L8" s="238"/>
      <c r="M8" s="238"/>
      <c r="N8" s="239"/>
    </row>
    <row r="9" spans="1:14" ht="39.75" customHeight="1" thickBot="1" x14ac:dyDescent="0.25">
      <c r="A9" s="263" t="s">
        <v>12</v>
      </c>
      <c r="B9" s="264"/>
      <c r="C9" s="264"/>
      <c r="D9" s="264"/>
      <c r="E9" s="264"/>
      <c r="F9" s="264"/>
      <c r="G9" s="264"/>
      <c r="H9" s="264"/>
      <c r="I9" s="264"/>
      <c r="J9" s="264"/>
      <c r="K9" s="264"/>
      <c r="L9" s="264"/>
      <c r="M9" s="264"/>
      <c r="N9" s="265"/>
    </row>
    <row r="10" spans="1:14" ht="8.25" customHeight="1" thickBot="1" x14ac:dyDescent="0.25">
      <c r="A10" s="219"/>
      <c r="B10" s="220"/>
      <c r="C10" s="220"/>
      <c r="D10" s="220"/>
      <c r="E10" s="220"/>
      <c r="F10" s="220"/>
      <c r="G10" s="220"/>
      <c r="H10" s="220"/>
      <c r="I10" s="220"/>
      <c r="J10" s="220"/>
      <c r="K10" s="220"/>
      <c r="L10" s="220"/>
      <c r="M10" s="220"/>
      <c r="N10" s="221"/>
    </row>
    <row r="11" spans="1:14" ht="18.75" customHeight="1" x14ac:dyDescent="0.2">
      <c r="A11" s="237" t="s">
        <v>13</v>
      </c>
      <c r="B11" s="238"/>
      <c r="C11" s="238"/>
      <c r="D11" s="238"/>
      <c r="E11" s="238"/>
      <c r="F11" s="238"/>
      <c r="G11" s="238"/>
      <c r="H11" s="238"/>
      <c r="I11" s="238"/>
      <c r="J11" s="238"/>
      <c r="K11" s="238"/>
      <c r="L11" s="238"/>
      <c r="M11" s="238"/>
      <c r="N11" s="239"/>
    </row>
    <row r="12" spans="1:14" s="6" customFormat="1" ht="91.5" customHeight="1" thickBot="1" x14ac:dyDescent="0.3">
      <c r="A12" s="207" t="s">
        <v>14</v>
      </c>
      <c r="B12" s="208"/>
      <c r="C12" s="208"/>
      <c r="D12" s="208"/>
      <c r="E12" s="208"/>
      <c r="F12" s="208"/>
      <c r="G12" s="208"/>
      <c r="H12" s="208"/>
      <c r="I12" s="208"/>
      <c r="J12" s="208"/>
      <c r="K12" s="208"/>
      <c r="L12" s="208"/>
      <c r="M12" s="208"/>
      <c r="N12" s="209"/>
    </row>
    <row r="13" spans="1:14" ht="10.5" customHeight="1" x14ac:dyDescent="0.2">
      <c r="A13" s="18"/>
      <c r="B13" s="3"/>
      <c r="C13" s="3"/>
      <c r="D13" s="3"/>
      <c r="E13" s="3"/>
      <c r="F13" s="3"/>
      <c r="G13" s="3"/>
      <c r="H13" s="3"/>
      <c r="I13" s="3"/>
      <c r="J13" s="3"/>
      <c r="K13" s="3"/>
      <c r="L13" s="3"/>
      <c r="M13" s="3"/>
      <c r="N13" s="3"/>
    </row>
    <row r="14" spans="1:14" x14ac:dyDescent="0.2">
      <c r="B14" s="19"/>
      <c r="C14" s="222" t="s">
        <v>15</v>
      </c>
      <c r="D14" s="215"/>
      <c r="E14" s="215"/>
      <c r="F14" s="215"/>
      <c r="G14" s="215"/>
      <c r="H14" s="222"/>
      <c r="I14" s="222"/>
      <c r="J14" s="222"/>
    </row>
    <row r="15" spans="1:14" ht="27" customHeight="1" x14ac:dyDescent="0.2">
      <c r="A15" s="87">
        <v>0.2</v>
      </c>
      <c r="B15" s="25" t="s">
        <v>16</v>
      </c>
      <c r="C15" s="25" t="s">
        <v>17</v>
      </c>
      <c r="D15" s="3"/>
      <c r="E15" s="3"/>
      <c r="F15" s="3"/>
      <c r="G15" s="3"/>
      <c r="H15" s="5"/>
      <c r="I15" s="5"/>
      <c r="J15" s="5"/>
    </row>
    <row r="16" spans="1:14" ht="13.5" customHeight="1" x14ac:dyDescent="0.2">
      <c r="A16" s="85"/>
      <c r="B16" s="63">
        <v>12</v>
      </c>
      <c r="C16" s="71">
        <f>'C 1. Riesgos Corrupción'!BD6</f>
        <v>7.2366666666666662E-2</v>
      </c>
      <c r="D16" s="227" t="s">
        <v>18</v>
      </c>
      <c r="E16" s="227"/>
      <c r="F16" s="227"/>
      <c r="G16" s="227"/>
      <c r="H16" s="228"/>
      <c r="I16" s="228"/>
      <c r="J16" s="228"/>
    </row>
    <row r="17" spans="1:14" ht="13.5" customHeight="1" x14ac:dyDescent="0.2">
      <c r="A17" s="73">
        <f>1.67*Menú!B17</f>
        <v>0</v>
      </c>
      <c r="B17" s="63">
        <v>0</v>
      </c>
      <c r="C17" s="72">
        <v>0</v>
      </c>
      <c r="D17" s="227" t="s">
        <v>19</v>
      </c>
      <c r="E17" s="227"/>
      <c r="F17" s="227"/>
      <c r="G17" s="227"/>
      <c r="H17" s="228"/>
      <c r="I17" s="228"/>
      <c r="J17" s="228"/>
    </row>
    <row r="18" spans="1:14" ht="13.5" customHeight="1" x14ac:dyDescent="0.2">
      <c r="A18" s="73">
        <f>1.1111*Menú!B18</f>
        <v>19.9998</v>
      </c>
      <c r="B18" s="63">
        <v>18</v>
      </c>
      <c r="C18" s="71">
        <f>'C 3. Rendición Cuentas'!BD6</f>
        <v>7.6473833333333352E-2</v>
      </c>
      <c r="D18" s="227" t="s">
        <v>20</v>
      </c>
      <c r="E18" s="227"/>
      <c r="F18" s="227"/>
      <c r="G18" s="227"/>
      <c r="H18" s="228"/>
      <c r="I18" s="228"/>
      <c r="J18" s="228"/>
    </row>
    <row r="19" spans="1:14" ht="13.5" customHeight="1" x14ac:dyDescent="0.2">
      <c r="A19" s="73">
        <f>1.6666*Menú!B19</f>
        <v>19.999200000000002</v>
      </c>
      <c r="B19" s="63">
        <v>12</v>
      </c>
      <c r="C19" s="71">
        <f>'C 4. Atención Ciudadano'!BD6</f>
        <v>5.0737272727272728E-2</v>
      </c>
      <c r="D19" s="227" t="s">
        <v>21</v>
      </c>
      <c r="E19" s="227"/>
      <c r="F19" s="227"/>
      <c r="G19" s="227"/>
      <c r="H19" s="228"/>
      <c r="I19" s="228"/>
      <c r="J19" s="228"/>
    </row>
    <row r="20" spans="1:14" ht="13.5" customHeight="1" x14ac:dyDescent="0.2">
      <c r="A20" s="73">
        <f>0.8333*Menú!B20</f>
        <v>19.999200000000002</v>
      </c>
      <c r="B20" s="63">
        <v>24</v>
      </c>
      <c r="C20" s="71">
        <f>'C 5. Transparencia Acceso'!BD6</f>
        <v>3.4438712121212127E-2</v>
      </c>
      <c r="D20" s="227" t="s">
        <v>22</v>
      </c>
      <c r="E20" s="227"/>
      <c r="F20" s="227"/>
      <c r="G20" s="227"/>
      <c r="H20" s="228"/>
      <c r="I20" s="228"/>
      <c r="J20" s="228"/>
    </row>
    <row r="21" spans="1:14" ht="27.75" customHeight="1" x14ac:dyDescent="0.2">
      <c r="A21" s="73">
        <f>10+(1.66666*6)</f>
        <v>19.999960000000002</v>
      </c>
      <c r="B21" s="63">
        <v>7</v>
      </c>
      <c r="C21" s="71">
        <f>'C 6. Iniciativas Adicionales'!BD6</f>
        <v>4.3477272727272726E-2</v>
      </c>
      <c r="D21" s="227" t="s">
        <v>23</v>
      </c>
      <c r="E21" s="227"/>
      <c r="F21" s="227"/>
      <c r="G21" s="227"/>
      <c r="H21" s="228"/>
      <c r="I21" s="228"/>
      <c r="J21" s="228"/>
    </row>
    <row r="22" spans="1:14" ht="13.5" customHeight="1" x14ac:dyDescent="0.2">
      <c r="A22" s="73">
        <f>SUM(A16:A21)</f>
        <v>79.998160000000013</v>
      </c>
      <c r="B22" s="25">
        <f>SUM(B16:B21)</f>
        <v>73</v>
      </c>
      <c r="C22" s="86">
        <f>SUM(C16:C21)</f>
        <v>0.27749375757575756</v>
      </c>
      <c r="D22" s="25" t="s">
        <v>24</v>
      </c>
      <c r="E22" s="25"/>
      <c r="F22" s="25"/>
      <c r="G22" s="25"/>
      <c r="H22" s="25"/>
      <c r="I22" s="25"/>
      <c r="J22" s="25"/>
    </row>
    <row r="23" spans="1:14" x14ac:dyDescent="0.2">
      <c r="A23" s="18"/>
      <c r="B23" s="3"/>
      <c r="C23" s="3"/>
      <c r="D23" s="3"/>
      <c r="E23" s="3"/>
      <c r="F23" s="3"/>
      <c r="G23" s="3"/>
      <c r="H23" s="3"/>
      <c r="I23" s="3"/>
      <c r="J23" s="3"/>
      <c r="K23" s="3"/>
      <c r="L23" s="3"/>
      <c r="M23" s="3"/>
      <c r="N23" s="3"/>
    </row>
    <row r="24" spans="1:14" ht="13.5" thickBot="1" x14ac:dyDescent="0.25">
      <c r="A24" s="213" t="s">
        <v>25</v>
      </c>
      <c r="B24" s="214"/>
      <c r="C24" s="214"/>
      <c r="D24" s="215"/>
      <c r="E24" s="215"/>
      <c r="F24" s="215"/>
      <c r="G24" s="215"/>
      <c r="H24" s="213" t="s">
        <v>26</v>
      </c>
      <c r="I24" s="214"/>
      <c r="J24" s="214"/>
      <c r="K24" s="214"/>
      <c r="L24" s="214"/>
      <c r="M24" s="214"/>
      <c r="N24" s="214"/>
    </row>
    <row r="25" spans="1:14" ht="15.75" thickBot="1" x14ac:dyDescent="0.25">
      <c r="A25" s="240" t="s">
        <v>27</v>
      </c>
      <c r="B25" s="240"/>
      <c r="C25" s="240"/>
      <c r="D25" s="240"/>
      <c r="E25" s="240"/>
      <c r="F25" s="240"/>
      <c r="G25" s="240"/>
      <c r="H25" s="241" t="s">
        <v>28</v>
      </c>
      <c r="I25" s="242"/>
      <c r="J25" s="242"/>
      <c r="K25" s="242"/>
      <c r="L25" s="242"/>
      <c r="M25" s="242"/>
      <c r="N25" s="243"/>
    </row>
    <row r="26" spans="1:14" ht="13.5" thickBot="1" x14ac:dyDescent="0.25">
      <c r="A26" s="20"/>
      <c r="B26" s="21"/>
      <c r="C26" s="21"/>
      <c r="D26" s="22"/>
      <c r="E26" s="22"/>
      <c r="F26" s="22"/>
      <c r="G26" s="22"/>
      <c r="H26" s="21"/>
      <c r="I26" s="21"/>
      <c r="J26" s="21"/>
      <c r="K26" s="21"/>
      <c r="L26" s="21"/>
      <c r="M26" s="21"/>
      <c r="N26" s="23"/>
    </row>
    <row r="27" spans="1:14" x14ac:dyDescent="0.2">
      <c r="A27" s="229" t="s">
        <v>29</v>
      </c>
      <c r="B27" s="230"/>
      <c r="C27" s="230"/>
      <c r="D27" s="231"/>
      <c r="E27" s="231"/>
      <c r="F27" s="231"/>
      <c r="G27" s="231"/>
      <c r="H27" s="230"/>
      <c r="I27" s="230"/>
      <c r="J27" s="230"/>
      <c r="K27" s="230"/>
      <c r="L27" s="230"/>
      <c r="M27" s="230"/>
      <c r="N27" s="232"/>
    </row>
    <row r="28" spans="1:14" x14ac:dyDescent="0.2">
      <c r="A28" s="233" t="s">
        <v>30</v>
      </c>
      <c r="B28" s="234"/>
      <c r="C28" s="234"/>
      <c r="D28" s="235"/>
      <c r="E28" s="235" t="s">
        <v>31</v>
      </c>
      <c r="F28" s="235"/>
      <c r="G28" s="235"/>
      <c r="H28" s="234"/>
      <c r="I28" s="234" t="s">
        <v>32</v>
      </c>
      <c r="J28" s="234"/>
      <c r="K28" s="234"/>
      <c r="L28" s="234"/>
      <c r="M28" s="234"/>
      <c r="N28" s="236"/>
    </row>
    <row r="29" spans="1:14" x14ac:dyDescent="0.2">
      <c r="A29" s="226">
        <v>1</v>
      </c>
      <c r="B29" s="217"/>
      <c r="C29" s="217"/>
      <c r="D29" s="223"/>
      <c r="E29" s="216">
        <v>44952</v>
      </c>
      <c r="F29" s="223"/>
      <c r="G29" s="223"/>
      <c r="H29" s="217"/>
      <c r="I29" s="224" t="s">
        <v>33</v>
      </c>
      <c r="J29" s="224"/>
      <c r="K29" s="224"/>
      <c r="L29" s="224"/>
      <c r="M29" s="224"/>
      <c r="N29" s="225"/>
    </row>
    <row r="30" spans="1:14" ht="52.5" customHeight="1" x14ac:dyDescent="0.2">
      <c r="A30" s="217">
        <v>2</v>
      </c>
      <c r="B30" s="217"/>
      <c r="C30" s="217"/>
      <c r="D30" s="217"/>
      <c r="E30" s="216">
        <v>45042</v>
      </c>
      <c r="F30" s="216"/>
      <c r="G30" s="216"/>
      <c r="H30" s="216"/>
      <c r="I30" s="218" t="s">
        <v>34</v>
      </c>
      <c r="J30" s="218"/>
      <c r="K30" s="218"/>
      <c r="L30" s="218"/>
      <c r="M30" s="218"/>
      <c r="N30" s="218"/>
    </row>
    <row r="31" spans="1:14" ht="40.5" customHeight="1" x14ac:dyDescent="0.2">
      <c r="A31" s="217"/>
      <c r="B31" s="217"/>
      <c r="C31" s="217"/>
      <c r="D31" s="217"/>
      <c r="E31" s="216"/>
      <c r="F31" s="216"/>
      <c r="G31" s="216"/>
      <c r="H31" s="216"/>
      <c r="I31" s="218" t="s">
        <v>35</v>
      </c>
      <c r="J31" s="218"/>
      <c r="K31" s="218"/>
      <c r="L31" s="218"/>
      <c r="M31" s="218"/>
      <c r="N31" s="218"/>
    </row>
    <row r="32" spans="1:14" ht="45" customHeight="1" x14ac:dyDescent="0.2">
      <c r="A32" s="217"/>
      <c r="B32" s="217"/>
      <c r="C32" s="217"/>
      <c r="D32" s="217"/>
      <c r="E32" s="216"/>
      <c r="F32" s="216"/>
      <c r="G32" s="216"/>
      <c r="H32" s="216"/>
      <c r="I32" s="218" t="s">
        <v>36</v>
      </c>
      <c r="J32" s="218"/>
      <c r="K32" s="218"/>
      <c r="L32" s="218"/>
      <c r="M32" s="218"/>
      <c r="N32" s="218"/>
    </row>
    <row r="33" spans="1:15" ht="55.5" customHeight="1" x14ac:dyDescent="0.2">
      <c r="A33" s="217"/>
      <c r="B33" s="217"/>
      <c r="C33" s="217"/>
      <c r="D33" s="217"/>
      <c r="E33" s="216"/>
      <c r="F33" s="216"/>
      <c r="G33" s="216"/>
      <c r="H33" s="216"/>
      <c r="I33" s="218" t="s">
        <v>37</v>
      </c>
      <c r="J33" s="218"/>
      <c r="K33" s="218"/>
      <c r="L33" s="218"/>
      <c r="M33" s="218"/>
      <c r="N33" s="218"/>
    </row>
    <row r="34" spans="1:15" ht="104.25" customHeight="1" x14ac:dyDescent="0.2">
      <c r="A34" s="217"/>
      <c r="B34" s="217"/>
      <c r="C34" s="217"/>
      <c r="D34" s="217"/>
      <c r="E34" s="216"/>
      <c r="F34" s="216"/>
      <c r="G34" s="216"/>
      <c r="H34" s="216"/>
      <c r="I34" s="218" t="s">
        <v>38</v>
      </c>
      <c r="J34" s="218"/>
      <c r="K34" s="218"/>
      <c r="L34" s="218"/>
      <c r="M34" s="218"/>
      <c r="N34" s="218"/>
      <c r="O34" s="74"/>
    </row>
    <row r="35" spans="1:15" ht="66.75" customHeight="1" x14ac:dyDescent="0.2">
      <c r="A35" s="217"/>
      <c r="B35" s="217"/>
      <c r="C35" s="217"/>
      <c r="D35" s="217"/>
      <c r="E35" s="216"/>
      <c r="F35" s="216"/>
      <c r="G35" s="216"/>
      <c r="H35" s="216"/>
      <c r="I35" s="218" t="s">
        <v>39</v>
      </c>
      <c r="J35" s="218"/>
      <c r="K35" s="218"/>
      <c r="L35" s="218"/>
      <c r="M35" s="218"/>
      <c r="N35" s="218"/>
      <c r="O35" s="74"/>
    </row>
    <row r="36" spans="1:15" ht="15.75" customHeight="1" x14ac:dyDescent="0.2">
      <c r="A36" s="33"/>
      <c r="B36" s="33"/>
      <c r="C36" s="33"/>
      <c r="D36" s="33"/>
    </row>
    <row r="37" spans="1:15" x14ac:dyDescent="0.2">
      <c r="A37" s="212" t="s">
        <v>40</v>
      </c>
      <c r="B37" s="212"/>
      <c r="C37" s="210" t="s">
        <v>41</v>
      </c>
      <c r="D37" s="211"/>
      <c r="E37" s="211"/>
      <c r="F37" s="211"/>
      <c r="G37" s="211"/>
    </row>
  </sheetData>
  <mergeCells count="44">
    <mergeCell ref="A8:N8"/>
    <mergeCell ref="A11:N11"/>
    <mergeCell ref="A25:G25"/>
    <mergeCell ref="H25:N25"/>
    <mergeCell ref="A1:B4"/>
    <mergeCell ref="C1:D2"/>
    <mergeCell ref="E1:K2"/>
    <mergeCell ref="M1:N1"/>
    <mergeCell ref="M2:N2"/>
    <mergeCell ref="C3:D4"/>
    <mergeCell ref="E3:K4"/>
    <mergeCell ref="M3:N3"/>
    <mergeCell ref="M4:N4"/>
    <mergeCell ref="A5:N5"/>
    <mergeCell ref="A6:N6"/>
    <mergeCell ref="A9:N9"/>
    <mergeCell ref="A10:N10"/>
    <mergeCell ref="C14:J14"/>
    <mergeCell ref="E29:H29"/>
    <mergeCell ref="I29:N29"/>
    <mergeCell ref="A29:D29"/>
    <mergeCell ref="D21:J21"/>
    <mergeCell ref="D16:J16"/>
    <mergeCell ref="D17:J17"/>
    <mergeCell ref="D18:J18"/>
    <mergeCell ref="D19:J19"/>
    <mergeCell ref="D20:J20"/>
    <mergeCell ref="A27:N27"/>
    <mergeCell ref="A28:D28"/>
    <mergeCell ref="I28:N28"/>
    <mergeCell ref="E28:H28"/>
    <mergeCell ref="H24:N24"/>
    <mergeCell ref="A12:N12"/>
    <mergeCell ref="C37:G37"/>
    <mergeCell ref="A37:B37"/>
    <mergeCell ref="A24:G24"/>
    <mergeCell ref="E30:H35"/>
    <mergeCell ref="A30:D35"/>
    <mergeCell ref="I30:N30"/>
    <mergeCell ref="I31:N31"/>
    <mergeCell ref="I32:N32"/>
    <mergeCell ref="I33:N33"/>
    <mergeCell ref="I34:N34"/>
    <mergeCell ref="I35:N35"/>
  </mergeCells>
  <phoneticPr fontId="1" type="noConversion"/>
  <hyperlinks>
    <hyperlink ref="H25:N25" r:id="rId1" display="Ver "/>
    <hyperlink ref="D19:J19" location="'C 4. Atención Ciudadano'!Área_de_impresión" display="COMPONENTE 4.  MECANISMOS PARA MEJORAR LA ATENCIÓN AL CIUDADANO"/>
    <hyperlink ref="D20:J20" location="'C 5. Transparencia Acceso'!Área_de_impresión" display="COMPONENTE 5. MECANISMOS PARA LA TRANSPARENCIA Y ACCESO A LA INFORMACIÓN PÚBLICA"/>
    <hyperlink ref="D21:J21" location="'C 6. Iniciativas adicionales'!A1" display="COMPONENTE 6. INICIATIVAS ADICIONALES /PLAN DE GESTIÓN DE LA INTEGRIDAD (EN CUMPLIMIENTO AL ARTÍCULO 2° DEL DECRETO 118 DE 2018)"/>
    <hyperlink ref="D18:J18" location="'C 3. Rendición Cuentas'!Área_de_impresión" display="COMPONENTE 3. RENDICIÓN DE CUENTAS"/>
    <hyperlink ref="D17:J17" location="'C 2. Racionalización Trámite'!A1" display="COMPONENTE 2. RACIONALIZACIÓN DE TRÁMITES"/>
    <hyperlink ref="D16:J16" location="'C 1. Riesgos Corrupción'!A1" display="COMPONENTE 1. GESTIÓN DEL RIESGO DE CORRUPCIÓN – MAPA DE RIESGOS DE CORRUPCIÓN"/>
    <hyperlink ref="A25:G25" r:id="rId2" tooltip="https://scj.gov.co/es/transparencia/planeacion-presupuesto-ingresos/plan-accion" display="Ver"/>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M34"/>
  <sheetViews>
    <sheetView showGridLines="0" tabSelected="1" view="pageBreakPreview" zoomScaleNormal="100" zoomScaleSheetLayoutView="100" workbookViewId="0">
      <selection activeCell="H32" sqref="H32"/>
    </sheetView>
  </sheetViews>
  <sheetFormatPr baseColWidth="10" defaultColWidth="11.42578125" defaultRowHeight="15" x14ac:dyDescent="0.25"/>
  <cols>
    <col min="7" max="7" width="31.85546875" customWidth="1"/>
    <col min="8" max="8" width="20.7109375" customWidth="1"/>
    <col min="10" max="13" width="13.42578125" customWidth="1"/>
  </cols>
  <sheetData>
    <row r="1" spans="10:13" x14ac:dyDescent="0.25">
      <c r="J1" s="266" t="s">
        <v>605</v>
      </c>
      <c r="K1" s="266"/>
      <c r="L1" s="266"/>
      <c r="M1" s="266"/>
    </row>
    <row r="2" spans="10:13" x14ac:dyDescent="0.25">
      <c r="J2" s="266"/>
      <c r="K2" s="266"/>
      <c r="L2" s="266"/>
      <c r="M2" s="266"/>
    </row>
    <row r="3" spans="10:13" x14ac:dyDescent="0.25">
      <c r="J3" s="266"/>
      <c r="K3" s="266"/>
      <c r="L3" s="266"/>
      <c r="M3" s="266"/>
    </row>
    <row r="4" spans="10:13" x14ac:dyDescent="0.25">
      <c r="J4" s="266"/>
      <c r="K4" s="266"/>
      <c r="L4" s="266"/>
      <c r="M4" s="266"/>
    </row>
    <row r="5" spans="10:13" x14ac:dyDescent="0.25">
      <c r="J5" s="266"/>
      <c r="K5" s="266"/>
      <c r="L5" s="266"/>
      <c r="M5" s="266"/>
    </row>
    <row r="6" spans="10:13" x14ac:dyDescent="0.25">
      <c r="J6" s="266"/>
      <c r="K6" s="266"/>
      <c r="L6" s="266"/>
      <c r="M6" s="266"/>
    </row>
    <row r="7" spans="10:13" x14ac:dyDescent="0.25">
      <c r="J7" s="266"/>
      <c r="K7" s="266"/>
      <c r="L7" s="266"/>
      <c r="M7" s="266"/>
    </row>
    <row r="8" spans="10:13" x14ac:dyDescent="0.25">
      <c r="J8" s="266"/>
      <c r="K8" s="266"/>
      <c r="L8" s="266"/>
      <c r="M8" s="266"/>
    </row>
    <row r="9" spans="10:13" x14ac:dyDescent="0.25">
      <c r="J9" s="266"/>
      <c r="K9" s="266"/>
      <c r="L9" s="266"/>
      <c r="M9" s="266"/>
    </row>
    <row r="10" spans="10:13" x14ac:dyDescent="0.25">
      <c r="J10" s="266"/>
      <c r="K10" s="266"/>
      <c r="L10" s="266"/>
      <c r="M10" s="266"/>
    </row>
    <row r="11" spans="10:13" x14ac:dyDescent="0.25">
      <c r="J11" s="266"/>
      <c r="K11" s="266"/>
      <c r="L11" s="266"/>
      <c r="M11" s="266"/>
    </row>
    <row r="12" spans="10:13" x14ac:dyDescent="0.25">
      <c r="J12" s="266"/>
      <c r="K12" s="266"/>
      <c r="L12" s="266"/>
      <c r="M12" s="266"/>
    </row>
    <row r="13" spans="10:13" x14ac:dyDescent="0.25">
      <c r="J13" s="266"/>
      <c r="K13" s="266"/>
      <c r="L13" s="266"/>
      <c r="M13" s="266"/>
    </row>
    <row r="14" spans="10:13" x14ac:dyDescent="0.25">
      <c r="J14" s="266"/>
      <c r="K14" s="266"/>
      <c r="L14" s="266"/>
      <c r="M14" s="266"/>
    </row>
    <row r="15" spans="10:13" x14ac:dyDescent="0.25">
      <c r="J15" s="266"/>
      <c r="K15" s="266"/>
      <c r="L15" s="266"/>
      <c r="M15" s="266"/>
    </row>
    <row r="16" spans="10:13" x14ac:dyDescent="0.25">
      <c r="J16" s="266"/>
      <c r="K16" s="266"/>
      <c r="L16" s="266"/>
      <c r="M16" s="266"/>
    </row>
    <row r="17" spans="3:13" x14ac:dyDescent="0.25">
      <c r="J17" s="266"/>
      <c r="K17" s="266"/>
      <c r="L17" s="266"/>
      <c r="M17" s="266"/>
    </row>
    <row r="18" spans="3:13" x14ac:dyDescent="0.25">
      <c r="J18" s="266"/>
      <c r="K18" s="266"/>
      <c r="L18" s="266"/>
      <c r="M18" s="266"/>
    </row>
    <row r="19" spans="3:13" x14ac:dyDescent="0.25">
      <c r="J19" s="266"/>
      <c r="K19" s="266"/>
      <c r="L19" s="266"/>
      <c r="M19" s="266"/>
    </row>
    <row r="20" spans="3:13" x14ac:dyDescent="0.25">
      <c r="C20" s="267" t="s">
        <v>532</v>
      </c>
      <c r="D20" s="267"/>
      <c r="E20" s="267"/>
      <c r="F20" s="267"/>
      <c r="G20" s="267"/>
      <c r="H20" s="169">
        <f>H22+H24+H25+H26+H27</f>
        <v>0.27749375757575756</v>
      </c>
      <c r="J20" s="266"/>
      <c r="K20" s="266"/>
      <c r="L20" s="266"/>
      <c r="M20" s="266"/>
    </row>
    <row r="21" spans="3:13" x14ac:dyDescent="0.25">
      <c r="C21" s="268" t="s">
        <v>533</v>
      </c>
      <c r="D21" s="268"/>
      <c r="E21" s="268"/>
      <c r="F21" s="268"/>
      <c r="G21" s="268"/>
      <c r="H21" s="170" t="s">
        <v>534</v>
      </c>
      <c r="J21" s="266"/>
      <c r="K21" s="266"/>
      <c r="L21" s="266"/>
      <c r="M21" s="266"/>
    </row>
    <row r="22" spans="3:13" x14ac:dyDescent="0.25">
      <c r="C22" s="269" t="s">
        <v>535</v>
      </c>
      <c r="D22" s="269"/>
      <c r="E22" s="269"/>
      <c r="F22" s="269"/>
      <c r="G22" s="269"/>
      <c r="H22" s="171">
        <f>+'C 1. Riesgos Corrupción'!BL19</f>
        <v>7.2366666666666662E-2</v>
      </c>
      <c r="J22" s="266"/>
      <c r="K22" s="266"/>
      <c r="L22" s="266"/>
      <c r="M22" s="266"/>
    </row>
    <row r="23" spans="3:13" x14ac:dyDescent="0.25">
      <c r="C23" s="269" t="s">
        <v>19</v>
      </c>
      <c r="D23" s="269"/>
      <c r="E23" s="269"/>
      <c r="F23" s="269"/>
      <c r="G23" s="269"/>
      <c r="H23" s="171">
        <v>0</v>
      </c>
      <c r="J23" s="266"/>
      <c r="K23" s="266"/>
      <c r="L23" s="266"/>
      <c r="M23" s="266"/>
    </row>
    <row r="24" spans="3:13" x14ac:dyDescent="0.25">
      <c r="C24" s="269" t="s">
        <v>20</v>
      </c>
      <c r="D24" s="269"/>
      <c r="E24" s="269"/>
      <c r="F24" s="269"/>
      <c r="G24" s="269"/>
      <c r="H24" s="171">
        <f>+'C 3. Rendición Cuentas'!BL25</f>
        <v>7.6473833333333352E-2</v>
      </c>
      <c r="J24" s="266"/>
      <c r="K24" s="266"/>
      <c r="L24" s="266"/>
      <c r="M24" s="266"/>
    </row>
    <row r="25" spans="3:13" x14ac:dyDescent="0.25">
      <c r="C25" s="269" t="s">
        <v>21</v>
      </c>
      <c r="D25" s="269"/>
      <c r="E25" s="269"/>
      <c r="F25" s="269"/>
      <c r="G25" s="269"/>
      <c r="H25" s="171">
        <f>+'C 4. Atención Ciudadano'!BL19</f>
        <v>5.0737272727272728E-2</v>
      </c>
      <c r="J25" s="266"/>
      <c r="K25" s="266"/>
      <c r="L25" s="266"/>
      <c r="M25" s="266"/>
    </row>
    <row r="26" spans="3:13" ht="27.75" customHeight="1" x14ac:dyDescent="0.25">
      <c r="C26" s="270" t="s">
        <v>22</v>
      </c>
      <c r="D26" s="270"/>
      <c r="E26" s="270"/>
      <c r="F26" s="270"/>
      <c r="G26" s="270"/>
      <c r="H26" s="171">
        <f>+'C 5. Transparencia Acceso'!BL31</f>
        <v>3.4438712121212127E-2</v>
      </c>
      <c r="J26" s="266"/>
      <c r="K26" s="266"/>
      <c r="L26" s="266"/>
      <c r="M26" s="266"/>
    </row>
    <row r="27" spans="3:13" x14ac:dyDescent="0.25">
      <c r="C27" s="269" t="s">
        <v>536</v>
      </c>
      <c r="D27" s="269"/>
      <c r="E27" s="269"/>
      <c r="F27" s="269"/>
      <c r="G27" s="269"/>
      <c r="H27" s="171">
        <f>+'C 6. Iniciativas Adicionales'!BL15</f>
        <v>4.3477272727272726E-2</v>
      </c>
      <c r="J27" s="266"/>
      <c r="K27" s="266"/>
      <c r="L27" s="266"/>
      <c r="M27" s="266"/>
    </row>
    <row r="28" spans="3:13" x14ac:dyDescent="0.25">
      <c r="J28" s="266"/>
      <c r="K28" s="266"/>
      <c r="L28" s="266"/>
      <c r="M28" s="266"/>
    </row>
    <row r="29" spans="3:13" x14ac:dyDescent="0.25">
      <c r="J29" s="266"/>
      <c r="K29" s="266"/>
      <c r="L29" s="266"/>
      <c r="M29" s="266"/>
    </row>
    <row r="30" spans="3:13" x14ac:dyDescent="0.25">
      <c r="J30" s="266"/>
      <c r="K30" s="266"/>
      <c r="L30" s="266"/>
      <c r="M30" s="266"/>
    </row>
    <row r="31" spans="3:13" x14ac:dyDescent="0.25">
      <c r="J31" s="266"/>
      <c r="K31" s="266"/>
      <c r="L31" s="266"/>
      <c r="M31" s="266"/>
    </row>
    <row r="32" spans="3:13" x14ac:dyDescent="0.25">
      <c r="J32" s="266"/>
      <c r="K32" s="266"/>
      <c r="L32" s="266"/>
      <c r="M32" s="266"/>
    </row>
    <row r="33" spans="10:13" x14ac:dyDescent="0.25">
      <c r="J33" s="266"/>
      <c r="K33" s="266"/>
      <c r="L33" s="266"/>
      <c r="M33" s="266"/>
    </row>
    <row r="34" spans="10:13" x14ac:dyDescent="0.25">
      <c r="J34" s="266"/>
      <c r="K34" s="266"/>
      <c r="L34" s="266"/>
      <c r="M34" s="266"/>
    </row>
  </sheetData>
  <mergeCells count="9">
    <mergeCell ref="J1:M34"/>
    <mergeCell ref="C20:G20"/>
    <mergeCell ref="C21:G21"/>
    <mergeCell ref="C22:G22"/>
    <mergeCell ref="C23:G23"/>
    <mergeCell ref="C24:G24"/>
    <mergeCell ref="C25:G25"/>
    <mergeCell ref="C26:G26"/>
    <mergeCell ref="C27:G27"/>
  </mergeCells>
  <hyperlinks>
    <hyperlink ref="E21:H21" location="'C 3. Rendición Cuentas'!Área_de_impresión" display="COMPONENTE 3. RENDICIÓN DE CUENTAS"/>
    <hyperlink ref="E20:H20" location="'C 2. Racionalización Trámite'!A1" display="COMPONENTE 2. RACIONALIZACIÓN DE TRÁMITES"/>
  </hyperlinks>
  <pageMargins left="0.7" right="0.7" top="0.75" bottom="0.75" header="0.3" footer="0.3"/>
  <pageSetup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A1:BM20"/>
  <sheetViews>
    <sheetView showGridLines="0" topLeftCell="B5" zoomScaleNormal="100" zoomScaleSheetLayoutView="70" workbookViewId="0">
      <pane xSplit="2" ySplit="2" topLeftCell="D7" activePane="bottomRight" state="frozen"/>
      <selection pane="topRight" activeCell="D5" sqref="D5"/>
      <selection pane="bottomLeft" activeCell="B7" sqref="B7"/>
      <selection pane="bottomRight"/>
    </sheetView>
  </sheetViews>
  <sheetFormatPr baseColWidth="10" defaultColWidth="11.42578125" defaultRowHeight="12.75" x14ac:dyDescent="0.2"/>
  <cols>
    <col min="1" max="1" width="4.7109375" style="183" customWidth="1"/>
    <col min="2" max="2" width="19.85546875" style="1" customWidth="1"/>
    <col min="3" max="3" width="12.28515625" style="1" customWidth="1"/>
    <col min="4" max="4" width="53.85546875" style="2" customWidth="1"/>
    <col min="5" max="5" width="18" style="2" customWidth="1"/>
    <col min="6" max="6" width="19.85546875" style="2" customWidth="1"/>
    <col min="7" max="7" width="35.85546875" style="3" customWidth="1"/>
    <col min="8" max="11" width="10" style="1" customWidth="1"/>
    <col min="12" max="13" width="8.5703125" style="1" customWidth="1"/>
    <col min="14" max="15" width="12" style="1" customWidth="1"/>
    <col min="16" max="16" width="15.7109375" style="183" customWidth="1"/>
    <col min="17" max="17" width="5.85546875" style="64" customWidth="1"/>
    <col min="18" max="18" width="3.7109375" style="64" bestFit="1" customWidth="1"/>
    <col min="19" max="19" width="7.28515625" style="64" bestFit="1" customWidth="1"/>
    <col min="20" max="20" width="7.5703125" style="64" bestFit="1" customWidth="1"/>
    <col min="21" max="21" width="6.28515625" style="64" bestFit="1" customWidth="1"/>
    <col min="22" max="22" width="7.28515625" style="64" bestFit="1" customWidth="1"/>
    <col min="23" max="24" width="4.85546875" style="64" bestFit="1" customWidth="1"/>
    <col min="25" max="25" width="7.28515625" style="64" bestFit="1" customWidth="1"/>
    <col min="26" max="26" width="4.85546875" style="64" bestFit="1" customWidth="1"/>
    <col min="27" max="27" width="5.5703125" style="64" bestFit="1" customWidth="1"/>
    <col min="28" max="28" width="7.28515625" style="64" customWidth="1"/>
    <col min="29" max="29" width="4.85546875" style="64" customWidth="1"/>
    <col min="30" max="30" width="5.42578125" style="64" customWidth="1"/>
    <col min="31" max="31" width="7.28515625" style="64" customWidth="1"/>
    <col min="32" max="32" width="4.85546875" style="64" customWidth="1"/>
    <col min="33" max="33" width="4.7109375" style="64" customWidth="1"/>
    <col min="34" max="34" width="7.28515625" style="64" customWidth="1"/>
    <col min="35" max="35" width="4.85546875" style="64" customWidth="1"/>
    <col min="36" max="36" width="7.140625" style="64" customWidth="1"/>
    <col min="37" max="37" width="7.28515625" style="64" customWidth="1"/>
    <col min="38" max="38" width="4.85546875" style="64" customWidth="1"/>
    <col min="39" max="39" width="10.42578125" style="64" customWidth="1"/>
    <col min="40" max="40" width="7.28515625" style="64" customWidth="1"/>
    <col min="41" max="41" width="4.85546875" style="64" customWidth="1"/>
    <col min="42" max="42" width="7.85546875" style="64" customWidth="1"/>
    <col min="43" max="43" width="7.28515625" style="64" customWidth="1"/>
    <col min="44" max="44" width="4.85546875" style="64" customWidth="1"/>
    <col min="45" max="45" width="9.85546875" style="64" customWidth="1"/>
    <col min="46" max="46" width="7.28515625" style="64" customWidth="1"/>
    <col min="47" max="47" width="4.85546875" style="64" customWidth="1"/>
    <col min="48" max="48" width="11.42578125" style="64" customWidth="1"/>
    <col min="49" max="49" width="7.28515625" style="64" customWidth="1"/>
    <col min="50" max="50" width="4.85546875" style="64" customWidth="1"/>
    <col min="51" max="51" width="5.140625" style="64" customWidth="1"/>
    <col min="52" max="52" width="7.28515625" style="64" customWidth="1"/>
    <col min="53" max="53" width="4.85546875" style="64" customWidth="1"/>
    <col min="54" max="54" width="3.85546875" style="64" customWidth="1"/>
    <col min="55" max="55" width="12.7109375" style="64" customWidth="1"/>
    <col min="56" max="56" width="14.140625" style="65" customWidth="1"/>
    <col min="57" max="58" width="49.140625" style="64" customWidth="1"/>
    <col min="59" max="60" width="49.140625" style="181" customWidth="1"/>
    <col min="61" max="61" width="55.28515625" style="182" customWidth="1"/>
    <col min="62" max="62" width="13.42578125" style="61" customWidth="1"/>
    <col min="63" max="64" width="13.5703125" style="61" customWidth="1"/>
    <col min="65" max="65" width="39.140625" style="14" customWidth="1"/>
    <col min="66" max="16384" width="11.42578125" style="14"/>
  </cols>
  <sheetData>
    <row r="1" spans="1:65" s="13" customFormat="1" ht="23.25" customHeight="1" x14ac:dyDescent="0.25">
      <c r="B1" s="277"/>
      <c r="C1" s="252"/>
      <c r="D1" s="250" t="s">
        <v>0</v>
      </c>
      <c r="E1" s="250"/>
      <c r="F1" s="252" t="s">
        <v>1</v>
      </c>
      <c r="G1" s="252"/>
      <c r="H1" s="252"/>
      <c r="I1" s="252"/>
      <c r="J1" s="252"/>
      <c r="K1" s="252"/>
      <c r="L1" s="273" t="s">
        <v>2</v>
      </c>
      <c r="M1" s="273"/>
      <c r="N1" s="254" t="s">
        <v>3</v>
      </c>
      <c r="O1" s="254"/>
      <c r="BD1" s="66"/>
      <c r="BE1" s="79"/>
      <c r="BF1" s="79"/>
      <c r="BG1" s="79"/>
      <c r="BH1" s="79"/>
      <c r="BI1" s="108"/>
    </row>
    <row r="2" spans="1:65" s="13" customFormat="1" ht="16.5" customHeight="1" x14ac:dyDescent="0.25">
      <c r="B2" s="278"/>
      <c r="C2" s="253"/>
      <c r="D2" s="251"/>
      <c r="E2" s="251"/>
      <c r="F2" s="253"/>
      <c r="G2" s="253"/>
      <c r="H2" s="253"/>
      <c r="I2" s="253"/>
      <c r="J2" s="253"/>
      <c r="K2" s="253"/>
      <c r="L2" s="274" t="s">
        <v>4</v>
      </c>
      <c r="M2" s="274"/>
      <c r="N2" s="217">
        <v>2</v>
      </c>
      <c r="O2" s="217"/>
      <c r="BD2" s="66"/>
      <c r="BE2" s="79"/>
      <c r="BF2" s="79"/>
      <c r="BG2" s="79"/>
      <c r="BH2" s="79"/>
      <c r="BI2" s="108"/>
    </row>
    <row r="3" spans="1:65" s="13" customFormat="1" ht="34.5" customHeight="1" x14ac:dyDescent="0.25">
      <c r="B3" s="278"/>
      <c r="C3" s="253"/>
      <c r="D3" s="251" t="s">
        <v>5</v>
      </c>
      <c r="E3" s="251"/>
      <c r="F3" s="253" t="s">
        <v>42</v>
      </c>
      <c r="G3" s="253"/>
      <c r="H3" s="253"/>
      <c r="I3" s="253"/>
      <c r="J3" s="253"/>
      <c r="K3" s="253"/>
      <c r="L3" s="274" t="s">
        <v>7</v>
      </c>
      <c r="M3" s="274"/>
      <c r="N3" s="257">
        <v>43346</v>
      </c>
      <c r="O3" s="257"/>
      <c r="BD3" s="66"/>
      <c r="BE3" s="79"/>
      <c r="BF3" s="79"/>
      <c r="BG3" s="79"/>
      <c r="BH3" s="79"/>
      <c r="BI3" s="108"/>
    </row>
    <row r="4" spans="1:65" s="13" customFormat="1" ht="63" customHeight="1" x14ac:dyDescent="0.25">
      <c r="B4" s="279"/>
      <c r="C4" s="276"/>
      <c r="D4" s="275"/>
      <c r="E4" s="275"/>
      <c r="F4" s="276"/>
      <c r="G4" s="276"/>
      <c r="H4" s="276"/>
      <c r="I4" s="276"/>
      <c r="J4" s="276"/>
      <c r="K4" s="276"/>
      <c r="L4" s="282" t="s">
        <v>8</v>
      </c>
      <c r="M4" s="282"/>
      <c r="N4" s="281" t="s">
        <v>9</v>
      </c>
      <c r="O4" s="281"/>
      <c r="P4" s="139" t="s">
        <v>43</v>
      </c>
      <c r="BD4" s="66"/>
      <c r="BE4" s="79"/>
      <c r="BF4" s="79"/>
      <c r="BG4" s="79"/>
      <c r="BH4" s="79"/>
      <c r="BI4" s="108"/>
    </row>
    <row r="5" spans="1:65" s="13" customFormat="1" ht="25.5" customHeight="1" x14ac:dyDescent="0.25">
      <c r="B5" s="280" t="s">
        <v>18</v>
      </c>
      <c r="C5" s="280"/>
      <c r="D5" s="280"/>
      <c r="E5" s="280"/>
      <c r="F5" s="280"/>
      <c r="G5" s="280"/>
      <c r="H5" s="280"/>
      <c r="I5" s="280"/>
      <c r="J5" s="280"/>
      <c r="K5" s="280"/>
      <c r="L5" s="280"/>
      <c r="M5" s="280"/>
      <c r="N5" s="280"/>
      <c r="O5" s="280"/>
      <c r="P5" s="280"/>
      <c r="Q5" s="140" t="s">
        <v>44</v>
      </c>
      <c r="R5" s="140"/>
      <c r="S5" s="140" t="s">
        <v>45</v>
      </c>
      <c r="T5" s="141" t="s">
        <v>46</v>
      </c>
      <c r="U5" s="141"/>
      <c r="V5" s="140" t="s">
        <v>45</v>
      </c>
      <c r="W5" s="140" t="s">
        <v>47</v>
      </c>
      <c r="X5" s="140"/>
      <c r="Y5" s="140" t="s">
        <v>45</v>
      </c>
      <c r="Z5" s="141" t="s">
        <v>48</v>
      </c>
      <c r="AA5" s="141"/>
      <c r="AB5" s="140" t="s">
        <v>45</v>
      </c>
      <c r="AC5" s="140" t="s">
        <v>49</v>
      </c>
      <c r="AD5" s="140"/>
      <c r="AE5" s="140" t="s">
        <v>45</v>
      </c>
      <c r="AF5" s="141" t="s">
        <v>50</v>
      </c>
      <c r="AG5" s="141"/>
      <c r="AH5" s="140" t="s">
        <v>45</v>
      </c>
      <c r="AI5" s="140" t="s">
        <v>51</v>
      </c>
      <c r="AJ5" s="140"/>
      <c r="AK5" s="140" t="s">
        <v>45</v>
      </c>
      <c r="AL5" s="141" t="s">
        <v>52</v>
      </c>
      <c r="AM5" s="141"/>
      <c r="AN5" s="140" t="s">
        <v>45</v>
      </c>
      <c r="AO5" s="142" t="s">
        <v>53</v>
      </c>
      <c r="AP5" s="142"/>
      <c r="AQ5" s="140" t="s">
        <v>45</v>
      </c>
      <c r="AR5" s="143" t="s">
        <v>54</v>
      </c>
      <c r="AS5" s="143"/>
      <c r="AT5" s="140" t="s">
        <v>45</v>
      </c>
      <c r="AU5" s="142" t="s">
        <v>55</v>
      </c>
      <c r="AV5" s="142"/>
      <c r="AW5" s="140" t="s">
        <v>45</v>
      </c>
      <c r="AX5" s="143" t="s">
        <v>56</v>
      </c>
      <c r="AY5" s="143"/>
      <c r="AZ5" s="144" t="s">
        <v>45</v>
      </c>
      <c r="BA5" s="145" t="s">
        <v>57</v>
      </c>
      <c r="BB5" s="145"/>
      <c r="BC5" s="146" t="s">
        <v>58</v>
      </c>
      <c r="BD5" s="146" t="s">
        <v>59</v>
      </c>
      <c r="BE5" s="283" t="s">
        <v>60</v>
      </c>
      <c r="BF5" s="283"/>
      <c r="BG5" s="283" t="s">
        <v>61</v>
      </c>
      <c r="BH5" s="283"/>
      <c r="BI5" s="283" t="s">
        <v>500</v>
      </c>
      <c r="BJ5" s="283" t="s">
        <v>505</v>
      </c>
      <c r="BK5" s="283" t="s">
        <v>501</v>
      </c>
      <c r="BL5" s="283" t="s">
        <v>502</v>
      </c>
    </row>
    <row r="6" spans="1:65" s="13" customFormat="1" ht="25.5" x14ac:dyDescent="0.25">
      <c r="B6" s="88" t="s">
        <v>62</v>
      </c>
      <c r="C6" s="88" t="s">
        <v>63</v>
      </c>
      <c r="D6" s="88" t="s">
        <v>64</v>
      </c>
      <c r="E6" s="253" t="s">
        <v>65</v>
      </c>
      <c r="F6" s="253"/>
      <c r="G6" s="88" t="s">
        <v>66</v>
      </c>
      <c r="H6" s="253" t="s">
        <v>67</v>
      </c>
      <c r="I6" s="253"/>
      <c r="J6" s="253" t="s">
        <v>68</v>
      </c>
      <c r="K6" s="253"/>
      <c r="L6" s="253" t="s">
        <v>69</v>
      </c>
      <c r="M6" s="253"/>
      <c r="N6" s="253" t="s">
        <v>70</v>
      </c>
      <c r="O6" s="253"/>
      <c r="P6" s="50">
        <f>SUM(P7:P18)</f>
        <v>0.20039999999999994</v>
      </c>
      <c r="Q6" s="104" t="s">
        <v>71</v>
      </c>
      <c r="R6" s="105" t="s">
        <v>72</v>
      </c>
      <c r="S6" s="147"/>
      <c r="T6" s="104" t="s">
        <v>71</v>
      </c>
      <c r="U6" s="105" t="s">
        <v>72</v>
      </c>
      <c r="V6" s="147"/>
      <c r="W6" s="104" t="s">
        <v>71</v>
      </c>
      <c r="X6" s="105" t="s">
        <v>72</v>
      </c>
      <c r="Y6" s="147"/>
      <c r="Z6" s="104" t="s">
        <v>71</v>
      </c>
      <c r="AA6" s="105" t="s">
        <v>72</v>
      </c>
      <c r="AB6" s="147"/>
      <c r="AC6" s="104" t="s">
        <v>71</v>
      </c>
      <c r="AD6" s="105" t="s">
        <v>72</v>
      </c>
      <c r="AE6" s="147"/>
      <c r="AF6" s="104" t="s">
        <v>71</v>
      </c>
      <c r="AG6" s="105" t="s">
        <v>72</v>
      </c>
      <c r="AH6" s="147"/>
      <c r="AI6" s="104" t="s">
        <v>71</v>
      </c>
      <c r="AJ6" s="105" t="s">
        <v>72</v>
      </c>
      <c r="AK6" s="147"/>
      <c r="AL6" s="104" t="s">
        <v>71</v>
      </c>
      <c r="AM6" s="105" t="s">
        <v>72</v>
      </c>
      <c r="AN6" s="147"/>
      <c r="AO6" s="104" t="s">
        <v>71</v>
      </c>
      <c r="AP6" s="105" t="s">
        <v>72</v>
      </c>
      <c r="AQ6" s="147"/>
      <c r="AR6" s="104" t="s">
        <v>71</v>
      </c>
      <c r="AS6" s="105" t="s">
        <v>72</v>
      </c>
      <c r="AT6" s="147"/>
      <c r="AU6" s="104" t="s">
        <v>71</v>
      </c>
      <c r="AV6" s="105" t="s">
        <v>72</v>
      </c>
      <c r="AW6" s="147"/>
      <c r="AX6" s="104" t="s">
        <v>71</v>
      </c>
      <c r="AY6" s="105" t="s">
        <v>72</v>
      </c>
      <c r="AZ6" s="147"/>
      <c r="BA6" s="104" t="s">
        <v>71</v>
      </c>
      <c r="BB6" s="148" t="s">
        <v>72</v>
      </c>
      <c r="BC6" s="149"/>
      <c r="BD6" s="150">
        <f>SUM(BD7:BD18)</f>
        <v>7.2366666666666662E-2</v>
      </c>
      <c r="BE6" s="146" t="s">
        <v>73</v>
      </c>
      <c r="BF6" s="146" t="s">
        <v>74</v>
      </c>
      <c r="BG6" s="146" t="s">
        <v>73</v>
      </c>
      <c r="BH6" s="146" t="s">
        <v>74</v>
      </c>
      <c r="BI6" s="283"/>
      <c r="BJ6" s="283"/>
      <c r="BK6" s="283"/>
      <c r="BL6" s="283"/>
    </row>
    <row r="7" spans="1:65" s="29" customFormat="1" ht="257.25" customHeight="1" x14ac:dyDescent="0.2">
      <c r="A7" s="176"/>
      <c r="B7" s="272" t="s">
        <v>75</v>
      </c>
      <c r="C7" s="89" t="s">
        <v>76</v>
      </c>
      <c r="D7" s="90" t="s">
        <v>77</v>
      </c>
      <c r="E7" s="271" t="s">
        <v>78</v>
      </c>
      <c r="F7" s="271"/>
      <c r="G7" s="90" t="s">
        <v>79</v>
      </c>
      <c r="H7" s="223" t="s">
        <v>80</v>
      </c>
      <c r="I7" s="223"/>
      <c r="J7" s="223"/>
      <c r="K7" s="223"/>
      <c r="L7" s="223" t="s">
        <v>81</v>
      </c>
      <c r="M7" s="223"/>
      <c r="N7" s="216">
        <v>45291</v>
      </c>
      <c r="O7" s="216"/>
      <c r="P7" s="49">
        <v>1.67E-2</v>
      </c>
      <c r="Q7" s="104">
        <v>1</v>
      </c>
      <c r="R7" s="105">
        <v>1</v>
      </c>
      <c r="S7" s="106">
        <f>IFERROR(R7/Q7,"")</f>
        <v>1</v>
      </c>
      <c r="T7" s="104">
        <v>1</v>
      </c>
      <c r="U7" s="105">
        <v>1</v>
      </c>
      <c r="V7" s="106">
        <f>IFERROR(U7/T7,"")</f>
        <v>1</v>
      </c>
      <c r="W7" s="104">
        <v>1</v>
      </c>
      <c r="X7" s="105">
        <v>1</v>
      </c>
      <c r="Y7" s="106">
        <f>IFERROR(X7/W7,"")</f>
        <v>1</v>
      </c>
      <c r="Z7" s="104">
        <v>1</v>
      </c>
      <c r="AA7" s="105">
        <v>1</v>
      </c>
      <c r="AB7" s="106">
        <f>IFERROR(AA7/Z7,"")</f>
        <v>1</v>
      </c>
      <c r="AC7" s="104">
        <v>1</v>
      </c>
      <c r="AD7" s="105"/>
      <c r="AE7" s="106">
        <f>IFERROR(AD7/AC7,"")</f>
        <v>0</v>
      </c>
      <c r="AF7" s="104">
        <v>1</v>
      </c>
      <c r="AG7" s="105"/>
      <c r="AH7" s="106">
        <f>IFERROR(AG7/AF7,"")</f>
        <v>0</v>
      </c>
      <c r="AI7" s="104">
        <v>1</v>
      </c>
      <c r="AJ7" s="105"/>
      <c r="AK7" s="106">
        <f>IFERROR(AJ7/AI7,"")</f>
        <v>0</v>
      </c>
      <c r="AL7" s="104">
        <v>1</v>
      </c>
      <c r="AM7" s="105"/>
      <c r="AN7" s="106">
        <f>IFERROR(AM7/AL7,"")</f>
        <v>0</v>
      </c>
      <c r="AO7" s="104">
        <v>1</v>
      </c>
      <c r="AP7" s="105"/>
      <c r="AQ7" s="106">
        <f>IFERROR(AP7/AO7,"")</f>
        <v>0</v>
      </c>
      <c r="AR7" s="104">
        <v>1</v>
      </c>
      <c r="AS7" s="105"/>
      <c r="AT7" s="106">
        <f>IFERROR(AS7/AR7,"")</f>
        <v>0</v>
      </c>
      <c r="AU7" s="104">
        <v>1</v>
      </c>
      <c r="AV7" s="105"/>
      <c r="AW7" s="106">
        <f>IFERROR(AV7/AU7,"")</f>
        <v>0</v>
      </c>
      <c r="AX7" s="104">
        <v>1</v>
      </c>
      <c r="AY7" s="105"/>
      <c r="AZ7" s="106">
        <f>IFERROR(AY7/AX7,"")</f>
        <v>0</v>
      </c>
      <c r="BA7" s="104">
        <f>Q7+T7+W7+Z7+AC7+AF7+AI7+AL7+AO7+AR7+AU7+AX7</f>
        <v>12</v>
      </c>
      <c r="BB7" s="104">
        <f>R7+U7+X7+AA7+AD7+AG7+AJ7+AM7+AP7+AS7+AV7+AY7</f>
        <v>4</v>
      </c>
      <c r="BC7" s="106">
        <f>IFERROR(BB7/BA7,"")</f>
        <v>0.33333333333333331</v>
      </c>
      <c r="BD7" s="107">
        <f>IFERROR(BC7*P7,"")</f>
        <v>5.5666666666666659E-3</v>
      </c>
      <c r="BE7" s="177" t="s">
        <v>82</v>
      </c>
      <c r="BF7" s="177" t="s">
        <v>83</v>
      </c>
      <c r="BG7" s="177" t="s">
        <v>84</v>
      </c>
      <c r="BH7" s="177" t="s">
        <v>85</v>
      </c>
      <c r="BI7" s="199" t="s">
        <v>567</v>
      </c>
      <c r="BJ7" s="196" t="s">
        <v>508</v>
      </c>
      <c r="BK7" s="111">
        <f t="shared" ref="BK7:BK18" si="0">BB7/BA7</f>
        <v>0.33333333333333331</v>
      </c>
      <c r="BL7" s="112">
        <f>BC7*P7</f>
        <v>5.5666666666666659E-3</v>
      </c>
      <c r="BM7" s="161" t="s">
        <v>553</v>
      </c>
    </row>
    <row r="8" spans="1:65" s="29" customFormat="1" ht="62.25" customHeight="1" x14ac:dyDescent="0.2">
      <c r="A8" s="176"/>
      <c r="B8" s="272"/>
      <c r="C8" s="89" t="s">
        <v>86</v>
      </c>
      <c r="D8" s="90" t="s">
        <v>87</v>
      </c>
      <c r="E8" s="271" t="s">
        <v>88</v>
      </c>
      <c r="F8" s="271"/>
      <c r="G8" s="90" t="s">
        <v>89</v>
      </c>
      <c r="H8" s="223" t="s">
        <v>80</v>
      </c>
      <c r="I8" s="223"/>
      <c r="J8" s="223"/>
      <c r="K8" s="223"/>
      <c r="L8" s="223" t="s">
        <v>90</v>
      </c>
      <c r="M8" s="223"/>
      <c r="N8" s="216">
        <v>45291</v>
      </c>
      <c r="O8" s="216"/>
      <c r="P8" s="49">
        <v>1.67E-2</v>
      </c>
      <c r="Q8" s="104"/>
      <c r="R8" s="105"/>
      <c r="S8" s="106" t="str">
        <f t="shared" ref="S8:S18" si="1">IFERROR(R8/Q8,"")</f>
        <v/>
      </c>
      <c r="T8" s="104"/>
      <c r="U8" s="105"/>
      <c r="V8" s="106" t="str">
        <f t="shared" ref="V8:V18" si="2">IFERROR(U8/T8,"")</f>
        <v/>
      </c>
      <c r="W8" s="104"/>
      <c r="X8" s="105"/>
      <c r="Y8" s="106" t="str">
        <f t="shared" ref="Y8:Y18" si="3">IFERROR(X8/W8,"")</f>
        <v/>
      </c>
      <c r="Z8" s="104"/>
      <c r="AA8" s="105"/>
      <c r="AB8" s="106" t="str">
        <f t="shared" ref="AB8:AB18" si="4">IFERROR(AA8/Z8,"")</f>
        <v/>
      </c>
      <c r="AC8" s="104"/>
      <c r="AD8" s="105"/>
      <c r="AE8" s="106" t="str">
        <f t="shared" ref="AE8:AE18" si="5">IFERROR(AD8/AC8,"")</f>
        <v/>
      </c>
      <c r="AF8" s="104"/>
      <c r="AG8" s="105"/>
      <c r="AH8" s="106" t="str">
        <f t="shared" ref="AH8:AH18" si="6">IFERROR(AG8/AF8,"")</f>
        <v/>
      </c>
      <c r="AI8" s="104"/>
      <c r="AJ8" s="105"/>
      <c r="AK8" s="106" t="str">
        <f t="shared" ref="AK8:AK18" si="7">IFERROR(AJ8/AI8,"")</f>
        <v/>
      </c>
      <c r="AL8" s="104"/>
      <c r="AM8" s="105"/>
      <c r="AN8" s="106" t="str">
        <f t="shared" ref="AN8:AN18" si="8">IFERROR(AM8/AL8,"")</f>
        <v/>
      </c>
      <c r="AO8" s="104"/>
      <c r="AP8" s="105"/>
      <c r="AQ8" s="106" t="str">
        <f t="shared" ref="AQ8:AQ18" si="9">IFERROR(AP8/AO8,"")</f>
        <v/>
      </c>
      <c r="AR8" s="104"/>
      <c r="AS8" s="105"/>
      <c r="AT8" s="106" t="str">
        <f t="shared" ref="AT8:AT18" si="10">IFERROR(AS8/AR8,"")</f>
        <v/>
      </c>
      <c r="AU8" s="104"/>
      <c r="AV8" s="105"/>
      <c r="AW8" s="106" t="str">
        <f t="shared" ref="AW8:AW18" si="11">IFERROR(AV8/AU8,"")</f>
        <v/>
      </c>
      <c r="AX8" s="104">
        <v>1</v>
      </c>
      <c r="AY8" s="105"/>
      <c r="AZ8" s="106">
        <f t="shared" ref="AZ8:AZ18" si="12">IFERROR(AY8/AX8,"")</f>
        <v>0</v>
      </c>
      <c r="BA8" s="104">
        <f t="shared" ref="BA8:BA18" si="13">Q8+T8+W8+Z8+AC8+AF8+AI8+AL8+AO8+AR8+AU8+AX8</f>
        <v>1</v>
      </c>
      <c r="BB8" s="104">
        <f t="shared" ref="BB8:BB18" si="14">R8+U8+X8+AA8+AD8+AG8+AJ8+AM8+AP8+AS8+AV8+AY8</f>
        <v>0</v>
      </c>
      <c r="BC8" s="106">
        <f t="shared" ref="BC8:BC18" si="15">IFERROR(BB8/BA8,"")</f>
        <v>0</v>
      </c>
      <c r="BD8" s="107">
        <f>IFERROR(BC8*P8,"")</f>
        <v>0</v>
      </c>
      <c r="BE8" s="119"/>
      <c r="BF8" s="119"/>
      <c r="BG8" s="119"/>
      <c r="BH8" s="177" t="s">
        <v>91</v>
      </c>
      <c r="BI8" s="184" t="s">
        <v>503</v>
      </c>
      <c r="BJ8" s="110" t="s">
        <v>507</v>
      </c>
      <c r="BK8" s="113">
        <f t="shared" si="0"/>
        <v>0</v>
      </c>
      <c r="BL8" s="112">
        <f>BD8*P8</f>
        <v>0</v>
      </c>
    </row>
    <row r="9" spans="1:65" s="29" customFormat="1" ht="109.5" customHeight="1" x14ac:dyDescent="0.2">
      <c r="A9" s="176"/>
      <c r="B9" s="272"/>
      <c r="C9" s="89" t="s">
        <v>92</v>
      </c>
      <c r="D9" s="90" t="s">
        <v>93</v>
      </c>
      <c r="E9" s="223" t="s">
        <v>555</v>
      </c>
      <c r="F9" s="223"/>
      <c r="G9" s="90" t="s">
        <v>556</v>
      </c>
      <c r="H9" s="223" t="s">
        <v>80</v>
      </c>
      <c r="I9" s="223"/>
      <c r="J9" s="223"/>
      <c r="K9" s="223"/>
      <c r="L9" s="223" t="s">
        <v>90</v>
      </c>
      <c r="M9" s="223"/>
      <c r="N9" s="216">
        <v>45291</v>
      </c>
      <c r="O9" s="216"/>
      <c r="P9" s="49">
        <v>1.67E-2</v>
      </c>
      <c r="Q9" s="104"/>
      <c r="R9" s="105"/>
      <c r="S9" s="106" t="str">
        <f t="shared" si="1"/>
        <v/>
      </c>
      <c r="T9" s="104"/>
      <c r="U9" s="105"/>
      <c r="V9" s="106" t="str">
        <f t="shared" si="2"/>
        <v/>
      </c>
      <c r="W9" s="104"/>
      <c r="X9" s="105"/>
      <c r="Y9" s="106" t="str">
        <f t="shared" si="3"/>
        <v/>
      </c>
      <c r="Z9" s="104"/>
      <c r="AA9" s="105"/>
      <c r="AB9" s="106" t="str">
        <f t="shared" si="4"/>
        <v/>
      </c>
      <c r="AC9" s="104"/>
      <c r="AD9" s="105"/>
      <c r="AE9" s="106" t="str">
        <f t="shared" si="5"/>
        <v/>
      </c>
      <c r="AF9" s="104"/>
      <c r="AG9" s="105"/>
      <c r="AH9" s="106" t="str">
        <f t="shared" si="6"/>
        <v/>
      </c>
      <c r="AI9" s="104"/>
      <c r="AJ9" s="105"/>
      <c r="AK9" s="106" t="str">
        <f t="shared" si="7"/>
        <v/>
      </c>
      <c r="AL9" s="104"/>
      <c r="AM9" s="105"/>
      <c r="AN9" s="106" t="str">
        <f t="shared" si="8"/>
        <v/>
      </c>
      <c r="AO9" s="104"/>
      <c r="AP9" s="105"/>
      <c r="AQ9" s="106" t="str">
        <f t="shared" si="9"/>
        <v/>
      </c>
      <c r="AR9" s="104"/>
      <c r="AS9" s="105"/>
      <c r="AT9" s="106" t="str">
        <f t="shared" si="10"/>
        <v/>
      </c>
      <c r="AU9" s="104"/>
      <c r="AV9" s="105"/>
      <c r="AW9" s="106" t="str">
        <f t="shared" si="11"/>
        <v/>
      </c>
      <c r="AX9" s="104">
        <v>1</v>
      </c>
      <c r="AY9" s="105"/>
      <c r="AZ9" s="106">
        <f t="shared" si="12"/>
        <v>0</v>
      </c>
      <c r="BA9" s="104">
        <f t="shared" si="13"/>
        <v>1</v>
      </c>
      <c r="BB9" s="104">
        <f t="shared" si="14"/>
        <v>0</v>
      </c>
      <c r="BC9" s="106">
        <f t="shared" si="15"/>
        <v>0</v>
      </c>
      <c r="BD9" s="107">
        <f t="shared" ref="BD9:BD18" si="16">IFERROR(BC9*P9,"")</f>
        <v>0</v>
      </c>
      <c r="BE9" s="119"/>
      <c r="BF9" s="119"/>
      <c r="BG9" s="119"/>
      <c r="BH9" s="177" t="s">
        <v>91</v>
      </c>
      <c r="BI9" s="122" t="s">
        <v>504</v>
      </c>
      <c r="BJ9" s="110" t="s">
        <v>507</v>
      </c>
      <c r="BK9" s="113">
        <f t="shared" si="0"/>
        <v>0</v>
      </c>
      <c r="BL9" s="112">
        <f>BD9*P9</f>
        <v>0</v>
      </c>
    </row>
    <row r="10" spans="1:65" s="29" customFormat="1" ht="175.15" customHeight="1" x14ac:dyDescent="0.2">
      <c r="A10" s="176"/>
      <c r="B10" s="272"/>
      <c r="C10" s="89" t="s">
        <v>94</v>
      </c>
      <c r="D10" s="204" t="s">
        <v>95</v>
      </c>
      <c r="E10" s="271" t="s">
        <v>96</v>
      </c>
      <c r="F10" s="271"/>
      <c r="G10" s="90" t="s">
        <v>97</v>
      </c>
      <c r="H10" s="223" t="s">
        <v>80</v>
      </c>
      <c r="I10" s="223"/>
      <c r="J10" s="223"/>
      <c r="K10" s="223"/>
      <c r="L10" s="223" t="s">
        <v>90</v>
      </c>
      <c r="M10" s="223"/>
      <c r="N10" s="216" t="s">
        <v>98</v>
      </c>
      <c r="O10" s="216"/>
      <c r="P10" s="49">
        <v>1.67E-2</v>
      </c>
      <c r="Q10" s="104"/>
      <c r="R10" s="105"/>
      <c r="S10" s="106" t="str">
        <f t="shared" si="1"/>
        <v/>
      </c>
      <c r="T10" s="104"/>
      <c r="U10" s="105"/>
      <c r="V10" s="106" t="str">
        <f t="shared" si="2"/>
        <v/>
      </c>
      <c r="W10" s="104"/>
      <c r="X10" s="105"/>
      <c r="Y10" s="106" t="str">
        <f t="shared" si="3"/>
        <v/>
      </c>
      <c r="Z10" s="104">
        <v>1</v>
      </c>
      <c r="AA10" s="105"/>
      <c r="AB10" s="106">
        <f t="shared" si="4"/>
        <v>0</v>
      </c>
      <c r="AC10" s="104"/>
      <c r="AD10" s="105"/>
      <c r="AE10" s="106" t="str">
        <f t="shared" si="5"/>
        <v/>
      </c>
      <c r="AF10" s="104"/>
      <c r="AG10" s="105"/>
      <c r="AH10" s="106" t="str">
        <f t="shared" si="6"/>
        <v/>
      </c>
      <c r="AI10" s="104"/>
      <c r="AJ10" s="105"/>
      <c r="AK10" s="106" t="str">
        <f t="shared" si="7"/>
        <v/>
      </c>
      <c r="AL10" s="104"/>
      <c r="AM10" s="105"/>
      <c r="AN10" s="106" t="str">
        <f t="shared" si="8"/>
        <v/>
      </c>
      <c r="AO10" s="104"/>
      <c r="AP10" s="105"/>
      <c r="AQ10" s="106" t="str">
        <f t="shared" si="9"/>
        <v/>
      </c>
      <c r="AR10" s="104"/>
      <c r="AS10" s="105"/>
      <c r="AT10" s="106" t="str">
        <f t="shared" si="10"/>
        <v/>
      </c>
      <c r="AU10" s="104">
        <v>1</v>
      </c>
      <c r="AV10" s="105"/>
      <c r="AW10" s="106">
        <f t="shared" si="11"/>
        <v>0</v>
      </c>
      <c r="AX10" s="104"/>
      <c r="AY10" s="105"/>
      <c r="AZ10" s="106" t="str">
        <f t="shared" si="12"/>
        <v/>
      </c>
      <c r="BA10" s="104">
        <f t="shared" si="13"/>
        <v>2</v>
      </c>
      <c r="BB10" s="104">
        <f t="shared" si="14"/>
        <v>0</v>
      </c>
      <c r="BC10" s="106">
        <f t="shared" si="15"/>
        <v>0</v>
      </c>
      <c r="BD10" s="107">
        <f t="shared" si="16"/>
        <v>0</v>
      </c>
      <c r="BE10" s="119"/>
      <c r="BF10" s="119"/>
      <c r="BG10" s="177" t="s">
        <v>568</v>
      </c>
      <c r="BH10" s="178" t="s">
        <v>99</v>
      </c>
      <c r="BI10" s="190" t="s">
        <v>589</v>
      </c>
      <c r="BJ10" s="114" t="s">
        <v>508</v>
      </c>
      <c r="BK10" s="160">
        <f t="shared" si="0"/>
        <v>0</v>
      </c>
      <c r="BL10" s="115">
        <f>BC10*P10</f>
        <v>0</v>
      </c>
    </row>
    <row r="11" spans="1:65" s="29" customFormat="1" ht="132.75" customHeight="1" x14ac:dyDescent="0.2">
      <c r="A11" s="176"/>
      <c r="B11" s="272" t="s">
        <v>100</v>
      </c>
      <c r="C11" s="89" t="s">
        <v>101</v>
      </c>
      <c r="D11" s="90" t="s">
        <v>102</v>
      </c>
      <c r="E11" s="271" t="s">
        <v>103</v>
      </c>
      <c r="F11" s="271"/>
      <c r="G11" s="90" t="s">
        <v>104</v>
      </c>
      <c r="H11" s="223" t="s">
        <v>80</v>
      </c>
      <c r="I11" s="223"/>
      <c r="J11" s="223"/>
      <c r="K11" s="223"/>
      <c r="L11" s="223" t="s">
        <v>90</v>
      </c>
      <c r="M11" s="223"/>
      <c r="N11" s="216">
        <v>44957</v>
      </c>
      <c r="O11" s="216"/>
      <c r="P11" s="49">
        <v>1.67E-2</v>
      </c>
      <c r="Q11" s="104">
        <v>1</v>
      </c>
      <c r="R11" s="105">
        <v>1</v>
      </c>
      <c r="S11" s="106">
        <f t="shared" si="1"/>
        <v>1</v>
      </c>
      <c r="T11" s="104"/>
      <c r="U11" s="105"/>
      <c r="V11" s="106" t="str">
        <f t="shared" si="2"/>
        <v/>
      </c>
      <c r="W11" s="104"/>
      <c r="X11" s="105"/>
      <c r="Y11" s="106" t="str">
        <f t="shared" si="3"/>
        <v/>
      </c>
      <c r="Z11" s="104"/>
      <c r="AA11" s="105"/>
      <c r="AB11" s="106" t="str">
        <f t="shared" si="4"/>
        <v/>
      </c>
      <c r="AC11" s="104"/>
      <c r="AD11" s="105"/>
      <c r="AE11" s="106" t="str">
        <f t="shared" si="5"/>
        <v/>
      </c>
      <c r="AF11" s="104"/>
      <c r="AG11" s="105"/>
      <c r="AH11" s="106" t="str">
        <f t="shared" si="6"/>
        <v/>
      </c>
      <c r="AI11" s="104"/>
      <c r="AJ11" s="105"/>
      <c r="AK11" s="106" t="str">
        <f t="shared" si="7"/>
        <v/>
      </c>
      <c r="AL11" s="104"/>
      <c r="AM11" s="105"/>
      <c r="AN11" s="106" t="str">
        <f t="shared" si="8"/>
        <v/>
      </c>
      <c r="AO11" s="104"/>
      <c r="AP11" s="105"/>
      <c r="AQ11" s="106" t="str">
        <f t="shared" si="9"/>
        <v/>
      </c>
      <c r="AR11" s="104"/>
      <c r="AS11" s="105"/>
      <c r="AT11" s="106" t="str">
        <f t="shared" si="10"/>
        <v/>
      </c>
      <c r="AU11" s="104"/>
      <c r="AV11" s="105"/>
      <c r="AW11" s="106" t="str">
        <f t="shared" si="11"/>
        <v/>
      </c>
      <c r="AX11" s="104"/>
      <c r="AY11" s="105"/>
      <c r="AZ11" s="106" t="str">
        <f t="shared" si="12"/>
        <v/>
      </c>
      <c r="BA11" s="104">
        <f t="shared" si="13"/>
        <v>1</v>
      </c>
      <c r="BB11" s="104">
        <f t="shared" si="14"/>
        <v>1</v>
      </c>
      <c r="BC11" s="106">
        <f t="shared" si="15"/>
        <v>1</v>
      </c>
      <c r="BD11" s="107">
        <f t="shared" si="16"/>
        <v>1.67E-2</v>
      </c>
      <c r="BE11" s="177" t="s">
        <v>105</v>
      </c>
      <c r="BF11" s="177" t="s">
        <v>106</v>
      </c>
      <c r="BG11" s="179" t="s">
        <v>107</v>
      </c>
      <c r="BH11" s="179" t="s">
        <v>107</v>
      </c>
      <c r="BI11" s="199" t="s">
        <v>569</v>
      </c>
      <c r="BJ11" s="110" t="s">
        <v>506</v>
      </c>
      <c r="BK11" s="116">
        <f t="shared" si="0"/>
        <v>1</v>
      </c>
      <c r="BL11" s="112">
        <f>BC11*P11</f>
        <v>1.67E-2</v>
      </c>
    </row>
    <row r="12" spans="1:65" s="29" customFormat="1" ht="102.75" customHeight="1" x14ac:dyDescent="0.2">
      <c r="A12" s="176"/>
      <c r="B12" s="272"/>
      <c r="C12" s="89" t="s">
        <v>108</v>
      </c>
      <c r="D12" s="90" t="s">
        <v>109</v>
      </c>
      <c r="E12" s="271" t="s">
        <v>110</v>
      </c>
      <c r="F12" s="271"/>
      <c r="G12" s="90" t="s">
        <v>111</v>
      </c>
      <c r="H12" s="223" t="s">
        <v>80</v>
      </c>
      <c r="I12" s="223"/>
      <c r="J12" s="223"/>
      <c r="K12" s="223"/>
      <c r="L12" s="223" t="s">
        <v>90</v>
      </c>
      <c r="M12" s="223"/>
      <c r="N12" s="216" t="s">
        <v>112</v>
      </c>
      <c r="O12" s="216"/>
      <c r="P12" s="49">
        <v>1.67E-2</v>
      </c>
      <c r="Q12" s="104"/>
      <c r="R12" s="105"/>
      <c r="S12" s="106" t="str">
        <f t="shared" si="1"/>
        <v/>
      </c>
      <c r="T12" s="104"/>
      <c r="U12" s="105"/>
      <c r="V12" s="106" t="str">
        <f t="shared" si="2"/>
        <v/>
      </c>
      <c r="W12" s="104"/>
      <c r="X12" s="105"/>
      <c r="Y12" s="106" t="str">
        <f t="shared" si="3"/>
        <v/>
      </c>
      <c r="Z12" s="104"/>
      <c r="AA12" s="105"/>
      <c r="AB12" s="106" t="str">
        <f t="shared" si="4"/>
        <v/>
      </c>
      <c r="AC12" s="104"/>
      <c r="AD12" s="105"/>
      <c r="AE12" s="106" t="str">
        <f t="shared" si="5"/>
        <v/>
      </c>
      <c r="AF12" s="104">
        <v>1</v>
      </c>
      <c r="AG12" s="105"/>
      <c r="AH12" s="106">
        <f t="shared" si="6"/>
        <v>0</v>
      </c>
      <c r="AI12" s="104"/>
      <c r="AJ12" s="105"/>
      <c r="AK12" s="106" t="str">
        <f t="shared" si="7"/>
        <v/>
      </c>
      <c r="AL12" s="104"/>
      <c r="AM12" s="105"/>
      <c r="AN12" s="106" t="str">
        <f t="shared" si="8"/>
        <v/>
      </c>
      <c r="AO12" s="104"/>
      <c r="AP12" s="105"/>
      <c r="AQ12" s="106" t="str">
        <f t="shared" si="9"/>
        <v/>
      </c>
      <c r="AR12" s="104"/>
      <c r="AS12" s="105"/>
      <c r="AT12" s="106" t="str">
        <f t="shared" si="10"/>
        <v/>
      </c>
      <c r="AU12" s="104"/>
      <c r="AV12" s="105"/>
      <c r="AW12" s="106" t="str">
        <f t="shared" si="11"/>
        <v/>
      </c>
      <c r="AX12" s="104">
        <v>1</v>
      </c>
      <c r="AY12" s="105"/>
      <c r="AZ12" s="106">
        <f t="shared" si="12"/>
        <v>0</v>
      </c>
      <c r="BA12" s="104">
        <f t="shared" si="13"/>
        <v>2</v>
      </c>
      <c r="BB12" s="104">
        <f t="shared" si="14"/>
        <v>0</v>
      </c>
      <c r="BC12" s="106">
        <f t="shared" si="15"/>
        <v>0</v>
      </c>
      <c r="BD12" s="107">
        <f t="shared" si="16"/>
        <v>0</v>
      </c>
      <c r="BE12" s="119"/>
      <c r="BF12" s="119"/>
      <c r="BG12" s="119"/>
      <c r="BH12" s="177" t="s">
        <v>91</v>
      </c>
      <c r="BI12" s="122" t="s">
        <v>509</v>
      </c>
      <c r="BJ12" s="110" t="s">
        <v>507</v>
      </c>
      <c r="BK12" s="113">
        <f t="shared" si="0"/>
        <v>0</v>
      </c>
      <c r="BL12" s="117">
        <f>BB12*P12</f>
        <v>0</v>
      </c>
    </row>
    <row r="13" spans="1:65" s="29" customFormat="1" ht="128.25" customHeight="1" x14ac:dyDescent="0.2">
      <c r="A13" s="176"/>
      <c r="B13" s="272" t="s">
        <v>113</v>
      </c>
      <c r="C13" s="89" t="s">
        <v>114</v>
      </c>
      <c r="D13" s="69" t="s">
        <v>115</v>
      </c>
      <c r="E13" s="271" t="s">
        <v>116</v>
      </c>
      <c r="F13" s="271"/>
      <c r="G13" s="90" t="s">
        <v>117</v>
      </c>
      <c r="H13" s="223" t="s">
        <v>80</v>
      </c>
      <c r="I13" s="223"/>
      <c r="J13" s="223"/>
      <c r="K13" s="223"/>
      <c r="L13" s="223" t="s">
        <v>90</v>
      </c>
      <c r="M13" s="223"/>
      <c r="N13" s="216">
        <v>44957</v>
      </c>
      <c r="O13" s="216"/>
      <c r="P13" s="49">
        <v>1.67E-2</v>
      </c>
      <c r="Q13" s="104">
        <v>1</v>
      </c>
      <c r="R13" s="105">
        <v>1</v>
      </c>
      <c r="S13" s="106">
        <f t="shared" si="1"/>
        <v>1</v>
      </c>
      <c r="T13" s="104"/>
      <c r="U13" s="105"/>
      <c r="V13" s="106" t="str">
        <f t="shared" si="2"/>
        <v/>
      </c>
      <c r="W13" s="104"/>
      <c r="X13" s="105"/>
      <c r="Y13" s="106" t="str">
        <f t="shared" si="3"/>
        <v/>
      </c>
      <c r="Z13" s="104"/>
      <c r="AA13" s="105"/>
      <c r="AB13" s="106" t="str">
        <f t="shared" si="4"/>
        <v/>
      </c>
      <c r="AC13" s="104"/>
      <c r="AD13" s="105"/>
      <c r="AE13" s="106" t="str">
        <f t="shared" si="5"/>
        <v/>
      </c>
      <c r="AF13" s="104"/>
      <c r="AG13" s="105"/>
      <c r="AH13" s="106" t="str">
        <f t="shared" si="6"/>
        <v/>
      </c>
      <c r="AI13" s="104"/>
      <c r="AJ13" s="105"/>
      <c r="AK13" s="106" t="str">
        <f t="shared" si="7"/>
        <v/>
      </c>
      <c r="AL13" s="104"/>
      <c r="AM13" s="105"/>
      <c r="AN13" s="106" t="str">
        <f t="shared" si="8"/>
        <v/>
      </c>
      <c r="AO13" s="104"/>
      <c r="AP13" s="105"/>
      <c r="AQ13" s="106" t="str">
        <f t="shared" si="9"/>
        <v/>
      </c>
      <c r="AR13" s="104"/>
      <c r="AS13" s="105"/>
      <c r="AT13" s="106" t="str">
        <f t="shared" si="10"/>
        <v/>
      </c>
      <c r="AU13" s="104"/>
      <c r="AV13" s="105"/>
      <c r="AW13" s="106" t="str">
        <f t="shared" si="11"/>
        <v/>
      </c>
      <c r="AX13" s="104"/>
      <c r="AY13" s="105"/>
      <c r="AZ13" s="106" t="str">
        <f t="shared" si="12"/>
        <v/>
      </c>
      <c r="BA13" s="104">
        <f t="shared" si="13"/>
        <v>1</v>
      </c>
      <c r="BB13" s="104">
        <f t="shared" si="14"/>
        <v>1</v>
      </c>
      <c r="BC13" s="106">
        <f t="shared" si="15"/>
        <v>1</v>
      </c>
      <c r="BD13" s="107">
        <f t="shared" si="16"/>
        <v>1.67E-2</v>
      </c>
      <c r="BE13" s="177" t="s">
        <v>105</v>
      </c>
      <c r="BF13" s="177" t="s">
        <v>106</v>
      </c>
      <c r="BG13" s="179" t="s">
        <v>107</v>
      </c>
      <c r="BH13" s="179" t="s">
        <v>107</v>
      </c>
      <c r="BI13" s="122" t="s">
        <v>557</v>
      </c>
      <c r="BJ13" s="110" t="s">
        <v>506</v>
      </c>
      <c r="BK13" s="116">
        <f t="shared" si="0"/>
        <v>1</v>
      </c>
      <c r="BL13" s="112">
        <f t="shared" ref="BL13:BL18" si="17">BC13*P13</f>
        <v>1.67E-2</v>
      </c>
    </row>
    <row r="14" spans="1:65" s="29" customFormat="1" ht="134.25" customHeight="1" x14ac:dyDescent="0.2">
      <c r="A14" s="176"/>
      <c r="B14" s="272"/>
      <c r="C14" s="89" t="s">
        <v>118</v>
      </c>
      <c r="D14" s="90" t="s">
        <v>558</v>
      </c>
      <c r="E14" s="271" t="s">
        <v>119</v>
      </c>
      <c r="F14" s="271"/>
      <c r="G14" s="90" t="s">
        <v>120</v>
      </c>
      <c r="H14" s="223" t="s">
        <v>80</v>
      </c>
      <c r="I14" s="223"/>
      <c r="J14" s="223"/>
      <c r="K14" s="223"/>
      <c r="L14" s="223" t="s">
        <v>90</v>
      </c>
      <c r="M14" s="223"/>
      <c r="N14" s="216">
        <v>44957</v>
      </c>
      <c r="O14" s="216"/>
      <c r="P14" s="49">
        <v>1.67E-2</v>
      </c>
      <c r="Q14" s="104">
        <v>1</v>
      </c>
      <c r="R14" s="105">
        <v>1</v>
      </c>
      <c r="S14" s="106">
        <f t="shared" si="1"/>
        <v>1</v>
      </c>
      <c r="T14" s="104"/>
      <c r="U14" s="105"/>
      <c r="V14" s="106" t="str">
        <f t="shared" si="2"/>
        <v/>
      </c>
      <c r="W14" s="104"/>
      <c r="X14" s="105"/>
      <c r="Y14" s="106" t="str">
        <f t="shared" si="3"/>
        <v/>
      </c>
      <c r="Z14" s="104"/>
      <c r="AA14" s="105"/>
      <c r="AB14" s="106" t="str">
        <f t="shared" si="4"/>
        <v/>
      </c>
      <c r="AC14" s="104"/>
      <c r="AD14" s="105"/>
      <c r="AE14" s="106" t="str">
        <f t="shared" si="5"/>
        <v/>
      </c>
      <c r="AF14" s="104"/>
      <c r="AG14" s="105"/>
      <c r="AH14" s="106" t="str">
        <f t="shared" si="6"/>
        <v/>
      </c>
      <c r="AI14" s="104"/>
      <c r="AJ14" s="105"/>
      <c r="AK14" s="106" t="str">
        <f t="shared" si="7"/>
        <v/>
      </c>
      <c r="AL14" s="104"/>
      <c r="AM14" s="105"/>
      <c r="AN14" s="106" t="str">
        <f t="shared" si="8"/>
        <v/>
      </c>
      <c r="AO14" s="104"/>
      <c r="AP14" s="105"/>
      <c r="AQ14" s="106" t="str">
        <f t="shared" si="9"/>
        <v/>
      </c>
      <c r="AR14" s="104"/>
      <c r="AS14" s="105"/>
      <c r="AT14" s="106" t="str">
        <f t="shared" si="10"/>
        <v/>
      </c>
      <c r="AU14" s="104"/>
      <c r="AV14" s="105"/>
      <c r="AW14" s="106" t="str">
        <f t="shared" si="11"/>
        <v/>
      </c>
      <c r="AX14" s="104"/>
      <c r="AY14" s="105"/>
      <c r="AZ14" s="106" t="str">
        <f t="shared" si="12"/>
        <v/>
      </c>
      <c r="BA14" s="104">
        <f t="shared" si="13"/>
        <v>1</v>
      </c>
      <c r="BB14" s="104">
        <f t="shared" si="14"/>
        <v>1</v>
      </c>
      <c r="BC14" s="106">
        <f t="shared" si="15"/>
        <v>1</v>
      </c>
      <c r="BD14" s="107">
        <f t="shared" si="16"/>
        <v>1.67E-2</v>
      </c>
      <c r="BE14" s="201" t="s">
        <v>570</v>
      </c>
      <c r="BF14" s="202" t="s">
        <v>566</v>
      </c>
      <c r="BG14" s="179" t="s">
        <v>107</v>
      </c>
      <c r="BH14" s="179" t="s">
        <v>107</v>
      </c>
      <c r="BI14" s="184" t="s">
        <v>590</v>
      </c>
      <c r="BJ14" s="110" t="s">
        <v>506</v>
      </c>
      <c r="BK14" s="116">
        <f t="shared" si="0"/>
        <v>1</v>
      </c>
      <c r="BL14" s="112">
        <f t="shared" si="17"/>
        <v>1.67E-2</v>
      </c>
    </row>
    <row r="15" spans="1:65" s="29" customFormat="1" ht="130.5" customHeight="1" x14ac:dyDescent="0.2">
      <c r="A15" s="176"/>
      <c r="B15" s="272" t="s">
        <v>121</v>
      </c>
      <c r="C15" s="89" t="s">
        <v>122</v>
      </c>
      <c r="D15" s="90" t="s">
        <v>123</v>
      </c>
      <c r="E15" s="271" t="s">
        <v>124</v>
      </c>
      <c r="F15" s="271"/>
      <c r="G15" s="90" t="s">
        <v>125</v>
      </c>
      <c r="H15" s="223" t="s">
        <v>80</v>
      </c>
      <c r="I15" s="223"/>
      <c r="J15" s="223" t="s">
        <v>126</v>
      </c>
      <c r="K15" s="223"/>
      <c r="L15" s="223" t="s">
        <v>90</v>
      </c>
      <c r="M15" s="223"/>
      <c r="N15" s="216" t="s">
        <v>127</v>
      </c>
      <c r="O15" s="216"/>
      <c r="P15" s="49">
        <v>1.67E-2</v>
      </c>
      <c r="Q15" s="104">
        <v>1</v>
      </c>
      <c r="R15" s="105">
        <v>1</v>
      </c>
      <c r="S15" s="106">
        <f t="shared" si="1"/>
        <v>1</v>
      </c>
      <c r="T15" s="104"/>
      <c r="U15" s="105"/>
      <c r="V15" s="106" t="str">
        <f t="shared" si="2"/>
        <v/>
      </c>
      <c r="W15" s="104"/>
      <c r="X15" s="105"/>
      <c r="Y15" s="106" t="str">
        <f t="shared" si="3"/>
        <v/>
      </c>
      <c r="Z15" s="104"/>
      <c r="AA15" s="105"/>
      <c r="AB15" s="106" t="str">
        <f t="shared" si="4"/>
        <v/>
      </c>
      <c r="AC15" s="104">
        <v>1</v>
      </c>
      <c r="AD15" s="105"/>
      <c r="AE15" s="106">
        <f t="shared" si="5"/>
        <v>0</v>
      </c>
      <c r="AF15" s="104"/>
      <c r="AG15" s="105"/>
      <c r="AH15" s="106" t="str">
        <f t="shared" si="6"/>
        <v/>
      </c>
      <c r="AI15" s="104"/>
      <c r="AJ15" s="105"/>
      <c r="AK15" s="106" t="str">
        <f t="shared" si="7"/>
        <v/>
      </c>
      <c r="AL15" s="104"/>
      <c r="AM15" s="105"/>
      <c r="AN15" s="106" t="str">
        <f t="shared" si="8"/>
        <v/>
      </c>
      <c r="AO15" s="104">
        <v>1</v>
      </c>
      <c r="AP15" s="105"/>
      <c r="AQ15" s="106">
        <f t="shared" si="9"/>
        <v>0</v>
      </c>
      <c r="AR15" s="104"/>
      <c r="AS15" s="105"/>
      <c r="AT15" s="106" t="str">
        <f t="shared" si="10"/>
        <v/>
      </c>
      <c r="AU15" s="104"/>
      <c r="AV15" s="105"/>
      <c r="AW15" s="106" t="str">
        <f t="shared" si="11"/>
        <v/>
      </c>
      <c r="AX15" s="104"/>
      <c r="AY15" s="105"/>
      <c r="AZ15" s="106" t="str">
        <f t="shared" si="12"/>
        <v/>
      </c>
      <c r="BA15" s="104">
        <f t="shared" si="13"/>
        <v>3</v>
      </c>
      <c r="BB15" s="104">
        <f t="shared" si="14"/>
        <v>1</v>
      </c>
      <c r="BC15" s="106">
        <f t="shared" si="15"/>
        <v>0.33333333333333331</v>
      </c>
      <c r="BD15" s="107">
        <f t="shared" si="16"/>
        <v>5.5666666666666659E-3</v>
      </c>
      <c r="BE15" s="177" t="s">
        <v>128</v>
      </c>
      <c r="BF15" s="177" t="s">
        <v>129</v>
      </c>
      <c r="BG15" s="177"/>
      <c r="BH15" s="177" t="s">
        <v>130</v>
      </c>
      <c r="BI15" s="122" t="s">
        <v>550</v>
      </c>
      <c r="BJ15" s="110" t="s">
        <v>506</v>
      </c>
      <c r="BK15" s="111">
        <f t="shared" si="0"/>
        <v>0.33333333333333331</v>
      </c>
      <c r="BL15" s="112">
        <f t="shared" si="17"/>
        <v>5.5666666666666659E-3</v>
      </c>
    </row>
    <row r="16" spans="1:65" s="29" customFormat="1" ht="207" customHeight="1" x14ac:dyDescent="0.2">
      <c r="A16" s="176"/>
      <c r="B16" s="272"/>
      <c r="C16" s="89" t="s">
        <v>131</v>
      </c>
      <c r="D16" s="90" t="s">
        <v>132</v>
      </c>
      <c r="E16" s="271" t="s">
        <v>133</v>
      </c>
      <c r="F16" s="271"/>
      <c r="G16" s="90" t="s">
        <v>134</v>
      </c>
      <c r="H16" s="223" t="s">
        <v>80</v>
      </c>
      <c r="I16" s="223"/>
      <c r="J16" s="223"/>
      <c r="K16" s="223"/>
      <c r="L16" s="223" t="s">
        <v>90</v>
      </c>
      <c r="M16" s="223"/>
      <c r="N16" s="216" t="s">
        <v>135</v>
      </c>
      <c r="O16" s="216"/>
      <c r="P16" s="49">
        <v>1.67E-2</v>
      </c>
      <c r="Q16" s="104">
        <v>1</v>
      </c>
      <c r="R16" s="105">
        <v>1</v>
      </c>
      <c r="S16" s="106">
        <f t="shared" si="1"/>
        <v>1</v>
      </c>
      <c r="T16" s="104"/>
      <c r="U16" s="105"/>
      <c r="V16" s="106" t="str">
        <f t="shared" si="2"/>
        <v/>
      </c>
      <c r="W16" s="104"/>
      <c r="X16" s="105"/>
      <c r="Y16" s="106" t="str">
        <f t="shared" si="3"/>
        <v/>
      </c>
      <c r="Z16" s="104"/>
      <c r="AA16" s="105"/>
      <c r="AB16" s="106" t="str">
        <f t="shared" si="4"/>
        <v/>
      </c>
      <c r="AC16" s="104">
        <v>1</v>
      </c>
      <c r="AD16" s="105"/>
      <c r="AE16" s="106">
        <f t="shared" si="5"/>
        <v>0</v>
      </c>
      <c r="AF16" s="104"/>
      <c r="AG16" s="105"/>
      <c r="AH16" s="106" t="str">
        <f t="shared" si="6"/>
        <v/>
      </c>
      <c r="AI16" s="104"/>
      <c r="AJ16" s="105"/>
      <c r="AK16" s="106" t="str">
        <f t="shared" si="7"/>
        <v/>
      </c>
      <c r="AL16" s="104"/>
      <c r="AM16" s="105"/>
      <c r="AN16" s="106" t="str">
        <f t="shared" si="8"/>
        <v/>
      </c>
      <c r="AO16" s="104">
        <v>1</v>
      </c>
      <c r="AP16" s="105"/>
      <c r="AQ16" s="106">
        <f t="shared" si="9"/>
        <v>0</v>
      </c>
      <c r="AR16" s="104"/>
      <c r="AS16" s="105"/>
      <c r="AT16" s="106" t="str">
        <f t="shared" si="10"/>
        <v/>
      </c>
      <c r="AU16" s="104"/>
      <c r="AV16" s="105"/>
      <c r="AW16" s="106" t="str">
        <f t="shared" si="11"/>
        <v/>
      </c>
      <c r="AX16" s="104"/>
      <c r="AY16" s="105"/>
      <c r="AZ16" s="106" t="str">
        <f t="shared" si="12"/>
        <v/>
      </c>
      <c r="BA16" s="104">
        <f t="shared" si="13"/>
        <v>3</v>
      </c>
      <c r="BB16" s="104">
        <f t="shared" si="14"/>
        <v>1</v>
      </c>
      <c r="BC16" s="106">
        <f t="shared" si="15"/>
        <v>0.33333333333333331</v>
      </c>
      <c r="BD16" s="107">
        <f t="shared" si="16"/>
        <v>5.5666666666666659E-3</v>
      </c>
      <c r="BE16" s="200" t="s">
        <v>564</v>
      </c>
      <c r="BF16" s="177" t="s">
        <v>565</v>
      </c>
      <c r="BG16" s="177"/>
      <c r="BH16" s="177" t="s">
        <v>130</v>
      </c>
      <c r="BI16" s="197" t="s">
        <v>591</v>
      </c>
      <c r="BJ16" s="110" t="s">
        <v>506</v>
      </c>
      <c r="BK16" s="111">
        <f t="shared" si="0"/>
        <v>0.33333333333333331</v>
      </c>
      <c r="BL16" s="112">
        <f t="shared" si="17"/>
        <v>5.5666666666666659E-3</v>
      </c>
    </row>
    <row r="17" spans="1:64" s="29" customFormat="1" ht="133.5" customHeight="1" x14ac:dyDescent="0.2">
      <c r="A17" s="176"/>
      <c r="B17" s="272" t="s">
        <v>137</v>
      </c>
      <c r="C17" s="89" t="s">
        <v>138</v>
      </c>
      <c r="D17" s="90" t="s">
        <v>139</v>
      </c>
      <c r="E17" s="271" t="s">
        <v>140</v>
      </c>
      <c r="F17" s="271"/>
      <c r="G17" s="90" t="s">
        <v>141</v>
      </c>
      <c r="H17" s="223" t="s">
        <v>142</v>
      </c>
      <c r="I17" s="223"/>
      <c r="J17" s="223"/>
      <c r="K17" s="223"/>
      <c r="L17" s="223" t="s">
        <v>90</v>
      </c>
      <c r="M17" s="223"/>
      <c r="N17" s="216" t="s">
        <v>143</v>
      </c>
      <c r="O17" s="216"/>
      <c r="P17" s="49">
        <v>1.67E-2</v>
      </c>
      <c r="Q17" s="104">
        <v>1</v>
      </c>
      <c r="R17" s="105">
        <v>1</v>
      </c>
      <c r="S17" s="106">
        <f t="shared" si="1"/>
        <v>1</v>
      </c>
      <c r="T17" s="104"/>
      <c r="U17" s="105"/>
      <c r="V17" s="106" t="str">
        <f t="shared" si="2"/>
        <v/>
      </c>
      <c r="W17" s="104"/>
      <c r="X17" s="105"/>
      <c r="Y17" s="106" t="str">
        <f t="shared" si="3"/>
        <v/>
      </c>
      <c r="Z17" s="104"/>
      <c r="AA17" s="105"/>
      <c r="AB17" s="106" t="str">
        <f t="shared" si="4"/>
        <v/>
      </c>
      <c r="AC17" s="104">
        <v>1</v>
      </c>
      <c r="AD17" s="105"/>
      <c r="AE17" s="106">
        <f t="shared" si="5"/>
        <v>0</v>
      </c>
      <c r="AF17" s="104"/>
      <c r="AG17" s="105"/>
      <c r="AH17" s="106" t="str">
        <f t="shared" si="6"/>
        <v/>
      </c>
      <c r="AI17" s="104"/>
      <c r="AJ17" s="105"/>
      <c r="AK17" s="106" t="str">
        <f t="shared" si="7"/>
        <v/>
      </c>
      <c r="AL17" s="104"/>
      <c r="AM17" s="105"/>
      <c r="AN17" s="106" t="str">
        <f t="shared" si="8"/>
        <v/>
      </c>
      <c r="AO17" s="104">
        <v>1</v>
      </c>
      <c r="AP17" s="105"/>
      <c r="AQ17" s="106">
        <f t="shared" si="9"/>
        <v>0</v>
      </c>
      <c r="AR17" s="104"/>
      <c r="AS17" s="105"/>
      <c r="AT17" s="106" t="str">
        <f t="shared" si="10"/>
        <v/>
      </c>
      <c r="AU17" s="104"/>
      <c r="AV17" s="105"/>
      <c r="AW17" s="106" t="str">
        <f t="shared" si="11"/>
        <v/>
      </c>
      <c r="AX17" s="104"/>
      <c r="AY17" s="105"/>
      <c r="AZ17" s="106" t="str">
        <f t="shared" si="12"/>
        <v/>
      </c>
      <c r="BA17" s="104">
        <f t="shared" si="13"/>
        <v>3</v>
      </c>
      <c r="BB17" s="104">
        <f t="shared" si="14"/>
        <v>1</v>
      </c>
      <c r="BC17" s="106">
        <f t="shared" si="15"/>
        <v>0.33333333333333331</v>
      </c>
      <c r="BD17" s="107">
        <f t="shared" si="16"/>
        <v>5.5666666666666659E-3</v>
      </c>
      <c r="BE17" s="177" t="s">
        <v>136</v>
      </c>
      <c r="BF17" s="177" t="s">
        <v>144</v>
      </c>
      <c r="BG17" s="177" t="s">
        <v>145</v>
      </c>
      <c r="BH17" s="177" t="s">
        <v>130</v>
      </c>
      <c r="BI17" s="122" t="s">
        <v>559</v>
      </c>
      <c r="BJ17" s="110" t="s">
        <v>506</v>
      </c>
      <c r="BK17" s="111">
        <f>BB17/BA17</f>
        <v>0.33333333333333331</v>
      </c>
      <c r="BL17" s="112">
        <f t="shared" si="17"/>
        <v>5.5666666666666659E-3</v>
      </c>
    </row>
    <row r="18" spans="1:64" s="29" customFormat="1" ht="109.5" customHeight="1" x14ac:dyDescent="0.2">
      <c r="A18" s="176"/>
      <c r="B18" s="272"/>
      <c r="C18" s="89" t="s">
        <v>146</v>
      </c>
      <c r="D18" s="90" t="s">
        <v>147</v>
      </c>
      <c r="E18" s="271" t="s">
        <v>148</v>
      </c>
      <c r="F18" s="271"/>
      <c r="G18" s="90" t="s">
        <v>149</v>
      </c>
      <c r="H18" s="223" t="s">
        <v>142</v>
      </c>
      <c r="I18" s="223"/>
      <c r="J18" s="223"/>
      <c r="K18" s="223"/>
      <c r="L18" s="223" t="s">
        <v>90</v>
      </c>
      <c r="M18" s="223"/>
      <c r="N18" s="216">
        <v>45260</v>
      </c>
      <c r="O18" s="216"/>
      <c r="P18" s="49">
        <v>1.67E-2</v>
      </c>
      <c r="Q18" s="104"/>
      <c r="R18" s="105"/>
      <c r="S18" s="106" t="str">
        <f t="shared" si="1"/>
        <v/>
      </c>
      <c r="T18" s="104"/>
      <c r="U18" s="105"/>
      <c r="V18" s="106" t="str">
        <f t="shared" si="2"/>
        <v/>
      </c>
      <c r="W18" s="104"/>
      <c r="X18" s="105"/>
      <c r="Y18" s="106" t="str">
        <f t="shared" si="3"/>
        <v/>
      </c>
      <c r="Z18" s="104"/>
      <c r="AA18" s="105"/>
      <c r="AB18" s="106" t="str">
        <f t="shared" si="4"/>
        <v/>
      </c>
      <c r="AC18" s="104"/>
      <c r="AD18" s="105"/>
      <c r="AE18" s="106" t="str">
        <f t="shared" si="5"/>
        <v/>
      </c>
      <c r="AF18" s="104"/>
      <c r="AG18" s="105"/>
      <c r="AH18" s="106" t="str">
        <f t="shared" si="6"/>
        <v/>
      </c>
      <c r="AI18" s="104"/>
      <c r="AJ18" s="105"/>
      <c r="AK18" s="106" t="str">
        <f t="shared" si="7"/>
        <v/>
      </c>
      <c r="AL18" s="104"/>
      <c r="AM18" s="105"/>
      <c r="AN18" s="106" t="str">
        <f t="shared" si="8"/>
        <v/>
      </c>
      <c r="AO18" s="104"/>
      <c r="AP18" s="105"/>
      <c r="AQ18" s="106" t="str">
        <f t="shared" si="9"/>
        <v/>
      </c>
      <c r="AR18" s="104"/>
      <c r="AS18" s="105"/>
      <c r="AT18" s="106" t="str">
        <f t="shared" si="10"/>
        <v/>
      </c>
      <c r="AU18" s="104">
        <v>1</v>
      </c>
      <c r="AV18" s="105"/>
      <c r="AW18" s="106">
        <f t="shared" si="11"/>
        <v>0</v>
      </c>
      <c r="AX18" s="104"/>
      <c r="AY18" s="105"/>
      <c r="AZ18" s="106" t="str">
        <f t="shared" si="12"/>
        <v/>
      </c>
      <c r="BA18" s="104">
        <f t="shared" si="13"/>
        <v>1</v>
      </c>
      <c r="BB18" s="104">
        <f t="shared" si="14"/>
        <v>0</v>
      </c>
      <c r="BC18" s="106">
        <f t="shared" si="15"/>
        <v>0</v>
      </c>
      <c r="BD18" s="107">
        <f t="shared" si="16"/>
        <v>0</v>
      </c>
      <c r="BE18" s="177" t="s">
        <v>150</v>
      </c>
      <c r="BF18" s="177" t="s">
        <v>91</v>
      </c>
      <c r="BG18" s="177" t="s">
        <v>145</v>
      </c>
      <c r="BH18" s="177" t="s">
        <v>91</v>
      </c>
      <c r="BI18" s="122" t="s">
        <v>510</v>
      </c>
      <c r="BJ18" s="110" t="s">
        <v>507</v>
      </c>
      <c r="BK18" s="113">
        <f t="shared" si="0"/>
        <v>0</v>
      </c>
      <c r="BL18" s="112">
        <f t="shared" si="17"/>
        <v>0</v>
      </c>
    </row>
    <row r="19" spans="1:64" s="32" customFormat="1" ht="28.5" customHeight="1" x14ac:dyDescent="0.2">
      <c r="A19" s="180"/>
      <c r="B19" s="28"/>
      <c r="C19" s="28"/>
      <c r="D19" s="30"/>
      <c r="E19" s="30"/>
      <c r="F19" s="30"/>
      <c r="G19" s="31"/>
      <c r="H19" s="28"/>
      <c r="I19" s="28"/>
      <c r="J19" s="28"/>
      <c r="K19" s="28"/>
      <c r="L19" s="28"/>
      <c r="M19" s="28"/>
      <c r="N19" s="28"/>
      <c r="O19" s="28"/>
      <c r="P19" s="180"/>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5"/>
      <c r="BE19" s="64"/>
      <c r="BF19" s="64"/>
      <c r="BG19" s="181"/>
      <c r="BH19" s="181"/>
      <c r="BI19" s="182"/>
      <c r="BJ19" s="61"/>
      <c r="BK19" s="61"/>
      <c r="BL19" s="118">
        <f>SUM(BL7:BL18)</f>
        <v>7.2366666666666662E-2</v>
      </c>
    </row>
    <row r="20" spans="1:64" s="32" customFormat="1" ht="12.75" customHeight="1" x14ac:dyDescent="0.2">
      <c r="A20" s="180"/>
      <c r="B20" s="28"/>
      <c r="C20" s="28"/>
      <c r="D20" s="30"/>
      <c r="E20" s="30"/>
      <c r="F20" s="30"/>
      <c r="G20" s="31"/>
      <c r="H20" s="28"/>
      <c r="I20" s="28"/>
      <c r="J20" s="28"/>
      <c r="K20" s="28"/>
      <c r="L20" s="28"/>
      <c r="M20" s="28"/>
      <c r="N20" s="28"/>
      <c r="O20" s="28"/>
      <c r="P20" s="180"/>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5"/>
      <c r="BE20" s="64"/>
      <c r="BF20" s="64"/>
      <c r="BG20" s="181"/>
      <c r="BH20" s="181"/>
      <c r="BI20" s="182"/>
      <c r="BJ20" s="61"/>
      <c r="BK20" s="61"/>
      <c r="BL20" s="61"/>
    </row>
  </sheetData>
  <autoFilter ref="A6:BM19">
    <filterColumn colId="4" showButton="0"/>
    <filterColumn colId="7" showButton="0"/>
    <filterColumn colId="9" showButton="0"/>
    <filterColumn colId="11" showButton="0"/>
    <filterColumn colId="13" showButton="0"/>
  </autoFilter>
  <mergeCells count="90">
    <mergeCell ref="BK5:BK6"/>
    <mergeCell ref="BL5:BL6"/>
    <mergeCell ref="BJ5:BJ6"/>
    <mergeCell ref="BE5:BF5"/>
    <mergeCell ref="BG5:BH5"/>
    <mergeCell ref="H9:I9"/>
    <mergeCell ref="J9:K9"/>
    <mergeCell ref="L9:M9"/>
    <mergeCell ref="N9:O9"/>
    <mergeCell ref="BI5:BI6"/>
    <mergeCell ref="B1:C4"/>
    <mergeCell ref="B7:B10"/>
    <mergeCell ref="E8:F8"/>
    <mergeCell ref="L8:M8"/>
    <mergeCell ref="B5:P5"/>
    <mergeCell ref="H7:I7"/>
    <mergeCell ref="H8:I8"/>
    <mergeCell ref="J7:K7"/>
    <mergeCell ref="J6:K6"/>
    <mergeCell ref="N4:O4"/>
    <mergeCell ref="N6:O6"/>
    <mergeCell ref="N7:O7"/>
    <mergeCell ref="N8:O8"/>
    <mergeCell ref="L4:M4"/>
    <mergeCell ref="N1:O1"/>
    <mergeCell ref="N2:O2"/>
    <mergeCell ref="L11:M11"/>
    <mergeCell ref="N3:O3"/>
    <mergeCell ref="J8:K8"/>
    <mergeCell ref="E6:F6"/>
    <mergeCell ref="L1:M1"/>
    <mergeCell ref="L2:M2"/>
    <mergeCell ref="L3:M3"/>
    <mergeCell ref="L6:M6"/>
    <mergeCell ref="D1:E2"/>
    <mergeCell ref="D3:E4"/>
    <mergeCell ref="L7:M7"/>
    <mergeCell ref="E7:F7"/>
    <mergeCell ref="F1:K2"/>
    <mergeCell ref="F3:K4"/>
    <mergeCell ref="H6:I6"/>
    <mergeCell ref="E9:F9"/>
    <mergeCell ref="J15:K15"/>
    <mergeCell ref="N10:O10"/>
    <mergeCell ref="L12:M12"/>
    <mergeCell ref="E11:F11"/>
    <mergeCell ref="B11:B12"/>
    <mergeCell ref="N11:O11"/>
    <mergeCell ref="N12:O12"/>
    <mergeCell ref="L10:M10"/>
    <mergeCell ref="H12:I12"/>
    <mergeCell ref="E12:F12"/>
    <mergeCell ref="E10:F10"/>
    <mergeCell ref="H10:I10"/>
    <mergeCell ref="J10:K10"/>
    <mergeCell ref="J11:K11"/>
    <mergeCell ref="J12:K12"/>
    <mergeCell ref="H11:I11"/>
    <mergeCell ref="L17:M17"/>
    <mergeCell ref="N17:O17"/>
    <mergeCell ref="N16:O16"/>
    <mergeCell ref="E13:F13"/>
    <mergeCell ref="J16:K16"/>
    <mergeCell ref="L15:M15"/>
    <mergeCell ref="E15:F15"/>
    <mergeCell ref="H15:I15"/>
    <mergeCell ref="L16:M16"/>
    <mergeCell ref="H13:I13"/>
    <mergeCell ref="N15:O15"/>
    <mergeCell ref="L14:M14"/>
    <mergeCell ref="N14:O14"/>
    <mergeCell ref="J14:K14"/>
    <mergeCell ref="N13:O13"/>
    <mergeCell ref="L13:M13"/>
    <mergeCell ref="L18:M18"/>
    <mergeCell ref="N18:O18"/>
    <mergeCell ref="E17:F17"/>
    <mergeCell ref="H17:I17"/>
    <mergeCell ref="B13:B14"/>
    <mergeCell ref="B17:B18"/>
    <mergeCell ref="E18:F18"/>
    <mergeCell ref="H18:I18"/>
    <mergeCell ref="J18:K18"/>
    <mergeCell ref="H16:I16"/>
    <mergeCell ref="B15:B16"/>
    <mergeCell ref="E14:F14"/>
    <mergeCell ref="H14:I14"/>
    <mergeCell ref="E16:F16"/>
    <mergeCell ref="J13:K13"/>
    <mergeCell ref="J17:K17"/>
  </mergeCells>
  <phoneticPr fontId="1" type="noConversion"/>
  <conditionalFormatting sqref="S7:S18">
    <cfRule type="cellIs" dxfId="159" priority="41" stopIfTrue="1" operator="between">
      <formula>1%</formula>
      <formula>90%</formula>
    </cfRule>
    <cfRule type="cellIs" dxfId="158" priority="42" stopIfTrue="1" operator="equal">
      <formula>1</formula>
    </cfRule>
    <cfRule type="cellIs" dxfId="157" priority="43" stopIfTrue="1" operator="equal">
      <formula>0</formula>
    </cfRule>
  </conditionalFormatting>
  <conditionalFormatting sqref="V7:V18">
    <cfRule type="cellIs" dxfId="156" priority="37" stopIfTrue="1" operator="between">
      <formula>1%</formula>
      <formula>90%</formula>
    </cfRule>
    <cfRule type="cellIs" dxfId="155" priority="38" stopIfTrue="1" operator="equal">
      <formula>1</formula>
    </cfRule>
    <cfRule type="cellIs" dxfId="154" priority="39" stopIfTrue="1" operator="equal">
      <formula>0</formula>
    </cfRule>
  </conditionalFormatting>
  <conditionalFormatting sqref="Y7:Y18">
    <cfRule type="cellIs" dxfId="153" priority="34" stopIfTrue="1" operator="between">
      <formula>1%</formula>
      <formula>90%</formula>
    </cfRule>
    <cfRule type="cellIs" dxfId="152" priority="35" stopIfTrue="1" operator="equal">
      <formula>1</formula>
    </cfRule>
    <cfRule type="cellIs" dxfId="151" priority="36" stopIfTrue="1" operator="equal">
      <formula>0</formula>
    </cfRule>
  </conditionalFormatting>
  <conditionalFormatting sqref="AB7:AB18">
    <cfRule type="cellIs" dxfId="150" priority="31" stopIfTrue="1" operator="between">
      <formula>1%</formula>
      <formula>90%</formula>
    </cfRule>
    <cfRule type="cellIs" dxfId="149" priority="32" stopIfTrue="1" operator="equal">
      <formula>1</formula>
    </cfRule>
    <cfRule type="cellIs" dxfId="148" priority="33" stopIfTrue="1" operator="equal">
      <formula>0</formula>
    </cfRule>
  </conditionalFormatting>
  <conditionalFormatting sqref="AE7:AE18">
    <cfRule type="cellIs" dxfId="147" priority="28" stopIfTrue="1" operator="between">
      <formula>1%</formula>
      <formula>90%</formula>
    </cfRule>
    <cfRule type="cellIs" dxfId="146" priority="29" stopIfTrue="1" operator="equal">
      <formula>1</formula>
    </cfRule>
    <cfRule type="cellIs" dxfId="145" priority="30" stopIfTrue="1" operator="equal">
      <formula>0</formula>
    </cfRule>
  </conditionalFormatting>
  <conditionalFormatting sqref="AH7:AH18">
    <cfRule type="cellIs" dxfId="144" priority="25" stopIfTrue="1" operator="between">
      <formula>1%</formula>
      <formula>90%</formula>
    </cfRule>
    <cfRule type="cellIs" dxfId="143" priority="26" stopIfTrue="1" operator="equal">
      <formula>1</formula>
    </cfRule>
    <cfRule type="cellIs" dxfId="142" priority="27" stopIfTrue="1" operator="equal">
      <formula>0</formula>
    </cfRule>
  </conditionalFormatting>
  <conditionalFormatting sqref="AK7:AK18">
    <cfRule type="cellIs" dxfId="141" priority="22" stopIfTrue="1" operator="between">
      <formula>1%</formula>
      <formula>90%</formula>
    </cfRule>
    <cfRule type="cellIs" dxfId="140" priority="23" stopIfTrue="1" operator="equal">
      <formula>1</formula>
    </cfRule>
    <cfRule type="cellIs" dxfId="139" priority="24" stopIfTrue="1" operator="equal">
      <formula>0</formula>
    </cfRule>
  </conditionalFormatting>
  <conditionalFormatting sqref="AN7:AN18">
    <cfRule type="cellIs" dxfId="138" priority="19" stopIfTrue="1" operator="between">
      <formula>1%</formula>
      <formula>90%</formula>
    </cfRule>
    <cfRule type="cellIs" dxfId="137" priority="20" stopIfTrue="1" operator="equal">
      <formula>1</formula>
    </cfRule>
    <cfRule type="cellIs" dxfId="136" priority="21" stopIfTrue="1" operator="equal">
      <formula>0</formula>
    </cfRule>
  </conditionalFormatting>
  <conditionalFormatting sqref="AQ7:AQ18">
    <cfRule type="cellIs" dxfId="135" priority="16" stopIfTrue="1" operator="between">
      <formula>1%</formula>
      <formula>90%</formula>
    </cfRule>
    <cfRule type="cellIs" dxfId="134" priority="17" stopIfTrue="1" operator="equal">
      <formula>1</formula>
    </cfRule>
    <cfRule type="cellIs" dxfId="133" priority="18" stopIfTrue="1" operator="equal">
      <formula>0</formula>
    </cfRule>
  </conditionalFormatting>
  <conditionalFormatting sqref="AT7:AT18">
    <cfRule type="cellIs" dxfId="132" priority="13" stopIfTrue="1" operator="between">
      <formula>1%</formula>
      <formula>90%</formula>
    </cfRule>
    <cfRule type="cellIs" dxfId="131" priority="14" stopIfTrue="1" operator="equal">
      <formula>1</formula>
    </cfRule>
    <cfRule type="cellIs" dxfId="130" priority="15" stopIfTrue="1" operator="equal">
      <formula>0</formula>
    </cfRule>
  </conditionalFormatting>
  <conditionalFormatting sqref="AW7:AW18">
    <cfRule type="cellIs" dxfId="129" priority="10" stopIfTrue="1" operator="between">
      <formula>1%</formula>
      <formula>90%</formula>
    </cfRule>
    <cfRule type="cellIs" dxfId="128" priority="11" stopIfTrue="1" operator="equal">
      <formula>1</formula>
    </cfRule>
    <cfRule type="cellIs" dxfId="127" priority="12" stopIfTrue="1" operator="equal">
      <formula>0</formula>
    </cfRule>
  </conditionalFormatting>
  <conditionalFormatting sqref="AZ7:AZ18">
    <cfRule type="cellIs" dxfId="126" priority="7" stopIfTrue="1" operator="between">
      <formula>1%</formula>
      <formula>90%</formula>
    </cfRule>
    <cfRule type="cellIs" dxfId="125" priority="8" stopIfTrue="1" operator="equal">
      <formula>1</formula>
    </cfRule>
    <cfRule type="cellIs" dxfId="124" priority="9" stopIfTrue="1" operator="equal">
      <formula>0</formula>
    </cfRule>
  </conditionalFormatting>
  <conditionalFormatting sqref="BC7:BC18">
    <cfRule type="cellIs" dxfId="123" priority="1" stopIfTrue="1" operator="between">
      <formula>1%</formula>
      <formula>90%</formula>
    </cfRule>
    <cfRule type="cellIs" dxfId="122" priority="2" stopIfTrue="1" operator="equal">
      <formula>1</formula>
    </cfRule>
    <cfRule type="cellIs" dxfId="121" priority="3" stopIfTrue="1" operator="equal">
      <formula>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6" min="1" max="70" man="1"/>
  </rowBreaks>
  <ignoredErrors>
    <ignoredError sqref="BK7:BL9 BK11:BL12 BK13 BK16:BL16 BL19 BK18:BL18 BL17" unlockedFormula="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0F2E"/>
  </sheetPr>
  <dimension ref="C2:G8"/>
  <sheetViews>
    <sheetView showGridLines="0" zoomScale="85" zoomScaleNormal="85" workbookViewId="0">
      <selection activeCell="E15" sqref="E15"/>
    </sheetView>
  </sheetViews>
  <sheetFormatPr baseColWidth="10" defaultColWidth="11.42578125" defaultRowHeight="15" x14ac:dyDescent="0.25"/>
  <cols>
    <col min="4" max="4" width="18.7109375" customWidth="1"/>
    <col min="5" max="5" width="67.140625" customWidth="1"/>
    <col min="6" max="6" width="48.42578125" customWidth="1"/>
  </cols>
  <sheetData>
    <row r="2" spans="3:7" ht="42" customHeight="1" thickBot="1" x14ac:dyDescent="0.3">
      <c r="C2" s="287"/>
      <c r="D2" s="287"/>
      <c r="E2" s="287"/>
      <c r="F2" s="287"/>
      <c r="G2" s="41"/>
    </row>
    <row r="3" spans="3:7" ht="15.75" thickBot="1" x14ac:dyDescent="0.3">
      <c r="C3" s="288" t="s">
        <v>151</v>
      </c>
      <c r="D3" s="289"/>
      <c r="E3" s="290">
        <v>44944</v>
      </c>
      <c r="F3" s="291"/>
    </row>
    <row r="4" spans="3:7" ht="123" customHeight="1" thickBot="1" x14ac:dyDescent="0.3">
      <c r="C4" s="292" t="s">
        <v>152</v>
      </c>
      <c r="D4" s="293"/>
      <c r="E4" s="294" t="s">
        <v>153</v>
      </c>
      <c r="F4" s="295"/>
    </row>
    <row r="5" spans="3:7" ht="15.75" thickBot="1" x14ac:dyDescent="0.3">
      <c r="C5" s="44"/>
      <c r="D5" s="44"/>
      <c r="E5" s="44"/>
      <c r="F5" s="44"/>
    </row>
    <row r="6" spans="3:7" ht="15.75" thickBot="1" x14ac:dyDescent="0.3">
      <c r="C6" s="284" t="s">
        <v>154</v>
      </c>
      <c r="D6" s="285"/>
      <c r="E6" s="285"/>
      <c r="F6" s="286"/>
    </row>
    <row r="7" spans="3:7" ht="15.75" thickBot="1" x14ac:dyDescent="0.3">
      <c r="C7" s="45" t="s">
        <v>155</v>
      </c>
      <c r="D7" s="45" t="s">
        <v>156</v>
      </c>
      <c r="E7" s="45" t="s">
        <v>157</v>
      </c>
      <c r="F7" s="45" t="s">
        <v>158</v>
      </c>
    </row>
    <row r="8" spans="3:7" ht="29.25" thickBot="1" x14ac:dyDescent="0.3">
      <c r="C8" s="46" t="s">
        <v>159</v>
      </c>
      <c r="D8" s="46">
        <v>64529</v>
      </c>
      <c r="E8" s="47" t="s">
        <v>160</v>
      </c>
      <c r="F8" s="46" t="s">
        <v>161</v>
      </c>
    </row>
  </sheetData>
  <mergeCells count="6">
    <mergeCell ref="C6:F6"/>
    <mergeCell ref="C2:F2"/>
    <mergeCell ref="C3:D3"/>
    <mergeCell ref="E3:F3"/>
    <mergeCell ref="C4:D4"/>
    <mergeCell ref="E4:F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A1:BM34"/>
  <sheetViews>
    <sheetView showGridLines="0" topLeftCell="B3" zoomScaleNormal="100" zoomScaleSheetLayoutView="80" workbookViewId="0">
      <pane xSplit="2" ySplit="4" topLeftCell="BG24" activePane="bottomRight" state="frozen"/>
      <selection pane="topRight" activeCell="D3" sqref="D3"/>
      <selection pane="bottomLeft" activeCell="B7" sqref="B7"/>
      <selection pane="bottomRight" activeCell="BG25" sqref="BG25"/>
    </sheetView>
  </sheetViews>
  <sheetFormatPr baseColWidth="10" defaultColWidth="11.42578125" defaultRowHeight="29.25" customHeight="1" x14ac:dyDescent="0.2"/>
  <cols>
    <col min="1" max="1" width="4.7109375" style="4" customWidth="1"/>
    <col min="2" max="2" width="15.85546875" style="1" customWidth="1"/>
    <col min="3" max="3" width="9.85546875" style="1" customWidth="1"/>
    <col min="4" max="4" width="35.42578125" style="2" customWidth="1"/>
    <col min="5" max="6" width="17.85546875" style="2" customWidth="1"/>
    <col min="7" max="7" width="35.85546875" style="3" customWidth="1"/>
    <col min="8" max="8" width="28.4257812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4.140625" style="4" customWidth="1"/>
    <col min="17" max="17" width="6.7109375" style="4" bestFit="1" customWidth="1"/>
    <col min="18" max="18" width="4.140625" style="4" bestFit="1" customWidth="1"/>
    <col min="19" max="19" width="7.42578125" style="4" customWidth="1"/>
    <col min="20" max="20" width="8.7109375" style="4" bestFit="1" customWidth="1"/>
    <col min="21" max="21" width="4" style="4" bestFit="1" customWidth="1"/>
    <col min="22" max="22" width="7.85546875" style="4" customWidth="1"/>
    <col min="23" max="23" width="7" style="4" bestFit="1" customWidth="1"/>
    <col min="24" max="24" width="4" style="4" bestFit="1" customWidth="1"/>
    <col min="25" max="25" width="3.7109375" style="4" bestFit="1" customWidth="1"/>
    <col min="26" max="26" width="5.7109375" style="4" bestFit="1" customWidth="1"/>
    <col min="27" max="27" width="4.42578125" style="4" customWidth="1"/>
    <col min="28" max="28" width="9.85546875" style="4" customWidth="1"/>
    <col min="29" max="29" width="6.7109375" style="4" customWidth="1"/>
    <col min="30" max="30" width="5.28515625" style="4" customWidth="1"/>
    <col min="31" max="31" width="3.7109375" style="4" customWidth="1"/>
    <col min="32" max="32" width="6.28515625" style="4" customWidth="1"/>
    <col min="33" max="33" width="4" style="4" customWidth="1"/>
    <col min="34" max="34" width="2.7109375" style="4" customWidth="1"/>
    <col min="35" max="35" width="5.7109375" style="4" customWidth="1"/>
    <col min="36" max="36" width="4" style="4" customWidth="1"/>
    <col min="37" max="37" width="3.7109375" style="4" customWidth="1"/>
    <col min="38" max="38" width="8" style="4" customWidth="1"/>
    <col min="39" max="39" width="4" style="4" customWidth="1"/>
    <col min="40" max="40" width="4.42578125" style="4" customWidth="1"/>
    <col min="41" max="41" width="6.28515625" style="4" customWidth="1"/>
    <col min="42" max="42" width="4.140625" style="4" customWidth="1"/>
    <col min="43" max="43" width="4.5703125" style="4" customWidth="1"/>
    <col min="44" max="44" width="7.28515625" style="4" customWidth="1"/>
    <col min="45" max="45" width="8.28515625" style="4" customWidth="1"/>
    <col min="46" max="46" width="3.7109375" style="4" customWidth="1"/>
    <col min="47" max="47" width="5.85546875" style="4" customWidth="1"/>
    <col min="48" max="48" width="5.28515625" style="4" customWidth="1"/>
    <col min="49" max="49" width="4.7109375" style="4" customWidth="1"/>
    <col min="50" max="50" width="5.7109375" style="4" customWidth="1"/>
    <col min="51" max="51" width="7.140625" style="4" customWidth="1"/>
    <col min="52" max="52" width="4.85546875" style="4" customWidth="1"/>
    <col min="53" max="54" width="5.28515625" style="4" customWidth="1"/>
    <col min="55" max="55" width="6.42578125" style="4" customWidth="1"/>
    <col min="56" max="56" width="11.28515625" style="4" customWidth="1"/>
    <col min="57" max="58" width="48.28515625" style="4" customWidth="1"/>
    <col min="59" max="59" width="57.28515625" style="78" customWidth="1"/>
    <col min="60" max="60" width="58.140625" style="78" customWidth="1"/>
    <col min="61" max="61" width="69.28515625" style="109" customWidth="1"/>
    <col min="62" max="62" width="13.42578125" style="61" customWidth="1"/>
    <col min="63" max="64" width="13.5703125" style="61" customWidth="1"/>
    <col min="65" max="65" width="36.28515625" style="4" customWidth="1"/>
    <col min="66" max="16384" width="11.42578125" style="4"/>
  </cols>
  <sheetData>
    <row r="1" spans="1:65" s="1" customFormat="1" ht="29.25" customHeight="1" x14ac:dyDescent="0.25">
      <c r="B1" s="277"/>
      <c r="C1" s="252"/>
      <c r="D1" s="250" t="s">
        <v>0</v>
      </c>
      <c r="E1" s="250"/>
      <c r="F1" s="252" t="s">
        <v>1</v>
      </c>
      <c r="G1" s="252"/>
      <c r="H1" s="252"/>
      <c r="I1" s="252"/>
      <c r="J1" s="252"/>
      <c r="K1" s="252"/>
      <c r="L1" s="273" t="s">
        <v>2</v>
      </c>
      <c r="M1" s="273"/>
      <c r="N1" s="254" t="s">
        <v>3</v>
      </c>
      <c r="O1" s="254"/>
      <c r="BG1" s="77"/>
      <c r="BH1" s="77"/>
      <c r="BI1" s="108"/>
      <c r="BJ1" s="13"/>
      <c r="BK1" s="13"/>
      <c r="BL1" s="13"/>
    </row>
    <row r="2" spans="1:65" s="1" customFormat="1" ht="29.25" customHeight="1" x14ac:dyDescent="0.25">
      <c r="B2" s="278"/>
      <c r="C2" s="253"/>
      <c r="D2" s="251"/>
      <c r="E2" s="251"/>
      <c r="F2" s="253"/>
      <c r="G2" s="253"/>
      <c r="H2" s="253"/>
      <c r="I2" s="253"/>
      <c r="J2" s="253"/>
      <c r="K2" s="253"/>
      <c r="L2" s="274" t="s">
        <v>4</v>
      </c>
      <c r="M2" s="274"/>
      <c r="N2" s="217">
        <v>2</v>
      </c>
      <c r="O2" s="217"/>
      <c r="Q2" s="40"/>
      <c r="BG2" s="77"/>
      <c r="BH2" s="77"/>
      <c r="BI2" s="108"/>
      <c r="BJ2" s="13"/>
      <c r="BK2" s="13"/>
      <c r="BL2" s="13"/>
    </row>
    <row r="3" spans="1:65" s="1" customFormat="1" ht="29.25" customHeight="1" thickBot="1" x14ac:dyDescent="0.3">
      <c r="B3" s="278"/>
      <c r="C3" s="253"/>
      <c r="D3" s="296" t="s">
        <v>5</v>
      </c>
      <c r="E3" s="297"/>
      <c r="F3" s="300" t="s">
        <v>162</v>
      </c>
      <c r="G3" s="260"/>
      <c r="H3" s="260"/>
      <c r="I3" s="260"/>
      <c r="J3" s="260"/>
      <c r="K3" s="301"/>
      <c r="L3" s="304" t="s">
        <v>7</v>
      </c>
      <c r="M3" s="305"/>
      <c r="N3" s="306">
        <v>43346</v>
      </c>
      <c r="O3" s="307"/>
      <c r="P3" s="24"/>
      <c r="BG3" s="77"/>
      <c r="BH3" s="77"/>
      <c r="BI3" s="108"/>
      <c r="BJ3" s="13"/>
      <c r="BK3" s="13"/>
      <c r="BL3" s="13"/>
    </row>
    <row r="4" spans="1:65" s="1" customFormat="1" ht="43.5" customHeight="1" thickBot="1" x14ac:dyDescent="0.3">
      <c r="B4" s="278"/>
      <c r="C4" s="253"/>
      <c r="D4" s="298"/>
      <c r="E4" s="299"/>
      <c r="F4" s="302"/>
      <c r="G4" s="303"/>
      <c r="H4" s="303"/>
      <c r="I4" s="303"/>
      <c r="J4" s="303"/>
      <c r="K4" s="249"/>
      <c r="L4" s="304" t="s">
        <v>8</v>
      </c>
      <c r="M4" s="305"/>
      <c r="N4" s="308" t="s">
        <v>9</v>
      </c>
      <c r="O4" s="309"/>
      <c r="P4" s="38" t="s">
        <v>43</v>
      </c>
      <c r="BG4" s="77"/>
      <c r="BH4" s="77"/>
      <c r="BI4" s="108"/>
      <c r="BJ4" s="13"/>
      <c r="BK4" s="13"/>
      <c r="BL4" s="13"/>
    </row>
    <row r="5" spans="1:65" s="1" customFormat="1" ht="29.25" customHeight="1" x14ac:dyDescent="0.25">
      <c r="B5" s="315" t="s">
        <v>20</v>
      </c>
      <c r="C5" s="316"/>
      <c r="D5" s="316"/>
      <c r="E5" s="316"/>
      <c r="F5" s="316"/>
      <c r="G5" s="316"/>
      <c r="H5" s="316"/>
      <c r="I5" s="316"/>
      <c r="J5" s="316"/>
      <c r="K5" s="316"/>
      <c r="L5" s="316"/>
      <c r="M5" s="316"/>
      <c r="N5" s="316"/>
      <c r="O5" s="316"/>
      <c r="P5" s="317"/>
      <c r="Q5" s="55" t="s">
        <v>44</v>
      </c>
      <c r="R5" s="55"/>
      <c r="S5" s="55" t="s">
        <v>45</v>
      </c>
      <c r="T5" s="56" t="s">
        <v>46</v>
      </c>
      <c r="U5" s="56"/>
      <c r="V5" s="55" t="s">
        <v>45</v>
      </c>
      <c r="W5" s="55" t="s">
        <v>47</v>
      </c>
      <c r="X5" s="55"/>
      <c r="Y5" s="55" t="s">
        <v>45</v>
      </c>
      <c r="Z5" s="56" t="s">
        <v>48</v>
      </c>
      <c r="AA5" s="56"/>
      <c r="AB5" s="55" t="s">
        <v>45</v>
      </c>
      <c r="AC5" s="55" t="s">
        <v>49</v>
      </c>
      <c r="AD5" s="55"/>
      <c r="AE5" s="55" t="s">
        <v>45</v>
      </c>
      <c r="AF5" s="56" t="s">
        <v>50</v>
      </c>
      <c r="AG5" s="56"/>
      <c r="AH5" s="55" t="s">
        <v>45</v>
      </c>
      <c r="AI5" s="55" t="s">
        <v>51</v>
      </c>
      <c r="AJ5" s="55"/>
      <c r="AK5" s="55" t="s">
        <v>45</v>
      </c>
      <c r="AL5" s="56" t="s">
        <v>52</v>
      </c>
      <c r="AM5" s="56"/>
      <c r="AN5" s="55" t="s">
        <v>45</v>
      </c>
      <c r="AO5" s="57" t="s">
        <v>53</v>
      </c>
      <c r="AP5" s="57"/>
      <c r="AQ5" s="55" t="s">
        <v>45</v>
      </c>
      <c r="AR5" s="58" t="s">
        <v>54</v>
      </c>
      <c r="AS5" s="58"/>
      <c r="AT5" s="55" t="s">
        <v>45</v>
      </c>
      <c r="AU5" s="57" t="s">
        <v>55</v>
      </c>
      <c r="AV5" s="57"/>
      <c r="AW5" s="55" t="s">
        <v>45</v>
      </c>
      <c r="AX5" s="58" t="s">
        <v>56</v>
      </c>
      <c r="AY5" s="58"/>
      <c r="AZ5" s="55" t="s">
        <v>45</v>
      </c>
      <c r="BA5" s="57" t="s">
        <v>57</v>
      </c>
      <c r="BB5" s="57"/>
      <c r="BC5" s="81" t="s">
        <v>58</v>
      </c>
      <c r="BD5" s="67" t="s">
        <v>59</v>
      </c>
      <c r="BE5" s="313" t="s">
        <v>60</v>
      </c>
      <c r="BF5" s="314"/>
      <c r="BG5" s="313" t="s">
        <v>61</v>
      </c>
      <c r="BH5" s="314"/>
      <c r="BI5" s="312" t="s">
        <v>500</v>
      </c>
      <c r="BJ5" s="312" t="s">
        <v>505</v>
      </c>
      <c r="BK5" s="312" t="s">
        <v>501</v>
      </c>
      <c r="BL5" s="312" t="s">
        <v>502</v>
      </c>
    </row>
    <row r="6" spans="1:65" s="1" customFormat="1" ht="29.25" customHeight="1" x14ac:dyDescent="0.25">
      <c r="B6" s="103" t="s">
        <v>62</v>
      </c>
      <c r="C6" s="103" t="s">
        <v>63</v>
      </c>
      <c r="D6" s="103" t="s">
        <v>64</v>
      </c>
      <c r="E6" s="318" t="s">
        <v>65</v>
      </c>
      <c r="F6" s="318"/>
      <c r="G6" s="103" t="s">
        <v>66</v>
      </c>
      <c r="H6" s="318" t="s">
        <v>67</v>
      </c>
      <c r="I6" s="318"/>
      <c r="J6" s="318" t="s">
        <v>68</v>
      </c>
      <c r="K6" s="318"/>
      <c r="L6" s="318" t="s">
        <v>69</v>
      </c>
      <c r="M6" s="318"/>
      <c r="N6" s="318" t="s">
        <v>70</v>
      </c>
      <c r="O6" s="318"/>
      <c r="P6" s="151">
        <f>SUM(P7:P24)</f>
        <v>0.19998000000000002</v>
      </c>
      <c r="Q6" s="64" t="s">
        <v>71</v>
      </c>
      <c r="R6" s="59" t="s">
        <v>72</v>
      </c>
      <c r="S6" s="60"/>
      <c r="T6" s="64" t="s">
        <v>71</v>
      </c>
      <c r="U6" s="59" t="s">
        <v>72</v>
      </c>
      <c r="V6" s="60"/>
      <c r="W6" s="64" t="s">
        <v>71</v>
      </c>
      <c r="X6" s="59" t="s">
        <v>72</v>
      </c>
      <c r="Y6" s="60"/>
      <c r="Z6" s="64" t="s">
        <v>71</v>
      </c>
      <c r="AA6" s="59" t="s">
        <v>72</v>
      </c>
      <c r="AB6" s="60"/>
      <c r="AC6" s="64" t="s">
        <v>71</v>
      </c>
      <c r="AD6" s="59" t="s">
        <v>72</v>
      </c>
      <c r="AE6" s="60"/>
      <c r="AF6" s="64" t="s">
        <v>71</v>
      </c>
      <c r="AG6" s="59" t="s">
        <v>72</v>
      </c>
      <c r="AH6" s="60"/>
      <c r="AI6" s="64" t="s">
        <v>71</v>
      </c>
      <c r="AJ6" s="59" t="s">
        <v>72</v>
      </c>
      <c r="AK6" s="60"/>
      <c r="AL6" s="64" t="s">
        <v>71</v>
      </c>
      <c r="AM6" s="59" t="s">
        <v>72</v>
      </c>
      <c r="AN6" s="60"/>
      <c r="AO6" s="64" t="s">
        <v>71</v>
      </c>
      <c r="AP6" s="59" t="s">
        <v>72</v>
      </c>
      <c r="AQ6" s="60"/>
      <c r="AR6" s="64" t="s">
        <v>71</v>
      </c>
      <c r="AS6" s="59" t="s">
        <v>72</v>
      </c>
      <c r="AT6" s="60"/>
      <c r="AU6" s="64" t="s">
        <v>71</v>
      </c>
      <c r="AV6" s="59" t="s">
        <v>72</v>
      </c>
      <c r="AW6" s="60"/>
      <c r="AX6" s="64" t="s">
        <v>71</v>
      </c>
      <c r="AY6" s="59" t="s">
        <v>72</v>
      </c>
      <c r="AZ6" s="60"/>
      <c r="BA6" s="64" t="s">
        <v>71</v>
      </c>
      <c r="BB6" s="65" t="s">
        <v>72</v>
      </c>
      <c r="BC6" s="82"/>
      <c r="BD6" s="70">
        <f>SUM(BD7:BD24)</f>
        <v>7.6473833333333352E-2</v>
      </c>
      <c r="BE6" s="83" t="s">
        <v>73</v>
      </c>
      <c r="BF6" s="84" t="s">
        <v>74</v>
      </c>
      <c r="BG6" s="83" t="s">
        <v>73</v>
      </c>
      <c r="BH6" s="84" t="s">
        <v>74</v>
      </c>
      <c r="BI6" s="312"/>
      <c r="BJ6" s="312"/>
      <c r="BK6" s="312"/>
      <c r="BL6" s="312"/>
    </row>
    <row r="7" spans="1:65" s="7" customFormat="1" ht="229.15" customHeight="1" x14ac:dyDescent="0.2">
      <c r="A7" s="9"/>
      <c r="B7" s="311" t="s">
        <v>163</v>
      </c>
      <c r="C7" s="89" t="s">
        <v>76</v>
      </c>
      <c r="D7" s="53" t="s">
        <v>164</v>
      </c>
      <c r="E7" s="271" t="s">
        <v>165</v>
      </c>
      <c r="F7" s="271"/>
      <c r="G7" s="89" t="s">
        <v>166</v>
      </c>
      <c r="H7" s="223" t="s">
        <v>80</v>
      </c>
      <c r="I7" s="223"/>
      <c r="J7" s="223"/>
      <c r="K7" s="223"/>
      <c r="L7" s="223" t="s">
        <v>167</v>
      </c>
      <c r="M7" s="223"/>
      <c r="N7" s="216">
        <v>45291</v>
      </c>
      <c r="O7" s="216"/>
      <c r="P7" s="37">
        <v>1.111E-2</v>
      </c>
      <c r="Q7" s="104"/>
      <c r="R7" s="105"/>
      <c r="S7" s="106" t="str">
        <f>IFERROR(R7/Q7,"")</f>
        <v/>
      </c>
      <c r="T7" s="104">
        <v>1</v>
      </c>
      <c r="U7" s="105">
        <v>1</v>
      </c>
      <c r="V7" s="106">
        <f>IFERROR(U7/T7,"")</f>
        <v>1</v>
      </c>
      <c r="W7" s="104"/>
      <c r="X7" s="105"/>
      <c r="Y7" s="106" t="str">
        <f>IFERROR(X7/W7,"")</f>
        <v/>
      </c>
      <c r="Z7" s="104"/>
      <c r="AA7" s="105"/>
      <c r="AB7" s="106" t="str">
        <f>IFERROR(AA7/Z7,"")</f>
        <v/>
      </c>
      <c r="AC7" s="104"/>
      <c r="AD7" s="105"/>
      <c r="AE7" s="106" t="str">
        <f>IFERROR(AD7/AC7,"")</f>
        <v/>
      </c>
      <c r="AF7" s="104"/>
      <c r="AG7" s="105"/>
      <c r="AH7" s="106" t="str">
        <f>IFERROR(AG7/AF7,"")</f>
        <v/>
      </c>
      <c r="AI7" s="104"/>
      <c r="AJ7" s="105"/>
      <c r="AK7" s="106" t="str">
        <f>IFERROR(AJ7/AI7,"")</f>
        <v/>
      </c>
      <c r="AL7" s="104"/>
      <c r="AM7" s="105"/>
      <c r="AN7" s="106" t="str">
        <f>IFERROR(AM7/AL7,"")</f>
        <v/>
      </c>
      <c r="AO7" s="104"/>
      <c r="AP7" s="105"/>
      <c r="AQ7" s="106" t="str">
        <f>IFERROR(AP7/AO7,"")</f>
        <v/>
      </c>
      <c r="AR7" s="104"/>
      <c r="AS7" s="105"/>
      <c r="AT7" s="106" t="str">
        <f>IFERROR(AS7/AR7,"")</f>
        <v/>
      </c>
      <c r="AU7" s="104"/>
      <c r="AV7" s="105"/>
      <c r="AW7" s="106" t="str">
        <f>IFERROR(AV7/AU7,"")</f>
        <v/>
      </c>
      <c r="AX7" s="104"/>
      <c r="AY7" s="105"/>
      <c r="AZ7" s="106" t="str">
        <f>IFERROR(AY7/AX7,"")</f>
        <v/>
      </c>
      <c r="BA7" s="104">
        <f>Q7+T7+W7+Z7+AC7+AF7+AI7+AL7+AO7+AR7+AU7+AX7</f>
        <v>1</v>
      </c>
      <c r="BB7" s="104">
        <f>R7+U7+X7+AA7+AD7+AG7+AJ7+AM7+AP7+AS7+AV7+AY7</f>
        <v>1</v>
      </c>
      <c r="BC7" s="106">
        <f>IFERROR(BB7/BA7,"")</f>
        <v>1</v>
      </c>
      <c r="BD7" s="107">
        <f>IFERROR(BC7*P7,"")</f>
        <v>1.111E-2</v>
      </c>
      <c r="BE7" s="96" t="s">
        <v>168</v>
      </c>
      <c r="BF7" s="96" t="s">
        <v>169</v>
      </c>
      <c r="BG7" s="122"/>
      <c r="BH7" s="198" t="s">
        <v>170</v>
      </c>
      <c r="BI7" s="197" t="s">
        <v>592</v>
      </c>
      <c r="BJ7" s="110" t="s">
        <v>506</v>
      </c>
      <c r="BK7" s="116">
        <f t="shared" ref="BK7:BK24" si="0">BB7/BA7</f>
        <v>1</v>
      </c>
      <c r="BL7" s="112">
        <f t="shared" ref="BL7:BL21" si="1">BC7*P7</f>
        <v>1.111E-2</v>
      </c>
    </row>
    <row r="8" spans="1:65" s="7" customFormat="1" ht="150" customHeight="1" x14ac:dyDescent="0.2">
      <c r="A8" s="9"/>
      <c r="B8" s="311"/>
      <c r="C8" s="89" t="s">
        <v>86</v>
      </c>
      <c r="D8" s="53" t="s">
        <v>171</v>
      </c>
      <c r="E8" s="271" t="s">
        <v>172</v>
      </c>
      <c r="F8" s="271"/>
      <c r="G8" s="89" t="s">
        <v>173</v>
      </c>
      <c r="H8" s="223" t="s">
        <v>80</v>
      </c>
      <c r="I8" s="223"/>
      <c r="J8" s="223"/>
      <c r="K8" s="223"/>
      <c r="L8" s="223" t="s">
        <v>90</v>
      </c>
      <c r="M8" s="223"/>
      <c r="N8" s="216">
        <v>44957</v>
      </c>
      <c r="O8" s="216"/>
      <c r="P8" s="37">
        <v>1.111E-2</v>
      </c>
      <c r="Q8" s="104">
        <v>1</v>
      </c>
      <c r="R8" s="105">
        <v>0.5</v>
      </c>
      <c r="S8" s="106">
        <f t="shared" ref="S8:S24" si="2">IFERROR(R8/Q8,"")</f>
        <v>0.5</v>
      </c>
      <c r="T8" s="104"/>
      <c r="U8" s="105"/>
      <c r="V8" s="106" t="str">
        <f t="shared" ref="V8:V24" si="3">IFERROR(U8/T8,"")</f>
        <v/>
      </c>
      <c r="W8" s="104"/>
      <c r="X8" s="105"/>
      <c r="Y8" s="106" t="str">
        <f t="shared" ref="Y8:Y24" si="4">IFERROR(X8/W8,"")</f>
        <v/>
      </c>
      <c r="Z8" s="104"/>
      <c r="AA8" s="105"/>
      <c r="AB8" s="106" t="str">
        <f t="shared" ref="AB8:AB24" si="5">IFERROR(AA8/Z8,"")</f>
        <v/>
      </c>
      <c r="AC8" s="104"/>
      <c r="AD8" s="105"/>
      <c r="AE8" s="106" t="str">
        <f t="shared" ref="AE8:AE24" si="6">IFERROR(AD8/AC8,"")</f>
        <v/>
      </c>
      <c r="AF8" s="104"/>
      <c r="AG8" s="105"/>
      <c r="AH8" s="106" t="str">
        <f t="shared" ref="AH8:AH24" si="7">IFERROR(AG8/AF8,"")</f>
        <v/>
      </c>
      <c r="AI8" s="104"/>
      <c r="AJ8" s="105"/>
      <c r="AK8" s="106" t="str">
        <f t="shared" ref="AK8:AK24" si="8">IFERROR(AJ8/AI8,"")</f>
        <v/>
      </c>
      <c r="AL8" s="104"/>
      <c r="AM8" s="105"/>
      <c r="AN8" s="106" t="str">
        <f t="shared" ref="AN8:AN24" si="9">IFERROR(AM8/AL8,"")</f>
        <v/>
      </c>
      <c r="AO8" s="104"/>
      <c r="AP8" s="105"/>
      <c r="AQ8" s="106" t="str">
        <f t="shared" ref="AQ8:AQ24" si="10">IFERROR(AP8/AO8,"")</f>
        <v/>
      </c>
      <c r="AR8" s="104"/>
      <c r="AS8" s="105"/>
      <c r="AT8" s="106" t="str">
        <f t="shared" ref="AT8:AT24" si="11">IFERROR(AS8/AR8,"")</f>
        <v/>
      </c>
      <c r="AU8" s="104"/>
      <c r="AV8" s="105"/>
      <c r="AW8" s="106" t="str">
        <f t="shared" ref="AW8:AW24" si="12">IFERROR(AV8/AU8,"")</f>
        <v/>
      </c>
      <c r="AX8" s="104"/>
      <c r="AY8" s="105"/>
      <c r="AZ8" s="106" t="str">
        <f t="shared" ref="AZ8:AZ24" si="13">IFERROR(AY8/AX8,"")</f>
        <v/>
      </c>
      <c r="BA8" s="104">
        <f t="shared" ref="BA8:BB23" si="14">Q8+T8+W8+Z8+AC8+AF8+AI8+AL8+AO8+AR8+AU8+AX8</f>
        <v>1</v>
      </c>
      <c r="BB8" s="104">
        <f t="shared" si="14"/>
        <v>0.5</v>
      </c>
      <c r="BC8" s="106">
        <f t="shared" ref="BC8:BC24" si="15">IFERROR(BB8/BA8,"")</f>
        <v>0.5</v>
      </c>
      <c r="BD8" s="107">
        <f t="shared" ref="BD8:BD24" si="16">IFERROR(BC8*P8,"")</f>
        <v>5.555E-3</v>
      </c>
      <c r="BE8" s="94" t="s">
        <v>174</v>
      </c>
      <c r="BF8" s="94" t="s">
        <v>175</v>
      </c>
      <c r="BG8" s="194" t="s">
        <v>176</v>
      </c>
      <c r="BH8" s="197" t="s">
        <v>177</v>
      </c>
      <c r="BI8" s="194" t="s">
        <v>593</v>
      </c>
      <c r="BJ8" s="110" t="s">
        <v>508</v>
      </c>
      <c r="BK8" s="111">
        <f t="shared" si="0"/>
        <v>0.5</v>
      </c>
      <c r="BL8" s="112">
        <f t="shared" si="1"/>
        <v>5.555E-3</v>
      </c>
    </row>
    <row r="9" spans="1:65" s="7" customFormat="1" ht="279" customHeight="1" x14ac:dyDescent="0.2">
      <c r="A9" s="9"/>
      <c r="B9" s="311"/>
      <c r="C9" s="89" t="s">
        <v>92</v>
      </c>
      <c r="D9" s="53" t="s">
        <v>178</v>
      </c>
      <c r="E9" s="271" t="s">
        <v>179</v>
      </c>
      <c r="F9" s="271"/>
      <c r="G9" s="89" t="s">
        <v>180</v>
      </c>
      <c r="H9" s="223" t="s">
        <v>80</v>
      </c>
      <c r="I9" s="223"/>
      <c r="J9" s="223" t="s">
        <v>181</v>
      </c>
      <c r="K9" s="223"/>
      <c r="L9" s="223" t="s">
        <v>90</v>
      </c>
      <c r="M9" s="223"/>
      <c r="N9" s="216">
        <v>44972</v>
      </c>
      <c r="O9" s="216"/>
      <c r="P9" s="37">
        <v>1.111E-2</v>
      </c>
      <c r="Q9" s="104"/>
      <c r="R9" s="105"/>
      <c r="S9" s="106" t="str">
        <f t="shared" si="2"/>
        <v/>
      </c>
      <c r="T9" s="104">
        <v>1</v>
      </c>
      <c r="U9" s="105">
        <v>1</v>
      </c>
      <c r="V9" s="106">
        <f t="shared" si="3"/>
        <v>1</v>
      </c>
      <c r="W9" s="104"/>
      <c r="X9" s="105"/>
      <c r="Y9" s="106" t="str">
        <f t="shared" si="4"/>
        <v/>
      </c>
      <c r="Z9" s="104"/>
      <c r="AA9" s="105"/>
      <c r="AB9" s="106" t="str">
        <f t="shared" si="5"/>
        <v/>
      </c>
      <c r="AC9" s="104"/>
      <c r="AD9" s="105"/>
      <c r="AE9" s="106" t="str">
        <f t="shared" si="6"/>
        <v/>
      </c>
      <c r="AF9" s="104"/>
      <c r="AG9" s="105"/>
      <c r="AH9" s="106" t="str">
        <f t="shared" si="7"/>
        <v/>
      </c>
      <c r="AI9" s="104"/>
      <c r="AJ9" s="105"/>
      <c r="AK9" s="106" t="str">
        <f t="shared" si="8"/>
        <v/>
      </c>
      <c r="AL9" s="104"/>
      <c r="AM9" s="105"/>
      <c r="AN9" s="106" t="str">
        <f t="shared" si="9"/>
        <v/>
      </c>
      <c r="AO9" s="104"/>
      <c r="AP9" s="105"/>
      <c r="AQ9" s="106" t="str">
        <f t="shared" si="10"/>
        <v/>
      </c>
      <c r="AR9" s="104"/>
      <c r="AS9" s="105"/>
      <c r="AT9" s="106" t="str">
        <f t="shared" si="11"/>
        <v/>
      </c>
      <c r="AU9" s="104"/>
      <c r="AV9" s="105"/>
      <c r="AW9" s="106" t="str">
        <f t="shared" si="12"/>
        <v/>
      </c>
      <c r="AX9" s="104"/>
      <c r="AY9" s="105"/>
      <c r="AZ9" s="106" t="str">
        <f t="shared" si="13"/>
        <v/>
      </c>
      <c r="BA9" s="104">
        <f t="shared" si="14"/>
        <v>1</v>
      </c>
      <c r="BB9" s="104">
        <f t="shared" si="14"/>
        <v>1</v>
      </c>
      <c r="BC9" s="106">
        <f t="shared" si="15"/>
        <v>1</v>
      </c>
      <c r="BD9" s="107">
        <f>IFERROR(BC9*P9,"")</f>
        <v>1.111E-2</v>
      </c>
      <c r="BE9" s="94" t="s">
        <v>182</v>
      </c>
      <c r="BF9" s="94" t="s">
        <v>183</v>
      </c>
      <c r="BG9" s="123"/>
      <c r="BH9" s="185" t="s">
        <v>184</v>
      </c>
      <c r="BI9" s="184" t="s">
        <v>594</v>
      </c>
      <c r="BJ9" s="110" t="s">
        <v>554</v>
      </c>
      <c r="BK9" s="116">
        <f t="shared" si="0"/>
        <v>1</v>
      </c>
      <c r="BL9" s="112">
        <f t="shared" si="1"/>
        <v>1.111E-2</v>
      </c>
      <c r="BM9" s="135"/>
    </row>
    <row r="10" spans="1:65" s="7" customFormat="1" ht="119.25" customHeight="1" x14ac:dyDescent="0.2">
      <c r="A10" s="9"/>
      <c r="B10" s="311"/>
      <c r="C10" s="89" t="s">
        <v>94</v>
      </c>
      <c r="D10" s="53" t="s">
        <v>185</v>
      </c>
      <c r="E10" s="271" t="s">
        <v>186</v>
      </c>
      <c r="F10" s="271"/>
      <c r="G10" s="89" t="s">
        <v>187</v>
      </c>
      <c r="H10" s="223" t="s">
        <v>80</v>
      </c>
      <c r="I10" s="223"/>
      <c r="J10" s="223" t="s">
        <v>181</v>
      </c>
      <c r="K10" s="223"/>
      <c r="L10" s="223" t="s">
        <v>90</v>
      </c>
      <c r="M10" s="223"/>
      <c r="N10" s="216">
        <v>44985</v>
      </c>
      <c r="O10" s="216"/>
      <c r="P10" s="37">
        <v>1.111E-2</v>
      </c>
      <c r="Q10" s="104"/>
      <c r="R10" s="105"/>
      <c r="S10" s="106" t="str">
        <f t="shared" si="2"/>
        <v/>
      </c>
      <c r="T10" s="104">
        <v>1</v>
      </c>
      <c r="U10" s="105">
        <v>1</v>
      </c>
      <c r="V10" s="106">
        <f t="shared" si="3"/>
        <v>1</v>
      </c>
      <c r="W10" s="104"/>
      <c r="X10" s="105"/>
      <c r="Y10" s="106" t="str">
        <f t="shared" si="4"/>
        <v/>
      </c>
      <c r="Z10" s="104"/>
      <c r="AA10" s="105"/>
      <c r="AB10" s="106" t="str">
        <f t="shared" si="5"/>
        <v/>
      </c>
      <c r="AC10" s="104"/>
      <c r="AD10" s="105"/>
      <c r="AE10" s="106" t="str">
        <f t="shared" si="6"/>
        <v/>
      </c>
      <c r="AF10" s="104"/>
      <c r="AG10" s="105"/>
      <c r="AH10" s="106" t="str">
        <f t="shared" si="7"/>
        <v/>
      </c>
      <c r="AI10" s="104"/>
      <c r="AJ10" s="105"/>
      <c r="AK10" s="106" t="str">
        <f t="shared" si="8"/>
        <v/>
      </c>
      <c r="AL10" s="104"/>
      <c r="AM10" s="105"/>
      <c r="AN10" s="106" t="str">
        <f t="shared" si="9"/>
        <v/>
      </c>
      <c r="AO10" s="104"/>
      <c r="AP10" s="105"/>
      <c r="AQ10" s="106" t="str">
        <f t="shared" si="10"/>
        <v/>
      </c>
      <c r="AR10" s="104"/>
      <c r="AS10" s="105"/>
      <c r="AT10" s="106" t="str">
        <f t="shared" si="11"/>
        <v/>
      </c>
      <c r="AU10" s="104"/>
      <c r="AV10" s="105"/>
      <c r="AW10" s="106" t="str">
        <f t="shared" si="12"/>
        <v/>
      </c>
      <c r="AX10" s="104"/>
      <c r="AY10" s="105"/>
      <c r="AZ10" s="106" t="str">
        <f t="shared" si="13"/>
        <v/>
      </c>
      <c r="BA10" s="104">
        <f t="shared" si="14"/>
        <v>1</v>
      </c>
      <c r="BB10" s="104">
        <f t="shared" si="14"/>
        <v>1</v>
      </c>
      <c r="BC10" s="106">
        <f t="shared" si="15"/>
        <v>1</v>
      </c>
      <c r="BD10" s="107">
        <f t="shared" si="16"/>
        <v>1.111E-2</v>
      </c>
      <c r="BE10" s="96" t="s">
        <v>188</v>
      </c>
      <c r="BF10" s="96" t="s">
        <v>189</v>
      </c>
      <c r="BG10" s="123"/>
      <c r="BH10" s="175" t="s">
        <v>107</v>
      </c>
      <c r="BI10" s="205" t="s">
        <v>595</v>
      </c>
      <c r="BJ10" s="206" t="s">
        <v>506</v>
      </c>
      <c r="BK10" s="124">
        <f t="shared" si="0"/>
        <v>1</v>
      </c>
      <c r="BL10" s="115">
        <f t="shared" si="1"/>
        <v>1.111E-2</v>
      </c>
    </row>
    <row r="11" spans="1:65" s="7" customFormat="1" ht="201.75" customHeight="1" x14ac:dyDescent="0.2">
      <c r="A11" s="9"/>
      <c r="B11" s="311"/>
      <c r="C11" s="89" t="s">
        <v>190</v>
      </c>
      <c r="D11" s="53" t="s">
        <v>191</v>
      </c>
      <c r="E11" s="271" t="s">
        <v>192</v>
      </c>
      <c r="F11" s="271"/>
      <c r="G11" s="89" t="s">
        <v>193</v>
      </c>
      <c r="H11" s="223" t="s">
        <v>194</v>
      </c>
      <c r="I11" s="223"/>
      <c r="J11" s="223" t="s">
        <v>195</v>
      </c>
      <c r="K11" s="223"/>
      <c r="L11" s="223" t="s">
        <v>90</v>
      </c>
      <c r="M11" s="223"/>
      <c r="N11" s="216" t="s">
        <v>196</v>
      </c>
      <c r="O11" s="216"/>
      <c r="P11" s="37">
        <v>1.111E-2</v>
      </c>
      <c r="Q11" s="104">
        <v>1</v>
      </c>
      <c r="R11" s="105">
        <v>1</v>
      </c>
      <c r="S11" s="106">
        <f t="shared" si="2"/>
        <v>1</v>
      </c>
      <c r="T11" s="104"/>
      <c r="U11" s="105"/>
      <c r="V11" s="106" t="str">
        <f t="shared" si="3"/>
        <v/>
      </c>
      <c r="W11" s="104"/>
      <c r="X11" s="105"/>
      <c r="Y11" s="106" t="str">
        <f t="shared" si="4"/>
        <v/>
      </c>
      <c r="Z11" s="104">
        <v>1</v>
      </c>
      <c r="AA11" s="105">
        <v>1</v>
      </c>
      <c r="AB11" s="106">
        <f t="shared" si="5"/>
        <v>1</v>
      </c>
      <c r="AC11" s="104"/>
      <c r="AD11" s="105"/>
      <c r="AE11" s="106" t="str">
        <f t="shared" si="6"/>
        <v/>
      </c>
      <c r="AF11" s="104"/>
      <c r="AG11" s="105"/>
      <c r="AH11" s="106" t="str">
        <f t="shared" si="7"/>
        <v/>
      </c>
      <c r="AI11" s="104">
        <v>1</v>
      </c>
      <c r="AJ11" s="105"/>
      <c r="AK11" s="106">
        <f t="shared" si="8"/>
        <v>0</v>
      </c>
      <c r="AL11" s="104"/>
      <c r="AM11" s="105"/>
      <c r="AN11" s="106" t="str">
        <f t="shared" si="9"/>
        <v/>
      </c>
      <c r="AO11" s="104"/>
      <c r="AP11" s="105"/>
      <c r="AQ11" s="106" t="str">
        <f t="shared" si="10"/>
        <v/>
      </c>
      <c r="AR11" s="104">
        <v>1</v>
      </c>
      <c r="AS11" s="105"/>
      <c r="AT11" s="106">
        <f t="shared" si="11"/>
        <v>0</v>
      </c>
      <c r="AU11" s="104"/>
      <c r="AV11" s="105"/>
      <c r="AW11" s="106" t="str">
        <f t="shared" si="12"/>
        <v/>
      </c>
      <c r="AX11" s="104"/>
      <c r="AY11" s="105"/>
      <c r="AZ11" s="106" t="str">
        <f t="shared" si="13"/>
        <v/>
      </c>
      <c r="BA11" s="104">
        <f t="shared" si="14"/>
        <v>4</v>
      </c>
      <c r="BB11" s="104">
        <f t="shared" si="14"/>
        <v>2</v>
      </c>
      <c r="BC11" s="106">
        <f t="shared" si="15"/>
        <v>0.5</v>
      </c>
      <c r="BD11" s="107">
        <f t="shared" si="16"/>
        <v>5.555E-3</v>
      </c>
      <c r="BE11" s="96" t="s">
        <v>197</v>
      </c>
      <c r="BF11" s="96" t="s">
        <v>198</v>
      </c>
      <c r="BG11" s="184" t="s">
        <v>199</v>
      </c>
      <c r="BH11" s="122" t="s">
        <v>200</v>
      </c>
      <c r="BI11" s="186" t="s">
        <v>578</v>
      </c>
      <c r="BJ11" s="110" t="s">
        <v>506</v>
      </c>
      <c r="BK11" s="111">
        <f t="shared" si="0"/>
        <v>0.5</v>
      </c>
      <c r="BL11" s="112">
        <f t="shared" si="1"/>
        <v>5.555E-3</v>
      </c>
    </row>
    <row r="12" spans="1:65" s="7" customFormat="1" ht="216.75" customHeight="1" x14ac:dyDescent="0.2">
      <c r="A12" s="9"/>
      <c r="B12" s="311"/>
      <c r="C12" s="89" t="s">
        <v>201</v>
      </c>
      <c r="D12" s="54" t="s">
        <v>202</v>
      </c>
      <c r="E12" s="310" t="s">
        <v>203</v>
      </c>
      <c r="F12" s="310"/>
      <c r="G12" s="89" t="s">
        <v>204</v>
      </c>
      <c r="H12" s="223" t="s">
        <v>205</v>
      </c>
      <c r="I12" s="223"/>
      <c r="J12" s="223" t="s">
        <v>80</v>
      </c>
      <c r="K12" s="223"/>
      <c r="L12" s="223" t="s">
        <v>90</v>
      </c>
      <c r="M12" s="223"/>
      <c r="N12" s="223" t="s">
        <v>206</v>
      </c>
      <c r="O12" s="223"/>
      <c r="P12" s="37">
        <v>1.111E-2</v>
      </c>
      <c r="Q12" s="104"/>
      <c r="R12" s="105"/>
      <c r="S12" s="106" t="str">
        <f t="shared" si="2"/>
        <v/>
      </c>
      <c r="T12" s="104"/>
      <c r="U12" s="105"/>
      <c r="V12" s="106" t="str">
        <f t="shared" si="3"/>
        <v/>
      </c>
      <c r="W12" s="104"/>
      <c r="X12" s="105"/>
      <c r="Y12" s="106" t="str">
        <f t="shared" si="4"/>
        <v/>
      </c>
      <c r="Z12" s="104">
        <v>4</v>
      </c>
      <c r="AA12" s="105">
        <v>4</v>
      </c>
      <c r="AB12" s="106">
        <f t="shared" si="5"/>
        <v>1</v>
      </c>
      <c r="AC12" s="104"/>
      <c r="AD12" s="105"/>
      <c r="AE12" s="106" t="str">
        <f t="shared" si="6"/>
        <v/>
      </c>
      <c r="AF12" s="104"/>
      <c r="AG12" s="105"/>
      <c r="AH12" s="106" t="str">
        <f t="shared" si="7"/>
        <v/>
      </c>
      <c r="AI12" s="104">
        <v>4</v>
      </c>
      <c r="AJ12" s="105"/>
      <c r="AK12" s="106">
        <f t="shared" si="8"/>
        <v>0</v>
      </c>
      <c r="AL12" s="104"/>
      <c r="AM12" s="105"/>
      <c r="AN12" s="106" t="str">
        <f t="shared" si="9"/>
        <v/>
      </c>
      <c r="AO12" s="104"/>
      <c r="AP12" s="105"/>
      <c r="AQ12" s="106" t="str">
        <f t="shared" si="10"/>
        <v/>
      </c>
      <c r="AR12" s="104">
        <v>4</v>
      </c>
      <c r="AS12" s="105"/>
      <c r="AT12" s="106">
        <f t="shared" si="11"/>
        <v>0</v>
      </c>
      <c r="AU12" s="104"/>
      <c r="AV12" s="105"/>
      <c r="AW12" s="106" t="str">
        <f t="shared" si="12"/>
        <v/>
      </c>
      <c r="AX12" s="104"/>
      <c r="AY12" s="105"/>
      <c r="AZ12" s="106" t="str">
        <f t="shared" si="13"/>
        <v/>
      </c>
      <c r="BA12" s="104">
        <f t="shared" si="14"/>
        <v>12</v>
      </c>
      <c r="BB12" s="104">
        <f t="shared" si="14"/>
        <v>4</v>
      </c>
      <c r="BC12" s="106">
        <f t="shared" si="15"/>
        <v>0.33333333333333331</v>
      </c>
      <c r="BD12" s="107">
        <f t="shared" si="16"/>
        <v>3.7033333333333332E-3</v>
      </c>
      <c r="BE12" s="187"/>
      <c r="BF12" s="187"/>
      <c r="BG12" s="122" t="s">
        <v>207</v>
      </c>
      <c r="BH12" s="122" t="s">
        <v>208</v>
      </c>
      <c r="BI12" s="122" t="s">
        <v>574</v>
      </c>
      <c r="BJ12" s="110" t="s">
        <v>506</v>
      </c>
      <c r="BK12" s="111">
        <f t="shared" si="0"/>
        <v>0.33333333333333331</v>
      </c>
      <c r="BL12" s="125">
        <f t="shared" si="1"/>
        <v>3.7033333333333332E-3</v>
      </c>
    </row>
    <row r="13" spans="1:65" s="7" customFormat="1" ht="179.25" customHeight="1" x14ac:dyDescent="0.2">
      <c r="A13" s="9"/>
      <c r="B13" s="311"/>
      <c r="C13" s="89">
        <v>1.7</v>
      </c>
      <c r="D13" s="54" t="s">
        <v>209</v>
      </c>
      <c r="E13" s="223" t="s">
        <v>210</v>
      </c>
      <c r="F13" s="223"/>
      <c r="G13" s="89" t="s">
        <v>204</v>
      </c>
      <c r="H13" s="223" t="s">
        <v>205</v>
      </c>
      <c r="I13" s="223"/>
      <c r="J13" s="223" t="s">
        <v>80</v>
      </c>
      <c r="K13" s="223"/>
      <c r="L13" s="223" t="s">
        <v>90</v>
      </c>
      <c r="M13" s="223"/>
      <c r="N13" s="223" t="s">
        <v>206</v>
      </c>
      <c r="O13" s="223"/>
      <c r="P13" s="37">
        <v>1.111E-2</v>
      </c>
      <c r="Q13" s="104"/>
      <c r="R13" s="105"/>
      <c r="S13" s="106" t="str">
        <f t="shared" si="2"/>
        <v/>
      </c>
      <c r="T13" s="104"/>
      <c r="U13" s="105"/>
      <c r="V13" s="106" t="str">
        <f t="shared" si="3"/>
        <v/>
      </c>
      <c r="W13" s="104"/>
      <c r="X13" s="105"/>
      <c r="Y13" s="106" t="str">
        <f t="shared" si="4"/>
        <v/>
      </c>
      <c r="Z13" s="104">
        <v>3</v>
      </c>
      <c r="AA13" s="105">
        <v>4</v>
      </c>
      <c r="AB13" s="106">
        <f t="shared" si="5"/>
        <v>1.3333333333333333</v>
      </c>
      <c r="AC13" s="104"/>
      <c r="AD13" s="105"/>
      <c r="AE13" s="106" t="str">
        <f t="shared" si="6"/>
        <v/>
      </c>
      <c r="AF13" s="104"/>
      <c r="AG13" s="105"/>
      <c r="AH13" s="106" t="str">
        <f t="shared" si="7"/>
        <v/>
      </c>
      <c r="AI13" s="104">
        <v>1</v>
      </c>
      <c r="AJ13" s="105"/>
      <c r="AK13" s="106">
        <f t="shared" si="8"/>
        <v>0</v>
      </c>
      <c r="AL13" s="104"/>
      <c r="AM13" s="105"/>
      <c r="AN13" s="106" t="str">
        <f t="shared" si="9"/>
        <v/>
      </c>
      <c r="AO13" s="104"/>
      <c r="AP13" s="105"/>
      <c r="AQ13" s="106" t="str">
        <f t="shared" si="10"/>
        <v/>
      </c>
      <c r="AR13" s="104">
        <v>1</v>
      </c>
      <c r="AS13" s="105"/>
      <c r="AT13" s="106">
        <f t="shared" si="11"/>
        <v>0</v>
      </c>
      <c r="AU13" s="104"/>
      <c r="AV13" s="105"/>
      <c r="AW13" s="106" t="str">
        <f t="shared" si="12"/>
        <v/>
      </c>
      <c r="AX13" s="104"/>
      <c r="AY13" s="105"/>
      <c r="AZ13" s="106" t="str">
        <f t="shared" si="13"/>
        <v/>
      </c>
      <c r="BA13" s="104">
        <f t="shared" si="14"/>
        <v>5</v>
      </c>
      <c r="BB13" s="104">
        <f t="shared" si="14"/>
        <v>4</v>
      </c>
      <c r="BC13" s="106">
        <f t="shared" si="15"/>
        <v>0.8</v>
      </c>
      <c r="BD13" s="107">
        <f t="shared" si="16"/>
        <v>8.8880000000000001E-3</v>
      </c>
      <c r="BE13" s="187"/>
      <c r="BF13" s="187"/>
      <c r="BG13" s="122" t="s">
        <v>211</v>
      </c>
      <c r="BH13" s="122" t="s">
        <v>212</v>
      </c>
      <c r="BI13" s="122" t="s">
        <v>573</v>
      </c>
      <c r="BJ13" s="110" t="s">
        <v>506</v>
      </c>
      <c r="BK13" s="111">
        <f t="shared" si="0"/>
        <v>0.8</v>
      </c>
      <c r="BL13" s="112">
        <f t="shared" si="1"/>
        <v>8.8880000000000001E-3</v>
      </c>
    </row>
    <row r="14" spans="1:65" s="7" customFormat="1" ht="129.75" customHeight="1" x14ac:dyDescent="0.2">
      <c r="A14" s="9"/>
      <c r="B14" s="311" t="s">
        <v>213</v>
      </c>
      <c r="C14" s="89" t="s">
        <v>101</v>
      </c>
      <c r="D14" s="188" t="s">
        <v>214</v>
      </c>
      <c r="E14" s="310" t="s">
        <v>215</v>
      </c>
      <c r="F14" s="310"/>
      <c r="G14" s="89" t="s">
        <v>216</v>
      </c>
      <c r="H14" s="310" t="s">
        <v>217</v>
      </c>
      <c r="I14" s="310"/>
      <c r="J14" s="223" t="s">
        <v>181</v>
      </c>
      <c r="K14" s="223"/>
      <c r="L14" s="223" t="s">
        <v>167</v>
      </c>
      <c r="M14" s="223"/>
      <c r="N14" s="216">
        <v>45275</v>
      </c>
      <c r="O14" s="216"/>
      <c r="P14" s="37">
        <v>1.111E-2</v>
      </c>
      <c r="Q14" s="104"/>
      <c r="R14" s="105"/>
      <c r="S14" s="106" t="str">
        <f t="shared" si="2"/>
        <v/>
      </c>
      <c r="T14" s="104"/>
      <c r="U14" s="105"/>
      <c r="V14" s="106" t="str">
        <f t="shared" si="3"/>
        <v/>
      </c>
      <c r="W14" s="104"/>
      <c r="X14" s="105"/>
      <c r="Y14" s="106" t="str">
        <f t="shared" si="4"/>
        <v/>
      </c>
      <c r="Z14" s="104"/>
      <c r="AA14" s="105"/>
      <c r="AB14" s="106" t="str">
        <f t="shared" si="5"/>
        <v/>
      </c>
      <c r="AC14" s="104"/>
      <c r="AD14" s="105"/>
      <c r="AE14" s="106" t="str">
        <f t="shared" si="6"/>
        <v/>
      </c>
      <c r="AF14" s="104"/>
      <c r="AG14" s="105"/>
      <c r="AH14" s="106" t="str">
        <f t="shared" si="7"/>
        <v/>
      </c>
      <c r="AI14" s="104"/>
      <c r="AJ14" s="105"/>
      <c r="AK14" s="106" t="str">
        <f t="shared" si="8"/>
        <v/>
      </c>
      <c r="AL14" s="104"/>
      <c r="AM14" s="105"/>
      <c r="AN14" s="106" t="str">
        <f t="shared" si="9"/>
        <v/>
      </c>
      <c r="AO14" s="104"/>
      <c r="AP14" s="105"/>
      <c r="AQ14" s="106" t="str">
        <f t="shared" si="10"/>
        <v/>
      </c>
      <c r="AR14" s="104"/>
      <c r="AS14" s="105"/>
      <c r="AT14" s="106" t="str">
        <f t="shared" si="11"/>
        <v/>
      </c>
      <c r="AU14" s="104"/>
      <c r="AV14" s="105"/>
      <c r="AW14" s="106" t="str">
        <f t="shared" si="12"/>
        <v/>
      </c>
      <c r="AX14" s="104">
        <v>1</v>
      </c>
      <c r="AY14" s="105"/>
      <c r="AZ14" s="106">
        <f t="shared" si="13"/>
        <v>0</v>
      </c>
      <c r="BA14" s="104">
        <f t="shared" si="14"/>
        <v>1</v>
      </c>
      <c r="BB14" s="104">
        <f t="shared" si="14"/>
        <v>0</v>
      </c>
      <c r="BC14" s="106">
        <f t="shared" si="15"/>
        <v>0</v>
      </c>
      <c r="BD14" s="107">
        <f t="shared" si="16"/>
        <v>0</v>
      </c>
      <c r="BE14" s="187"/>
      <c r="BF14" s="187"/>
      <c r="BG14" s="122"/>
      <c r="BH14" s="122" t="s">
        <v>91</v>
      </c>
      <c r="BI14" s="122" t="s">
        <v>511</v>
      </c>
      <c r="BJ14" s="110" t="s">
        <v>507</v>
      </c>
      <c r="BK14" s="113">
        <f t="shared" si="0"/>
        <v>0</v>
      </c>
      <c r="BL14" s="112">
        <f t="shared" si="1"/>
        <v>0</v>
      </c>
    </row>
    <row r="15" spans="1:65" s="7" customFormat="1" ht="176.25" customHeight="1" x14ac:dyDescent="0.2">
      <c r="A15" s="9"/>
      <c r="B15" s="311"/>
      <c r="C15" s="89" t="s">
        <v>108</v>
      </c>
      <c r="D15" s="54" t="s">
        <v>218</v>
      </c>
      <c r="E15" s="271" t="s">
        <v>219</v>
      </c>
      <c r="F15" s="271"/>
      <c r="G15" s="89" t="s">
        <v>220</v>
      </c>
      <c r="H15" s="223" t="s">
        <v>221</v>
      </c>
      <c r="I15" s="223"/>
      <c r="J15" s="223"/>
      <c r="K15" s="223"/>
      <c r="L15" s="223" t="s">
        <v>222</v>
      </c>
      <c r="M15" s="223"/>
      <c r="N15" s="216" t="s">
        <v>223</v>
      </c>
      <c r="O15" s="216"/>
      <c r="P15" s="37">
        <v>1.111E-2</v>
      </c>
      <c r="Q15" s="104"/>
      <c r="R15" s="105"/>
      <c r="S15" s="106" t="str">
        <f t="shared" si="2"/>
        <v/>
      </c>
      <c r="T15" s="104"/>
      <c r="U15" s="105"/>
      <c r="V15" s="106" t="str">
        <f t="shared" si="3"/>
        <v/>
      </c>
      <c r="W15" s="104"/>
      <c r="X15" s="105"/>
      <c r="Y15" s="106" t="str">
        <f t="shared" si="4"/>
        <v/>
      </c>
      <c r="Z15" s="104">
        <v>1</v>
      </c>
      <c r="AA15" s="105">
        <v>1</v>
      </c>
      <c r="AB15" s="106">
        <f t="shared" si="5"/>
        <v>1</v>
      </c>
      <c r="AC15" s="104"/>
      <c r="AD15" s="105"/>
      <c r="AE15" s="106" t="str">
        <f t="shared" si="6"/>
        <v/>
      </c>
      <c r="AF15" s="104"/>
      <c r="AG15" s="105"/>
      <c r="AH15" s="106" t="str">
        <f t="shared" si="7"/>
        <v/>
      </c>
      <c r="AI15" s="104">
        <v>1</v>
      </c>
      <c r="AJ15" s="105"/>
      <c r="AK15" s="106">
        <f t="shared" si="8"/>
        <v>0</v>
      </c>
      <c r="AL15" s="104"/>
      <c r="AM15" s="105"/>
      <c r="AN15" s="106" t="str">
        <f t="shared" si="9"/>
        <v/>
      </c>
      <c r="AO15" s="104"/>
      <c r="AP15" s="105"/>
      <c r="AQ15" s="106" t="str">
        <f t="shared" si="10"/>
        <v/>
      </c>
      <c r="AR15" s="104"/>
      <c r="AS15" s="105"/>
      <c r="AT15" s="106" t="str">
        <f t="shared" si="11"/>
        <v/>
      </c>
      <c r="AU15" s="104">
        <v>1</v>
      </c>
      <c r="AV15" s="105"/>
      <c r="AW15" s="106">
        <f t="shared" si="12"/>
        <v>0</v>
      </c>
      <c r="AX15" s="104"/>
      <c r="AY15" s="105"/>
      <c r="AZ15" s="106" t="str">
        <f t="shared" si="13"/>
        <v/>
      </c>
      <c r="BA15" s="104">
        <f t="shared" si="14"/>
        <v>3</v>
      </c>
      <c r="BB15" s="104">
        <f t="shared" si="14"/>
        <v>1</v>
      </c>
      <c r="BC15" s="106">
        <f t="shared" si="15"/>
        <v>0.33333333333333331</v>
      </c>
      <c r="BD15" s="107">
        <f t="shared" si="16"/>
        <v>3.7033333333333332E-3</v>
      </c>
      <c r="BE15" s="187"/>
      <c r="BF15" s="187"/>
      <c r="BG15" s="122" t="s">
        <v>224</v>
      </c>
      <c r="BH15" s="122" t="s">
        <v>513</v>
      </c>
      <c r="BI15" s="122" t="s">
        <v>579</v>
      </c>
      <c r="BJ15" s="110" t="s">
        <v>506</v>
      </c>
      <c r="BK15" s="111">
        <f t="shared" si="0"/>
        <v>0.33333333333333331</v>
      </c>
      <c r="BL15" s="112">
        <f t="shared" si="1"/>
        <v>3.7033333333333332E-3</v>
      </c>
    </row>
    <row r="16" spans="1:65" s="7" customFormat="1" ht="171" customHeight="1" x14ac:dyDescent="0.2">
      <c r="A16" s="9"/>
      <c r="B16" s="311"/>
      <c r="C16" s="89" t="s">
        <v>225</v>
      </c>
      <c r="D16" s="54" t="s">
        <v>226</v>
      </c>
      <c r="E16" s="271" t="s">
        <v>227</v>
      </c>
      <c r="F16" s="271"/>
      <c r="G16" s="89" t="s">
        <v>228</v>
      </c>
      <c r="H16" s="223" t="s">
        <v>229</v>
      </c>
      <c r="I16" s="223"/>
      <c r="J16" s="223" t="s">
        <v>230</v>
      </c>
      <c r="K16" s="223"/>
      <c r="L16" s="223" t="s">
        <v>231</v>
      </c>
      <c r="M16" s="223"/>
      <c r="N16" s="216" t="s">
        <v>232</v>
      </c>
      <c r="O16" s="216"/>
      <c r="P16" s="37">
        <v>1.111E-2</v>
      </c>
      <c r="Q16" s="104"/>
      <c r="R16" s="105"/>
      <c r="S16" s="106" t="str">
        <f t="shared" si="2"/>
        <v/>
      </c>
      <c r="T16" s="104"/>
      <c r="U16" s="105"/>
      <c r="V16" s="106" t="str">
        <f t="shared" si="3"/>
        <v/>
      </c>
      <c r="W16" s="104"/>
      <c r="X16" s="105"/>
      <c r="Y16" s="106" t="str">
        <f t="shared" si="4"/>
        <v/>
      </c>
      <c r="Z16" s="104">
        <v>1</v>
      </c>
      <c r="AA16" s="105"/>
      <c r="AB16" s="106">
        <f t="shared" si="5"/>
        <v>0</v>
      </c>
      <c r="AC16" s="104"/>
      <c r="AD16" s="105"/>
      <c r="AE16" s="106" t="str">
        <f t="shared" si="6"/>
        <v/>
      </c>
      <c r="AF16" s="104"/>
      <c r="AG16" s="105"/>
      <c r="AH16" s="106" t="str">
        <f t="shared" si="7"/>
        <v/>
      </c>
      <c r="AI16" s="104">
        <v>1</v>
      </c>
      <c r="AJ16" s="105"/>
      <c r="AK16" s="106">
        <f t="shared" si="8"/>
        <v>0</v>
      </c>
      <c r="AL16" s="104"/>
      <c r="AM16" s="105"/>
      <c r="AN16" s="106" t="str">
        <f t="shared" si="9"/>
        <v/>
      </c>
      <c r="AO16" s="104"/>
      <c r="AP16" s="105"/>
      <c r="AQ16" s="106" t="str">
        <f t="shared" si="10"/>
        <v/>
      </c>
      <c r="AR16" s="104"/>
      <c r="AS16" s="105"/>
      <c r="AT16" s="106" t="str">
        <f t="shared" si="11"/>
        <v/>
      </c>
      <c r="AU16" s="104"/>
      <c r="AV16" s="105"/>
      <c r="AW16" s="106" t="str">
        <f t="shared" si="12"/>
        <v/>
      </c>
      <c r="AX16" s="104">
        <v>1</v>
      </c>
      <c r="AY16" s="105"/>
      <c r="AZ16" s="106">
        <f t="shared" si="13"/>
        <v>0</v>
      </c>
      <c r="BA16" s="104">
        <f t="shared" si="14"/>
        <v>3</v>
      </c>
      <c r="BB16" s="104">
        <f t="shared" si="14"/>
        <v>0</v>
      </c>
      <c r="BC16" s="106">
        <f t="shared" si="15"/>
        <v>0</v>
      </c>
      <c r="BD16" s="107">
        <f t="shared" si="16"/>
        <v>0</v>
      </c>
      <c r="BE16" s="96" t="s">
        <v>233</v>
      </c>
      <c r="BF16" s="187"/>
      <c r="BG16" s="122" t="s">
        <v>234</v>
      </c>
      <c r="BH16" s="122" t="s">
        <v>235</v>
      </c>
      <c r="BI16" s="122" t="s">
        <v>596</v>
      </c>
      <c r="BJ16" s="110" t="s">
        <v>508</v>
      </c>
      <c r="BK16" s="113">
        <f t="shared" si="0"/>
        <v>0</v>
      </c>
      <c r="BL16" s="112">
        <f t="shared" si="1"/>
        <v>0</v>
      </c>
    </row>
    <row r="17" spans="1:64" s="7" customFormat="1" ht="117" customHeight="1" x14ac:dyDescent="0.2">
      <c r="A17" s="9"/>
      <c r="B17" s="311"/>
      <c r="C17" s="89" t="s">
        <v>236</v>
      </c>
      <c r="D17" s="53" t="s">
        <v>237</v>
      </c>
      <c r="E17" s="271" t="s">
        <v>238</v>
      </c>
      <c r="F17" s="271"/>
      <c r="G17" s="89" t="s">
        <v>239</v>
      </c>
      <c r="H17" s="223" t="s">
        <v>80</v>
      </c>
      <c r="I17" s="223"/>
      <c r="J17" s="223" t="s">
        <v>240</v>
      </c>
      <c r="K17" s="223"/>
      <c r="L17" s="223" t="s">
        <v>90</v>
      </c>
      <c r="M17" s="223"/>
      <c r="N17" s="216" t="s">
        <v>241</v>
      </c>
      <c r="O17" s="216"/>
      <c r="P17" s="37">
        <v>1.111E-2</v>
      </c>
      <c r="Q17" s="104"/>
      <c r="R17" s="105"/>
      <c r="S17" s="106" t="str">
        <f t="shared" si="2"/>
        <v/>
      </c>
      <c r="T17" s="104">
        <v>1</v>
      </c>
      <c r="U17" s="105">
        <v>1</v>
      </c>
      <c r="V17" s="106">
        <f t="shared" si="3"/>
        <v>1</v>
      </c>
      <c r="W17" s="104"/>
      <c r="X17" s="105"/>
      <c r="Y17" s="106" t="str">
        <f t="shared" si="4"/>
        <v/>
      </c>
      <c r="Z17" s="104"/>
      <c r="AA17" s="105"/>
      <c r="AB17" s="106" t="str">
        <f t="shared" si="5"/>
        <v/>
      </c>
      <c r="AC17" s="104">
        <v>1</v>
      </c>
      <c r="AD17" s="105"/>
      <c r="AE17" s="106">
        <f t="shared" si="6"/>
        <v>0</v>
      </c>
      <c r="AF17" s="104"/>
      <c r="AG17" s="105"/>
      <c r="AH17" s="106" t="str">
        <f t="shared" si="7"/>
        <v/>
      </c>
      <c r="AI17" s="104"/>
      <c r="AJ17" s="105"/>
      <c r="AK17" s="106" t="str">
        <f t="shared" si="8"/>
        <v/>
      </c>
      <c r="AL17" s="104"/>
      <c r="AM17" s="105"/>
      <c r="AN17" s="106" t="str">
        <f t="shared" si="9"/>
        <v/>
      </c>
      <c r="AO17" s="104">
        <v>1</v>
      </c>
      <c r="AP17" s="105"/>
      <c r="AQ17" s="106">
        <f t="shared" si="10"/>
        <v>0</v>
      </c>
      <c r="AR17" s="104"/>
      <c r="AS17" s="105"/>
      <c r="AT17" s="106" t="str">
        <f t="shared" si="11"/>
        <v/>
      </c>
      <c r="AU17" s="104"/>
      <c r="AV17" s="105"/>
      <c r="AW17" s="106" t="str">
        <f t="shared" si="12"/>
        <v/>
      </c>
      <c r="AX17" s="104">
        <v>1</v>
      </c>
      <c r="AY17" s="105"/>
      <c r="AZ17" s="106">
        <f t="shared" si="13"/>
        <v>0</v>
      </c>
      <c r="BA17" s="104">
        <f t="shared" si="14"/>
        <v>4</v>
      </c>
      <c r="BB17" s="104">
        <f t="shared" si="14"/>
        <v>1</v>
      </c>
      <c r="BC17" s="106">
        <f t="shared" si="15"/>
        <v>0.25</v>
      </c>
      <c r="BD17" s="107">
        <f t="shared" si="16"/>
        <v>2.7775E-3</v>
      </c>
      <c r="BE17" s="96" t="s">
        <v>242</v>
      </c>
      <c r="BF17" s="96" t="s">
        <v>243</v>
      </c>
      <c r="BG17" s="122"/>
      <c r="BH17" s="184" t="s">
        <v>244</v>
      </c>
      <c r="BI17" s="122" t="s">
        <v>597</v>
      </c>
      <c r="BJ17" s="110" t="s">
        <v>506</v>
      </c>
      <c r="BK17" s="111">
        <f t="shared" si="0"/>
        <v>0.25</v>
      </c>
      <c r="BL17" s="112">
        <f t="shared" si="1"/>
        <v>2.7775E-3</v>
      </c>
    </row>
    <row r="18" spans="1:64" s="7" customFormat="1" ht="102" customHeight="1" x14ac:dyDescent="0.2">
      <c r="A18" s="9"/>
      <c r="B18" s="311"/>
      <c r="C18" s="89" t="s">
        <v>245</v>
      </c>
      <c r="D18" s="53" t="s">
        <v>246</v>
      </c>
      <c r="E18" s="271" t="s">
        <v>247</v>
      </c>
      <c r="F18" s="271"/>
      <c r="G18" s="89" t="s">
        <v>248</v>
      </c>
      <c r="H18" s="223" t="s">
        <v>80</v>
      </c>
      <c r="I18" s="223"/>
      <c r="J18" s="223"/>
      <c r="K18" s="223"/>
      <c r="L18" s="223" t="s">
        <v>90</v>
      </c>
      <c r="M18" s="223"/>
      <c r="N18" s="216">
        <v>45291</v>
      </c>
      <c r="O18" s="216"/>
      <c r="P18" s="37">
        <v>1.111E-2</v>
      </c>
      <c r="Q18" s="104"/>
      <c r="R18" s="105"/>
      <c r="S18" s="106" t="str">
        <f t="shared" si="2"/>
        <v/>
      </c>
      <c r="T18" s="104"/>
      <c r="U18" s="105"/>
      <c r="V18" s="106" t="str">
        <f t="shared" si="3"/>
        <v/>
      </c>
      <c r="W18" s="104"/>
      <c r="X18" s="105"/>
      <c r="Y18" s="106" t="str">
        <f t="shared" si="4"/>
        <v/>
      </c>
      <c r="Z18" s="104"/>
      <c r="AA18" s="105"/>
      <c r="AB18" s="106" t="str">
        <f t="shared" si="5"/>
        <v/>
      </c>
      <c r="AC18" s="104"/>
      <c r="AD18" s="105"/>
      <c r="AE18" s="106" t="str">
        <f t="shared" si="6"/>
        <v/>
      </c>
      <c r="AF18" s="104"/>
      <c r="AG18" s="105"/>
      <c r="AH18" s="106" t="str">
        <f t="shared" si="7"/>
        <v/>
      </c>
      <c r="AI18" s="104"/>
      <c r="AJ18" s="105"/>
      <c r="AK18" s="106" t="str">
        <f t="shared" si="8"/>
        <v/>
      </c>
      <c r="AL18" s="104"/>
      <c r="AM18" s="105"/>
      <c r="AN18" s="106" t="str">
        <f t="shared" si="9"/>
        <v/>
      </c>
      <c r="AO18" s="104"/>
      <c r="AP18" s="105"/>
      <c r="AQ18" s="106" t="str">
        <f t="shared" si="10"/>
        <v/>
      </c>
      <c r="AR18" s="104"/>
      <c r="AS18" s="105"/>
      <c r="AT18" s="106" t="str">
        <f t="shared" si="11"/>
        <v/>
      </c>
      <c r="AU18" s="104"/>
      <c r="AV18" s="105"/>
      <c r="AW18" s="106" t="str">
        <f t="shared" si="12"/>
        <v/>
      </c>
      <c r="AX18" s="104">
        <v>1</v>
      </c>
      <c r="AY18" s="105"/>
      <c r="AZ18" s="106">
        <f t="shared" si="13"/>
        <v>0</v>
      </c>
      <c r="BA18" s="104">
        <f t="shared" si="14"/>
        <v>1</v>
      </c>
      <c r="BB18" s="104">
        <f t="shared" si="14"/>
        <v>0</v>
      </c>
      <c r="BC18" s="106">
        <f t="shared" si="15"/>
        <v>0</v>
      </c>
      <c r="BD18" s="107">
        <f t="shared" si="16"/>
        <v>0</v>
      </c>
      <c r="BE18" s="187"/>
      <c r="BF18" s="187"/>
      <c r="BG18" s="122"/>
      <c r="BH18" s="184" t="s">
        <v>91</v>
      </c>
      <c r="BI18" s="189" t="s">
        <v>598</v>
      </c>
      <c r="BJ18" s="110" t="s">
        <v>507</v>
      </c>
      <c r="BK18" s="113">
        <f t="shared" si="0"/>
        <v>0</v>
      </c>
      <c r="BL18" s="112">
        <f t="shared" si="1"/>
        <v>0</v>
      </c>
    </row>
    <row r="19" spans="1:64" s="7" customFormat="1" ht="93" customHeight="1" x14ac:dyDescent="0.2">
      <c r="A19" s="9"/>
      <c r="B19" s="311" t="s">
        <v>249</v>
      </c>
      <c r="C19" s="89" t="s">
        <v>114</v>
      </c>
      <c r="D19" s="53" t="s">
        <v>250</v>
      </c>
      <c r="E19" s="271" t="s">
        <v>251</v>
      </c>
      <c r="F19" s="271"/>
      <c r="G19" s="89" t="s">
        <v>252</v>
      </c>
      <c r="H19" s="223" t="s">
        <v>80</v>
      </c>
      <c r="I19" s="223"/>
      <c r="J19" s="223"/>
      <c r="K19" s="223"/>
      <c r="L19" s="223" t="s">
        <v>253</v>
      </c>
      <c r="M19" s="223"/>
      <c r="N19" s="216" t="s">
        <v>254</v>
      </c>
      <c r="O19" s="216"/>
      <c r="P19" s="37">
        <v>1.111E-2</v>
      </c>
      <c r="Q19" s="104"/>
      <c r="R19" s="105"/>
      <c r="S19" s="106" t="str">
        <f t="shared" si="2"/>
        <v/>
      </c>
      <c r="T19" s="104">
        <v>1</v>
      </c>
      <c r="U19" s="105">
        <v>1</v>
      </c>
      <c r="V19" s="106">
        <f t="shared" si="3"/>
        <v>1</v>
      </c>
      <c r="W19" s="104"/>
      <c r="X19" s="105"/>
      <c r="Y19" s="106" t="str">
        <f t="shared" si="4"/>
        <v/>
      </c>
      <c r="Z19" s="104"/>
      <c r="AA19" s="105"/>
      <c r="AB19" s="106" t="str">
        <f t="shared" si="5"/>
        <v/>
      </c>
      <c r="AC19" s="104"/>
      <c r="AD19" s="105"/>
      <c r="AE19" s="106" t="str">
        <f t="shared" si="6"/>
        <v/>
      </c>
      <c r="AF19" s="104"/>
      <c r="AG19" s="105"/>
      <c r="AH19" s="106" t="str">
        <f t="shared" si="7"/>
        <v/>
      </c>
      <c r="AI19" s="104"/>
      <c r="AJ19" s="105"/>
      <c r="AK19" s="106" t="str">
        <f t="shared" si="8"/>
        <v/>
      </c>
      <c r="AL19" s="104">
        <v>1</v>
      </c>
      <c r="AM19" s="105"/>
      <c r="AN19" s="106">
        <f t="shared" si="9"/>
        <v>0</v>
      </c>
      <c r="AO19" s="104"/>
      <c r="AP19" s="105"/>
      <c r="AQ19" s="106" t="str">
        <f t="shared" si="10"/>
        <v/>
      </c>
      <c r="AR19" s="104"/>
      <c r="AS19" s="105"/>
      <c r="AT19" s="106" t="str">
        <f t="shared" si="11"/>
        <v/>
      </c>
      <c r="AU19" s="104"/>
      <c r="AV19" s="105"/>
      <c r="AW19" s="106" t="str">
        <f t="shared" si="12"/>
        <v/>
      </c>
      <c r="AX19" s="104"/>
      <c r="AY19" s="105"/>
      <c r="AZ19" s="106" t="str">
        <f t="shared" si="13"/>
        <v/>
      </c>
      <c r="BA19" s="104">
        <f t="shared" si="14"/>
        <v>2</v>
      </c>
      <c r="BB19" s="104">
        <f t="shared" si="14"/>
        <v>1</v>
      </c>
      <c r="BC19" s="106">
        <f t="shared" si="15"/>
        <v>0.5</v>
      </c>
      <c r="BD19" s="107">
        <f t="shared" si="16"/>
        <v>5.555E-3</v>
      </c>
      <c r="BE19" s="96" t="s">
        <v>255</v>
      </c>
      <c r="BF19" s="96" t="s">
        <v>256</v>
      </c>
      <c r="BG19" s="122"/>
      <c r="BH19" s="184" t="s">
        <v>130</v>
      </c>
      <c r="BI19" s="189" t="s">
        <v>514</v>
      </c>
      <c r="BJ19" s="120" t="s">
        <v>506</v>
      </c>
      <c r="BK19" s="129">
        <f t="shared" si="0"/>
        <v>0.5</v>
      </c>
      <c r="BL19" s="112">
        <f t="shared" si="1"/>
        <v>5.555E-3</v>
      </c>
    </row>
    <row r="20" spans="1:64" s="7" customFormat="1" ht="236.25" customHeight="1" x14ac:dyDescent="0.2">
      <c r="A20" s="9"/>
      <c r="B20" s="311"/>
      <c r="C20" s="89" t="s">
        <v>118</v>
      </c>
      <c r="D20" s="54" t="s">
        <v>257</v>
      </c>
      <c r="E20" s="271" t="s">
        <v>258</v>
      </c>
      <c r="F20" s="271"/>
      <c r="G20" s="89" t="s">
        <v>259</v>
      </c>
      <c r="H20" s="223" t="s">
        <v>260</v>
      </c>
      <c r="I20" s="223"/>
      <c r="J20" s="223" t="s">
        <v>205</v>
      </c>
      <c r="K20" s="223"/>
      <c r="L20" s="223" t="s">
        <v>90</v>
      </c>
      <c r="M20" s="223"/>
      <c r="N20" s="216" t="s">
        <v>261</v>
      </c>
      <c r="O20" s="216"/>
      <c r="P20" s="37">
        <v>1.111E-2</v>
      </c>
      <c r="Q20" s="104"/>
      <c r="R20" s="105"/>
      <c r="S20" s="106" t="str">
        <f t="shared" si="2"/>
        <v/>
      </c>
      <c r="T20" s="104"/>
      <c r="U20" s="105"/>
      <c r="V20" s="106" t="str">
        <f t="shared" si="3"/>
        <v/>
      </c>
      <c r="W20" s="104"/>
      <c r="X20" s="105"/>
      <c r="Y20" s="106" t="str">
        <f t="shared" si="4"/>
        <v/>
      </c>
      <c r="Z20" s="104">
        <v>1</v>
      </c>
      <c r="AA20" s="105">
        <v>1</v>
      </c>
      <c r="AB20" s="106">
        <f t="shared" si="5"/>
        <v>1</v>
      </c>
      <c r="AC20" s="104"/>
      <c r="AD20" s="105"/>
      <c r="AE20" s="106" t="str">
        <f t="shared" si="6"/>
        <v/>
      </c>
      <c r="AF20" s="104"/>
      <c r="AG20" s="105"/>
      <c r="AH20" s="106" t="str">
        <f t="shared" si="7"/>
        <v/>
      </c>
      <c r="AI20" s="104">
        <v>1</v>
      </c>
      <c r="AJ20" s="105"/>
      <c r="AK20" s="106">
        <f t="shared" si="8"/>
        <v>0</v>
      </c>
      <c r="AL20" s="104"/>
      <c r="AM20" s="105"/>
      <c r="AN20" s="106" t="str">
        <f t="shared" si="9"/>
        <v/>
      </c>
      <c r="AO20" s="104"/>
      <c r="AP20" s="105"/>
      <c r="AQ20" s="106" t="str">
        <f t="shared" si="10"/>
        <v/>
      </c>
      <c r="AR20" s="104"/>
      <c r="AS20" s="105"/>
      <c r="AT20" s="106" t="str">
        <f t="shared" si="11"/>
        <v/>
      </c>
      <c r="AU20" s="104">
        <v>1</v>
      </c>
      <c r="AV20" s="105"/>
      <c r="AW20" s="106">
        <f t="shared" si="12"/>
        <v>0</v>
      </c>
      <c r="AX20" s="104"/>
      <c r="AY20" s="105"/>
      <c r="AZ20" s="106" t="str">
        <f t="shared" si="13"/>
        <v/>
      </c>
      <c r="BA20" s="104">
        <f t="shared" si="14"/>
        <v>3</v>
      </c>
      <c r="BB20" s="104">
        <f t="shared" si="14"/>
        <v>1</v>
      </c>
      <c r="BC20" s="106">
        <f t="shared" si="15"/>
        <v>0.33333333333333331</v>
      </c>
      <c r="BD20" s="107">
        <f t="shared" si="16"/>
        <v>3.7033333333333332E-3</v>
      </c>
      <c r="BE20" s="187"/>
      <c r="BF20" s="187"/>
      <c r="BG20" s="122" t="s">
        <v>515</v>
      </c>
      <c r="BH20" s="184" t="s">
        <v>262</v>
      </c>
      <c r="BI20" s="184" t="s">
        <v>572</v>
      </c>
      <c r="BJ20" s="120" t="s">
        <v>506</v>
      </c>
      <c r="BK20" s="129">
        <f t="shared" si="0"/>
        <v>0.33333333333333331</v>
      </c>
      <c r="BL20" s="130">
        <f t="shared" si="1"/>
        <v>3.7033333333333332E-3</v>
      </c>
    </row>
    <row r="21" spans="1:64" s="7" customFormat="1" ht="151.5" customHeight="1" x14ac:dyDescent="0.2">
      <c r="A21" s="8">
        <v>1</v>
      </c>
      <c r="B21" s="311"/>
      <c r="C21" s="89" t="s">
        <v>263</v>
      </c>
      <c r="D21" s="53" t="s">
        <v>264</v>
      </c>
      <c r="E21" s="271" t="s">
        <v>265</v>
      </c>
      <c r="F21" s="271"/>
      <c r="G21" s="89" t="s">
        <v>266</v>
      </c>
      <c r="H21" s="223" t="s">
        <v>80</v>
      </c>
      <c r="I21" s="223"/>
      <c r="J21" s="223" t="s">
        <v>267</v>
      </c>
      <c r="K21" s="223"/>
      <c r="L21" s="223" t="s">
        <v>90</v>
      </c>
      <c r="M21" s="223"/>
      <c r="N21" s="216" t="s">
        <v>268</v>
      </c>
      <c r="O21" s="216"/>
      <c r="P21" s="37">
        <v>1.111E-2</v>
      </c>
      <c r="Q21" s="104"/>
      <c r="R21" s="105"/>
      <c r="S21" s="106" t="str">
        <f t="shared" si="2"/>
        <v/>
      </c>
      <c r="T21" s="104"/>
      <c r="U21" s="105"/>
      <c r="V21" s="106" t="str">
        <f t="shared" si="3"/>
        <v/>
      </c>
      <c r="W21" s="104"/>
      <c r="X21" s="105"/>
      <c r="Y21" s="106" t="str">
        <f t="shared" si="4"/>
        <v/>
      </c>
      <c r="Z21" s="104">
        <v>1</v>
      </c>
      <c r="AA21" s="105">
        <v>1</v>
      </c>
      <c r="AB21" s="106">
        <f t="shared" si="5"/>
        <v>1</v>
      </c>
      <c r="AC21" s="104"/>
      <c r="AD21" s="105"/>
      <c r="AE21" s="106" t="str">
        <f t="shared" si="6"/>
        <v/>
      </c>
      <c r="AF21" s="104"/>
      <c r="AG21" s="105"/>
      <c r="AH21" s="106" t="str">
        <f t="shared" si="7"/>
        <v/>
      </c>
      <c r="AI21" s="104"/>
      <c r="AJ21" s="105"/>
      <c r="AK21" s="106" t="str">
        <f t="shared" si="8"/>
        <v/>
      </c>
      <c r="AL21" s="104">
        <v>1</v>
      </c>
      <c r="AM21" s="105"/>
      <c r="AN21" s="106">
        <f t="shared" si="9"/>
        <v>0</v>
      </c>
      <c r="AO21" s="104"/>
      <c r="AP21" s="105"/>
      <c r="AQ21" s="106" t="str">
        <f t="shared" si="10"/>
        <v/>
      </c>
      <c r="AR21" s="104"/>
      <c r="AS21" s="105"/>
      <c r="AT21" s="106" t="str">
        <f t="shared" si="11"/>
        <v/>
      </c>
      <c r="AU21" s="104"/>
      <c r="AV21" s="105"/>
      <c r="AW21" s="106" t="str">
        <f t="shared" si="12"/>
        <v/>
      </c>
      <c r="AX21" s="104">
        <v>1</v>
      </c>
      <c r="AY21" s="105"/>
      <c r="AZ21" s="106">
        <f t="shared" si="13"/>
        <v>0</v>
      </c>
      <c r="BA21" s="104">
        <f t="shared" si="14"/>
        <v>3</v>
      </c>
      <c r="BB21" s="104">
        <f t="shared" si="14"/>
        <v>1</v>
      </c>
      <c r="BC21" s="106">
        <f t="shared" si="15"/>
        <v>0.33333333333333331</v>
      </c>
      <c r="BD21" s="107">
        <f t="shared" si="16"/>
        <v>3.7033333333333332E-3</v>
      </c>
      <c r="BE21" s="187"/>
      <c r="BF21" s="187"/>
      <c r="BG21" s="122" t="s">
        <v>269</v>
      </c>
      <c r="BH21" s="190" t="s">
        <v>270</v>
      </c>
      <c r="BI21" s="184" t="s">
        <v>599</v>
      </c>
      <c r="BJ21" s="120" t="s">
        <v>506</v>
      </c>
      <c r="BK21" s="129">
        <f t="shared" si="0"/>
        <v>0.33333333333333331</v>
      </c>
      <c r="BL21" s="128">
        <f t="shared" si="1"/>
        <v>3.7033333333333332E-3</v>
      </c>
    </row>
    <row r="22" spans="1:64" s="7" customFormat="1" ht="158.25" customHeight="1" x14ac:dyDescent="0.2">
      <c r="A22" s="8"/>
      <c r="B22" s="311"/>
      <c r="C22" s="89" t="s">
        <v>271</v>
      </c>
      <c r="D22" s="54" t="s">
        <v>272</v>
      </c>
      <c r="E22" s="271" t="s">
        <v>273</v>
      </c>
      <c r="F22" s="271"/>
      <c r="G22" s="89" t="s">
        <v>274</v>
      </c>
      <c r="H22" s="223" t="s">
        <v>80</v>
      </c>
      <c r="I22" s="223"/>
      <c r="J22" s="223"/>
      <c r="K22" s="223"/>
      <c r="L22" s="223" t="s">
        <v>90</v>
      </c>
      <c r="M22" s="223"/>
      <c r="N22" s="216" t="s">
        <v>275</v>
      </c>
      <c r="O22" s="216"/>
      <c r="P22" s="37">
        <v>1.111E-2</v>
      </c>
      <c r="Q22" s="104"/>
      <c r="R22" s="105"/>
      <c r="S22" s="106" t="str">
        <f t="shared" si="2"/>
        <v/>
      </c>
      <c r="T22" s="104"/>
      <c r="U22" s="105"/>
      <c r="V22" s="106" t="str">
        <f t="shared" si="3"/>
        <v/>
      </c>
      <c r="W22" s="104"/>
      <c r="X22" s="105"/>
      <c r="Y22" s="106" t="str">
        <f t="shared" si="4"/>
        <v/>
      </c>
      <c r="Z22" s="104"/>
      <c r="AA22" s="105"/>
      <c r="AB22" s="106" t="str">
        <f t="shared" si="5"/>
        <v/>
      </c>
      <c r="AC22" s="104"/>
      <c r="AD22" s="105"/>
      <c r="AE22" s="106" t="str">
        <f t="shared" si="6"/>
        <v/>
      </c>
      <c r="AF22" s="104"/>
      <c r="AG22" s="105"/>
      <c r="AH22" s="106" t="str">
        <f t="shared" si="7"/>
        <v/>
      </c>
      <c r="AI22" s="104">
        <v>1</v>
      </c>
      <c r="AJ22" s="105"/>
      <c r="AK22" s="106">
        <f t="shared" si="8"/>
        <v>0</v>
      </c>
      <c r="AL22" s="104"/>
      <c r="AM22" s="105"/>
      <c r="AN22" s="106" t="str">
        <f t="shared" si="9"/>
        <v/>
      </c>
      <c r="AO22" s="104"/>
      <c r="AP22" s="105"/>
      <c r="AQ22" s="106" t="str">
        <f t="shared" si="10"/>
        <v/>
      </c>
      <c r="AR22" s="104"/>
      <c r="AS22" s="105"/>
      <c r="AT22" s="106" t="str">
        <f t="shared" si="11"/>
        <v/>
      </c>
      <c r="AU22" s="104"/>
      <c r="AV22" s="105"/>
      <c r="AW22" s="106" t="str">
        <f t="shared" si="12"/>
        <v/>
      </c>
      <c r="AX22" s="104">
        <v>1</v>
      </c>
      <c r="AY22" s="105"/>
      <c r="AZ22" s="106">
        <f t="shared" si="13"/>
        <v>0</v>
      </c>
      <c r="BA22" s="104">
        <f t="shared" si="14"/>
        <v>2</v>
      </c>
      <c r="BB22" s="104">
        <f t="shared" si="14"/>
        <v>0</v>
      </c>
      <c r="BC22" s="106">
        <f t="shared" si="15"/>
        <v>0</v>
      </c>
      <c r="BD22" s="107">
        <f t="shared" si="16"/>
        <v>0</v>
      </c>
      <c r="BE22" s="187"/>
      <c r="BF22" s="187"/>
      <c r="BG22" s="122"/>
      <c r="BH22" s="184" t="s">
        <v>91</v>
      </c>
      <c r="BI22" s="189" t="s">
        <v>512</v>
      </c>
      <c r="BJ22" s="120" t="s">
        <v>507</v>
      </c>
      <c r="BK22" s="127">
        <f t="shared" si="0"/>
        <v>0</v>
      </c>
      <c r="BL22" s="130">
        <f>BK22*P22</f>
        <v>0</v>
      </c>
    </row>
    <row r="23" spans="1:64" s="7" customFormat="1" ht="102.75" customHeight="1" x14ac:dyDescent="0.2">
      <c r="A23" s="8"/>
      <c r="B23" s="311"/>
      <c r="C23" s="89" t="s">
        <v>276</v>
      </c>
      <c r="D23" s="54" t="s">
        <v>277</v>
      </c>
      <c r="E23" s="271" t="s">
        <v>278</v>
      </c>
      <c r="F23" s="271"/>
      <c r="G23" s="89" t="s">
        <v>279</v>
      </c>
      <c r="H23" s="223" t="s">
        <v>80</v>
      </c>
      <c r="I23" s="223"/>
      <c r="J23" s="223" t="s">
        <v>280</v>
      </c>
      <c r="K23" s="223"/>
      <c r="L23" s="223" t="s">
        <v>90</v>
      </c>
      <c r="M23" s="223"/>
      <c r="N23" s="216">
        <v>45291</v>
      </c>
      <c r="O23" s="216"/>
      <c r="P23" s="37">
        <v>1.111E-2</v>
      </c>
      <c r="Q23" s="104"/>
      <c r="R23" s="105"/>
      <c r="S23" s="106" t="str">
        <f t="shared" si="2"/>
        <v/>
      </c>
      <c r="T23" s="104"/>
      <c r="U23" s="105"/>
      <c r="V23" s="106" t="str">
        <f t="shared" si="3"/>
        <v/>
      </c>
      <c r="W23" s="104"/>
      <c r="X23" s="105"/>
      <c r="Y23" s="106" t="str">
        <f t="shared" si="4"/>
        <v/>
      </c>
      <c r="Z23" s="104"/>
      <c r="AA23" s="105"/>
      <c r="AB23" s="106" t="str">
        <f t="shared" si="5"/>
        <v/>
      </c>
      <c r="AC23" s="104"/>
      <c r="AD23" s="105"/>
      <c r="AE23" s="106" t="str">
        <f t="shared" si="6"/>
        <v/>
      </c>
      <c r="AF23" s="104"/>
      <c r="AG23" s="105"/>
      <c r="AH23" s="106" t="str">
        <f t="shared" si="7"/>
        <v/>
      </c>
      <c r="AI23" s="104"/>
      <c r="AJ23" s="105"/>
      <c r="AK23" s="106" t="str">
        <f t="shared" si="8"/>
        <v/>
      </c>
      <c r="AL23" s="104"/>
      <c r="AM23" s="105"/>
      <c r="AN23" s="106" t="str">
        <f t="shared" si="9"/>
        <v/>
      </c>
      <c r="AO23" s="104"/>
      <c r="AP23" s="105"/>
      <c r="AQ23" s="106" t="str">
        <f t="shared" si="10"/>
        <v/>
      </c>
      <c r="AR23" s="104"/>
      <c r="AS23" s="105"/>
      <c r="AT23" s="106" t="str">
        <f t="shared" si="11"/>
        <v/>
      </c>
      <c r="AU23" s="104"/>
      <c r="AV23" s="105"/>
      <c r="AW23" s="106" t="str">
        <f t="shared" si="12"/>
        <v/>
      </c>
      <c r="AX23" s="104">
        <v>2</v>
      </c>
      <c r="AY23" s="105"/>
      <c r="AZ23" s="106">
        <f t="shared" si="13"/>
        <v>0</v>
      </c>
      <c r="BA23" s="104">
        <f t="shared" si="14"/>
        <v>2</v>
      </c>
      <c r="BB23" s="104">
        <f t="shared" si="14"/>
        <v>0</v>
      </c>
      <c r="BC23" s="106">
        <f t="shared" si="15"/>
        <v>0</v>
      </c>
      <c r="BD23" s="107">
        <f t="shared" si="16"/>
        <v>0</v>
      </c>
      <c r="BE23" s="187"/>
      <c r="BF23" s="187"/>
      <c r="BG23" s="122"/>
      <c r="BH23" s="184" t="s">
        <v>91</v>
      </c>
      <c r="BI23" s="189" t="s">
        <v>571</v>
      </c>
      <c r="BJ23" s="120" t="s">
        <v>507</v>
      </c>
      <c r="BK23" s="127">
        <f t="shared" si="0"/>
        <v>0</v>
      </c>
      <c r="BL23" s="128">
        <f>BC23*P23</f>
        <v>0</v>
      </c>
    </row>
    <row r="24" spans="1:64" ht="85.5" customHeight="1" x14ac:dyDescent="0.2">
      <c r="A24" s="33"/>
      <c r="B24" s="89" t="s">
        <v>281</v>
      </c>
      <c r="C24" s="89" t="s">
        <v>282</v>
      </c>
      <c r="D24" s="53" t="s">
        <v>283</v>
      </c>
      <c r="E24" s="271" t="s">
        <v>284</v>
      </c>
      <c r="F24" s="271"/>
      <c r="G24" s="89" t="s">
        <v>285</v>
      </c>
      <c r="H24" s="223" t="s">
        <v>142</v>
      </c>
      <c r="I24" s="223"/>
      <c r="J24" s="223"/>
      <c r="K24" s="223"/>
      <c r="L24" s="223" t="s">
        <v>90</v>
      </c>
      <c r="M24" s="217"/>
      <c r="N24" s="216">
        <v>45291</v>
      </c>
      <c r="O24" s="216"/>
      <c r="P24" s="37">
        <v>1.111E-2</v>
      </c>
      <c r="Q24" s="104"/>
      <c r="R24" s="105"/>
      <c r="S24" s="106" t="str">
        <f t="shared" si="2"/>
        <v/>
      </c>
      <c r="T24" s="104"/>
      <c r="U24" s="105"/>
      <c r="V24" s="106" t="str">
        <f t="shared" si="3"/>
        <v/>
      </c>
      <c r="W24" s="104"/>
      <c r="X24" s="105"/>
      <c r="Y24" s="106" t="str">
        <f t="shared" si="4"/>
        <v/>
      </c>
      <c r="Z24" s="104"/>
      <c r="AA24" s="105"/>
      <c r="AB24" s="106" t="str">
        <f t="shared" si="5"/>
        <v/>
      </c>
      <c r="AC24" s="104"/>
      <c r="AD24" s="105"/>
      <c r="AE24" s="106" t="str">
        <f t="shared" si="6"/>
        <v/>
      </c>
      <c r="AF24" s="104"/>
      <c r="AG24" s="105"/>
      <c r="AH24" s="106" t="str">
        <f t="shared" si="7"/>
        <v/>
      </c>
      <c r="AI24" s="104"/>
      <c r="AJ24" s="105"/>
      <c r="AK24" s="106" t="str">
        <f t="shared" si="8"/>
        <v/>
      </c>
      <c r="AL24" s="104"/>
      <c r="AM24" s="105"/>
      <c r="AN24" s="106" t="str">
        <f t="shared" si="9"/>
        <v/>
      </c>
      <c r="AO24" s="104"/>
      <c r="AP24" s="105"/>
      <c r="AQ24" s="106" t="str">
        <f t="shared" si="10"/>
        <v/>
      </c>
      <c r="AR24" s="104"/>
      <c r="AS24" s="105"/>
      <c r="AT24" s="106" t="str">
        <f t="shared" si="11"/>
        <v/>
      </c>
      <c r="AU24" s="104"/>
      <c r="AV24" s="105"/>
      <c r="AW24" s="106" t="str">
        <f t="shared" si="12"/>
        <v/>
      </c>
      <c r="AX24" s="104">
        <v>1</v>
      </c>
      <c r="AY24" s="105"/>
      <c r="AZ24" s="106">
        <f t="shared" si="13"/>
        <v>0</v>
      </c>
      <c r="BA24" s="104">
        <f t="shared" ref="BA24" si="17">Q24+T24+W24+Z24+AC24+AF24+AI24+AL24+AO24+AR24+AU24+AX24</f>
        <v>1</v>
      </c>
      <c r="BB24" s="104">
        <f t="shared" ref="BB24" si="18">R24+U24+X24+AA24+AD24+AG24+AJ24+AM24+AP24+AS24+AV24+AY24</f>
        <v>0</v>
      </c>
      <c r="BC24" s="106">
        <f t="shared" si="15"/>
        <v>0</v>
      </c>
      <c r="BD24" s="107">
        <f t="shared" si="16"/>
        <v>0</v>
      </c>
      <c r="BE24" s="187"/>
      <c r="BF24" s="187"/>
      <c r="BG24" s="122" t="s">
        <v>145</v>
      </c>
      <c r="BH24" s="184" t="s">
        <v>91</v>
      </c>
      <c r="BI24" s="189" t="s">
        <v>504</v>
      </c>
      <c r="BJ24" s="120" t="s">
        <v>507</v>
      </c>
      <c r="BK24" s="127">
        <f t="shared" si="0"/>
        <v>0</v>
      </c>
      <c r="BL24" s="126">
        <f>BC24*P24</f>
        <v>0</v>
      </c>
    </row>
    <row r="25" spans="1:64" ht="29.25" customHeight="1" x14ac:dyDescent="0.2">
      <c r="D25" s="3"/>
      <c r="E25" s="3"/>
      <c r="F25" s="3"/>
      <c r="BL25" s="138">
        <f>SUM(BL7:BL24)</f>
        <v>7.6473833333333352E-2</v>
      </c>
    </row>
    <row r="26" spans="1:64" ht="29.25" customHeight="1" x14ac:dyDescent="0.2">
      <c r="D26" s="3"/>
      <c r="E26" s="3"/>
      <c r="F26" s="3"/>
    </row>
    <row r="27" spans="1:64" ht="29.25" customHeight="1" x14ac:dyDescent="0.2">
      <c r="B27" s="4"/>
      <c r="C27" s="4"/>
      <c r="D27" s="4"/>
      <c r="E27" s="4"/>
      <c r="F27" s="4"/>
      <c r="G27" s="4"/>
      <c r="H27" s="4"/>
      <c r="I27" s="4"/>
      <c r="J27" s="4"/>
      <c r="K27" s="4"/>
      <c r="L27" s="4"/>
      <c r="M27" s="4"/>
      <c r="N27" s="4"/>
      <c r="O27" s="4"/>
    </row>
    <row r="28" spans="1:64" ht="29.25" customHeight="1" x14ac:dyDescent="0.2">
      <c r="B28" s="4"/>
      <c r="C28" s="4"/>
      <c r="G28" s="2"/>
      <c r="H28" s="4"/>
      <c r="I28" s="4"/>
      <c r="J28" s="4"/>
      <c r="K28" s="4"/>
      <c r="L28" s="4"/>
      <c r="M28" s="4"/>
      <c r="N28" s="4"/>
      <c r="O28" s="4"/>
    </row>
    <row r="29" spans="1:64" ht="29.25" customHeight="1" x14ac:dyDescent="0.2">
      <c r="B29" s="4"/>
      <c r="C29" s="4"/>
      <c r="G29" s="2"/>
      <c r="H29" s="4"/>
      <c r="I29" s="4"/>
      <c r="J29" s="4"/>
      <c r="K29" s="4"/>
      <c r="L29" s="4"/>
      <c r="M29" s="4"/>
      <c r="N29" s="4"/>
      <c r="O29" s="4"/>
    </row>
    <row r="30" spans="1:64" ht="29.25" customHeight="1" x14ac:dyDescent="0.2">
      <c r="B30" s="4"/>
      <c r="C30" s="4"/>
      <c r="G30" s="2"/>
      <c r="H30" s="4"/>
      <c r="I30" s="4"/>
      <c r="J30" s="4"/>
      <c r="K30" s="4"/>
      <c r="L30" s="4"/>
      <c r="M30" s="4"/>
      <c r="N30" s="4"/>
      <c r="O30" s="4"/>
    </row>
    <row r="31" spans="1:64" ht="29.25" customHeight="1" x14ac:dyDescent="0.2">
      <c r="B31" s="4"/>
      <c r="C31" s="4"/>
      <c r="G31" s="2"/>
      <c r="H31" s="4"/>
      <c r="I31" s="4"/>
      <c r="J31" s="4"/>
      <c r="K31" s="4"/>
      <c r="L31" s="4"/>
      <c r="M31" s="4"/>
      <c r="N31" s="4"/>
      <c r="O31" s="4"/>
    </row>
    <row r="32" spans="1:64" ht="29.25" customHeight="1" x14ac:dyDescent="0.2">
      <c r="B32" s="4"/>
      <c r="C32" s="4"/>
      <c r="D32" s="4"/>
      <c r="E32" s="4"/>
      <c r="F32" s="4"/>
      <c r="G32" s="4"/>
      <c r="H32" s="4"/>
      <c r="I32" s="4"/>
      <c r="J32" s="4"/>
      <c r="K32" s="4"/>
      <c r="L32" s="4"/>
      <c r="M32" s="4"/>
      <c r="N32" s="4"/>
      <c r="O32" s="4"/>
    </row>
    <row r="33" spans="2:15" ht="29.25" customHeight="1" x14ac:dyDescent="0.2">
      <c r="B33" s="4"/>
      <c r="C33" s="4"/>
      <c r="D33" s="4"/>
      <c r="E33" s="4"/>
      <c r="F33" s="4"/>
      <c r="G33" s="4"/>
      <c r="H33" s="4"/>
      <c r="I33" s="4"/>
      <c r="J33" s="4"/>
      <c r="K33" s="4"/>
      <c r="L33" s="4"/>
      <c r="M33" s="4"/>
      <c r="N33" s="4"/>
      <c r="O33" s="4"/>
    </row>
    <row r="34" spans="2:15" ht="29.25" customHeight="1" x14ac:dyDescent="0.2">
      <c r="D34" s="4"/>
      <c r="E34" s="4"/>
      <c r="F34" s="4"/>
      <c r="G34" s="4"/>
    </row>
  </sheetData>
  <autoFilter ref="A6:BM25">
    <filterColumn colId="4" showButton="0"/>
    <filterColumn colId="7" showButton="0"/>
    <filterColumn colId="9" showButton="0"/>
    <filterColumn colId="11" showButton="0"/>
    <filterColumn colId="13" showButton="0"/>
  </autoFilter>
  <mergeCells count="118">
    <mergeCell ref="BI5:BI6"/>
    <mergeCell ref="BJ5:BJ6"/>
    <mergeCell ref="BK5:BK6"/>
    <mergeCell ref="BL5:BL6"/>
    <mergeCell ref="BE5:BF5"/>
    <mergeCell ref="B5:P5"/>
    <mergeCell ref="N7:O7"/>
    <mergeCell ref="E8:F8"/>
    <mergeCell ref="H8:I8"/>
    <mergeCell ref="J8:K8"/>
    <mergeCell ref="L8:M8"/>
    <mergeCell ref="N8:O8"/>
    <mergeCell ref="E7:F7"/>
    <mergeCell ref="H7:I7"/>
    <mergeCell ref="J7:K7"/>
    <mergeCell ref="L7:M7"/>
    <mergeCell ref="E6:F6"/>
    <mergeCell ref="H6:I6"/>
    <mergeCell ref="J6:K6"/>
    <mergeCell ref="L6:M6"/>
    <mergeCell ref="N6:O6"/>
    <mergeCell ref="BG5:BH5"/>
    <mergeCell ref="E9:F9"/>
    <mergeCell ref="H9:I9"/>
    <mergeCell ref="J9:K9"/>
    <mergeCell ref="L9:M9"/>
    <mergeCell ref="N9:O9"/>
    <mergeCell ref="E10:F10"/>
    <mergeCell ref="H10:I10"/>
    <mergeCell ref="J10:K10"/>
    <mergeCell ref="L10:M10"/>
    <mergeCell ref="N10:O10"/>
    <mergeCell ref="L11:M11"/>
    <mergeCell ref="J14:K14"/>
    <mergeCell ref="L14:M14"/>
    <mergeCell ref="E14:F14"/>
    <mergeCell ref="H14:I14"/>
    <mergeCell ref="N14:O14"/>
    <mergeCell ref="E15:F15"/>
    <mergeCell ref="H15:I15"/>
    <mergeCell ref="J15:K15"/>
    <mergeCell ref="L15:M15"/>
    <mergeCell ref="N15:O15"/>
    <mergeCell ref="E13:F13"/>
    <mergeCell ref="H13:I13"/>
    <mergeCell ref="J13:K13"/>
    <mergeCell ref="B19:B23"/>
    <mergeCell ref="B7:B13"/>
    <mergeCell ref="E16:F16"/>
    <mergeCell ref="H16:I16"/>
    <mergeCell ref="N18:O18"/>
    <mergeCell ref="E19:F19"/>
    <mergeCell ref="H19:I19"/>
    <mergeCell ref="J19:K19"/>
    <mergeCell ref="N19:O19"/>
    <mergeCell ref="E23:F23"/>
    <mergeCell ref="H23:I23"/>
    <mergeCell ref="J23:K23"/>
    <mergeCell ref="L23:M23"/>
    <mergeCell ref="N23:O23"/>
    <mergeCell ref="L19:M19"/>
    <mergeCell ref="B14:B18"/>
    <mergeCell ref="E18:F18"/>
    <mergeCell ref="H18:I18"/>
    <mergeCell ref="J18:K18"/>
    <mergeCell ref="L18:M18"/>
    <mergeCell ref="E17:F17"/>
    <mergeCell ref="H17:I17"/>
    <mergeCell ref="N16:O16"/>
    <mergeCell ref="N11:O11"/>
    <mergeCell ref="L17:M17"/>
    <mergeCell ref="B1:C4"/>
    <mergeCell ref="D1:E2"/>
    <mergeCell ref="F1:K2"/>
    <mergeCell ref="L1:M1"/>
    <mergeCell ref="N1:O1"/>
    <mergeCell ref="L2:M2"/>
    <mergeCell ref="N2:O2"/>
    <mergeCell ref="D3:E4"/>
    <mergeCell ref="F3:K4"/>
    <mergeCell ref="L3:M3"/>
    <mergeCell ref="N3:O3"/>
    <mergeCell ref="L4:M4"/>
    <mergeCell ref="N4:O4"/>
    <mergeCell ref="L13:M13"/>
    <mergeCell ref="N13:O13"/>
    <mergeCell ref="E12:F12"/>
    <mergeCell ref="H12:I12"/>
    <mergeCell ref="J12:K12"/>
    <mergeCell ref="L12:M12"/>
    <mergeCell ref="N12:O12"/>
    <mergeCell ref="E11:F11"/>
    <mergeCell ref="H11:I11"/>
    <mergeCell ref="J11:K11"/>
    <mergeCell ref="N17:O17"/>
    <mergeCell ref="H22:I22"/>
    <mergeCell ref="H21:I21"/>
    <mergeCell ref="J21:K21"/>
    <mergeCell ref="L21:M21"/>
    <mergeCell ref="J16:K16"/>
    <mergeCell ref="L16:M16"/>
    <mergeCell ref="E24:F24"/>
    <mergeCell ref="H24:I24"/>
    <mergeCell ref="J24:K24"/>
    <mergeCell ref="L24:M24"/>
    <mergeCell ref="N24:O24"/>
    <mergeCell ref="L20:M20"/>
    <mergeCell ref="E21:F21"/>
    <mergeCell ref="J22:K22"/>
    <mergeCell ref="L22:M22"/>
    <mergeCell ref="N22:O22"/>
    <mergeCell ref="N20:O20"/>
    <mergeCell ref="E20:F20"/>
    <mergeCell ref="H20:I20"/>
    <mergeCell ref="J20:K20"/>
    <mergeCell ref="E22:F22"/>
    <mergeCell ref="N21:O21"/>
    <mergeCell ref="J17:K17"/>
  </mergeCells>
  <conditionalFormatting sqref="S7:S24">
    <cfRule type="cellIs" dxfId="120" priority="35" stopIfTrue="1" operator="between">
      <formula>1%</formula>
      <formula>90%</formula>
    </cfRule>
    <cfRule type="cellIs" dxfId="119" priority="36" stopIfTrue="1" operator="equal">
      <formula>1</formula>
    </cfRule>
    <cfRule type="cellIs" dxfId="118" priority="37" stopIfTrue="1" operator="equal">
      <formula>0</formula>
    </cfRule>
  </conditionalFormatting>
  <conditionalFormatting sqref="V7:V24">
    <cfRule type="cellIs" dxfId="117" priority="32" stopIfTrue="1" operator="between">
      <formula>1%</formula>
      <formula>90%</formula>
    </cfRule>
    <cfRule type="cellIs" dxfId="116" priority="33" stopIfTrue="1" operator="equal">
      <formula>1</formula>
    </cfRule>
    <cfRule type="cellIs" dxfId="115" priority="34" stopIfTrue="1" operator="equal">
      <formula>0</formula>
    </cfRule>
  </conditionalFormatting>
  <conditionalFormatting sqref="Y7:Y24">
    <cfRule type="cellIs" dxfId="114" priority="29" stopIfTrue="1" operator="between">
      <formula>1%</formula>
      <formula>90%</formula>
    </cfRule>
    <cfRule type="cellIs" dxfId="113" priority="30" stopIfTrue="1" operator="equal">
      <formula>1</formula>
    </cfRule>
    <cfRule type="cellIs" dxfId="112" priority="31" stopIfTrue="1" operator="equal">
      <formula>0</formula>
    </cfRule>
  </conditionalFormatting>
  <conditionalFormatting sqref="AB7:AB24">
    <cfRule type="cellIs" dxfId="111" priority="26" stopIfTrue="1" operator="between">
      <formula>1%</formula>
      <formula>90%</formula>
    </cfRule>
    <cfRule type="cellIs" dxfId="110" priority="27" stopIfTrue="1" operator="equal">
      <formula>1</formula>
    </cfRule>
    <cfRule type="cellIs" dxfId="109" priority="28" stopIfTrue="1" operator="equal">
      <formula>0</formula>
    </cfRule>
  </conditionalFormatting>
  <conditionalFormatting sqref="AE7:AE24">
    <cfRule type="cellIs" dxfId="108" priority="23" stopIfTrue="1" operator="between">
      <formula>1%</formula>
      <formula>90%</formula>
    </cfRule>
    <cfRule type="cellIs" dxfId="107" priority="24" stopIfTrue="1" operator="equal">
      <formula>1</formula>
    </cfRule>
    <cfRule type="cellIs" dxfId="106" priority="25" stopIfTrue="1" operator="equal">
      <formula>0</formula>
    </cfRule>
  </conditionalFormatting>
  <conditionalFormatting sqref="AH7:AH24">
    <cfRule type="cellIs" dxfId="105" priority="20" stopIfTrue="1" operator="between">
      <formula>1%</formula>
      <formula>90%</formula>
    </cfRule>
    <cfRule type="cellIs" dxfId="104" priority="21" stopIfTrue="1" operator="equal">
      <formula>1</formula>
    </cfRule>
    <cfRule type="cellIs" dxfId="103" priority="22" stopIfTrue="1" operator="equal">
      <formula>0</formula>
    </cfRule>
  </conditionalFormatting>
  <conditionalFormatting sqref="AK7:AK24">
    <cfRule type="cellIs" dxfId="102" priority="17" stopIfTrue="1" operator="between">
      <formula>1%</formula>
      <formula>90%</formula>
    </cfRule>
    <cfRule type="cellIs" dxfId="101" priority="18" stopIfTrue="1" operator="equal">
      <formula>1</formula>
    </cfRule>
    <cfRule type="cellIs" dxfId="100" priority="19" stopIfTrue="1" operator="equal">
      <formula>0</formula>
    </cfRule>
  </conditionalFormatting>
  <conditionalFormatting sqref="AN7:AN24">
    <cfRule type="cellIs" dxfId="99" priority="14" stopIfTrue="1" operator="between">
      <formula>1%</formula>
      <formula>90%</formula>
    </cfRule>
    <cfRule type="cellIs" dxfId="98" priority="15" stopIfTrue="1" operator="equal">
      <formula>1</formula>
    </cfRule>
    <cfRule type="cellIs" dxfId="97" priority="16" stopIfTrue="1" operator="equal">
      <formula>0</formula>
    </cfRule>
  </conditionalFormatting>
  <conditionalFormatting sqref="AQ7:AQ24">
    <cfRule type="cellIs" dxfId="96" priority="11" stopIfTrue="1" operator="between">
      <formula>1%</formula>
      <formula>90%</formula>
    </cfRule>
    <cfRule type="cellIs" dxfId="95" priority="12" stopIfTrue="1" operator="equal">
      <formula>1</formula>
    </cfRule>
    <cfRule type="cellIs" dxfId="94" priority="13" stopIfTrue="1" operator="equal">
      <formula>0</formula>
    </cfRule>
  </conditionalFormatting>
  <conditionalFormatting sqref="AT7:AT24">
    <cfRule type="cellIs" dxfId="93" priority="8" stopIfTrue="1" operator="between">
      <formula>1%</formula>
      <formula>90%</formula>
    </cfRule>
    <cfRule type="cellIs" dxfId="92" priority="9" stopIfTrue="1" operator="equal">
      <formula>1</formula>
    </cfRule>
    <cfRule type="cellIs" dxfId="91" priority="10" stopIfTrue="1" operator="equal">
      <formula>0</formula>
    </cfRule>
  </conditionalFormatting>
  <conditionalFormatting sqref="AW7:AW24">
    <cfRule type="cellIs" dxfId="90" priority="5" stopIfTrue="1" operator="between">
      <formula>1%</formula>
      <formula>90%</formula>
    </cfRule>
    <cfRule type="cellIs" dxfId="89" priority="6" stopIfTrue="1" operator="equal">
      <formula>1</formula>
    </cfRule>
    <cfRule type="cellIs" dxfId="88" priority="7" stopIfTrue="1" operator="equal">
      <formula>0</formula>
    </cfRule>
  </conditionalFormatting>
  <conditionalFormatting sqref="AZ7:AZ24">
    <cfRule type="cellIs" dxfId="87" priority="2" stopIfTrue="1" operator="between">
      <formula>1%</formula>
      <formula>90%</formula>
    </cfRule>
    <cfRule type="cellIs" dxfId="86" priority="3" stopIfTrue="1" operator="equal">
      <formula>1</formula>
    </cfRule>
    <cfRule type="cellIs" dxfId="85" priority="4" stopIfTrue="1" operator="equal">
      <formula>0</formula>
    </cfRule>
  </conditionalFormatting>
  <conditionalFormatting sqref="BC7:BC24">
    <cfRule type="cellIs" dxfId="84" priority="38" stopIfTrue="1" operator="between">
      <formula>1%</formula>
      <formula>90%</formula>
    </cfRule>
    <cfRule type="cellIs" dxfId="83" priority="39" stopIfTrue="1" operator="equal">
      <formula>1</formula>
    </cfRule>
    <cfRule type="cellIs" dxfId="82" priority="40" stopIfTrue="1" operator="equal">
      <formula>0</formula>
    </cfRule>
  </conditionalFormatting>
  <conditionalFormatting sqref="AB13">
    <cfRule type="cellIs" dxfId="81" priority="1" operator="greaterThan">
      <formula>1</formula>
    </cfRule>
  </conditionalFormatting>
  <hyperlinks>
    <hyperlink ref="BF17" r:id="rId1" display="https://forms.office.com/pages/responsepage.aspx?id=LWWWsNsjUUeqfgSyJ2euw5O0svvFs-JFj3rKx7UgrH9UMksxWVpHT0ZDRkFFMzRBMFpOR1JYRllNNy4u"/>
    <hyperlink ref="BH11" r:id="rId2" display="https://scj.gov.co/sites/default/files/control/INFORME%20DE%20GESTION%20SDSCJ%20PRIMER%20TRIMESTRE%20-%20rev.pdf"/>
    <hyperlink ref="BH20" r:id="rId3" display="https://scj.gov.co/es/transparencia/rendicion-de-cuentas/convocatorias"/>
  </hyperlinks>
  <printOptions horizontalCentered="1"/>
  <pageMargins left="0.43307086614173229" right="0.43307086614173229" top="0.43307086614173229" bottom="0.43307086614173229" header="0.23622047244094491" footer="0.23622047244094491"/>
  <pageSetup scale="37" orientation="landscape" r:id="rId4"/>
  <headerFooter>
    <oddFooter>&amp;L&amp;G&amp;COficina Asesora de Planeación – OAP
Comité Institucional de Gestión y Desempeño de la SDSCJ del 31 de enero de 2022
&amp;8&amp;G&amp;R&amp;G</oddFooter>
  </headerFooter>
  <ignoredErrors>
    <ignoredError sqref="BK7:BL11" unlockedFormula="1"/>
  </ignoredErrors>
  <drawing r:id="rId5"/>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BL27"/>
  <sheetViews>
    <sheetView showGridLines="0" topLeftCell="B1" zoomScaleNormal="100" zoomScaleSheetLayoutView="70" workbookViewId="0">
      <pane xSplit="2" ySplit="6" topLeftCell="D7" activePane="bottomRight" state="frozen"/>
      <selection pane="topRight" activeCell="D1" sqref="D1"/>
      <selection pane="bottomLeft" activeCell="B7" sqref="B7"/>
      <selection pane="bottomRight" activeCell="B7" sqref="B7:B8"/>
    </sheetView>
  </sheetViews>
  <sheetFormatPr baseColWidth="10" defaultColWidth="11.42578125" defaultRowHeight="12.75" x14ac:dyDescent="0.2"/>
  <cols>
    <col min="1" max="1" width="4.7109375" style="4" customWidth="1"/>
    <col min="2" max="2" width="19.85546875" style="1" customWidth="1"/>
    <col min="3" max="3" width="12" style="1" customWidth="1"/>
    <col min="4" max="4" width="38.28515625" style="3" customWidth="1"/>
    <col min="5" max="6" width="17.85546875" style="3" customWidth="1"/>
    <col min="7" max="7" width="30.7109375" style="3" customWidth="1"/>
    <col min="8" max="8" width="18.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9.42578125" style="4" customWidth="1"/>
    <col min="17" max="17" width="7.5703125" style="4" customWidth="1"/>
    <col min="18" max="18" width="7" style="4" customWidth="1"/>
    <col min="19" max="19" width="8.42578125" style="4" customWidth="1"/>
    <col min="20" max="20" width="6.5703125" style="4" customWidth="1"/>
    <col min="21" max="21" width="5.7109375" style="4" customWidth="1"/>
    <col min="22" max="22" width="8.5703125" style="4" customWidth="1"/>
    <col min="23" max="23" width="6.28515625" style="4" customWidth="1"/>
    <col min="24" max="24" width="5.5703125" style="4" customWidth="1"/>
    <col min="25" max="25" width="7.5703125" style="4" customWidth="1"/>
    <col min="26" max="26" width="6.85546875" style="4" bestFit="1" customWidth="1"/>
    <col min="27" max="27" width="5" style="4" bestFit="1" customWidth="1"/>
    <col min="28" max="28" width="9.42578125" style="4" customWidth="1"/>
    <col min="29" max="29" width="7.42578125" style="4" customWidth="1"/>
    <col min="30" max="30" width="5" style="4" customWidth="1"/>
    <col min="31" max="31" width="4.7109375" style="4" customWidth="1"/>
    <col min="32" max="32" width="7" style="4" customWidth="1"/>
    <col min="33" max="33" width="4.85546875" style="4" customWidth="1"/>
    <col min="34" max="34" width="5.140625" style="4" customWidth="1"/>
    <col min="35" max="35" width="7.7109375" style="4" customWidth="1"/>
    <col min="36" max="36" width="6.28515625" style="4" customWidth="1"/>
    <col min="37" max="37" width="5.85546875" style="4" customWidth="1"/>
    <col min="38" max="38" width="6.140625" style="4" customWidth="1"/>
    <col min="39" max="39" width="5.28515625" style="4" customWidth="1"/>
    <col min="40" max="40" width="7.140625" style="4" customWidth="1"/>
    <col min="41" max="41" width="7" style="4" customWidth="1"/>
    <col min="42" max="42" width="5.85546875" style="4" customWidth="1"/>
    <col min="43" max="43" width="5.5703125" style="4" customWidth="1"/>
    <col min="44" max="44" width="7.140625" style="4" customWidth="1"/>
    <col min="45" max="45" width="6.7109375" style="4" customWidth="1"/>
    <col min="46" max="46" width="6.140625" style="4" customWidth="1"/>
    <col min="47" max="47" width="7" style="4" customWidth="1"/>
    <col min="48" max="48" width="8" style="4" customWidth="1"/>
    <col min="49" max="49" width="5.5703125" style="4" customWidth="1"/>
    <col min="50" max="50" width="7" style="4" customWidth="1"/>
    <col min="51" max="51" width="9" style="4" customWidth="1"/>
    <col min="52" max="52" width="7.5703125" style="4" customWidth="1"/>
    <col min="53" max="56" width="6.42578125" style="4" customWidth="1"/>
    <col min="57" max="57" width="39.7109375" style="12" customWidth="1"/>
    <col min="58" max="58" width="44" style="12" customWidth="1"/>
    <col min="59" max="59" width="34.5703125" style="80" customWidth="1"/>
    <col min="60" max="60" width="37.42578125" style="80" customWidth="1"/>
    <col min="61" max="61" width="49.140625" style="109" customWidth="1"/>
    <col min="62" max="62" width="13.42578125" style="61" customWidth="1"/>
    <col min="63" max="64" width="13.5703125" style="61" customWidth="1"/>
    <col min="65" max="16384" width="11.42578125" style="4"/>
  </cols>
  <sheetData>
    <row r="1" spans="2:64" s="1" customFormat="1" ht="14.25" customHeight="1" x14ac:dyDescent="0.25">
      <c r="B1" s="277"/>
      <c r="C1" s="252"/>
      <c r="D1" s="250" t="s">
        <v>0</v>
      </c>
      <c r="E1" s="250"/>
      <c r="F1" s="252" t="s">
        <v>1</v>
      </c>
      <c r="G1" s="252"/>
      <c r="H1" s="252"/>
      <c r="I1" s="252"/>
      <c r="J1" s="252"/>
      <c r="K1" s="252"/>
      <c r="L1" s="273" t="s">
        <v>2</v>
      </c>
      <c r="M1" s="273"/>
      <c r="N1" s="254" t="s">
        <v>3</v>
      </c>
      <c r="O1" s="254"/>
      <c r="BE1" s="12"/>
      <c r="BF1" s="12"/>
      <c r="BG1" s="12"/>
      <c r="BH1" s="12"/>
      <c r="BI1" s="108"/>
      <c r="BJ1" s="13"/>
      <c r="BK1" s="13"/>
      <c r="BL1" s="13"/>
    </row>
    <row r="2" spans="2:64" s="1" customFormat="1" ht="15.75" customHeight="1" x14ac:dyDescent="0.25">
      <c r="B2" s="278"/>
      <c r="C2" s="253"/>
      <c r="D2" s="251"/>
      <c r="E2" s="251"/>
      <c r="F2" s="253"/>
      <c r="G2" s="253"/>
      <c r="H2" s="253"/>
      <c r="I2" s="253"/>
      <c r="J2" s="253"/>
      <c r="K2" s="253"/>
      <c r="L2" s="274" t="s">
        <v>4</v>
      </c>
      <c r="M2" s="274"/>
      <c r="N2" s="217">
        <v>2</v>
      </c>
      <c r="O2" s="217"/>
      <c r="BE2" s="12"/>
      <c r="BF2" s="12"/>
      <c r="BG2" s="12"/>
      <c r="BH2" s="12"/>
      <c r="BI2" s="108"/>
      <c r="BJ2" s="13"/>
      <c r="BK2" s="13"/>
      <c r="BL2" s="13"/>
    </row>
    <row r="3" spans="2:64" s="1" customFormat="1" ht="30.75" customHeight="1" x14ac:dyDescent="0.25">
      <c r="B3" s="278"/>
      <c r="C3" s="253"/>
      <c r="D3" s="251" t="s">
        <v>5</v>
      </c>
      <c r="E3" s="251"/>
      <c r="F3" s="253" t="s">
        <v>162</v>
      </c>
      <c r="G3" s="253"/>
      <c r="H3" s="253"/>
      <c r="I3" s="253"/>
      <c r="J3" s="253"/>
      <c r="K3" s="253"/>
      <c r="L3" s="274" t="s">
        <v>7</v>
      </c>
      <c r="M3" s="274"/>
      <c r="N3" s="257">
        <v>43346</v>
      </c>
      <c r="O3" s="257"/>
      <c r="BE3" s="12"/>
      <c r="BF3" s="12"/>
      <c r="BG3" s="12"/>
      <c r="BH3" s="12"/>
      <c r="BI3" s="108"/>
      <c r="BJ3" s="13"/>
      <c r="BK3" s="13"/>
      <c r="BL3" s="13"/>
    </row>
    <row r="4" spans="2:64" s="1" customFormat="1" ht="40.5" customHeight="1" x14ac:dyDescent="0.25">
      <c r="B4" s="279"/>
      <c r="C4" s="276"/>
      <c r="D4" s="275"/>
      <c r="E4" s="275"/>
      <c r="F4" s="276"/>
      <c r="G4" s="276"/>
      <c r="H4" s="276"/>
      <c r="I4" s="276"/>
      <c r="J4" s="276"/>
      <c r="K4" s="276"/>
      <c r="L4" s="282" t="s">
        <v>8</v>
      </c>
      <c r="M4" s="282"/>
      <c r="N4" s="281" t="s">
        <v>9</v>
      </c>
      <c r="O4" s="281"/>
      <c r="P4" s="139" t="s">
        <v>43</v>
      </c>
      <c r="BE4" s="12"/>
      <c r="BF4" s="12"/>
      <c r="BG4" s="12"/>
      <c r="BH4" s="12"/>
      <c r="BI4" s="108"/>
      <c r="BJ4" s="13"/>
      <c r="BK4" s="13"/>
      <c r="BL4" s="13"/>
    </row>
    <row r="5" spans="2:64" s="1" customFormat="1" ht="18" customHeight="1" x14ac:dyDescent="0.25">
      <c r="B5" s="280" t="s">
        <v>21</v>
      </c>
      <c r="C5" s="280"/>
      <c r="D5" s="280"/>
      <c r="E5" s="280"/>
      <c r="F5" s="280"/>
      <c r="G5" s="280"/>
      <c r="H5" s="280"/>
      <c r="I5" s="280"/>
      <c r="J5" s="280"/>
      <c r="K5" s="280"/>
      <c r="L5" s="280"/>
      <c r="M5" s="280"/>
      <c r="N5" s="280"/>
      <c r="O5" s="280"/>
      <c r="P5" s="280"/>
      <c r="Q5" s="152" t="s">
        <v>44</v>
      </c>
      <c r="R5" s="152"/>
      <c r="S5" s="152" t="s">
        <v>45</v>
      </c>
      <c r="T5" s="153" t="s">
        <v>46</v>
      </c>
      <c r="U5" s="153"/>
      <c r="V5" s="152" t="s">
        <v>45</v>
      </c>
      <c r="W5" s="152" t="s">
        <v>47</v>
      </c>
      <c r="X5" s="152"/>
      <c r="Y5" s="152" t="s">
        <v>45</v>
      </c>
      <c r="Z5" s="153" t="s">
        <v>48</v>
      </c>
      <c r="AA5" s="153"/>
      <c r="AB5" s="152" t="s">
        <v>45</v>
      </c>
      <c r="AC5" s="152" t="s">
        <v>49</v>
      </c>
      <c r="AD5" s="152"/>
      <c r="AE5" s="152" t="s">
        <v>45</v>
      </c>
      <c r="AF5" s="153" t="s">
        <v>50</v>
      </c>
      <c r="AG5" s="153"/>
      <c r="AH5" s="152" t="s">
        <v>45</v>
      </c>
      <c r="AI5" s="152" t="s">
        <v>51</v>
      </c>
      <c r="AJ5" s="152"/>
      <c r="AK5" s="152" t="s">
        <v>45</v>
      </c>
      <c r="AL5" s="153" t="s">
        <v>52</v>
      </c>
      <c r="AM5" s="153"/>
      <c r="AN5" s="152" t="s">
        <v>45</v>
      </c>
      <c r="AO5" s="154" t="s">
        <v>53</v>
      </c>
      <c r="AP5" s="154"/>
      <c r="AQ5" s="152" t="s">
        <v>45</v>
      </c>
      <c r="AR5" s="155" t="s">
        <v>54</v>
      </c>
      <c r="AS5" s="155"/>
      <c r="AT5" s="152" t="s">
        <v>45</v>
      </c>
      <c r="AU5" s="154" t="s">
        <v>55</v>
      </c>
      <c r="AV5" s="154"/>
      <c r="AW5" s="152" t="s">
        <v>45</v>
      </c>
      <c r="AX5" s="155" t="s">
        <v>56</v>
      </c>
      <c r="AY5" s="155"/>
      <c r="AZ5" s="152" t="s">
        <v>45</v>
      </c>
      <c r="BA5" s="154" t="s">
        <v>57</v>
      </c>
      <c r="BB5" s="154"/>
      <c r="BC5" s="283" t="s">
        <v>58</v>
      </c>
      <c r="BD5" s="156" t="s">
        <v>59</v>
      </c>
      <c r="BE5" s="283" t="s">
        <v>60</v>
      </c>
      <c r="BF5" s="283"/>
      <c r="BG5" s="283" t="s">
        <v>61</v>
      </c>
      <c r="BH5" s="283"/>
      <c r="BI5" s="283" t="s">
        <v>500</v>
      </c>
      <c r="BJ5" s="283" t="s">
        <v>505</v>
      </c>
      <c r="BK5" s="283" t="s">
        <v>501</v>
      </c>
      <c r="BL5" s="283" t="s">
        <v>502</v>
      </c>
    </row>
    <row r="6" spans="2:64" s="1" customFormat="1" ht="40.5" customHeight="1" x14ac:dyDescent="0.25">
      <c r="B6" s="91" t="s">
        <v>62</v>
      </c>
      <c r="C6" s="91" t="s">
        <v>63</v>
      </c>
      <c r="D6" s="91" t="s">
        <v>64</v>
      </c>
      <c r="E6" s="323" t="s">
        <v>65</v>
      </c>
      <c r="F6" s="323"/>
      <c r="G6" s="91" t="s">
        <v>66</v>
      </c>
      <c r="H6" s="323" t="s">
        <v>67</v>
      </c>
      <c r="I6" s="323"/>
      <c r="J6" s="323" t="s">
        <v>68</v>
      </c>
      <c r="K6" s="323"/>
      <c r="L6" s="323" t="s">
        <v>69</v>
      </c>
      <c r="M6" s="323"/>
      <c r="N6" s="323" t="s">
        <v>70</v>
      </c>
      <c r="O6" s="323"/>
      <c r="P6" s="43">
        <f>SUM(P7:P18)</f>
        <v>0.19992000000000007</v>
      </c>
      <c r="Q6" s="157" t="s">
        <v>71</v>
      </c>
      <c r="R6" s="158" t="s">
        <v>72</v>
      </c>
      <c r="S6" s="159"/>
      <c r="T6" s="157" t="s">
        <v>71</v>
      </c>
      <c r="U6" s="158" t="s">
        <v>72</v>
      </c>
      <c r="V6" s="159"/>
      <c r="W6" s="157" t="s">
        <v>71</v>
      </c>
      <c r="X6" s="158" t="s">
        <v>72</v>
      </c>
      <c r="Y6" s="159"/>
      <c r="Z6" s="157" t="s">
        <v>71</v>
      </c>
      <c r="AA6" s="158" t="s">
        <v>72</v>
      </c>
      <c r="AB6" s="159"/>
      <c r="AC6" s="157" t="s">
        <v>71</v>
      </c>
      <c r="AD6" s="158" t="s">
        <v>72</v>
      </c>
      <c r="AE6" s="159"/>
      <c r="AF6" s="157" t="s">
        <v>71</v>
      </c>
      <c r="AG6" s="158" t="s">
        <v>72</v>
      </c>
      <c r="AH6" s="159"/>
      <c r="AI6" s="157" t="s">
        <v>71</v>
      </c>
      <c r="AJ6" s="158" t="s">
        <v>72</v>
      </c>
      <c r="AK6" s="159"/>
      <c r="AL6" s="157" t="s">
        <v>71</v>
      </c>
      <c r="AM6" s="158" t="s">
        <v>72</v>
      </c>
      <c r="AN6" s="159"/>
      <c r="AO6" s="157" t="s">
        <v>71</v>
      </c>
      <c r="AP6" s="158" t="s">
        <v>72</v>
      </c>
      <c r="AQ6" s="159"/>
      <c r="AR6" s="157" t="s">
        <v>71</v>
      </c>
      <c r="AS6" s="158" t="s">
        <v>72</v>
      </c>
      <c r="AT6" s="159"/>
      <c r="AU6" s="157" t="s">
        <v>71</v>
      </c>
      <c r="AV6" s="158" t="s">
        <v>72</v>
      </c>
      <c r="AW6" s="159"/>
      <c r="AX6" s="157" t="s">
        <v>71</v>
      </c>
      <c r="AY6" s="158" t="s">
        <v>72</v>
      </c>
      <c r="AZ6" s="159"/>
      <c r="BA6" s="157" t="s">
        <v>71</v>
      </c>
      <c r="BB6" s="119" t="s">
        <v>72</v>
      </c>
      <c r="BC6" s="324"/>
      <c r="BD6" s="150">
        <f>SUM(BD7:BD18)</f>
        <v>5.0737272727272728E-2</v>
      </c>
      <c r="BE6" s="146" t="s">
        <v>73</v>
      </c>
      <c r="BF6" s="146" t="s">
        <v>74</v>
      </c>
      <c r="BG6" s="146" t="s">
        <v>73</v>
      </c>
      <c r="BH6" s="146" t="s">
        <v>74</v>
      </c>
      <c r="BI6" s="283"/>
      <c r="BJ6" s="283"/>
      <c r="BK6" s="283"/>
      <c r="BL6" s="283"/>
    </row>
    <row r="7" spans="2:64" s="9" customFormat="1" ht="127.5" customHeight="1" x14ac:dyDescent="0.25">
      <c r="B7" s="321" t="s">
        <v>286</v>
      </c>
      <c r="C7" s="93" t="s">
        <v>76</v>
      </c>
      <c r="D7" s="94" t="s">
        <v>287</v>
      </c>
      <c r="E7" s="321" t="s">
        <v>288</v>
      </c>
      <c r="F7" s="321"/>
      <c r="G7" s="94" t="s">
        <v>289</v>
      </c>
      <c r="H7" s="321" t="s">
        <v>290</v>
      </c>
      <c r="I7" s="321"/>
      <c r="J7" s="321"/>
      <c r="K7" s="321"/>
      <c r="L7" s="321" t="s">
        <v>90</v>
      </c>
      <c r="M7" s="321"/>
      <c r="N7" s="319">
        <v>45275</v>
      </c>
      <c r="O7" s="319"/>
      <c r="P7" s="52">
        <v>1.6660000000000001E-2</v>
      </c>
      <c r="Q7" s="104"/>
      <c r="R7" s="105"/>
      <c r="S7" s="106" t="str">
        <f>IFERROR(R7/Q7,"")</f>
        <v/>
      </c>
      <c r="T7" s="104"/>
      <c r="U7" s="105"/>
      <c r="V7" s="106" t="str">
        <f>IFERROR(U7/T7,"")</f>
        <v/>
      </c>
      <c r="W7" s="104"/>
      <c r="X7" s="105"/>
      <c r="Y7" s="106" t="str">
        <f>IFERROR(X7/W7,"")</f>
        <v/>
      </c>
      <c r="Z7" s="104"/>
      <c r="AA7" s="105"/>
      <c r="AB7" s="106" t="str">
        <f>IFERROR(AA7/Z7,"")</f>
        <v/>
      </c>
      <c r="AC7" s="104"/>
      <c r="AD7" s="105"/>
      <c r="AE7" s="106" t="str">
        <f>IFERROR(AD7/AC7,"")</f>
        <v/>
      </c>
      <c r="AF7" s="104"/>
      <c r="AG7" s="105"/>
      <c r="AH7" s="106" t="str">
        <f>IFERROR(AG7/AF7,"")</f>
        <v/>
      </c>
      <c r="AI7" s="104"/>
      <c r="AJ7" s="105"/>
      <c r="AK7" s="106" t="str">
        <f>IFERROR(AJ7/AI7,"")</f>
        <v/>
      </c>
      <c r="AL7" s="104"/>
      <c r="AM7" s="105"/>
      <c r="AN7" s="106" t="str">
        <f>IFERROR(AM7/AL7,"")</f>
        <v/>
      </c>
      <c r="AO7" s="104"/>
      <c r="AP7" s="105"/>
      <c r="AQ7" s="106" t="str">
        <f>IFERROR(AP7/AO7,"")</f>
        <v/>
      </c>
      <c r="AR7" s="104"/>
      <c r="AS7" s="105"/>
      <c r="AT7" s="106" t="str">
        <f>IFERROR(AS7/AR7,"")</f>
        <v/>
      </c>
      <c r="AU7" s="104"/>
      <c r="AV7" s="105"/>
      <c r="AW7" s="106" t="str">
        <f>IFERROR(AV7/AU7,"")</f>
        <v/>
      </c>
      <c r="AX7" s="104">
        <v>1</v>
      </c>
      <c r="AY7" s="105"/>
      <c r="AZ7" s="106">
        <f>IFERROR(AY7/AX7,"")</f>
        <v>0</v>
      </c>
      <c r="BA7" s="104">
        <f>Q7+T7+W7+Z7+AC7+AF7+AI7+AL7+AO7+AR7+AU7+AX7</f>
        <v>1</v>
      </c>
      <c r="BB7" s="104">
        <f>R7+U7+X7+AA7+AD7+AG7+AJ7+AM7+AP7+AS7+AV7+AY7</f>
        <v>0</v>
      </c>
      <c r="BC7" s="106">
        <f>IFERROR(BB7/BA7,"")</f>
        <v>0</v>
      </c>
      <c r="BD7" s="107">
        <f>IFERROR(BC7*P7,"")</f>
        <v>0</v>
      </c>
      <c r="BE7" s="191"/>
      <c r="BF7" s="187"/>
      <c r="BG7" s="122"/>
      <c r="BH7" s="122" t="s">
        <v>91</v>
      </c>
      <c r="BI7" s="122" t="s">
        <v>504</v>
      </c>
      <c r="BJ7" s="110" t="s">
        <v>507</v>
      </c>
      <c r="BK7" s="113">
        <f>BB7/BA7</f>
        <v>0</v>
      </c>
      <c r="BL7" s="112">
        <f>BC7*P7</f>
        <v>0</v>
      </c>
    </row>
    <row r="8" spans="2:64" s="9" customFormat="1" ht="193.15" customHeight="1" x14ac:dyDescent="0.25">
      <c r="B8" s="321"/>
      <c r="C8" s="93" t="s">
        <v>86</v>
      </c>
      <c r="D8" s="94" t="s">
        <v>291</v>
      </c>
      <c r="E8" s="321" t="s">
        <v>292</v>
      </c>
      <c r="F8" s="321"/>
      <c r="G8" s="94" t="s">
        <v>293</v>
      </c>
      <c r="H8" s="321" t="s">
        <v>290</v>
      </c>
      <c r="I8" s="321"/>
      <c r="J8" s="321"/>
      <c r="K8" s="321"/>
      <c r="L8" s="321" t="s">
        <v>90</v>
      </c>
      <c r="M8" s="321"/>
      <c r="N8" s="319">
        <v>45291</v>
      </c>
      <c r="O8" s="319"/>
      <c r="P8" s="52">
        <v>1.6660000000000001E-2</v>
      </c>
      <c r="Q8" s="104"/>
      <c r="R8" s="105"/>
      <c r="S8" s="106" t="str">
        <f t="shared" ref="S8:S18" si="0">IFERROR(R8/Q8,"")</f>
        <v/>
      </c>
      <c r="T8" s="104"/>
      <c r="U8" s="105"/>
      <c r="V8" s="106" t="str">
        <f t="shared" ref="V8:V18" si="1">IFERROR(U8/T8,"")</f>
        <v/>
      </c>
      <c r="W8" s="104"/>
      <c r="X8" s="105"/>
      <c r="Y8" s="106" t="str">
        <f t="shared" ref="Y8:Y18" si="2">IFERROR(X8/W8,"")</f>
        <v/>
      </c>
      <c r="Z8" s="104">
        <v>8</v>
      </c>
      <c r="AA8" s="105">
        <v>8</v>
      </c>
      <c r="AB8" s="106">
        <f t="shared" ref="AB8:AB18" si="3">IFERROR(AA8/Z8,"")</f>
        <v>1</v>
      </c>
      <c r="AC8" s="104"/>
      <c r="AD8" s="105"/>
      <c r="AE8" s="106" t="str">
        <f t="shared" ref="AE8:AE18" si="4">IFERROR(AD8/AC8,"")</f>
        <v/>
      </c>
      <c r="AF8" s="104"/>
      <c r="AG8" s="105"/>
      <c r="AH8" s="106" t="str">
        <f t="shared" ref="AH8:AH18" si="5">IFERROR(AG8/AF8,"")</f>
        <v/>
      </c>
      <c r="AI8" s="104"/>
      <c r="AJ8" s="105"/>
      <c r="AK8" s="106" t="str">
        <f t="shared" ref="AK8:AK18" si="6">IFERROR(AJ8/AI8,"")</f>
        <v/>
      </c>
      <c r="AL8" s="104"/>
      <c r="AM8" s="105"/>
      <c r="AN8" s="106" t="str">
        <f t="shared" ref="AN8:AN18" si="7">IFERROR(AM8/AL8,"")</f>
        <v/>
      </c>
      <c r="AO8" s="104"/>
      <c r="AP8" s="105"/>
      <c r="AQ8" s="106" t="str">
        <f t="shared" ref="AQ8:AQ18" si="8">IFERROR(AP8/AO8,"")</f>
        <v/>
      </c>
      <c r="AR8" s="104"/>
      <c r="AS8" s="105"/>
      <c r="AT8" s="106" t="str">
        <f t="shared" ref="AT8:AT18" si="9">IFERROR(AS8/AR8,"")</f>
        <v/>
      </c>
      <c r="AU8" s="104"/>
      <c r="AV8" s="105"/>
      <c r="AW8" s="106" t="str">
        <f t="shared" ref="AW8:AW18" si="10">IFERROR(AV8/AU8,"")</f>
        <v/>
      </c>
      <c r="AX8" s="104"/>
      <c r="AY8" s="105"/>
      <c r="AZ8" s="106" t="str">
        <f t="shared" ref="AZ8:AZ18" si="11">IFERROR(AY8/AX8,"")</f>
        <v/>
      </c>
      <c r="BA8" s="104">
        <f t="shared" ref="BA8:BB18" si="12">Q8+T8+W8+Z8+AC8+AF8+AI8+AL8+AO8+AR8+AU8+AX8</f>
        <v>8</v>
      </c>
      <c r="BB8" s="104">
        <f t="shared" si="12"/>
        <v>8</v>
      </c>
      <c r="BC8" s="106">
        <f t="shared" ref="BC8:BC18" si="13">IFERROR(BB8/BA8,"")</f>
        <v>1</v>
      </c>
      <c r="BD8" s="107">
        <f t="shared" ref="BD8:BD18" si="14">IFERROR(BC8*P8,"")</f>
        <v>1.6660000000000001E-2</v>
      </c>
      <c r="BE8" s="174" t="s">
        <v>294</v>
      </c>
      <c r="BF8" s="96" t="s">
        <v>295</v>
      </c>
      <c r="BG8" s="122" t="s">
        <v>296</v>
      </c>
      <c r="BH8" s="122" t="s">
        <v>297</v>
      </c>
      <c r="BI8" s="122" t="s">
        <v>600</v>
      </c>
      <c r="BJ8" s="110" t="s">
        <v>506</v>
      </c>
      <c r="BK8" s="116">
        <v>1</v>
      </c>
      <c r="BL8" s="112">
        <f>BK8*P8</f>
        <v>1.6660000000000001E-2</v>
      </c>
    </row>
    <row r="9" spans="2:64" s="9" customFormat="1" ht="120" customHeight="1" x14ac:dyDescent="0.25">
      <c r="B9" s="321" t="s">
        <v>298</v>
      </c>
      <c r="C9" s="93" t="s">
        <v>101</v>
      </c>
      <c r="D9" s="94" t="s">
        <v>299</v>
      </c>
      <c r="E9" s="320" t="s">
        <v>300</v>
      </c>
      <c r="F9" s="320"/>
      <c r="G9" s="94" t="s">
        <v>301</v>
      </c>
      <c r="H9" s="321" t="s">
        <v>302</v>
      </c>
      <c r="I9" s="321"/>
      <c r="J9" s="321" t="s">
        <v>290</v>
      </c>
      <c r="K9" s="321"/>
      <c r="L9" s="321" t="s">
        <v>303</v>
      </c>
      <c r="M9" s="321"/>
      <c r="N9" s="319" t="s">
        <v>304</v>
      </c>
      <c r="O9" s="319"/>
      <c r="P9" s="52">
        <v>1.6660000000000001E-2</v>
      </c>
      <c r="Q9" s="104"/>
      <c r="R9" s="105"/>
      <c r="S9" s="106" t="str">
        <f t="shared" si="0"/>
        <v/>
      </c>
      <c r="T9" s="104"/>
      <c r="U9" s="105"/>
      <c r="V9" s="106" t="str">
        <f t="shared" si="1"/>
        <v/>
      </c>
      <c r="W9" s="104"/>
      <c r="X9" s="105"/>
      <c r="Y9" s="106" t="str">
        <f t="shared" si="2"/>
        <v/>
      </c>
      <c r="Z9" s="104"/>
      <c r="AA9" s="105"/>
      <c r="AB9" s="106" t="str">
        <f t="shared" si="3"/>
        <v/>
      </c>
      <c r="AC9" s="104"/>
      <c r="AD9" s="105"/>
      <c r="AE9" s="106" t="str">
        <f t="shared" si="4"/>
        <v/>
      </c>
      <c r="AF9" s="104">
        <v>1</v>
      </c>
      <c r="AG9" s="105"/>
      <c r="AH9" s="106">
        <f t="shared" si="5"/>
        <v>0</v>
      </c>
      <c r="AI9" s="104"/>
      <c r="AJ9" s="105"/>
      <c r="AK9" s="106" t="str">
        <f t="shared" si="6"/>
        <v/>
      </c>
      <c r="AL9" s="104"/>
      <c r="AM9" s="105"/>
      <c r="AN9" s="106" t="str">
        <f t="shared" si="7"/>
        <v/>
      </c>
      <c r="AO9" s="104"/>
      <c r="AP9" s="105"/>
      <c r="AQ9" s="106" t="str">
        <f t="shared" si="8"/>
        <v/>
      </c>
      <c r="AR9" s="104"/>
      <c r="AS9" s="105"/>
      <c r="AT9" s="106" t="str">
        <f t="shared" si="9"/>
        <v/>
      </c>
      <c r="AU9" s="104"/>
      <c r="AV9" s="105"/>
      <c r="AW9" s="106" t="str">
        <f t="shared" si="10"/>
        <v/>
      </c>
      <c r="AX9" s="104">
        <v>1</v>
      </c>
      <c r="AY9" s="105"/>
      <c r="AZ9" s="106">
        <f t="shared" si="11"/>
        <v>0</v>
      </c>
      <c r="BA9" s="104">
        <f t="shared" si="12"/>
        <v>2</v>
      </c>
      <c r="BB9" s="104">
        <f t="shared" si="12"/>
        <v>0</v>
      </c>
      <c r="BC9" s="106">
        <f t="shared" si="13"/>
        <v>0</v>
      </c>
      <c r="BD9" s="107">
        <f t="shared" si="14"/>
        <v>0</v>
      </c>
      <c r="BE9" s="191"/>
      <c r="BF9" s="187"/>
      <c r="BG9" s="123"/>
      <c r="BH9" s="122" t="s">
        <v>91</v>
      </c>
      <c r="BI9" s="122" t="s">
        <v>516</v>
      </c>
      <c r="BJ9" s="110" t="s">
        <v>507</v>
      </c>
      <c r="BK9" s="113">
        <f t="shared" ref="BK9:BK18" si="15">BB9/BA9</f>
        <v>0</v>
      </c>
      <c r="BL9" s="112">
        <f>BC9*P9</f>
        <v>0</v>
      </c>
    </row>
    <row r="10" spans="2:64" s="9" customFormat="1" ht="155.25" customHeight="1" x14ac:dyDescent="0.25">
      <c r="B10" s="321"/>
      <c r="C10" s="93" t="s">
        <v>108</v>
      </c>
      <c r="D10" s="94" t="s">
        <v>305</v>
      </c>
      <c r="E10" s="320" t="s">
        <v>306</v>
      </c>
      <c r="F10" s="320"/>
      <c r="G10" s="94" t="s">
        <v>307</v>
      </c>
      <c r="H10" s="321" t="s">
        <v>302</v>
      </c>
      <c r="I10" s="321"/>
      <c r="J10" s="321" t="s">
        <v>308</v>
      </c>
      <c r="K10" s="321"/>
      <c r="L10" s="321" t="s">
        <v>90</v>
      </c>
      <c r="M10" s="321"/>
      <c r="N10" s="319">
        <v>45230</v>
      </c>
      <c r="O10" s="319"/>
      <c r="P10" s="52">
        <v>1.6660000000000001E-2</v>
      </c>
      <c r="Q10" s="104"/>
      <c r="R10" s="105"/>
      <c r="S10" s="106" t="str">
        <f t="shared" si="0"/>
        <v/>
      </c>
      <c r="T10" s="104"/>
      <c r="U10" s="105"/>
      <c r="V10" s="106" t="str">
        <f t="shared" si="1"/>
        <v/>
      </c>
      <c r="W10" s="104"/>
      <c r="X10" s="105"/>
      <c r="Y10" s="106" t="str">
        <f t="shared" si="2"/>
        <v/>
      </c>
      <c r="Z10" s="104"/>
      <c r="AA10" s="105"/>
      <c r="AB10" s="106" t="str">
        <f t="shared" si="3"/>
        <v/>
      </c>
      <c r="AC10" s="104"/>
      <c r="AD10" s="105"/>
      <c r="AE10" s="106" t="str">
        <f t="shared" si="4"/>
        <v/>
      </c>
      <c r="AF10" s="104"/>
      <c r="AG10" s="105"/>
      <c r="AH10" s="106" t="str">
        <f t="shared" si="5"/>
        <v/>
      </c>
      <c r="AI10" s="104"/>
      <c r="AJ10" s="105"/>
      <c r="AK10" s="106" t="str">
        <f t="shared" si="6"/>
        <v/>
      </c>
      <c r="AL10" s="104"/>
      <c r="AM10" s="105"/>
      <c r="AN10" s="106" t="str">
        <f t="shared" si="7"/>
        <v/>
      </c>
      <c r="AO10" s="104"/>
      <c r="AP10" s="105"/>
      <c r="AQ10" s="106" t="str">
        <f t="shared" si="8"/>
        <v/>
      </c>
      <c r="AR10" s="104">
        <v>1</v>
      </c>
      <c r="AS10" s="105"/>
      <c r="AT10" s="106">
        <f t="shared" si="9"/>
        <v>0</v>
      </c>
      <c r="AU10" s="104"/>
      <c r="AV10" s="105"/>
      <c r="AW10" s="106" t="str">
        <f t="shared" si="10"/>
        <v/>
      </c>
      <c r="AX10" s="104"/>
      <c r="AY10" s="105"/>
      <c r="AZ10" s="106" t="str">
        <f t="shared" si="11"/>
        <v/>
      </c>
      <c r="BA10" s="104">
        <f t="shared" si="12"/>
        <v>1</v>
      </c>
      <c r="BB10" s="104">
        <f t="shared" si="12"/>
        <v>0</v>
      </c>
      <c r="BC10" s="106">
        <f t="shared" si="13"/>
        <v>0</v>
      </c>
      <c r="BD10" s="107">
        <f t="shared" si="14"/>
        <v>0</v>
      </c>
      <c r="BE10" s="191"/>
      <c r="BF10" s="187"/>
      <c r="BG10" s="123"/>
      <c r="BH10" s="122" t="s">
        <v>91</v>
      </c>
      <c r="BI10" s="122" t="s">
        <v>517</v>
      </c>
      <c r="BJ10" s="114" t="s">
        <v>507</v>
      </c>
      <c r="BK10" s="160">
        <f t="shared" si="15"/>
        <v>0</v>
      </c>
      <c r="BL10" s="115">
        <f t="shared" ref="BL10:BL18" si="16">BK10*P10</f>
        <v>0</v>
      </c>
    </row>
    <row r="11" spans="2:64" s="9" customFormat="1" ht="94.5" customHeight="1" x14ac:dyDescent="0.25">
      <c r="B11" s="321"/>
      <c r="C11" s="93" t="s">
        <v>225</v>
      </c>
      <c r="D11" s="94" t="s">
        <v>309</v>
      </c>
      <c r="E11" s="321" t="s">
        <v>310</v>
      </c>
      <c r="F11" s="321"/>
      <c r="G11" s="94" t="s">
        <v>311</v>
      </c>
      <c r="H11" s="321" t="s">
        <v>290</v>
      </c>
      <c r="I11" s="321"/>
      <c r="J11" s="321" t="s">
        <v>302</v>
      </c>
      <c r="K11" s="321"/>
      <c r="L11" s="321" t="s">
        <v>90</v>
      </c>
      <c r="M11" s="321"/>
      <c r="N11" s="319">
        <v>44957</v>
      </c>
      <c r="O11" s="319"/>
      <c r="P11" s="52">
        <v>1.6660000000000001E-2</v>
      </c>
      <c r="Q11" s="104">
        <v>1</v>
      </c>
      <c r="R11" s="105">
        <v>1</v>
      </c>
      <c r="S11" s="106">
        <f t="shared" si="0"/>
        <v>1</v>
      </c>
      <c r="T11" s="104"/>
      <c r="U11" s="105"/>
      <c r="V11" s="106" t="str">
        <f t="shared" si="1"/>
        <v/>
      </c>
      <c r="W11" s="104"/>
      <c r="X11" s="105"/>
      <c r="Y11" s="106" t="str">
        <f t="shared" si="2"/>
        <v/>
      </c>
      <c r="Z11" s="104"/>
      <c r="AA11" s="105"/>
      <c r="AB11" s="106" t="str">
        <f t="shared" si="3"/>
        <v/>
      </c>
      <c r="AC11" s="104"/>
      <c r="AD11" s="105"/>
      <c r="AE11" s="106" t="str">
        <f t="shared" si="4"/>
        <v/>
      </c>
      <c r="AF11" s="104"/>
      <c r="AG11" s="105"/>
      <c r="AH11" s="106" t="str">
        <f t="shared" si="5"/>
        <v/>
      </c>
      <c r="AI11" s="104"/>
      <c r="AJ11" s="105"/>
      <c r="AK11" s="106" t="str">
        <f t="shared" si="6"/>
        <v/>
      </c>
      <c r="AL11" s="104"/>
      <c r="AM11" s="105"/>
      <c r="AN11" s="106" t="str">
        <f t="shared" si="7"/>
        <v/>
      </c>
      <c r="AO11" s="104"/>
      <c r="AP11" s="105"/>
      <c r="AQ11" s="106" t="str">
        <f t="shared" si="8"/>
        <v/>
      </c>
      <c r="AR11" s="104"/>
      <c r="AS11" s="105"/>
      <c r="AT11" s="106" t="str">
        <f t="shared" si="9"/>
        <v/>
      </c>
      <c r="AU11" s="104"/>
      <c r="AV11" s="105"/>
      <c r="AW11" s="106" t="str">
        <f t="shared" si="10"/>
        <v/>
      </c>
      <c r="AX11" s="104"/>
      <c r="AY11" s="105"/>
      <c r="AZ11" s="106" t="str">
        <f t="shared" si="11"/>
        <v/>
      </c>
      <c r="BA11" s="104">
        <f t="shared" si="12"/>
        <v>1</v>
      </c>
      <c r="BB11" s="104">
        <f t="shared" si="12"/>
        <v>1</v>
      </c>
      <c r="BC11" s="106">
        <f t="shared" si="13"/>
        <v>1</v>
      </c>
      <c r="BD11" s="107">
        <f t="shared" si="14"/>
        <v>1.6660000000000001E-2</v>
      </c>
      <c r="BE11" s="174" t="s">
        <v>312</v>
      </c>
      <c r="BF11" s="96" t="s">
        <v>313</v>
      </c>
      <c r="BG11" s="122"/>
      <c r="BH11" s="175" t="s">
        <v>107</v>
      </c>
      <c r="BI11" s="186" t="s">
        <v>580</v>
      </c>
      <c r="BJ11" s="110" t="s">
        <v>506</v>
      </c>
      <c r="BK11" s="116">
        <f t="shared" si="15"/>
        <v>1</v>
      </c>
      <c r="BL11" s="112">
        <f t="shared" si="16"/>
        <v>1.6660000000000001E-2</v>
      </c>
    </row>
    <row r="12" spans="2:64" s="9" customFormat="1" ht="141.75" customHeight="1" x14ac:dyDescent="0.25">
      <c r="B12" s="93" t="s">
        <v>314</v>
      </c>
      <c r="C12" s="93" t="s">
        <v>114</v>
      </c>
      <c r="D12" s="94" t="s">
        <v>315</v>
      </c>
      <c r="E12" s="321" t="s">
        <v>316</v>
      </c>
      <c r="F12" s="321"/>
      <c r="G12" s="94" t="s">
        <v>317</v>
      </c>
      <c r="H12" s="321" t="s">
        <v>290</v>
      </c>
      <c r="I12" s="321"/>
      <c r="J12" s="321"/>
      <c r="K12" s="321"/>
      <c r="L12" s="321" t="s">
        <v>90</v>
      </c>
      <c r="M12" s="321"/>
      <c r="N12" s="319">
        <v>45107</v>
      </c>
      <c r="O12" s="319"/>
      <c r="P12" s="52">
        <v>1.6660000000000001E-2</v>
      </c>
      <c r="Q12" s="104"/>
      <c r="R12" s="105"/>
      <c r="S12" s="106" t="str">
        <f t="shared" si="0"/>
        <v/>
      </c>
      <c r="T12" s="104"/>
      <c r="U12" s="105"/>
      <c r="V12" s="106" t="str">
        <f t="shared" si="1"/>
        <v/>
      </c>
      <c r="W12" s="104"/>
      <c r="X12" s="105"/>
      <c r="Y12" s="106" t="str">
        <f t="shared" si="2"/>
        <v/>
      </c>
      <c r="Z12" s="104"/>
      <c r="AA12" s="105"/>
      <c r="AB12" s="106" t="str">
        <f t="shared" si="3"/>
        <v/>
      </c>
      <c r="AC12" s="104"/>
      <c r="AD12" s="105"/>
      <c r="AE12" s="106" t="str">
        <f t="shared" si="4"/>
        <v/>
      </c>
      <c r="AF12" s="104">
        <v>1</v>
      </c>
      <c r="AG12" s="105"/>
      <c r="AH12" s="106">
        <f t="shared" si="5"/>
        <v>0</v>
      </c>
      <c r="AI12" s="104"/>
      <c r="AJ12" s="105"/>
      <c r="AK12" s="106" t="str">
        <f t="shared" si="6"/>
        <v/>
      </c>
      <c r="AL12" s="104"/>
      <c r="AM12" s="105"/>
      <c r="AN12" s="106" t="str">
        <f t="shared" si="7"/>
        <v/>
      </c>
      <c r="AO12" s="104"/>
      <c r="AP12" s="105"/>
      <c r="AQ12" s="106" t="str">
        <f t="shared" si="8"/>
        <v/>
      </c>
      <c r="AR12" s="104"/>
      <c r="AS12" s="105"/>
      <c r="AT12" s="106" t="str">
        <f t="shared" si="9"/>
        <v/>
      </c>
      <c r="AU12" s="104"/>
      <c r="AV12" s="105"/>
      <c r="AW12" s="106" t="str">
        <f t="shared" si="10"/>
        <v/>
      </c>
      <c r="AX12" s="104"/>
      <c r="AY12" s="105"/>
      <c r="AZ12" s="106" t="str">
        <f t="shared" si="11"/>
        <v/>
      </c>
      <c r="BA12" s="104">
        <f t="shared" si="12"/>
        <v>1</v>
      </c>
      <c r="BB12" s="104">
        <f t="shared" si="12"/>
        <v>0</v>
      </c>
      <c r="BC12" s="106">
        <f t="shared" si="13"/>
        <v>0</v>
      </c>
      <c r="BD12" s="107">
        <f t="shared" si="14"/>
        <v>0</v>
      </c>
      <c r="BE12" s="191"/>
      <c r="BF12" s="187"/>
      <c r="BG12" s="123"/>
      <c r="BH12" s="122" t="s">
        <v>91</v>
      </c>
      <c r="BI12" s="122" t="s">
        <v>518</v>
      </c>
      <c r="BJ12" s="110" t="s">
        <v>507</v>
      </c>
      <c r="BK12" s="113">
        <f t="shared" si="15"/>
        <v>0</v>
      </c>
      <c r="BL12" s="125">
        <f t="shared" si="16"/>
        <v>0</v>
      </c>
    </row>
    <row r="13" spans="2:64" s="9" customFormat="1" ht="237.75" customHeight="1" x14ac:dyDescent="0.25">
      <c r="B13" s="321" t="s">
        <v>318</v>
      </c>
      <c r="C13" s="93" t="s">
        <v>122</v>
      </c>
      <c r="D13" s="94" t="s">
        <v>319</v>
      </c>
      <c r="E13" s="321" t="s">
        <v>320</v>
      </c>
      <c r="F13" s="321"/>
      <c r="G13" s="94" t="s">
        <v>321</v>
      </c>
      <c r="H13" s="321" t="s">
        <v>290</v>
      </c>
      <c r="I13" s="321"/>
      <c r="J13" s="321" t="s">
        <v>322</v>
      </c>
      <c r="K13" s="321"/>
      <c r="L13" s="321" t="s">
        <v>90</v>
      </c>
      <c r="M13" s="321"/>
      <c r="N13" s="319">
        <v>45275</v>
      </c>
      <c r="O13" s="319"/>
      <c r="P13" s="52">
        <v>1.6660000000000001E-2</v>
      </c>
      <c r="Q13" s="104"/>
      <c r="R13" s="105"/>
      <c r="S13" s="106" t="str">
        <f t="shared" si="0"/>
        <v/>
      </c>
      <c r="T13" s="104"/>
      <c r="U13" s="105"/>
      <c r="V13" s="106" t="str">
        <f t="shared" si="1"/>
        <v/>
      </c>
      <c r="W13" s="104"/>
      <c r="X13" s="105"/>
      <c r="Y13" s="106" t="str">
        <f t="shared" si="2"/>
        <v/>
      </c>
      <c r="Z13" s="104"/>
      <c r="AA13" s="105"/>
      <c r="AB13" s="106" t="str">
        <f t="shared" si="3"/>
        <v/>
      </c>
      <c r="AC13" s="104"/>
      <c r="AD13" s="105"/>
      <c r="AE13" s="106" t="str">
        <f t="shared" si="4"/>
        <v/>
      </c>
      <c r="AF13" s="104">
        <v>2</v>
      </c>
      <c r="AG13" s="105"/>
      <c r="AH13" s="106">
        <f t="shared" si="5"/>
        <v>0</v>
      </c>
      <c r="AI13" s="104"/>
      <c r="AJ13" s="105"/>
      <c r="AK13" s="106" t="str">
        <f t="shared" si="6"/>
        <v/>
      </c>
      <c r="AL13" s="104"/>
      <c r="AM13" s="105"/>
      <c r="AN13" s="106" t="str">
        <f t="shared" si="7"/>
        <v/>
      </c>
      <c r="AO13" s="104"/>
      <c r="AP13" s="105"/>
      <c r="AQ13" s="106" t="str">
        <f t="shared" si="8"/>
        <v/>
      </c>
      <c r="AR13" s="104"/>
      <c r="AS13" s="105"/>
      <c r="AT13" s="106" t="str">
        <f t="shared" si="9"/>
        <v/>
      </c>
      <c r="AU13" s="104">
        <v>2</v>
      </c>
      <c r="AV13" s="105"/>
      <c r="AW13" s="106">
        <f t="shared" si="10"/>
        <v>0</v>
      </c>
      <c r="AX13" s="104"/>
      <c r="AY13" s="105"/>
      <c r="AZ13" s="106" t="str">
        <f t="shared" si="11"/>
        <v/>
      </c>
      <c r="BA13" s="104">
        <f t="shared" si="12"/>
        <v>4</v>
      </c>
      <c r="BB13" s="104">
        <f t="shared" si="12"/>
        <v>0</v>
      </c>
      <c r="BC13" s="106">
        <f t="shared" si="13"/>
        <v>0</v>
      </c>
      <c r="BD13" s="107">
        <f t="shared" si="14"/>
        <v>0</v>
      </c>
      <c r="BE13" s="191"/>
      <c r="BF13" s="187"/>
      <c r="BG13" s="122"/>
      <c r="BH13" s="122" t="s">
        <v>91</v>
      </c>
      <c r="BI13" s="122" t="s">
        <v>601</v>
      </c>
      <c r="BJ13" s="110" t="s">
        <v>507</v>
      </c>
      <c r="BK13" s="113">
        <f t="shared" si="15"/>
        <v>0</v>
      </c>
      <c r="BL13" s="112">
        <f t="shared" si="16"/>
        <v>0</v>
      </c>
    </row>
    <row r="14" spans="2:64" s="9" customFormat="1" ht="135" customHeight="1" x14ac:dyDescent="0.25">
      <c r="B14" s="321"/>
      <c r="C14" s="93" t="s">
        <v>131</v>
      </c>
      <c r="D14" s="94" t="s">
        <v>323</v>
      </c>
      <c r="E14" s="320" t="s">
        <v>324</v>
      </c>
      <c r="F14" s="320"/>
      <c r="G14" s="94" t="s">
        <v>321</v>
      </c>
      <c r="H14" s="321" t="s">
        <v>325</v>
      </c>
      <c r="I14" s="321"/>
      <c r="J14" s="321"/>
      <c r="K14" s="321"/>
      <c r="L14" s="321" t="s">
        <v>81</v>
      </c>
      <c r="M14" s="321"/>
      <c r="N14" s="319" t="s">
        <v>326</v>
      </c>
      <c r="O14" s="319"/>
      <c r="P14" s="52">
        <v>1.6660000000000001E-2</v>
      </c>
      <c r="Q14" s="104"/>
      <c r="R14" s="105"/>
      <c r="S14" s="106" t="str">
        <f t="shared" si="0"/>
        <v/>
      </c>
      <c r="T14" s="104"/>
      <c r="U14" s="105"/>
      <c r="V14" s="106" t="str">
        <f t="shared" si="1"/>
        <v/>
      </c>
      <c r="W14" s="104"/>
      <c r="X14" s="105"/>
      <c r="Y14" s="106" t="str">
        <f t="shared" si="2"/>
        <v/>
      </c>
      <c r="Z14" s="104"/>
      <c r="AA14" s="105"/>
      <c r="AB14" s="106" t="str">
        <f t="shared" si="3"/>
        <v/>
      </c>
      <c r="AC14" s="104"/>
      <c r="AD14" s="105"/>
      <c r="AE14" s="106" t="str">
        <f t="shared" si="4"/>
        <v/>
      </c>
      <c r="AF14" s="104">
        <v>3</v>
      </c>
      <c r="AG14" s="105"/>
      <c r="AH14" s="106">
        <f t="shared" si="5"/>
        <v>0</v>
      </c>
      <c r="AI14" s="104"/>
      <c r="AJ14" s="105"/>
      <c r="AK14" s="106" t="str">
        <f t="shared" si="6"/>
        <v/>
      </c>
      <c r="AL14" s="104"/>
      <c r="AM14" s="105"/>
      <c r="AN14" s="106" t="str">
        <f t="shared" si="7"/>
        <v/>
      </c>
      <c r="AO14" s="104"/>
      <c r="AP14" s="105"/>
      <c r="AQ14" s="106" t="str">
        <f t="shared" si="8"/>
        <v/>
      </c>
      <c r="AR14" s="104"/>
      <c r="AS14" s="105"/>
      <c r="AT14" s="106" t="str">
        <f t="shared" si="9"/>
        <v/>
      </c>
      <c r="AU14" s="104"/>
      <c r="AV14" s="105"/>
      <c r="AW14" s="106" t="str">
        <f t="shared" si="10"/>
        <v/>
      </c>
      <c r="AX14" s="104">
        <v>3</v>
      </c>
      <c r="AY14" s="105"/>
      <c r="AZ14" s="106">
        <f t="shared" si="11"/>
        <v>0</v>
      </c>
      <c r="BA14" s="104">
        <f t="shared" si="12"/>
        <v>6</v>
      </c>
      <c r="BB14" s="104">
        <f t="shared" si="12"/>
        <v>0</v>
      </c>
      <c r="BC14" s="106">
        <f t="shared" si="13"/>
        <v>0</v>
      </c>
      <c r="BD14" s="107">
        <f t="shared" si="14"/>
        <v>0</v>
      </c>
      <c r="BE14" s="191"/>
      <c r="BF14" s="96" t="s">
        <v>327</v>
      </c>
      <c r="BG14" s="122"/>
      <c r="BH14" s="122" t="s">
        <v>91</v>
      </c>
      <c r="BI14" s="122" t="s">
        <v>602</v>
      </c>
      <c r="BJ14" s="110" t="s">
        <v>507</v>
      </c>
      <c r="BK14" s="113">
        <f t="shared" si="15"/>
        <v>0</v>
      </c>
      <c r="BL14" s="112">
        <f t="shared" si="16"/>
        <v>0</v>
      </c>
    </row>
    <row r="15" spans="2:64" s="9" customFormat="1" ht="171" customHeight="1" x14ac:dyDescent="0.25">
      <c r="B15" s="321" t="s">
        <v>328</v>
      </c>
      <c r="C15" s="93" t="s">
        <v>138</v>
      </c>
      <c r="D15" s="94" t="s">
        <v>329</v>
      </c>
      <c r="E15" s="321" t="s">
        <v>330</v>
      </c>
      <c r="F15" s="321"/>
      <c r="G15" s="94" t="s">
        <v>331</v>
      </c>
      <c r="H15" s="321" t="s">
        <v>290</v>
      </c>
      <c r="I15" s="321"/>
      <c r="J15" s="321"/>
      <c r="K15" s="321"/>
      <c r="L15" s="321" t="s">
        <v>90</v>
      </c>
      <c r="M15" s="321"/>
      <c r="N15" s="319">
        <v>45275</v>
      </c>
      <c r="O15" s="319"/>
      <c r="P15" s="52">
        <v>1.6660000000000001E-2</v>
      </c>
      <c r="Q15" s="104"/>
      <c r="R15" s="105"/>
      <c r="S15" s="106" t="str">
        <f t="shared" si="0"/>
        <v/>
      </c>
      <c r="T15" s="104"/>
      <c r="U15" s="105"/>
      <c r="V15" s="106" t="str">
        <f t="shared" si="1"/>
        <v/>
      </c>
      <c r="W15" s="104"/>
      <c r="X15" s="105"/>
      <c r="Y15" s="106" t="str">
        <f t="shared" si="2"/>
        <v/>
      </c>
      <c r="Z15" s="104">
        <v>1</v>
      </c>
      <c r="AA15" s="105">
        <v>1</v>
      </c>
      <c r="AB15" s="106">
        <f t="shared" si="3"/>
        <v>1</v>
      </c>
      <c r="AC15" s="104"/>
      <c r="AD15" s="105"/>
      <c r="AE15" s="106" t="str">
        <f t="shared" si="4"/>
        <v/>
      </c>
      <c r="AF15" s="104"/>
      <c r="AG15" s="105"/>
      <c r="AH15" s="106" t="str">
        <f t="shared" si="5"/>
        <v/>
      </c>
      <c r="AI15" s="104">
        <v>1</v>
      </c>
      <c r="AJ15" s="105"/>
      <c r="AK15" s="106">
        <f t="shared" si="6"/>
        <v>0</v>
      </c>
      <c r="AL15" s="104"/>
      <c r="AM15" s="105"/>
      <c r="AN15" s="106" t="str">
        <f t="shared" si="7"/>
        <v/>
      </c>
      <c r="AO15" s="104"/>
      <c r="AP15" s="105"/>
      <c r="AQ15" s="106" t="str">
        <f t="shared" si="8"/>
        <v/>
      </c>
      <c r="AR15" s="104">
        <v>1</v>
      </c>
      <c r="AS15" s="105"/>
      <c r="AT15" s="106">
        <f t="shared" si="9"/>
        <v>0</v>
      </c>
      <c r="AU15" s="104"/>
      <c r="AV15" s="105"/>
      <c r="AW15" s="106" t="str">
        <f t="shared" si="10"/>
        <v/>
      </c>
      <c r="AX15" s="104">
        <v>1</v>
      </c>
      <c r="AY15" s="105"/>
      <c r="AZ15" s="106">
        <f t="shared" si="11"/>
        <v>0</v>
      </c>
      <c r="BA15" s="104">
        <f t="shared" si="12"/>
        <v>4</v>
      </c>
      <c r="BB15" s="104">
        <f t="shared" si="12"/>
        <v>1</v>
      </c>
      <c r="BC15" s="106">
        <f t="shared" si="13"/>
        <v>0.25</v>
      </c>
      <c r="BD15" s="107">
        <f t="shared" si="14"/>
        <v>4.1650000000000003E-3</v>
      </c>
      <c r="BE15" s="191"/>
      <c r="BF15" s="187"/>
      <c r="BG15" s="122" t="s">
        <v>332</v>
      </c>
      <c r="BH15" s="122" t="s">
        <v>333</v>
      </c>
      <c r="BI15" s="122" t="s">
        <v>551</v>
      </c>
      <c r="BJ15" s="110" t="s">
        <v>506</v>
      </c>
      <c r="BK15" s="111">
        <f t="shared" si="15"/>
        <v>0.25</v>
      </c>
      <c r="BL15" s="112">
        <f t="shared" si="16"/>
        <v>4.1650000000000003E-3</v>
      </c>
    </row>
    <row r="16" spans="2:64" s="9" customFormat="1" ht="153" customHeight="1" x14ac:dyDescent="0.25">
      <c r="B16" s="321"/>
      <c r="C16" s="93" t="s">
        <v>146</v>
      </c>
      <c r="D16" s="94" t="s">
        <v>334</v>
      </c>
      <c r="E16" s="321" t="s">
        <v>335</v>
      </c>
      <c r="F16" s="321"/>
      <c r="G16" s="94" t="s">
        <v>336</v>
      </c>
      <c r="H16" s="321" t="s">
        <v>290</v>
      </c>
      <c r="I16" s="321"/>
      <c r="J16" s="321"/>
      <c r="K16" s="321"/>
      <c r="L16" s="321" t="s">
        <v>90</v>
      </c>
      <c r="M16" s="321"/>
      <c r="N16" s="319">
        <v>45275</v>
      </c>
      <c r="O16" s="319"/>
      <c r="P16" s="52">
        <v>1.6660000000000001E-2</v>
      </c>
      <c r="Q16" s="104"/>
      <c r="R16" s="105"/>
      <c r="S16" s="106" t="str">
        <f t="shared" si="0"/>
        <v/>
      </c>
      <c r="T16" s="104"/>
      <c r="U16" s="105"/>
      <c r="V16" s="106" t="str">
        <f t="shared" si="1"/>
        <v/>
      </c>
      <c r="W16" s="104"/>
      <c r="X16" s="105"/>
      <c r="Y16" s="106" t="str">
        <f t="shared" si="2"/>
        <v/>
      </c>
      <c r="Z16" s="104">
        <v>1</v>
      </c>
      <c r="AA16" s="105">
        <v>1</v>
      </c>
      <c r="AB16" s="106">
        <f t="shared" si="3"/>
        <v>1</v>
      </c>
      <c r="AC16" s="104"/>
      <c r="AD16" s="105"/>
      <c r="AE16" s="106" t="str">
        <f t="shared" si="4"/>
        <v/>
      </c>
      <c r="AF16" s="104"/>
      <c r="AG16" s="105"/>
      <c r="AH16" s="106" t="str">
        <f t="shared" si="5"/>
        <v/>
      </c>
      <c r="AI16" s="104">
        <v>1</v>
      </c>
      <c r="AJ16" s="105"/>
      <c r="AK16" s="106">
        <f t="shared" si="6"/>
        <v>0</v>
      </c>
      <c r="AL16" s="104"/>
      <c r="AM16" s="105"/>
      <c r="AN16" s="106" t="str">
        <f t="shared" si="7"/>
        <v/>
      </c>
      <c r="AO16" s="104"/>
      <c r="AP16" s="105"/>
      <c r="AQ16" s="106" t="str">
        <f t="shared" si="8"/>
        <v/>
      </c>
      <c r="AR16" s="104">
        <v>1</v>
      </c>
      <c r="AS16" s="105"/>
      <c r="AT16" s="106">
        <f t="shared" si="9"/>
        <v>0</v>
      </c>
      <c r="AU16" s="104"/>
      <c r="AV16" s="105"/>
      <c r="AW16" s="106" t="str">
        <f t="shared" si="10"/>
        <v/>
      </c>
      <c r="AX16" s="104">
        <v>1</v>
      </c>
      <c r="AY16" s="105"/>
      <c r="AZ16" s="106">
        <f t="shared" si="11"/>
        <v>0</v>
      </c>
      <c r="BA16" s="104">
        <f t="shared" si="12"/>
        <v>4</v>
      </c>
      <c r="BB16" s="104">
        <f t="shared" si="12"/>
        <v>1</v>
      </c>
      <c r="BC16" s="106">
        <f t="shared" si="13"/>
        <v>0.25</v>
      </c>
      <c r="BD16" s="107">
        <f t="shared" si="14"/>
        <v>4.1650000000000003E-3</v>
      </c>
      <c r="BE16" s="191"/>
      <c r="BF16" s="187"/>
      <c r="BG16" s="122" t="s">
        <v>337</v>
      </c>
      <c r="BH16" s="122" t="s">
        <v>338</v>
      </c>
      <c r="BI16" s="122" t="s">
        <v>523</v>
      </c>
      <c r="BJ16" s="110" t="s">
        <v>506</v>
      </c>
      <c r="BK16" s="111">
        <f t="shared" si="15"/>
        <v>0.25</v>
      </c>
      <c r="BL16" s="112">
        <f t="shared" si="16"/>
        <v>4.1650000000000003E-3</v>
      </c>
    </row>
    <row r="17" spans="2:64" s="9" customFormat="1" ht="153.75" customHeight="1" x14ac:dyDescent="0.25">
      <c r="B17" s="321"/>
      <c r="C17" s="93" t="s">
        <v>339</v>
      </c>
      <c r="D17" s="94" t="s">
        <v>340</v>
      </c>
      <c r="E17" s="322" t="s">
        <v>341</v>
      </c>
      <c r="F17" s="322"/>
      <c r="G17" s="92" t="s">
        <v>342</v>
      </c>
      <c r="H17" s="322" t="s">
        <v>343</v>
      </c>
      <c r="I17" s="322"/>
      <c r="J17" s="322" t="s">
        <v>290</v>
      </c>
      <c r="K17" s="322"/>
      <c r="L17" s="321" t="s">
        <v>90</v>
      </c>
      <c r="M17" s="321"/>
      <c r="N17" s="319">
        <v>45291</v>
      </c>
      <c r="O17" s="319"/>
      <c r="P17" s="52">
        <v>1.6660000000000001E-2</v>
      </c>
      <c r="Q17" s="104"/>
      <c r="R17" s="105"/>
      <c r="S17" s="106" t="str">
        <f t="shared" si="0"/>
        <v/>
      </c>
      <c r="T17" s="104">
        <v>1</v>
      </c>
      <c r="U17" s="105">
        <v>1</v>
      </c>
      <c r="V17" s="106">
        <f t="shared" si="1"/>
        <v>1</v>
      </c>
      <c r="W17" s="104">
        <v>1</v>
      </c>
      <c r="X17" s="105">
        <v>1</v>
      </c>
      <c r="Y17" s="106">
        <f t="shared" si="2"/>
        <v>1</v>
      </c>
      <c r="Z17" s="104">
        <v>1</v>
      </c>
      <c r="AA17" s="105">
        <v>1</v>
      </c>
      <c r="AB17" s="106">
        <f t="shared" si="3"/>
        <v>1</v>
      </c>
      <c r="AC17" s="104">
        <v>1</v>
      </c>
      <c r="AD17" s="105"/>
      <c r="AE17" s="106">
        <f t="shared" si="4"/>
        <v>0</v>
      </c>
      <c r="AF17" s="104">
        <v>1</v>
      </c>
      <c r="AG17" s="105"/>
      <c r="AH17" s="106">
        <f t="shared" si="5"/>
        <v>0</v>
      </c>
      <c r="AI17" s="104">
        <v>1</v>
      </c>
      <c r="AJ17" s="105"/>
      <c r="AK17" s="106">
        <f t="shared" si="6"/>
        <v>0</v>
      </c>
      <c r="AL17" s="104">
        <v>1</v>
      </c>
      <c r="AM17" s="105"/>
      <c r="AN17" s="106">
        <f t="shared" si="7"/>
        <v>0</v>
      </c>
      <c r="AO17" s="104">
        <v>1</v>
      </c>
      <c r="AP17" s="105"/>
      <c r="AQ17" s="106">
        <f t="shared" si="8"/>
        <v>0</v>
      </c>
      <c r="AR17" s="104">
        <v>1</v>
      </c>
      <c r="AS17" s="105"/>
      <c r="AT17" s="106">
        <f t="shared" si="9"/>
        <v>0</v>
      </c>
      <c r="AU17" s="104">
        <v>1</v>
      </c>
      <c r="AV17" s="105"/>
      <c r="AW17" s="106">
        <f t="shared" si="10"/>
        <v>0</v>
      </c>
      <c r="AX17" s="104">
        <v>1</v>
      </c>
      <c r="AY17" s="105"/>
      <c r="AZ17" s="106">
        <f t="shared" si="11"/>
        <v>0</v>
      </c>
      <c r="BA17" s="104">
        <f t="shared" si="12"/>
        <v>11</v>
      </c>
      <c r="BB17" s="104">
        <f t="shared" si="12"/>
        <v>3</v>
      </c>
      <c r="BC17" s="106">
        <f t="shared" si="13"/>
        <v>0.27272727272727271</v>
      </c>
      <c r="BD17" s="107">
        <f t="shared" si="14"/>
        <v>4.5436363636363634E-3</v>
      </c>
      <c r="BE17" s="174" t="s">
        <v>344</v>
      </c>
      <c r="BF17" s="94" t="s">
        <v>519</v>
      </c>
      <c r="BG17" s="122" t="s">
        <v>345</v>
      </c>
      <c r="BH17" s="122" t="s">
        <v>520</v>
      </c>
      <c r="BI17" s="122" t="s">
        <v>521</v>
      </c>
      <c r="BJ17" s="110" t="s">
        <v>506</v>
      </c>
      <c r="BK17" s="111">
        <f t="shared" si="15"/>
        <v>0.27272727272727271</v>
      </c>
      <c r="BL17" s="112">
        <f t="shared" si="16"/>
        <v>4.5436363636363634E-3</v>
      </c>
    </row>
    <row r="18" spans="2:64" s="9" customFormat="1" ht="183" customHeight="1" x14ac:dyDescent="0.25">
      <c r="B18" s="321"/>
      <c r="C18" s="93" t="s">
        <v>346</v>
      </c>
      <c r="D18" s="94" t="s">
        <v>347</v>
      </c>
      <c r="E18" s="320" t="s">
        <v>348</v>
      </c>
      <c r="F18" s="320"/>
      <c r="G18" s="94" t="s">
        <v>349</v>
      </c>
      <c r="H18" s="321" t="s">
        <v>350</v>
      </c>
      <c r="I18" s="321"/>
      <c r="J18" s="322" t="s">
        <v>290</v>
      </c>
      <c r="K18" s="322"/>
      <c r="L18" s="321" t="s">
        <v>90</v>
      </c>
      <c r="M18" s="321"/>
      <c r="N18" s="319" t="s">
        <v>351</v>
      </c>
      <c r="O18" s="319"/>
      <c r="P18" s="52">
        <v>1.6660000000000001E-2</v>
      </c>
      <c r="Q18" s="104"/>
      <c r="R18" s="105"/>
      <c r="S18" s="106" t="str">
        <f t="shared" si="0"/>
        <v/>
      </c>
      <c r="T18" s="104">
        <v>1</v>
      </c>
      <c r="U18" s="105">
        <v>1</v>
      </c>
      <c r="V18" s="106">
        <f t="shared" si="1"/>
        <v>1</v>
      </c>
      <c r="W18" s="104">
        <v>1</v>
      </c>
      <c r="X18" s="105">
        <v>1</v>
      </c>
      <c r="Y18" s="106">
        <f t="shared" si="2"/>
        <v>1</v>
      </c>
      <c r="Z18" s="104">
        <v>1</v>
      </c>
      <c r="AA18" s="105">
        <v>1</v>
      </c>
      <c r="AB18" s="106">
        <f t="shared" si="3"/>
        <v>1</v>
      </c>
      <c r="AC18" s="104">
        <v>1</v>
      </c>
      <c r="AD18" s="105"/>
      <c r="AE18" s="106">
        <f t="shared" si="4"/>
        <v>0</v>
      </c>
      <c r="AF18" s="104">
        <v>1</v>
      </c>
      <c r="AG18" s="105"/>
      <c r="AH18" s="106">
        <f t="shared" si="5"/>
        <v>0</v>
      </c>
      <c r="AI18" s="104">
        <v>1</v>
      </c>
      <c r="AJ18" s="105"/>
      <c r="AK18" s="106">
        <f t="shared" si="6"/>
        <v>0</v>
      </c>
      <c r="AL18" s="104">
        <v>1</v>
      </c>
      <c r="AM18" s="105"/>
      <c r="AN18" s="106">
        <f t="shared" si="7"/>
        <v>0</v>
      </c>
      <c r="AO18" s="104">
        <v>1</v>
      </c>
      <c r="AP18" s="105"/>
      <c r="AQ18" s="106">
        <f t="shared" si="8"/>
        <v>0</v>
      </c>
      <c r="AR18" s="104">
        <v>1</v>
      </c>
      <c r="AS18" s="105"/>
      <c r="AT18" s="106">
        <f t="shared" si="9"/>
        <v>0</v>
      </c>
      <c r="AU18" s="104">
        <v>1</v>
      </c>
      <c r="AV18" s="105"/>
      <c r="AW18" s="106">
        <f t="shared" si="10"/>
        <v>0</v>
      </c>
      <c r="AX18" s="104">
        <v>1</v>
      </c>
      <c r="AY18" s="105"/>
      <c r="AZ18" s="106">
        <f t="shared" si="11"/>
        <v>0</v>
      </c>
      <c r="BA18" s="104">
        <f t="shared" si="12"/>
        <v>11</v>
      </c>
      <c r="BB18" s="104">
        <f t="shared" si="12"/>
        <v>3</v>
      </c>
      <c r="BC18" s="106">
        <f t="shared" si="13"/>
        <v>0.27272727272727271</v>
      </c>
      <c r="BD18" s="107">
        <f t="shared" si="14"/>
        <v>4.5436363636363634E-3</v>
      </c>
      <c r="BE18" s="174" t="s">
        <v>352</v>
      </c>
      <c r="BF18" s="96" t="s">
        <v>353</v>
      </c>
      <c r="BG18" s="122" t="s">
        <v>352</v>
      </c>
      <c r="BH18" s="122" t="s">
        <v>354</v>
      </c>
      <c r="BI18" s="184" t="s">
        <v>522</v>
      </c>
      <c r="BJ18" s="110" t="s">
        <v>506</v>
      </c>
      <c r="BK18" s="111">
        <f t="shared" si="15"/>
        <v>0.27272727272727271</v>
      </c>
      <c r="BL18" s="112">
        <f t="shared" si="16"/>
        <v>4.5436363636363634E-3</v>
      </c>
    </row>
    <row r="19" spans="2:64" ht="20.25" x14ac:dyDescent="0.2">
      <c r="D19" s="33"/>
      <c r="BK19" s="133"/>
      <c r="BL19" s="168">
        <f>SUM(BL7:BL18)</f>
        <v>5.0737272727272728E-2</v>
      </c>
    </row>
    <row r="20" spans="2:64" x14ac:dyDescent="0.2">
      <c r="D20" s="33"/>
      <c r="BI20" s="135"/>
      <c r="BK20" s="133"/>
      <c r="BL20" s="136"/>
    </row>
    <row r="21" spans="2:64" x14ac:dyDescent="0.2">
      <c r="D21" s="33"/>
      <c r="BK21" s="133"/>
      <c r="BL21" s="137"/>
    </row>
    <row r="22" spans="2:64" x14ac:dyDescent="0.2">
      <c r="D22" s="33"/>
      <c r="BK22" s="133"/>
      <c r="BL22" s="136"/>
    </row>
    <row r="23" spans="2:64" x14ac:dyDescent="0.2">
      <c r="D23" s="33"/>
      <c r="BK23" s="133"/>
      <c r="BL23" s="137"/>
    </row>
    <row r="24" spans="2:64" x14ac:dyDescent="0.2">
      <c r="BK24" s="133"/>
      <c r="BL24" s="133"/>
    </row>
    <row r="26" spans="2:64" x14ac:dyDescent="0.2">
      <c r="D26" s="33"/>
    </row>
    <row r="27" spans="2:64" x14ac:dyDescent="0.2">
      <c r="D27" s="34"/>
    </row>
  </sheetData>
  <autoFilter ref="B6:BL19">
    <filterColumn colId="3" showButton="0"/>
    <filterColumn colId="6" showButton="0"/>
    <filterColumn colId="8" showButton="0"/>
    <filterColumn colId="10" showButton="0"/>
    <filterColumn colId="12" showButton="0"/>
  </autoFilter>
  <mergeCells count="90">
    <mergeCell ref="BI5:BI6"/>
    <mergeCell ref="BJ5:BJ6"/>
    <mergeCell ref="BK5:BK6"/>
    <mergeCell ref="BL5:BL6"/>
    <mergeCell ref="J17:K17"/>
    <mergeCell ref="J12:K12"/>
    <mergeCell ref="N6:O6"/>
    <mergeCell ref="N9:O9"/>
    <mergeCell ref="N11:O11"/>
    <mergeCell ref="L9:M9"/>
    <mergeCell ref="L10:M10"/>
    <mergeCell ref="J6:K6"/>
    <mergeCell ref="N7:O7"/>
    <mergeCell ref="N8:O8"/>
    <mergeCell ref="N14:O14"/>
    <mergeCell ref="N17:O17"/>
    <mergeCell ref="H17:I17"/>
    <mergeCell ref="B13:B14"/>
    <mergeCell ref="H13:I13"/>
    <mergeCell ref="E14:F14"/>
    <mergeCell ref="H14:I14"/>
    <mergeCell ref="E6:F6"/>
    <mergeCell ref="L6:M6"/>
    <mergeCell ref="E16:F16"/>
    <mergeCell ref="H6:I6"/>
    <mergeCell ref="BC5:BC6"/>
    <mergeCell ref="J11:K11"/>
    <mergeCell ref="J8:K8"/>
    <mergeCell ref="E8:F8"/>
    <mergeCell ref="E10:F10"/>
    <mergeCell ref="H10:I10"/>
    <mergeCell ref="E9:F9"/>
    <mergeCell ref="H9:I9"/>
    <mergeCell ref="J9:K9"/>
    <mergeCell ref="E15:F15"/>
    <mergeCell ref="H15:I15"/>
    <mergeCell ref="J15:K15"/>
    <mergeCell ref="J14:K14"/>
    <mergeCell ref="L17:M17"/>
    <mergeCell ref="B7:B8"/>
    <mergeCell ref="L7:M7"/>
    <mergeCell ref="E7:F7"/>
    <mergeCell ref="H7:I7"/>
    <mergeCell ref="J7:K7"/>
    <mergeCell ref="H8:I8"/>
    <mergeCell ref="L8:M8"/>
    <mergeCell ref="B15:B18"/>
    <mergeCell ref="B9:B11"/>
    <mergeCell ref="E12:F12"/>
    <mergeCell ref="E11:F11"/>
    <mergeCell ref="H12:I12"/>
    <mergeCell ref="E13:F13"/>
    <mergeCell ref="E17:F17"/>
    <mergeCell ref="N10:O10"/>
    <mergeCell ref="L11:M11"/>
    <mergeCell ref="H16:I16"/>
    <mergeCell ref="J16:K16"/>
    <mergeCell ref="N16:O16"/>
    <mergeCell ref="L15:M15"/>
    <mergeCell ref="L13:M13"/>
    <mergeCell ref="L16:M16"/>
    <mergeCell ref="N12:O12"/>
    <mergeCell ref="L12:M12"/>
    <mergeCell ref="J10:K10"/>
    <mergeCell ref="N13:O13"/>
    <mergeCell ref="N15:O15"/>
    <mergeCell ref="L14:M14"/>
    <mergeCell ref="J13:K13"/>
    <mergeCell ref="H11:I11"/>
    <mergeCell ref="N18:O18"/>
    <mergeCell ref="E18:F18"/>
    <mergeCell ref="H18:I18"/>
    <mergeCell ref="J18:K18"/>
    <mergeCell ref="L18:M18"/>
    <mergeCell ref="BG5:BH5"/>
    <mergeCell ref="B1:C4"/>
    <mergeCell ref="D1:E2"/>
    <mergeCell ref="F1:K2"/>
    <mergeCell ref="L1:M1"/>
    <mergeCell ref="N1:O1"/>
    <mergeCell ref="D3:E4"/>
    <mergeCell ref="F3:K4"/>
    <mergeCell ref="L2:M2"/>
    <mergeCell ref="N2:O2"/>
    <mergeCell ref="L3:M3"/>
    <mergeCell ref="N3:O3"/>
    <mergeCell ref="L4:M4"/>
    <mergeCell ref="N4:O4"/>
    <mergeCell ref="B5:P5"/>
    <mergeCell ref="BE5:BF5"/>
  </mergeCells>
  <conditionalFormatting sqref="S7:S18">
    <cfRule type="cellIs" dxfId="80" priority="40" stopIfTrue="1" operator="between">
      <formula>1%</formula>
      <formula>90%</formula>
    </cfRule>
    <cfRule type="cellIs" dxfId="79" priority="41" stopIfTrue="1" operator="equal">
      <formula>1</formula>
    </cfRule>
    <cfRule type="cellIs" dxfId="78" priority="42" stopIfTrue="1" operator="equal">
      <formula>0</formula>
    </cfRule>
  </conditionalFormatting>
  <conditionalFormatting sqref="V7:V18">
    <cfRule type="cellIs" dxfId="77" priority="1" stopIfTrue="1" operator="between">
      <formula>1%</formula>
      <formula>90%</formula>
    </cfRule>
    <cfRule type="cellIs" dxfId="76" priority="2" stopIfTrue="1" operator="equal">
      <formula>1</formula>
    </cfRule>
    <cfRule type="cellIs" dxfId="75" priority="3" stopIfTrue="1" operator="equal">
      <formula>0</formula>
    </cfRule>
  </conditionalFormatting>
  <conditionalFormatting sqref="Y7:Y18">
    <cfRule type="cellIs" dxfId="74" priority="34" stopIfTrue="1" operator="between">
      <formula>1%</formula>
      <formula>90%</formula>
    </cfRule>
    <cfRule type="cellIs" dxfId="73" priority="35" stopIfTrue="1" operator="equal">
      <formula>1</formula>
    </cfRule>
    <cfRule type="cellIs" dxfId="72" priority="36" stopIfTrue="1" operator="equal">
      <formula>0</formula>
    </cfRule>
  </conditionalFormatting>
  <conditionalFormatting sqref="AB7:AB18">
    <cfRule type="cellIs" dxfId="71" priority="31" stopIfTrue="1" operator="between">
      <formula>1%</formula>
      <formula>90%</formula>
    </cfRule>
    <cfRule type="cellIs" dxfId="70" priority="32" stopIfTrue="1" operator="equal">
      <formula>1</formula>
    </cfRule>
    <cfRule type="cellIs" dxfId="69" priority="33" stopIfTrue="1" operator="equal">
      <formula>0</formula>
    </cfRule>
  </conditionalFormatting>
  <conditionalFormatting sqref="AE7:AE18">
    <cfRule type="cellIs" dxfId="68" priority="28" stopIfTrue="1" operator="between">
      <formula>1%</formula>
      <formula>90%</formula>
    </cfRule>
    <cfRule type="cellIs" dxfId="67" priority="29" stopIfTrue="1" operator="equal">
      <formula>1</formula>
    </cfRule>
    <cfRule type="cellIs" dxfId="66" priority="30" stopIfTrue="1" operator="equal">
      <formula>0</formula>
    </cfRule>
  </conditionalFormatting>
  <conditionalFormatting sqref="AH7:AH18">
    <cfRule type="cellIs" dxfId="65" priority="25" stopIfTrue="1" operator="between">
      <formula>1%</formula>
      <formula>90%</formula>
    </cfRule>
    <cfRule type="cellIs" dxfId="64" priority="26" stopIfTrue="1" operator="equal">
      <formula>1</formula>
    </cfRule>
    <cfRule type="cellIs" dxfId="63" priority="27" stopIfTrue="1" operator="equal">
      <formula>0</formula>
    </cfRule>
  </conditionalFormatting>
  <conditionalFormatting sqref="AK7:AK18">
    <cfRule type="cellIs" dxfId="62" priority="22" stopIfTrue="1" operator="between">
      <formula>1%</formula>
      <formula>90%</formula>
    </cfRule>
    <cfRule type="cellIs" dxfId="61" priority="23" stopIfTrue="1" operator="equal">
      <formula>1</formula>
    </cfRule>
    <cfRule type="cellIs" dxfId="60" priority="24" stopIfTrue="1" operator="equal">
      <formula>0</formula>
    </cfRule>
  </conditionalFormatting>
  <conditionalFormatting sqref="AN7:AN18">
    <cfRule type="cellIs" dxfId="59" priority="19" stopIfTrue="1" operator="between">
      <formula>1%</formula>
      <formula>90%</formula>
    </cfRule>
    <cfRule type="cellIs" dxfId="58" priority="20" stopIfTrue="1" operator="equal">
      <formula>1</formula>
    </cfRule>
    <cfRule type="cellIs" dxfId="57" priority="21" stopIfTrue="1" operator="equal">
      <formula>0</formula>
    </cfRule>
  </conditionalFormatting>
  <conditionalFormatting sqref="AQ7:AQ18">
    <cfRule type="cellIs" dxfId="56" priority="16" stopIfTrue="1" operator="between">
      <formula>1%</formula>
      <formula>90%</formula>
    </cfRule>
    <cfRule type="cellIs" dxfId="55" priority="17" stopIfTrue="1" operator="equal">
      <formula>1</formula>
    </cfRule>
    <cfRule type="cellIs" dxfId="54" priority="18" stopIfTrue="1" operator="equal">
      <formula>0</formula>
    </cfRule>
  </conditionalFormatting>
  <conditionalFormatting sqref="AT7:AT18">
    <cfRule type="cellIs" dxfId="53" priority="13" stopIfTrue="1" operator="between">
      <formula>1%</formula>
      <formula>90%</formula>
    </cfRule>
    <cfRule type="cellIs" dxfId="52" priority="14" stopIfTrue="1" operator="equal">
      <formula>1</formula>
    </cfRule>
    <cfRule type="cellIs" dxfId="51" priority="15" stopIfTrue="1" operator="equal">
      <formula>0</formula>
    </cfRule>
  </conditionalFormatting>
  <conditionalFormatting sqref="AW7:AW18">
    <cfRule type="cellIs" dxfId="50" priority="10" stopIfTrue="1" operator="between">
      <formula>1%</formula>
      <formula>90%</formula>
    </cfRule>
    <cfRule type="cellIs" dxfId="49" priority="11" stopIfTrue="1" operator="equal">
      <formula>1</formula>
    </cfRule>
    <cfRule type="cellIs" dxfId="48" priority="12" stopIfTrue="1" operator="equal">
      <formula>0</formula>
    </cfRule>
  </conditionalFormatting>
  <conditionalFormatting sqref="AZ7:AZ18">
    <cfRule type="cellIs" dxfId="47" priority="7" stopIfTrue="1" operator="between">
      <formula>1%</formula>
      <formula>90%</formula>
    </cfRule>
    <cfRule type="cellIs" dxfId="46" priority="8" stopIfTrue="1" operator="equal">
      <formula>1</formula>
    </cfRule>
    <cfRule type="cellIs" dxfId="45" priority="9" stopIfTrue="1" operator="equal">
      <formula>0</formula>
    </cfRule>
  </conditionalFormatting>
  <conditionalFormatting sqref="BC7:BC18">
    <cfRule type="cellIs" dxfId="44" priority="4" stopIfTrue="1" operator="between">
      <formula>1%</formula>
      <formula>90%</formula>
    </cfRule>
    <cfRule type="cellIs" dxfId="43" priority="5" stopIfTrue="1" operator="equal">
      <formula>1</formula>
    </cfRule>
    <cfRule type="cellIs" dxfId="42" priority="6" stopIfTrue="1" operator="equal">
      <formula>0</formula>
    </cfRule>
  </conditionalFormatting>
  <hyperlinks>
    <hyperlink ref="BH16" r:id="rId1" display="https://scj.gov.co/es/transparencia/informacion-interes/publicacion/otras-publicaciones/informe-satisfacci%C3%B3n-ciudadana-4"/>
  </hyperlinks>
  <printOptions horizontalCentered="1"/>
  <pageMargins left="0.43307086614173229" right="0.43307086614173229" top="0.43307086614173229" bottom="0.43307086614173229" header="0.23622047244094491" footer="0.23622047244094491"/>
  <pageSetup scale="37" orientation="landscape" r:id="rId2"/>
  <headerFooter>
    <oddFooter>&amp;L&amp;G&amp;COficina Asesora de Planeación – OAP
Comité Institucional de Gestión y Desempeño de la SDSCJ del 31 de enero de 2022
&amp;8&amp;G&amp;R&amp;G</oddFoot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A1:BL52"/>
  <sheetViews>
    <sheetView showGridLines="0" topLeftCell="B1" zoomScaleNormal="100" zoomScaleSheetLayoutView="70" workbookViewId="0">
      <pane xSplit="2" ySplit="6" topLeftCell="BH29" activePane="bottomRight" state="frozen"/>
      <selection pane="topRight" activeCell="D1" sqref="D1"/>
      <selection pane="bottomLeft" activeCell="B7" sqref="B7"/>
      <selection pane="bottomRight" activeCell="BH30" sqref="BH30"/>
    </sheetView>
  </sheetViews>
  <sheetFormatPr baseColWidth="10" defaultColWidth="11.42578125" defaultRowHeight="30" customHeight="1" x14ac:dyDescent="0.2"/>
  <cols>
    <col min="1" max="1" width="1.7109375" style="4" customWidth="1"/>
    <col min="2" max="2" width="17.85546875" style="1" customWidth="1"/>
    <col min="3" max="3" width="12.7109375" style="1" customWidth="1"/>
    <col min="4" max="4" width="39.7109375" style="12" customWidth="1"/>
    <col min="5" max="6" width="21.5703125" style="12" customWidth="1"/>
    <col min="7" max="7" width="35.85546875" style="36" customWidth="1"/>
    <col min="8" max="9" width="15.85546875" style="1" customWidth="1"/>
    <col min="10" max="11" width="14.42578125" style="1" customWidth="1"/>
    <col min="12" max="12" width="10.42578125" style="1" customWidth="1"/>
    <col min="13" max="13" width="9.28515625" style="1" customWidth="1"/>
    <col min="14" max="14" width="12.5703125" style="1" customWidth="1"/>
    <col min="15" max="15" width="10.42578125" style="1" customWidth="1"/>
    <col min="16" max="16" width="17.140625" style="4" customWidth="1"/>
    <col min="17" max="17" width="5.28515625" style="4" customWidth="1"/>
    <col min="18" max="18" width="5" style="4" customWidth="1"/>
    <col min="19" max="19" width="6.7109375" style="4" bestFit="1" customWidth="1"/>
    <col min="20" max="20" width="5.140625" style="4" customWidth="1"/>
    <col min="21" max="21" width="5" style="4" bestFit="1" customWidth="1"/>
    <col min="22" max="22" width="7.28515625" style="4" customWidth="1"/>
    <col min="23" max="23" width="6.42578125" style="4" customWidth="1"/>
    <col min="24" max="24" width="5.85546875" style="4" customWidth="1"/>
    <col min="25" max="25" width="8" style="4" customWidth="1"/>
    <col min="26" max="26" width="5.5703125" style="4" bestFit="1" customWidth="1"/>
    <col min="27" max="27" width="4.42578125" style="4" customWidth="1"/>
    <col min="28" max="28" width="7" style="4" customWidth="1"/>
    <col min="29" max="29" width="6" style="4" customWidth="1"/>
    <col min="30" max="30" width="4.42578125" style="4" customWidth="1"/>
    <col min="31" max="32" width="5.7109375" style="4" customWidth="1"/>
    <col min="33" max="33" width="3" style="4" customWidth="1"/>
    <col min="34" max="34" width="3.85546875" style="4" customWidth="1"/>
    <col min="35" max="35" width="5.28515625" style="4" customWidth="1"/>
    <col min="36" max="36" width="5.140625" style="4" customWidth="1"/>
    <col min="37" max="37" width="4.28515625" style="4" customWidth="1"/>
    <col min="38" max="38" width="5.140625" style="4" customWidth="1"/>
    <col min="39" max="39" width="4.5703125" style="4" customWidth="1"/>
    <col min="40" max="40" width="4.42578125" style="4" customWidth="1"/>
    <col min="41" max="41" width="6.28515625" style="4" customWidth="1"/>
    <col min="42" max="42" width="5.5703125" style="4" customWidth="1"/>
    <col min="43" max="43" width="4.42578125" style="4" customWidth="1"/>
    <col min="44" max="45" width="5.42578125" style="4" customWidth="1"/>
    <col min="46" max="46" width="6.28515625" style="4" customWidth="1"/>
    <col min="47" max="47" width="6.5703125" style="4" customWidth="1"/>
    <col min="48" max="48" width="5.7109375" style="4" customWidth="1"/>
    <col min="49" max="49" width="5.140625" style="4" customWidth="1"/>
    <col min="50" max="50" width="6.7109375" style="4" customWidth="1"/>
    <col min="51" max="51" width="5.140625" style="4" customWidth="1"/>
    <col min="52" max="52" width="6" style="4" customWidth="1"/>
    <col min="53" max="53" width="7.28515625" style="4" customWidth="1"/>
    <col min="54" max="54" width="6.5703125" style="4" customWidth="1"/>
    <col min="55" max="55" width="11.42578125" style="4"/>
    <col min="56" max="56" width="17.140625" style="4" customWidth="1"/>
    <col min="57" max="57" width="50" style="4" customWidth="1"/>
    <col min="58" max="58" width="43" style="4" customWidth="1"/>
    <col min="59" max="59" width="43" style="62" customWidth="1"/>
    <col min="60" max="60" width="48.7109375" style="62" customWidth="1"/>
    <col min="61" max="61" width="66.28515625" style="109" customWidth="1"/>
    <col min="62" max="62" width="13.42578125" style="61" customWidth="1"/>
    <col min="63" max="64" width="13.5703125" style="61" customWidth="1"/>
    <col min="65" max="16384" width="11.42578125" style="4"/>
  </cols>
  <sheetData>
    <row r="1" spans="2:64" s="1" customFormat="1" ht="30" customHeight="1" x14ac:dyDescent="0.25">
      <c r="B1" s="277"/>
      <c r="C1" s="252"/>
      <c r="D1" s="250" t="s">
        <v>0</v>
      </c>
      <c r="E1" s="250"/>
      <c r="F1" s="252" t="s">
        <v>1</v>
      </c>
      <c r="G1" s="252"/>
      <c r="H1" s="252"/>
      <c r="I1" s="252"/>
      <c r="J1" s="252"/>
      <c r="K1" s="252"/>
      <c r="L1" s="273" t="s">
        <v>2</v>
      </c>
      <c r="M1" s="273"/>
      <c r="N1" s="254" t="s">
        <v>3</v>
      </c>
      <c r="O1" s="254"/>
      <c r="BI1" s="108"/>
      <c r="BJ1" s="13"/>
      <c r="BK1" s="13"/>
      <c r="BL1" s="13"/>
    </row>
    <row r="2" spans="2:64" s="1" customFormat="1" ht="30" customHeight="1" x14ac:dyDescent="0.25">
      <c r="B2" s="278"/>
      <c r="C2" s="253"/>
      <c r="D2" s="251"/>
      <c r="E2" s="251"/>
      <c r="F2" s="253"/>
      <c r="G2" s="253"/>
      <c r="H2" s="253"/>
      <c r="I2" s="253"/>
      <c r="J2" s="253"/>
      <c r="K2" s="253"/>
      <c r="L2" s="274" t="s">
        <v>4</v>
      </c>
      <c r="M2" s="274"/>
      <c r="N2" s="217">
        <v>2</v>
      </c>
      <c r="O2" s="217"/>
      <c r="BI2" s="108"/>
      <c r="BJ2" s="13"/>
      <c r="BK2" s="13"/>
      <c r="BL2" s="13"/>
    </row>
    <row r="3" spans="2:64" s="1" customFormat="1" ht="30" customHeight="1" x14ac:dyDescent="0.25">
      <c r="B3" s="278"/>
      <c r="C3" s="253"/>
      <c r="D3" s="251" t="s">
        <v>5</v>
      </c>
      <c r="E3" s="251"/>
      <c r="F3" s="253" t="s">
        <v>162</v>
      </c>
      <c r="G3" s="253"/>
      <c r="H3" s="253"/>
      <c r="I3" s="253"/>
      <c r="J3" s="253"/>
      <c r="K3" s="253"/>
      <c r="L3" s="274" t="s">
        <v>7</v>
      </c>
      <c r="M3" s="274"/>
      <c r="N3" s="257">
        <v>43346</v>
      </c>
      <c r="O3" s="257"/>
      <c r="BI3" s="108"/>
      <c r="BJ3" s="13"/>
      <c r="BK3" s="13"/>
      <c r="BL3" s="13"/>
    </row>
    <row r="4" spans="2:64" s="1" customFormat="1" ht="30" customHeight="1" x14ac:dyDescent="0.25">
      <c r="B4" s="279"/>
      <c r="C4" s="276"/>
      <c r="D4" s="275"/>
      <c r="E4" s="275"/>
      <c r="F4" s="276"/>
      <c r="G4" s="276"/>
      <c r="H4" s="276"/>
      <c r="I4" s="276"/>
      <c r="J4" s="276"/>
      <c r="K4" s="276"/>
      <c r="L4" s="282" t="s">
        <v>8</v>
      </c>
      <c r="M4" s="282"/>
      <c r="N4" s="281" t="s">
        <v>9</v>
      </c>
      <c r="O4" s="281"/>
      <c r="P4" s="139" t="s">
        <v>43</v>
      </c>
      <c r="BI4" s="108"/>
      <c r="BJ4" s="13"/>
      <c r="BK4" s="13"/>
      <c r="BL4" s="13"/>
    </row>
    <row r="5" spans="2:64" s="1" customFormat="1" ht="30" customHeight="1" x14ac:dyDescent="0.25">
      <c r="B5" s="280" t="s">
        <v>22</v>
      </c>
      <c r="C5" s="280"/>
      <c r="D5" s="280"/>
      <c r="E5" s="280"/>
      <c r="F5" s="280"/>
      <c r="G5" s="280"/>
      <c r="H5" s="280"/>
      <c r="I5" s="280"/>
      <c r="J5" s="280"/>
      <c r="K5" s="280"/>
      <c r="L5" s="280"/>
      <c r="M5" s="280"/>
      <c r="N5" s="280"/>
      <c r="O5" s="280"/>
      <c r="P5" s="280"/>
      <c r="Q5" s="152" t="s">
        <v>44</v>
      </c>
      <c r="R5" s="152"/>
      <c r="S5" s="152" t="s">
        <v>45</v>
      </c>
      <c r="T5" s="153" t="s">
        <v>46</v>
      </c>
      <c r="U5" s="153"/>
      <c r="V5" s="152" t="s">
        <v>45</v>
      </c>
      <c r="W5" s="152" t="s">
        <v>47</v>
      </c>
      <c r="X5" s="152"/>
      <c r="Y5" s="152" t="s">
        <v>45</v>
      </c>
      <c r="Z5" s="153" t="s">
        <v>48</v>
      </c>
      <c r="AA5" s="153"/>
      <c r="AB5" s="152" t="s">
        <v>45</v>
      </c>
      <c r="AC5" s="152" t="s">
        <v>49</v>
      </c>
      <c r="AD5" s="152"/>
      <c r="AE5" s="152" t="s">
        <v>45</v>
      </c>
      <c r="AF5" s="153" t="s">
        <v>50</v>
      </c>
      <c r="AG5" s="153"/>
      <c r="AH5" s="152" t="s">
        <v>45</v>
      </c>
      <c r="AI5" s="152" t="s">
        <v>51</v>
      </c>
      <c r="AJ5" s="152"/>
      <c r="AK5" s="152" t="s">
        <v>45</v>
      </c>
      <c r="AL5" s="153" t="s">
        <v>52</v>
      </c>
      <c r="AM5" s="153"/>
      <c r="AN5" s="152" t="s">
        <v>45</v>
      </c>
      <c r="AO5" s="154" t="s">
        <v>53</v>
      </c>
      <c r="AP5" s="154"/>
      <c r="AQ5" s="152" t="s">
        <v>45</v>
      </c>
      <c r="AR5" s="155" t="s">
        <v>54</v>
      </c>
      <c r="AS5" s="155"/>
      <c r="AT5" s="152" t="s">
        <v>45</v>
      </c>
      <c r="AU5" s="154" t="s">
        <v>55</v>
      </c>
      <c r="AV5" s="154"/>
      <c r="AW5" s="152" t="s">
        <v>45</v>
      </c>
      <c r="AX5" s="155" t="s">
        <v>56</v>
      </c>
      <c r="AY5" s="155"/>
      <c r="AZ5" s="152" t="s">
        <v>45</v>
      </c>
      <c r="BA5" s="154" t="s">
        <v>57</v>
      </c>
      <c r="BB5" s="154"/>
      <c r="BC5" s="283" t="s">
        <v>58</v>
      </c>
      <c r="BD5" s="156" t="s">
        <v>59</v>
      </c>
      <c r="BE5" s="283" t="s">
        <v>60</v>
      </c>
      <c r="BF5" s="283"/>
      <c r="BG5" s="283" t="s">
        <v>61</v>
      </c>
      <c r="BH5" s="283"/>
      <c r="BI5" s="283" t="s">
        <v>500</v>
      </c>
      <c r="BJ5" s="283" t="s">
        <v>505</v>
      </c>
      <c r="BK5" s="283" t="s">
        <v>501</v>
      </c>
      <c r="BL5" s="283" t="s">
        <v>502</v>
      </c>
    </row>
    <row r="6" spans="2:64" s="1" customFormat="1" ht="30" customHeight="1" x14ac:dyDescent="0.25">
      <c r="B6" s="91" t="s">
        <v>62</v>
      </c>
      <c r="C6" s="91" t="s">
        <v>63</v>
      </c>
      <c r="D6" s="91" t="s">
        <v>64</v>
      </c>
      <c r="E6" s="323" t="s">
        <v>65</v>
      </c>
      <c r="F6" s="323"/>
      <c r="G6" s="91" t="s">
        <v>66</v>
      </c>
      <c r="H6" s="323" t="s">
        <v>67</v>
      </c>
      <c r="I6" s="323"/>
      <c r="J6" s="323" t="s">
        <v>68</v>
      </c>
      <c r="K6" s="323"/>
      <c r="L6" s="323" t="s">
        <v>69</v>
      </c>
      <c r="M6" s="323"/>
      <c r="N6" s="323" t="s">
        <v>70</v>
      </c>
      <c r="O6" s="323"/>
      <c r="P6" s="50">
        <f>SUM(P7:P30)</f>
        <v>0.19920000000000002</v>
      </c>
      <c r="Q6" s="157" t="s">
        <v>71</v>
      </c>
      <c r="R6" s="158" t="s">
        <v>72</v>
      </c>
      <c r="S6" s="159"/>
      <c r="T6" s="157" t="s">
        <v>71</v>
      </c>
      <c r="U6" s="158" t="s">
        <v>72</v>
      </c>
      <c r="V6" s="159"/>
      <c r="W6" s="157" t="s">
        <v>71</v>
      </c>
      <c r="X6" s="158" t="s">
        <v>72</v>
      </c>
      <c r="Y6" s="159"/>
      <c r="Z6" s="157" t="s">
        <v>71</v>
      </c>
      <c r="AA6" s="158" t="s">
        <v>72</v>
      </c>
      <c r="AB6" s="159"/>
      <c r="AC6" s="157" t="s">
        <v>71</v>
      </c>
      <c r="AD6" s="158" t="s">
        <v>72</v>
      </c>
      <c r="AE6" s="159"/>
      <c r="AF6" s="157" t="s">
        <v>71</v>
      </c>
      <c r="AG6" s="158" t="s">
        <v>72</v>
      </c>
      <c r="AH6" s="159"/>
      <c r="AI6" s="157" t="s">
        <v>71</v>
      </c>
      <c r="AJ6" s="158" t="s">
        <v>72</v>
      </c>
      <c r="AK6" s="159"/>
      <c r="AL6" s="157" t="s">
        <v>71</v>
      </c>
      <c r="AM6" s="158" t="s">
        <v>72</v>
      </c>
      <c r="AN6" s="159"/>
      <c r="AO6" s="157" t="s">
        <v>71</v>
      </c>
      <c r="AP6" s="158" t="s">
        <v>72</v>
      </c>
      <c r="AQ6" s="159"/>
      <c r="AR6" s="157" t="s">
        <v>71</v>
      </c>
      <c r="AS6" s="158" t="s">
        <v>72</v>
      </c>
      <c r="AT6" s="159"/>
      <c r="AU6" s="157" t="s">
        <v>71</v>
      </c>
      <c r="AV6" s="158" t="s">
        <v>72</v>
      </c>
      <c r="AW6" s="159"/>
      <c r="AX6" s="157" t="s">
        <v>71</v>
      </c>
      <c r="AY6" s="158" t="s">
        <v>72</v>
      </c>
      <c r="AZ6" s="159"/>
      <c r="BA6" s="157" t="s">
        <v>71</v>
      </c>
      <c r="BB6" s="119" t="s">
        <v>72</v>
      </c>
      <c r="BC6" s="324"/>
      <c r="BD6" s="150">
        <f>SUM(BD7:BD30)</f>
        <v>3.4438712121212127E-2</v>
      </c>
      <c r="BE6" s="146" t="s">
        <v>73</v>
      </c>
      <c r="BF6" s="146" t="s">
        <v>74</v>
      </c>
      <c r="BG6" s="146" t="s">
        <v>73</v>
      </c>
      <c r="BH6" s="146" t="s">
        <v>74</v>
      </c>
      <c r="BI6" s="283"/>
      <c r="BJ6" s="283"/>
      <c r="BK6" s="283"/>
      <c r="BL6" s="283"/>
    </row>
    <row r="7" spans="2:64" s="9" customFormat="1" ht="51" customHeight="1" x14ac:dyDescent="0.25">
      <c r="B7" s="325" t="s">
        <v>355</v>
      </c>
      <c r="C7" s="93" t="s">
        <v>76</v>
      </c>
      <c r="D7" s="96" t="s">
        <v>356</v>
      </c>
      <c r="E7" s="332" t="s">
        <v>357</v>
      </c>
      <c r="F7" s="332"/>
      <c r="G7" s="97" t="s">
        <v>358</v>
      </c>
      <c r="H7" s="330" t="s">
        <v>302</v>
      </c>
      <c r="I7" s="330"/>
      <c r="J7" s="330"/>
      <c r="K7" s="330"/>
      <c r="L7" s="330" t="s">
        <v>90</v>
      </c>
      <c r="M7" s="330"/>
      <c r="N7" s="331">
        <v>45138</v>
      </c>
      <c r="O7" s="331"/>
      <c r="P7" s="51">
        <v>8.3000000000000001E-3</v>
      </c>
      <c r="Q7" s="104"/>
      <c r="R7" s="105"/>
      <c r="S7" s="106" t="str">
        <f>IFERROR(R7/Q7,"")</f>
        <v/>
      </c>
      <c r="T7" s="104"/>
      <c r="U7" s="105"/>
      <c r="V7" s="106" t="str">
        <f>IFERROR(U7/T7,"")</f>
        <v/>
      </c>
      <c r="W7" s="104"/>
      <c r="X7" s="105"/>
      <c r="Y7" s="106" t="str">
        <f>IFERROR(X7/W7,"")</f>
        <v/>
      </c>
      <c r="Z7" s="104"/>
      <c r="AA7" s="105"/>
      <c r="AB7" s="106" t="str">
        <f>IFERROR(AA7/Z7,"")</f>
        <v/>
      </c>
      <c r="AC7" s="104"/>
      <c r="AD7" s="105"/>
      <c r="AE7" s="106" t="str">
        <f>IFERROR(AD7/AC7,"")</f>
        <v/>
      </c>
      <c r="AF7" s="104"/>
      <c r="AG7" s="105"/>
      <c r="AH7" s="106" t="str">
        <f>IFERROR(AG7/AF7,"")</f>
        <v/>
      </c>
      <c r="AI7" s="104">
        <v>1</v>
      </c>
      <c r="AJ7" s="105"/>
      <c r="AK7" s="106">
        <f>IFERROR(AJ7/AI7,"")</f>
        <v>0</v>
      </c>
      <c r="AL7" s="104"/>
      <c r="AM7" s="105"/>
      <c r="AN7" s="106" t="str">
        <f>IFERROR(AM7/AL7,"")</f>
        <v/>
      </c>
      <c r="AO7" s="104"/>
      <c r="AP7" s="105"/>
      <c r="AQ7" s="106" t="str">
        <f>IFERROR(AP7/AO7,"")</f>
        <v/>
      </c>
      <c r="AR7" s="104"/>
      <c r="AS7" s="105"/>
      <c r="AT7" s="106" t="str">
        <f>IFERROR(AS7/AR7,"")</f>
        <v/>
      </c>
      <c r="AU7" s="104"/>
      <c r="AV7" s="105"/>
      <c r="AW7" s="106" t="str">
        <f>IFERROR(AV7/AU7,"")</f>
        <v/>
      </c>
      <c r="AX7" s="104"/>
      <c r="AY7" s="105"/>
      <c r="AZ7" s="106" t="str">
        <f>IFERROR(AY7/AX7,"")</f>
        <v/>
      </c>
      <c r="BA7" s="104">
        <f>Q7+T7+W7+Z7+AC7+AF7+AI7+AL7+AO7+AR7+AU7+AX7</f>
        <v>1</v>
      </c>
      <c r="BB7" s="104">
        <f>R7+U7+X7+AA7+AD7+AG7+AJ7+AM7+AP7+AS7+AV7+AY7</f>
        <v>0</v>
      </c>
      <c r="BC7" s="106">
        <f>IFERROR(BB7/BA7,"")</f>
        <v>0</v>
      </c>
      <c r="BD7" s="107">
        <f>IFERROR(BC7*P7,"")</f>
        <v>0</v>
      </c>
      <c r="BE7" s="96"/>
      <c r="BF7" s="96"/>
      <c r="BG7" s="122"/>
      <c r="BH7" s="122" t="s">
        <v>91</v>
      </c>
      <c r="BI7" s="122" t="s">
        <v>503</v>
      </c>
      <c r="BJ7" s="110" t="s">
        <v>507</v>
      </c>
      <c r="BK7" s="113">
        <f t="shared" ref="BK7:BK30" si="0">BB7/BA7</f>
        <v>0</v>
      </c>
      <c r="BL7" s="112">
        <f t="shared" ref="BL7:BL30" si="1">BK7*P7</f>
        <v>0</v>
      </c>
    </row>
    <row r="8" spans="2:64" s="9" customFormat="1" ht="51" customHeight="1" x14ac:dyDescent="0.25">
      <c r="B8" s="325"/>
      <c r="C8" s="93">
        <v>1.2</v>
      </c>
      <c r="D8" s="96" t="s">
        <v>359</v>
      </c>
      <c r="E8" s="332" t="s">
        <v>360</v>
      </c>
      <c r="F8" s="332"/>
      <c r="G8" s="97" t="s">
        <v>361</v>
      </c>
      <c r="H8" s="330" t="s">
        <v>302</v>
      </c>
      <c r="I8" s="330"/>
      <c r="J8" s="330"/>
      <c r="K8" s="330"/>
      <c r="L8" s="330" t="s">
        <v>90</v>
      </c>
      <c r="M8" s="330"/>
      <c r="N8" s="331" t="s">
        <v>362</v>
      </c>
      <c r="O8" s="331"/>
      <c r="P8" s="51">
        <v>8.3000000000000001E-3</v>
      </c>
      <c r="Q8" s="104"/>
      <c r="R8" s="105"/>
      <c r="S8" s="106" t="str">
        <f t="shared" ref="S8:S30" si="2">IFERROR(R8/Q8,"")</f>
        <v/>
      </c>
      <c r="T8" s="104"/>
      <c r="U8" s="105"/>
      <c r="V8" s="106" t="str">
        <f t="shared" ref="V8:V30" si="3">IFERROR(U8/T8,"")</f>
        <v/>
      </c>
      <c r="W8" s="104"/>
      <c r="X8" s="105"/>
      <c r="Y8" s="106" t="str">
        <f t="shared" ref="Y8:Y30" si="4">IFERROR(X8/W8,"")</f>
        <v/>
      </c>
      <c r="Z8" s="104"/>
      <c r="AA8" s="105"/>
      <c r="AB8" s="106" t="str">
        <f t="shared" ref="AB8:AB30" si="5">IFERROR(AA8/Z8,"")</f>
        <v/>
      </c>
      <c r="AC8" s="104"/>
      <c r="AD8" s="105"/>
      <c r="AE8" s="106" t="str">
        <f t="shared" ref="AE8:AE30" si="6">IFERROR(AD8/AC8,"")</f>
        <v/>
      </c>
      <c r="AF8" s="104">
        <v>1</v>
      </c>
      <c r="AG8" s="105"/>
      <c r="AH8" s="106">
        <f t="shared" ref="AH8:AH30" si="7">IFERROR(AG8/AF8,"")</f>
        <v>0</v>
      </c>
      <c r="AI8" s="104"/>
      <c r="AJ8" s="105"/>
      <c r="AK8" s="106" t="str">
        <f t="shared" ref="AK8:AK30" si="8">IFERROR(AJ8/AI8,"")</f>
        <v/>
      </c>
      <c r="AL8" s="104"/>
      <c r="AM8" s="105"/>
      <c r="AN8" s="106" t="str">
        <f t="shared" ref="AN8:AN30" si="9">IFERROR(AM8/AL8,"")</f>
        <v/>
      </c>
      <c r="AO8" s="104"/>
      <c r="AP8" s="105"/>
      <c r="AQ8" s="106" t="str">
        <f t="shared" ref="AQ8:AQ30" si="10">IFERROR(AP8/AO8,"")</f>
        <v/>
      </c>
      <c r="AR8" s="104"/>
      <c r="AS8" s="105"/>
      <c r="AT8" s="106" t="str">
        <f t="shared" ref="AT8:AT30" si="11">IFERROR(AS8/AR8,"")</f>
        <v/>
      </c>
      <c r="AU8" s="104">
        <v>1</v>
      </c>
      <c r="AV8" s="105"/>
      <c r="AW8" s="106">
        <f t="shared" ref="AW8:AW30" si="12">IFERROR(AV8/AU8,"")</f>
        <v>0</v>
      </c>
      <c r="AX8" s="104"/>
      <c r="AY8" s="105"/>
      <c r="AZ8" s="106" t="str">
        <f t="shared" ref="AZ8:AZ30" si="13">IFERROR(AY8/AX8,"")</f>
        <v/>
      </c>
      <c r="BA8" s="104">
        <f t="shared" ref="BA8:BB22" si="14">Q8+T8+W8+Z8+AC8+AF8+AI8+AL8+AO8+AR8+AU8+AX8</f>
        <v>2</v>
      </c>
      <c r="BB8" s="104">
        <f t="shared" si="14"/>
        <v>0</v>
      </c>
      <c r="BC8" s="106">
        <f t="shared" ref="BC8:BC30" si="15">IFERROR(BB8/BA8,"")</f>
        <v>0</v>
      </c>
      <c r="BD8" s="107">
        <f t="shared" ref="BD8:BD30" si="16">IFERROR(BC8*P8,"")</f>
        <v>0</v>
      </c>
      <c r="BE8" s="96"/>
      <c r="BF8" s="96"/>
      <c r="BG8" s="186"/>
      <c r="BH8" s="122" t="s">
        <v>91</v>
      </c>
      <c r="BI8" s="122" t="s">
        <v>526</v>
      </c>
      <c r="BJ8" s="110" t="s">
        <v>507</v>
      </c>
      <c r="BK8" s="113">
        <f t="shared" si="0"/>
        <v>0</v>
      </c>
      <c r="BL8" s="112">
        <f t="shared" si="1"/>
        <v>0</v>
      </c>
    </row>
    <row r="9" spans="2:64" s="9" customFormat="1" ht="105" customHeight="1" x14ac:dyDescent="0.25">
      <c r="B9" s="325"/>
      <c r="C9" s="93">
        <v>1.3</v>
      </c>
      <c r="D9" s="96" t="s">
        <v>363</v>
      </c>
      <c r="E9" s="332" t="s">
        <v>364</v>
      </c>
      <c r="F9" s="332"/>
      <c r="G9" s="97" t="s">
        <v>365</v>
      </c>
      <c r="H9" s="330" t="s">
        <v>302</v>
      </c>
      <c r="I9" s="330"/>
      <c r="J9" s="330"/>
      <c r="K9" s="330"/>
      <c r="L9" s="330" t="s">
        <v>90</v>
      </c>
      <c r="M9" s="330"/>
      <c r="N9" s="331">
        <v>45291</v>
      </c>
      <c r="O9" s="331"/>
      <c r="P9" s="51">
        <v>8.3000000000000001E-3</v>
      </c>
      <c r="Q9" s="104">
        <v>1</v>
      </c>
      <c r="R9" s="105">
        <v>1</v>
      </c>
      <c r="S9" s="106">
        <f t="shared" si="2"/>
        <v>1</v>
      </c>
      <c r="T9" s="104">
        <v>1</v>
      </c>
      <c r="U9" s="105">
        <v>1</v>
      </c>
      <c r="V9" s="106">
        <f t="shared" si="3"/>
        <v>1</v>
      </c>
      <c r="W9" s="104">
        <v>1</v>
      </c>
      <c r="X9" s="105">
        <v>1</v>
      </c>
      <c r="Y9" s="106">
        <f t="shared" si="4"/>
        <v>1</v>
      </c>
      <c r="Z9" s="104">
        <v>1</v>
      </c>
      <c r="AA9" s="105">
        <v>1</v>
      </c>
      <c r="AB9" s="106">
        <f t="shared" si="5"/>
        <v>1</v>
      </c>
      <c r="AC9" s="104">
        <v>1</v>
      </c>
      <c r="AD9" s="105"/>
      <c r="AE9" s="106">
        <f t="shared" si="6"/>
        <v>0</v>
      </c>
      <c r="AF9" s="104">
        <v>1</v>
      </c>
      <c r="AG9" s="105"/>
      <c r="AH9" s="106">
        <f t="shared" si="7"/>
        <v>0</v>
      </c>
      <c r="AI9" s="104">
        <v>1</v>
      </c>
      <c r="AJ9" s="105"/>
      <c r="AK9" s="106">
        <f t="shared" si="8"/>
        <v>0</v>
      </c>
      <c r="AL9" s="104">
        <v>1</v>
      </c>
      <c r="AM9" s="105"/>
      <c r="AN9" s="106">
        <f t="shared" si="9"/>
        <v>0</v>
      </c>
      <c r="AO9" s="104">
        <v>1</v>
      </c>
      <c r="AP9" s="105"/>
      <c r="AQ9" s="106">
        <f t="shared" si="10"/>
        <v>0</v>
      </c>
      <c r="AR9" s="104">
        <v>1</v>
      </c>
      <c r="AS9" s="105"/>
      <c r="AT9" s="106">
        <f t="shared" si="11"/>
        <v>0</v>
      </c>
      <c r="AU9" s="104">
        <v>1</v>
      </c>
      <c r="AV9" s="105"/>
      <c r="AW9" s="106">
        <f t="shared" si="12"/>
        <v>0</v>
      </c>
      <c r="AX9" s="104">
        <v>1</v>
      </c>
      <c r="AY9" s="105"/>
      <c r="AZ9" s="106">
        <f t="shared" si="13"/>
        <v>0</v>
      </c>
      <c r="BA9" s="104">
        <f t="shared" si="14"/>
        <v>12</v>
      </c>
      <c r="BB9" s="104">
        <f t="shared" si="14"/>
        <v>4</v>
      </c>
      <c r="BC9" s="106">
        <f t="shared" si="15"/>
        <v>0.33333333333333331</v>
      </c>
      <c r="BD9" s="107">
        <f t="shared" si="16"/>
        <v>2.7666666666666664E-3</v>
      </c>
      <c r="BE9" s="96" t="s">
        <v>366</v>
      </c>
      <c r="BF9" s="96" t="s">
        <v>539</v>
      </c>
      <c r="BG9" s="122" t="s">
        <v>367</v>
      </c>
      <c r="BH9" s="122" t="s">
        <v>540</v>
      </c>
      <c r="BI9" s="122" t="s">
        <v>581</v>
      </c>
      <c r="BJ9" s="110" t="s">
        <v>506</v>
      </c>
      <c r="BK9" s="111">
        <f t="shared" si="0"/>
        <v>0.33333333333333331</v>
      </c>
      <c r="BL9" s="112">
        <f t="shared" si="1"/>
        <v>2.7666666666666664E-3</v>
      </c>
    </row>
    <row r="10" spans="2:64" s="9" customFormat="1" ht="51" customHeight="1" x14ac:dyDescent="0.25">
      <c r="B10" s="325"/>
      <c r="C10" s="321">
        <v>1.4</v>
      </c>
      <c r="D10" s="333" t="s">
        <v>368</v>
      </c>
      <c r="E10" s="330" t="s">
        <v>369</v>
      </c>
      <c r="F10" s="330"/>
      <c r="G10" s="97" t="s">
        <v>370</v>
      </c>
      <c r="H10" s="330" t="s">
        <v>371</v>
      </c>
      <c r="I10" s="330"/>
      <c r="J10" s="330"/>
      <c r="K10" s="330"/>
      <c r="L10" s="330" t="s">
        <v>90</v>
      </c>
      <c r="M10" s="330"/>
      <c r="N10" s="331" t="s">
        <v>304</v>
      </c>
      <c r="O10" s="331"/>
      <c r="P10" s="51">
        <v>8.3000000000000001E-3</v>
      </c>
      <c r="Q10" s="104"/>
      <c r="R10" s="105"/>
      <c r="S10" s="106" t="str">
        <f t="shared" si="2"/>
        <v/>
      </c>
      <c r="T10" s="104"/>
      <c r="U10" s="105"/>
      <c r="V10" s="106" t="str">
        <f t="shared" si="3"/>
        <v/>
      </c>
      <c r="W10" s="104"/>
      <c r="X10" s="105"/>
      <c r="Y10" s="106" t="str">
        <f t="shared" si="4"/>
        <v/>
      </c>
      <c r="Z10" s="104"/>
      <c r="AA10" s="105"/>
      <c r="AB10" s="106" t="str">
        <f t="shared" si="5"/>
        <v/>
      </c>
      <c r="AC10" s="104"/>
      <c r="AD10" s="105"/>
      <c r="AE10" s="106" t="str">
        <f t="shared" si="6"/>
        <v/>
      </c>
      <c r="AF10" s="104">
        <v>1</v>
      </c>
      <c r="AG10" s="105"/>
      <c r="AH10" s="106">
        <f t="shared" si="7"/>
        <v>0</v>
      </c>
      <c r="AI10" s="104"/>
      <c r="AJ10" s="105"/>
      <c r="AK10" s="106" t="str">
        <f t="shared" si="8"/>
        <v/>
      </c>
      <c r="AL10" s="104"/>
      <c r="AM10" s="105"/>
      <c r="AN10" s="106" t="str">
        <f t="shared" si="9"/>
        <v/>
      </c>
      <c r="AO10" s="104"/>
      <c r="AP10" s="105"/>
      <c r="AQ10" s="106" t="str">
        <f t="shared" si="10"/>
        <v/>
      </c>
      <c r="AR10" s="104"/>
      <c r="AS10" s="105"/>
      <c r="AT10" s="106" t="str">
        <f t="shared" si="11"/>
        <v/>
      </c>
      <c r="AU10" s="104"/>
      <c r="AV10" s="105"/>
      <c r="AW10" s="106" t="str">
        <f t="shared" si="12"/>
        <v/>
      </c>
      <c r="AX10" s="104">
        <v>1</v>
      </c>
      <c r="AY10" s="105"/>
      <c r="AZ10" s="106">
        <f t="shared" si="13"/>
        <v>0</v>
      </c>
      <c r="BA10" s="104">
        <f t="shared" si="14"/>
        <v>2</v>
      </c>
      <c r="BB10" s="104">
        <f t="shared" si="14"/>
        <v>0</v>
      </c>
      <c r="BC10" s="106">
        <f t="shared" si="15"/>
        <v>0</v>
      </c>
      <c r="BD10" s="107">
        <f t="shared" si="16"/>
        <v>0</v>
      </c>
      <c r="BE10" s="96"/>
      <c r="BF10" s="96"/>
      <c r="BG10" s="186"/>
      <c r="BH10" s="122" t="s">
        <v>91</v>
      </c>
      <c r="BI10" s="122" t="s">
        <v>527</v>
      </c>
      <c r="BJ10" s="110" t="s">
        <v>507</v>
      </c>
      <c r="BK10" s="160">
        <f t="shared" si="0"/>
        <v>0</v>
      </c>
      <c r="BL10" s="115">
        <f t="shared" si="1"/>
        <v>0</v>
      </c>
    </row>
    <row r="11" spans="2:64" s="9" customFormat="1" ht="51" customHeight="1" x14ac:dyDescent="0.25">
      <c r="B11" s="325"/>
      <c r="C11" s="321"/>
      <c r="D11" s="333"/>
      <c r="E11" s="330" t="s">
        <v>372</v>
      </c>
      <c r="F11" s="330"/>
      <c r="G11" s="97" t="s">
        <v>373</v>
      </c>
      <c r="H11" s="330" t="s">
        <v>371</v>
      </c>
      <c r="I11" s="330"/>
      <c r="J11" s="330"/>
      <c r="K11" s="330"/>
      <c r="L11" s="330" t="s">
        <v>90</v>
      </c>
      <c r="M11" s="330"/>
      <c r="N11" s="331">
        <v>45291</v>
      </c>
      <c r="O11" s="331"/>
      <c r="P11" s="51">
        <v>8.3000000000000001E-3</v>
      </c>
      <c r="Q11" s="104"/>
      <c r="R11" s="105"/>
      <c r="S11" s="106" t="str">
        <f t="shared" si="2"/>
        <v/>
      </c>
      <c r="T11" s="104"/>
      <c r="U11" s="105"/>
      <c r="V11" s="106" t="str">
        <f t="shared" si="3"/>
        <v/>
      </c>
      <c r="W11" s="104"/>
      <c r="X11" s="105"/>
      <c r="Y11" s="106" t="str">
        <f t="shared" si="4"/>
        <v/>
      </c>
      <c r="Z11" s="104"/>
      <c r="AA11" s="105"/>
      <c r="AB11" s="106" t="str">
        <f>IFERROR(AA11/Z11,"")</f>
        <v/>
      </c>
      <c r="AC11" s="104"/>
      <c r="AD11" s="105"/>
      <c r="AE11" s="106" t="str">
        <f t="shared" si="6"/>
        <v/>
      </c>
      <c r="AF11" s="104"/>
      <c r="AG11" s="105"/>
      <c r="AH11" s="106" t="str">
        <f t="shared" si="7"/>
        <v/>
      </c>
      <c r="AI11" s="104"/>
      <c r="AJ11" s="105"/>
      <c r="AK11" s="106" t="str">
        <f t="shared" si="8"/>
        <v/>
      </c>
      <c r="AL11" s="104"/>
      <c r="AM11" s="105"/>
      <c r="AN11" s="106" t="str">
        <f t="shared" si="9"/>
        <v/>
      </c>
      <c r="AO11" s="104"/>
      <c r="AP11" s="105"/>
      <c r="AQ11" s="106" t="str">
        <f t="shared" si="10"/>
        <v/>
      </c>
      <c r="AR11" s="104"/>
      <c r="AS11" s="105"/>
      <c r="AT11" s="106" t="str">
        <f t="shared" si="11"/>
        <v/>
      </c>
      <c r="AU11" s="104"/>
      <c r="AV11" s="105"/>
      <c r="AW11" s="106" t="str">
        <f t="shared" si="12"/>
        <v/>
      </c>
      <c r="AX11" s="104">
        <v>1</v>
      </c>
      <c r="AY11" s="105"/>
      <c r="AZ11" s="106">
        <f>IFERROR(AY11/AX11,"")</f>
        <v>0</v>
      </c>
      <c r="BA11" s="104">
        <f>Q11+T11+W11+Z11+AC11+AF11+AI11+AL11+AO11+AR11+AU11+AX11</f>
        <v>1</v>
      </c>
      <c r="BB11" s="104">
        <f t="shared" si="14"/>
        <v>0</v>
      </c>
      <c r="BC11" s="106">
        <f t="shared" si="15"/>
        <v>0</v>
      </c>
      <c r="BD11" s="107">
        <f t="shared" si="16"/>
        <v>0</v>
      </c>
      <c r="BE11" s="96"/>
      <c r="BF11" s="96"/>
      <c r="BG11" s="122"/>
      <c r="BH11" s="192" t="s">
        <v>91</v>
      </c>
      <c r="BI11" s="122" t="s">
        <v>503</v>
      </c>
      <c r="BJ11" s="110" t="s">
        <v>507</v>
      </c>
      <c r="BK11" s="113">
        <f t="shared" si="0"/>
        <v>0</v>
      </c>
      <c r="BL11" s="112">
        <f t="shared" si="1"/>
        <v>0</v>
      </c>
    </row>
    <row r="12" spans="2:64" s="9" customFormat="1" ht="77.25" customHeight="1" x14ac:dyDescent="0.25">
      <c r="B12" s="325"/>
      <c r="C12" s="93">
        <v>1.6</v>
      </c>
      <c r="D12" s="94" t="s">
        <v>374</v>
      </c>
      <c r="E12" s="320" t="s">
        <v>375</v>
      </c>
      <c r="F12" s="320"/>
      <c r="G12" s="93" t="s">
        <v>376</v>
      </c>
      <c r="H12" s="321" t="s">
        <v>377</v>
      </c>
      <c r="I12" s="321"/>
      <c r="J12" s="321" t="s">
        <v>378</v>
      </c>
      <c r="K12" s="321"/>
      <c r="L12" s="321" t="s">
        <v>90</v>
      </c>
      <c r="M12" s="321"/>
      <c r="N12" s="319" t="s">
        <v>326</v>
      </c>
      <c r="O12" s="319"/>
      <c r="P12" s="51">
        <v>8.3000000000000001E-3</v>
      </c>
      <c r="Q12" s="104"/>
      <c r="R12" s="105"/>
      <c r="S12" s="106" t="str">
        <f t="shared" si="2"/>
        <v/>
      </c>
      <c r="T12" s="104"/>
      <c r="U12" s="105"/>
      <c r="V12" s="106" t="str">
        <f t="shared" si="3"/>
        <v/>
      </c>
      <c r="W12" s="104"/>
      <c r="X12" s="105"/>
      <c r="Y12" s="106" t="str">
        <f t="shared" si="4"/>
        <v/>
      </c>
      <c r="Z12" s="104"/>
      <c r="AA12" s="105"/>
      <c r="AB12" s="106" t="str">
        <f t="shared" si="5"/>
        <v/>
      </c>
      <c r="AC12" s="104"/>
      <c r="AD12" s="105"/>
      <c r="AE12" s="106" t="str">
        <f t="shared" si="6"/>
        <v/>
      </c>
      <c r="AF12" s="104">
        <v>1</v>
      </c>
      <c r="AG12" s="105"/>
      <c r="AH12" s="106">
        <f t="shared" si="7"/>
        <v>0</v>
      </c>
      <c r="AI12" s="104"/>
      <c r="AJ12" s="105"/>
      <c r="AK12" s="106" t="str">
        <f t="shared" si="8"/>
        <v/>
      </c>
      <c r="AL12" s="104"/>
      <c r="AM12" s="105"/>
      <c r="AN12" s="106" t="str">
        <f t="shared" si="9"/>
        <v/>
      </c>
      <c r="AO12" s="104"/>
      <c r="AP12" s="105"/>
      <c r="AQ12" s="106" t="str">
        <f t="shared" si="10"/>
        <v/>
      </c>
      <c r="AR12" s="104"/>
      <c r="AS12" s="105"/>
      <c r="AT12" s="106" t="str">
        <f t="shared" si="11"/>
        <v/>
      </c>
      <c r="AU12" s="104"/>
      <c r="AV12" s="105"/>
      <c r="AW12" s="106" t="str">
        <f t="shared" si="12"/>
        <v/>
      </c>
      <c r="AX12" s="104">
        <v>1</v>
      </c>
      <c r="AY12" s="105"/>
      <c r="AZ12" s="106">
        <f t="shared" si="13"/>
        <v>0</v>
      </c>
      <c r="BA12" s="104">
        <f>Q12+T12+W12+Z12+AC12+AF12+AI12+AL12+AO12+AR12+AU12+AX12</f>
        <v>2</v>
      </c>
      <c r="BB12" s="104">
        <f t="shared" si="14"/>
        <v>0</v>
      </c>
      <c r="BC12" s="106">
        <f t="shared" si="15"/>
        <v>0</v>
      </c>
      <c r="BD12" s="107">
        <f t="shared" si="16"/>
        <v>0</v>
      </c>
      <c r="BE12" s="96"/>
      <c r="BF12" s="96"/>
      <c r="BG12" s="186"/>
      <c r="BH12" s="192" t="s">
        <v>91</v>
      </c>
      <c r="BI12" s="122" t="s">
        <v>527</v>
      </c>
      <c r="BJ12" s="110" t="s">
        <v>507</v>
      </c>
      <c r="BK12" s="113">
        <f t="shared" si="0"/>
        <v>0</v>
      </c>
      <c r="BL12" s="125">
        <f t="shared" si="1"/>
        <v>0</v>
      </c>
    </row>
    <row r="13" spans="2:64" s="9" customFormat="1" ht="46.5" customHeight="1" x14ac:dyDescent="0.25">
      <c r="B13" s="325"/>
      <c r="C13" s="93">
        <v>1.7</v>
      </c>
      <c r="D13" s="99" t="s">
        <v>379</v>
      </c>
      <c r="E13" s="320" t="s">
        <v>380</v>
      </c>
      <c r="F13" s="320"/>
      <c r="G13" s="93" t="s">
        <v>381</v>
      </c>
      <c r="H13" s="321" t="s">
        <v>80</v>
      </c>
      <c r="I13" s="321"/>
      <c r="J13" s="321" t="s">
        <v>382</v>
      </c>
      <c r="K13" s="321"/>
      <c r="L13" s="321" t="s">
        <v>90</v>
      </c>
      <c r="M13" s="321"/>
      <c r="N13" s="319">
        <v>45107</v>
      </c>
      <c r="O13" s="319"/>
      <c r="P13" s="51">
        <v>8.3000000000000001E-3</v>
      </c>
      <c r="Q13" s="104"/>
      <c r="R13" s="105"/>
      <c r="S13" s="106" t="str">
        <f t="shared" si="2"/>
        <v/>
      </c>
      <c r="T13" s="104"/>
      <c r="U13" s="105"/>
      <c r="V13" s="106" t="str">
        <f t="shared" si="3"/>
        <v/>
      </c>
      <c r="W13" s="104"/>
      <c r="X13" s="105"/>
      <c r="Y13" s="106" t="str">
        <f t="shared" si="4"/>
        <v/>
      </c>
      <c r="Z13" s="104"/>
      <c r="AA13" s="105"/>
      <c r="AB13" s="106" t="str">
        <f t="shared" si="5"/>
        <v/>
      </c>
      <c r="AC13" s="104"/>
      <c r="AD13" s="105"/>
      <c r="AE13" s="106" t="str">
        <f t="shared" si="6"/>
        <v/>
      </c>
      <c r="AF13" s="104">
        <v>1</v>
      </c>
      <c r="AG13" s="105"/>
      <c r="AH13" s="106">
        <f t="shared" si="7"/>
        <v>0</v>
      </c>
      <c r="AI13" s="104"/>
      <c r="AJ13" s="105"/>
      <c r="AK13" s="106" t="str">
        <f t="shared" si="8"/>
        <v/>
      </c>
      <c r="AL13" s="104"/>
      <c r="AM13" s="105"/>
      <c r="AN13" s="106" t="str">
        <f t="shared" si="9"/>
        <v/>
      </c>
      <c r="AO13" s="104"/>
      <c r="AP13" s="105"/>
      <c r="AQ13" s="106" t="str">
        <f t="shared" si="10"/>
        <v/>
      </c>
      <c r="AR13" s="104"/>
      <c r="AS13" s="105"/>
      <c r="AT13" s="106" t="str">
        <f t="shared" si="11"/>
        <v/>
      </c>
      <c r="AU13" s="104"/>
      <c r="AV13" s="105"/>
      <c r="AW13" s="106" t="str">
        <f t="shared" si="12"/>
        <v/>
      </c>
      <c r="AX13" s="104"/>
      <c r="AY13" s="105"/>
      <c r="AZ13" s="106" t="str">
        <f t="shared" si="13"/>
        <v/>
      </c>
      <c r="BA13" s="104">
        <f t="shared" si="14"/>
        <v>1</v>
      </c>
      <c r="BB13" s="104">
        <f t="shared" si="14"/>
        <v>0</v>
      </c>
      <c r="BC13" s="106">
        <f t="shared" si="15"/>
        <v>0</v>
      </c>
      <c r="BD13" s="107">
        <f t="shared" si="16"/>
        <v>0</v>
      </c>
      <c r="BE13" s="96"/>
      <c r="BF13" s="96"/>
      <c r="BG13" s="122"/>
      <c r="BH13" s="192" t="s">
        <v>91</v>
      </c>
      <c r="BI13" s="122" t="s">
        <v>528</v>
      </c>
      <c r="BJ13" s="110" t="s">
        <v>507</v>
      </c>
      <c r="BK13" s="113">
        <f t="shared" si="0"/>
        <v>0</v>
      </c>
      <c r="BL13" s="112">
        <f t="shared" si="1"/>
        <v>0</v>
      </c>
    </row>
    <row r="14" spans="2:64" s="9" customFormat="1" ht="49.5" customHeight="1" x14ac:dyDescent="0.25">
      <c r="B14" s="325"/>
      <c r="C14" s="93">
        <v>1.8</v>
      </c>
      <c r="D14" s="94" t="s">
        <v>383</v>
      </c>
      <c r="E14" s="321" t="s">
        <v>384</v>
      </c>
      <c r="F14" s="321"/>
      <c r="G14" s="93" t="s">
        <v>385</v>
      </c>
      <c r="H14" s="321" t="s">
        <v>290</v>
      </c>
      <c r="I14" s="321"/>
      <c r="J14" s="326"/>
      <c r="K14" s="326"/>
      <c r="L14" s="321" t="s">
        <v>90</v>
      </c>
      <c r="M14" s="321"/>
      <c r="N14" s="319">
        <v>45230</v>
      </c>
      <c r="O14" s="319"/>
      <c r="P14" s="51">
        <v>8.3000000000000001E-3</v>
      </c>
      <c r="Q14" s="104"/>
      <c r="R14" s="105"/>
      <c r="S14" s="106" t="str">
        <f t="shared" si="2"/>
        <v/>
      </c>
      <c r="T14" s="104"/>
      <c r="U14" s="105"/>
      <c r="V14" s="106" t="str">
        <f t="shared" si="3"/>
        <v/>
      </c>
      <c r="W14" s="104"/>
      <c r="X14" s="105"/>
      <c r="Y14" s="106" t="str">
        <f t="shared" si="4"/>
        <v/>
      </c>
      <c r="Z14" s="104"/>
      <c r="AA14" s="105"/>
      <c r="AB14" s="106" t="str">
        <f t="shared" si="5"/>
        <v/>
      </c>
      <c r="AC14" s="104"/>
      <c r="AD14" s="105"/>
      <c r="AE14" s="106" t="str">
        <f t="shared" si="6"/>
        <v/>
      </c>
      <c r="AF14" s="104"/>
      <c r="AG14" s="105"/>
      <c r="AH14" s="106" t="str">
        <f t="shared" si="7"/>
        <v/>
      </c>
      <c r="AI14" s="104"/>
      <c r="AJ14" s="105"/>
      <c r="AK14" s="106" t="str">
        <f t="shared" si="8"/>
        <v/>
      </c>
      <c r="AL14" s="104"/>
      <c r="AM14" s="105"/>
      <c r="AN14" s="106" t="str">
        <f t="shared" si="9"/>
        <v/>
      </c>
      <c r="AO14" s="104"/>
      <c r="AP14" s="105"/>
      <c r="AQ14" s="106" t="str">
        <f t="shared" si="10"/>
        <v/>
      </c>
      <c r="AR14" s="104">
        <v>1</v>
      </c>
      <c r="AS14" s="105"/>
      <c r="AT14" s="106">
        <f t="shared" si="11"/>
        <v>0</v>
      </c>
      <c r="AU14" s="104"/>
      <c r="AV14" s="105"/>
      <c r="AW14" s="106" t="str">
        <f t="shared" si="12"/>
        <v/>
      </c>
      <c r="AX14" s="104"/>
      <c r="AY14" s="105"/>
      <c r="AZ14" s="106" t="str">
        <f t="shared" si="13"/>
        <v/>
      </c>
      <c r="BA14" s="104">
        <f t="shared" si="14"/>
        <v>1</v>
      </c>
      <c r="BB14" s="104">
        <f t="shared" si="14"/>
        <v>0</v>
      </c>
      <c r="BC14" s="106">
        <f t="shared" si="15"/>
        <v>0</v>
      </c>
      <c r="BD14" s="107">
        <f t="shared" si="16"/>
        <v>0</v>
      </c>
      <c r="BE14" s="96"/>
      <c r="BF14" s="96"/>
      <c r="BG14" s="96" t="s">
        <v>386</v>
      </c>
      <c r="BH14" s="122" t="s">
        <v>91</v>
      </c>
      <c r="BI14" s="122" t="s">
        <v>529</v>
      </c>
      <c r="BJ14" s="110" t="s">
        <v>507</v>
      </c>
      <c r="BK14" s="113">
        <f t="shared" si="0"/>
        <v>0</v>
      </c>
      <c r="BL14" s="112">
        <f t="shared" si="1"/>
        <v>0</v>
      </c>
    </row>
    <row r="15" spans="2:64" s="9" customFormat="1" ht="339.75" customHeight="1" x14ac:dyDescent="0.25">
      <c r="B15" s="325"/>
      <c r="C15" s="93">
        <v>1.9</v>
      </c>
      <c r="D15" s="94" t="s">
        <v>387</v>
      </c>
      <c r="E15" s="320" t="s">
        <v>388</v>
      </c>
      <c r="F15" s="320"/>
      <c r="G15" s="93" t="s">
        <v>389</v>
      </c>
      <c r="H15" s="321" t="s">
        <v>390</v>
      </c>
      <c r="I15" s="321"/>
      <c r="J15" s="321"/>
      <c r="K15" s="321"/>
      <c r="L15" s="321" t="s">
        <v>90</v>
      </c>
      <c r="M15" s="321"/>
      <c r="N15" s="319">
        <v>45291</v>
      </c>
      <c r="O15" s="319"/>
      <c r="P15" s="51">
        <v>8.3000000000000001E-3</v>
      </c>
      <c r="Q15" s="104">
        <v>16</v>
      </c>
      <c r="R15" s="105">
        <v>16</v>
      </c>
      <c r="S15" s="106">
        <f t="shared" si="2"/>
        <v>1</v>
      </c>
      <c r="T15" s="104">
        <v>4</v>
      </c>
      <c r="U15" s="105">
        <v>4</v>
      </c>
      <c r="V15" s="106">
        <f t="shared" si="3"/>
        <v>1</v>
      </c>
      <c r="W15" s="104">
        <v>4</v>
      </c>
      <c r="X15" s="105">
        <v>4</v>
      </c>
      <c r="Y15" s="106">
        <f t="shared" si="4"/>
        <v>1</v>
      </c>
      <c r="Z15" s="104">
        <v>4</v>
      </c>
      <c r="AA15" s="105">
        <v>3</v>
      </c>
      <c r="AB15" s="106">
        <f t="shared" si="5"/>
        <v>0.75</v>
      </c>
      <c r="AC15" s="104">
        <v>4</v>
      </c>
      <c r="AD15" s="105"/>
      <c r="AE15" s="106">
        <f t="shared" si="6"/>
        <v>0</v>
      </c>
      <c r="AF15" s="104">
        <v>4</v>
      </c>
      <c r="AG15" s="105"/>
      <c r="AH15" s="106">
        <f t="shared" si="7"/>
        <v>0</v>
      </c>
      <c r="AI15" s="104">
        <v>16</v>
      </c>
      <c r="AJ15" s="105"/>
      <c r="AK15" s="106">
        <f t="shared" si="8"/>
        <v>0</v>
      </c>
      <c r="AL15" s="104">
        <v>4</v>
      </c>
      <c r="AM15" s="105"/>
      <c r="AN15" s="106">
        <f t="shared" si="9"/>
        <v>0</v>
      </c>
      <c r="AO15" s="104">
        <v>4</v>
      </c>
      <c r="AP15" s="105"/>
      <c r="AQ15" s="106">
        <f t="shared" si="10"/>
        <v>0</v>
      </c>
      <c r="AR15" s="104">
        <v>4</v>
      </c>
      <c r="AS15" s="105"/>
      <c r="AT15" s="106">
        <f t="shared" si="11"/>
        <v>0</v>
      </c>
      <c r="AU15" s="104">
        <v>4</v>
      </c>
      <c r="AV15" s="105"/>
      <c r="AW15" s="106">
        <f t="shared" si="12"/>
        <v>0</v>
      </c>
      <c r="AX15" s="104">
        <v>4</v>
      </c>
      <c r="AY15" s="105"/>
      <c r="AZ15" s="106">
        <f t="shared" si="13"/>
        <v>0</v>
      </c>
      <c r="BA15" s="104">
        <f t="shared" si="14"/>
        <v>72</v>
      </c>
      <c r="BB15" s="104">
        <f t="shared" si="14"/>
        <v>27</v>
      </c>
      <c r="BC15" s="106">
        <f t="shared" si="15"/>
        <v>0.375</v>
      </c>
      <c r="BD15" s="107">
        <f t="shared" si="16"/>
        <v>3.1124999999999998E-3</v>
      </c>
      <c r="BE15" s="96" t="s">
        <v>549</v>
      </c>
      <c r="BF15" s="96" t="s">
        <v>391</v>
      </c>
      <c r="BG15" s="122" t="s">
        <v>392</v>
      </c>
      <c r="BH15" s="96" t="s">
        <v>393</v>
      </c>
      <c r="BI15" s="122" t="s">
        <v>603</v>
      </c>
      <c r="BJ15" s="110" t="s">
        <v>506</v>
      </c>
      <c r="BK15" s="111">
        <f t="shared" si="0"/>
        <v>0.375</v>
      </c>
      <c r="BL15" s="112">
        <f t="shared" si="1"/>
        <v>3.1124999999999998E-3</v>
      </c>
    </row>
    <row r="16" spans="2:64" s="9" customFormat="1" ht="58.5" customHeight="1" x14ac:dyDescent="0.25">
      <c r="B16" s="325"/>
      <c r="C16" s="75">
        <v>1.1000000000000001</v>
      </c>
      <c r="D16" s="94" t="s">
        <v>394</v>
      </c>
      <c r="E16" s="320" t="s">
        <v>395</v>
      </c>
      <c r="F16" s="320"/>
      <c r="G16" s="93" t="s">
        <v>396</v>
      </c>
      <c r="H16" s="321" t="s">
        <v>80</v>
      </c>
      <c r="I16" s="321"/>
      <c r="J16" s="321" t="s">
        <v>397</v>
      </c>
      <c r="K16" s="321"/>
      <c r="L16" s="321" t="s">
        <v>90</v>
      </c>
      <c r="M16" s="321"/>
      <c r="N16" s="319">
        <v>45107</v>
      </c>
      <c r="O16" s="319"/>
      <c r="P16" s="51">
        <v>8.3000000000000001E-3</v>
      </c>
      <c r="Q16" s="104"/>
      <c r="R16" s="105"/>
      <c r="S16" s="106" t="str">
        <f t="shared" si="2"/>
        <v/>
      </c>
      <c r="T16" s="104"/>
      <c r="U16" s="105"/>
      <c r="V16" s="106" t="str">
        <f t="shared" si="3"/>
        <v/>
      </c>
      <c r="W16" s="104"/>
      <c r="X16" s="105"/>
      <c r="Y16" s="106" t="str">
        <f t="shared" si="4"/>
        <v/>
      </c>
      <c r="Z16" s="104"/>
      <c r="AA16" s="105"/>
      <c r="AB16" s="106" t="str">
        <f t="shared" si="5"/>
        <v/>
      </c>
      <c r="AC16" s="104"/>
      <c r="AD16" s="105"/>
      <c r="AE16" s="106" t="str">
        <f t="shared" si="6"/>
        <v/>
      </c>
      <c r="AF16" s="104">
        <v>1</v>
      </c>
      <c r="AG16" s="105"/>
      <c r="AH16" s="106">
        <f t="shared" si="7"/>
        <v>0</v>
      </c>
      <c r="AI16" s="104"/>
      <c r="AJ16" s="105"/>
      <c r="AK16" s="106" t="str">
        <f t="shared" si="8"/>
        <v/>
      </c>
      <c r="AL16" s="104"/>
      <c r="AM16" s="105"/>
      <c r="AN16" s="106" t="str">
        <f t="shared" si="9"/>
        <v/>
      </c>
      <c r="AO16" s="104"/>
      <c r="AP16" s="105"/>
      <c r="AQ16" s="106" t="str">
        <f t="shared" si="10"/>
        <v/>
      </c>
      <c r="AR16" s="104"/>
      <c r="AS16" s="105"/>
      <c r="AT16" s="106" t="str">
        <f t="shared" si="11"/>
        <v/>
      </c>
      <c r="AU16" s="104"/>
      <c r="AV16" s="105"/>
      <c r="AW16" s="106" t="str">
        <f t="shared" si="12"/>
        <v/>
      </c>
      <c r="AX16" s="104"/>
      <c r="AY16" s="105"/>
      <c r="AZ16" s="106" t="str">
        <f t="shared" si="13"/>
        <v/>
      </c>
      <c r="BA16" s="104">
        <f t="shared" si="14"/>
        <v>1</v>
      </c>
      <c r="BB16" s="104">
        <f t="shared" si="14"/>
        <v>0</v>
      </c>
      <c r="BC16" s="106">
        <f t="shared" si="15"/>
        <v>0</v>
      </c>
      <c r="BD16" s="107">
        <f t="shared" si="16"/>
        <v>0</v>
      </c>
      <c r="BE16" s="96"/>
      <c r="BF16" s="96"/>
      <c r="BG16" s="122"/>
      <c r="BH16" s="192" t="s">
        <v>91</v>
      </c>
      <c r="BI16" s="122" t="s">
        <v>528</v>
      </c>
      <c r="BJ16" s="110" t="s">
        <v>507</v>
      </c>
      <c r="BK16" s="113">
        <f t="shared" si="0"/>
        <v>0</v>
      </c>
      <c r="BL16" s="112">
        <f t="shared" si="1"/>
        <v>0</v>
      </c>
    </row>
    <row r="17" spans="1:64" s="9" customFormat="1" ht="136.9" customHeight="1" x14ac:dyDescent="0.25">
      <c r="B17" s="325"/>
      <c r="C17" s="76" t="s">
        <v>398</v>
      </c>
      <c r="D17" s="94" t="s">
        <v>399</v>
      </c>
      <c r="E17" s="321" t="s">
        <v>400</v>
      </c>
      <c r="F17" s="321"/>
      <c r="G17" s="93" t="s">
        <v>401</v>
      </c>
      <c r="H17" s="321" t="s">
        <v>290</v>
      </c>
      <c r="I17" s="321"/>
      <c r="J17" s="321"/>
      <c r="K17" s="321"/>
      <c r="L17" s="321" t="s">
        <v>90</v>
      </c>
      <c r="M17" s="321"/>
      <c r="N17" s="319">
        <v>45291</v>
      </c>
      <c r="O17" s="319"/>
      <c r="P17" s="51">
        <v>8.3000000000000001E-3</v>
      </c>
      <c r="Q17" s="104">
        <v>1</v>
      </c>
      <c r="R17" s="105">
        <v>1</v>
      </c>
      <c r="S17" s="106">
        <f t="shared" si="2"/>
        <v>1</v>
      </c>
      <c r="T17" s="104">
        <v>1</v>
      </c>
      <c r="U17" s="105">
        <v>1</v>
      </c>
      <c r="V17" s="106">
        <f t="shared" si="3"/>
        <v>1</v>
      </c>
      <c r="W17" s="104">
        <v>1</v>
      </c>
      <c r="X17" s="105">
        <v>1</v>
      </c>
      <c r="Y17" s="106">
        <f t="shared" si="4"/>
        <v>1</v>
      </c>
      <c r="Z17" s="104">
        <v>1</v>
      </c>
      <c r="AA17" s="105">
        <v>1</v>
      </c>
      <c r="AB17" s="106">
        <f t="shared" si="5"/>
        <v>1</v>
      </c>
      <c r="AC17" s="104">
        <v>1</v>
      </c>
      <c r="AD17" s="105"/>
      <c r="AE17" s="106">
        <f t="shared" si="6"/>
        <v>0</v>
      </c>
      <c r="AF17" s="104">
        <v>1</v>
      </c>
      <c r="AG17" s="105"/>
      <c r="AH17" s="106">
        <f t="shared" si="7"/>
        <v>0</v>
      </c>
      <c r="AI17" s="104">
        <v>1</v>
      </c>
      <c r="AJ17" s="105"/>
      <c r="AK17" s="106">
        <f t="shared" si="8"/>
        <v>0</v>
      </c>
      <c r="AL17" s="104">
        <v>1</v>
      </c>
      <c r="AM17" s="105"/>
      <c r="AN17" s="106">
        <f t="shared" si="9"/>
        <v>0</v>
      </c>
      <c r="AO17" s="104">
        <v>1</v>
      </c>
      <c r="AP17" s="105"/>
      <c r="AQ17" s="106">
        <f t="shared" si="10"/>
        <v>0</v>
      </c>
      <c r="AR17" s="104">
        <v>1</v>
      </c>
      <c r="AS17" s="105"/>
      <c r="AT17" s="106">
        <f t="shared" si="11"/>
        <v>0</v>
      </c>
      <c r="AU17" s="104">
        <v>1</v>
      </c>
      <c r="AV17" s="105"/>
      <c r="AW17" s="106">
        <f t="shared" si="12"/>
        <v>0</v>
      </c>
      <c r="AX17" s="104"/>
      <c r="AY17" s="105"/>
      <c r="AZ17" s="106" t="str">
        <f t="shared" si="13"/>
        <v/>
      </c>
      <c r="BA17" s="104">
        <f>Q17+T17+W17+Z17+AC17+AF17+AI17+AL17+AO17+AR17+AU17+AX17</f>
        <v>11</v>
      </c>
      <c r="BB17" s="104">
        <f t="shared" si="14"/>
        <v>4</v>
      </c>
      <c r="BC17" s="106">
        <f t="shared" si="15"/>
        <v>0.36363636363636365</v>
      </c>
      <c r="BD17" s="107">
        <f t="shared" si="16"/>
        <v>3.0181818181818183E-3</v>
      </c>
      <c r="BE17" s="96" t="s">
        <v>402</v>
      </c>
      <c r="BF17" s="96" t="s">
        <v>403</v>
      </c>
      <c r="BG17" s="96" t="s">
        <v>404</v>
      </c>
      <c r="BH17" s="96" t="s">
        <v>405</v>
      </c>
      <c r="BI17" s="122" t="s">
        <v>582</v>
      </c>
      <c r="BJ17" s="110" t="s">
        <v>506</v>
      </c>
      <c r="BK17" s="111">
        <f t="shared" si="0"/>
        <v>0.36363636363636365</v>
      </c>
      <c r="BL17" s="112">
        <f t="shared" si="1"/>
        <v>3.0181818181818183E-3</v>
      </c>
    </row>
    <row r="18" spans="1:64" s="9" customFormat="1" ht="144.75" customHeight="1" x14ac:dyDescent="0.25">
      <c r="B18" s="325"/>
      <c r="C18" s="93">
        <v>1.1200000000000001</v>
      </c>
      <c r="D18" s="94" t="s">
        <v>406</v>
      </c>
      <c r="E18" s="321" t="s">
        <v>400</v>
      </c>
      <c r="F18" s="321"/>
      <c r="G18" s="93" t="s">
        <v>401</v>
      </c>
      <c r="H18" s="321" t="s">
        <v>290</v>
      </c>
      <c r="I18" s="321"/>
      <c r="J18" s="321"/>
      <c r="K18" s="321"/>
      <c r="L18" s="321" t="s">
        <v>90</v>
      </c>
      <c r="M18" s="321"/>
      <c r="N18" s="319">
        <v>45291</v>
      </c>
      <c r="O18" s="319"/>
      <c r="P18" s="51">
        <v>8.3000000000000001E-3</v>
      </c>
      <c r="Q18" s="104">
        <v>1</v>
      </c>
      <c r="R18" s="105">
        <v>1</v>
      </c>
      <c r="S18" s="106">
        <f t="shared" si="2"/>
        <v>1</v>
      </c>
      <c r="T18" s="104">
        <v>1</v>
      </c>
      <c r="U18" s="105">
        <v>1</v>
      </c>
      <c r="V18" s="106">
        <f t="shared" si="3"/>
        <v>1</v>
      </c>
      <c r="W18" s="104">
        <v>1</v>
      </c>
      <c r="X18" s="105">
        <v>1</v>
      </c>
      <c r="Y18" s="106">
        <f t="shared" si="4"/>
        <v>1</v>
      </c>
      <c r="Z18" s="104">
        <v>1</v>
      </c>
      <c r="AA18" s="105">
        <v>1</v>
      </c>
      <c r="AB18" s="106">
        <f t="shared" si="5"/>
        <v>1</v>
      </c>
      <c r="AC18" s="104">
        <v>1</v>
      </c>
      <c r="AD18" s="105"/>
      <c r="AE18" s="106">
        <f t="shared" si="6"/>
        <v>0</v>
      </c>
      <c r="AF18" s="104">
        <v>1</v>
      </c>
      <c r="AG18" s="105"/>
      <c r="AH18" s="106">
        <f t="shared" si="7"/>
        <v>0</v>
      </c>
      <c r="AI18" s="104">
        <v>1</v>
      </c>
      <c r="AJ18" s="105"/>
      <c r="AK18" s="106">
        <f t="shared" si="8"/>
        <v>0</v>
      </c>
      <c r="AL18" s="104">
        <v>1</v>
      </c>
      <c r="AM18" s="105"/>
      <c r="AN18" s="106">
        <f t="shared" si="9"/>
        <v>0</v>
      </c>
      <c r="AO18" s="104">
        <v>1</v>
      </c>
      <c r="AP18" s="105"/>
      <c r="AQ18" s="106">
        <f t="shared" si="10"/>
        <v>0</v>
      </c>
      <c r="AR18" s="104">
        <v>1</v>
      </c>
      <c r="AS18" s="105"/>
      <c r="AT18" s="106">
        <f t="shared" si="11"/>
        <v>0</v>
      </c>
      <c r="AU18" s="104">
        <v>1</v>
      </c>
      <c r="AV18" s="105"/>
      <c r="AW18" s="106">
        <f t="shared" si="12"/>
        <v>0</v>
      </c>
      <c r="AX18" s="104"/>
      <c r="AY18" s="105"/>
      <c r="AZ18" s="106" t="str">
        <f t="shared" si="13"/>
        <v/>
      </c>
      <c r="BA18" s="104">
        <f>Q18+T18+W18+Z18+AC18+AF18+AI18+AL18+AO18+AR18+AU18+AX18</f>
        <v>11</v>
      </c>
      <c r="BB18" s="104">
        <f t="shared" si="14"/>
        <v>4</v>
      </c>
      <c r="BC18" s="106">
        <f t="shared" si="15"/>
        <v>0.36363636363636365</v>
      </c>
      <c r="BD18" s="107">
        <f t="shared" si="16"/>
        <v>3.0181818181818183E-3</v>
      </c>
      <c r="BE18" s="96" t="s">
        <v>407</v>
      </c>
      <c r="BF18" s="96" t="s">
        <v>408</v>
      </c>
      <c r="BG18" s="96" t="s">
        <v>409</v>
      </c>
      <c r="BH18" s="96" t="s">
        <v>410</v>
      </c>
      <c r="BI18" s="184" t="s">
        <v>583</v>
      </c>
      <c r="BJ18" s="110" t="s">
        <v>506</v>
      </c>
      <c r="BK18" s="111">
        <f t="shared" si="0"/>
        <v>0.36363636363636365</v>
      </c>
      <c r="BL18" s="112">
        <f t="shared" si="1"/>
        <v>3.0181818181818183E-3</v>
      </c>
    </row>
    <row r="19" spans="1:64" s="9" customFormat="1" ht="220.5" customHeight="1" x14ac:dyDescent="0.25">
      <c r="B19" s="95" t="s">
        <v>411</v>
      </c>
      <c r="C19" s="93" t="s">
        <v>101</v>
      </c>
      <c r="D19" s="94" t="s">
        <v>412</v>
      </c>
      <c r="E19" s="320" t="s">
        <v>364</v>
      </c>
      <c r="F19" s="320"/>
      <c r="G19" s="93" t="s">
        <v>413</v>
      </c>
      <c r="H19" s="321" t="s">
        <v>290</v>
      </c>
      <c r="I19" s="321"/>
      <c r="J19" s="321"/>
      <c r="K19" s="321"/>
      <c r="L19" s="321" t="s">
        <v>90</v>
      </c>
      <c r="M19" s="321"/>
      <c r="N19" s="319">
        <v>45291</v>
      </c>
      <c r="O19" s="319"/>
      <c r="P19" s="51">
        <v>8.3000000000000001E-3</v>
      </c>
      <c r="Q19" s="104">
        <v>1</v>
      </c>
      <c r="R19" s="105">
        <v>1</v>
      </c>
      <c r="S19" s="106">
        <f t="shared" si="2"/>
        <v>1</v>
      </c>
      <c r="T19" s="104">
        <v>1</v>
      </c>
      <c r="U19" s="105">
        <v>1</v>
      </c>
      <c r="V19" s="106">
        <f t="shared" si="3"/>
        <v>1</v>
      </c>
      <c r="W19" s="104">
        <v>1</v>
      </c>
      <c r="X19" s="105">
        <v>1</v>
      </c>
      <c r="Y19" s="106">
        <f t="shared" si="4"/>
        <v>1</v>
      </c>
      <c r="Z19" s="104">
        <v>1</v>
      </c>
      <c r="AA19" s="105">
        <v>1</v>
      </c>
      <c r="AB19" s="106">
        <f t="shared" si="5"/>
        <v>1</v>
      </c>
      <c r="AC19" s="104">
        <v>1</v>
      </c>
      <c r="AD19" s="105"/>
      <c r="AE19" s="106">
        <f t="shared" si="6"/>
        <v>0</v>
      </c>
      <c r="AF19" s="104">
        <v>1</v>
      </c>
      <c r="AG19" s="105"/>
      <c r="AH19" s="106">
        <f t="shared" si="7"/>
        <v>0</v>
      </c>
      <c r="AI19" s="104">
        <v>1</v>
      </c>
      <c r="AJ19" s="105"/>
      <c r="AK19" s="106">
        <f t="shared" si="8"/>
        <v>0</v>
      </c>
      <c r="AL19" s="104">
        <v>1</v>
      </c>
      <c r="AM19" s="105"/>
      <c r="AN19" s="106">
        <f t="shared" si="9"/>
        <v>0</v>
      </c>
      <c r="AO19" s="104">
        <v>1</v>
      </c>
      <c r="AP19" s="105"/>
      <c r="AQ19" s="106">
        <f t="shared" si="10"/>
        <v>0</v>
      </c>
      <c r="AR19" s="104">
        <v>1</v>
      </c>
      <c r="AS19" s="105"/>
      <c r="AT19" s="106">
        <f t="shared" si="11"/>
        <v>0</v>
      </c>
      <c r="AU19" s="104">
        <v>1</v>
      </c>
      <c r="AV19" s="105"/>
      <c r="AW19" s="106">
        <f t="shared" si="12"/>
        <v>0</v>
      </c>
      <c r="AX19" s="104"/>
      <c r="AY19" s="105"/>
      <c r="AZ19" s="106" t="str">
        <f t="shared" si="13"/>
        <v/>
      </c>
      <c r="BA19" s="104">
        <f t="shared" si="14"/>
        <v>11</v>
      </c>
      <c r="BB19" s="104">
        <f t="shared" si="14"/>
        <v>4</v>
      </c>
      <c r="BC19" s="106">
        <f t="shared" si="15"/>
        <v>0.36363636363636365</v>
      </c>
      <c r="BD19" s="107">
        <f t="shared" si="16"/>
        <v>3.0181818181818183E-3</v>
      </c>
      <c r="BE19" s="96" t="s">
        <v>414</v>
      </c>
      <c r="BF19" s="96" t="s">
        <v>403</v>
      </c>
      <c r="BG19" s="96" t="s">
        <v>541</v>
      </c>
      <c r="BH19" s="96" t="s">
        <v>415</v>
      </c>
      <c r="BI19" s="184" t="s">
        <v>604</v>
      </c>
      <c r="BJ19" s="120" t="s">
        <v>506</v>
      </c>
      <c r="BK19" s="129">
        <f t="shared" si="0"/>
        <v>0.36363636363636365</v>
      </c>
      <c r="BL19" s="132">
        <f t="shared" si="1"/>
        <v>3.0181818181818183E-3</v>
      </c>
    </row>
    <row r="20" spans="1:64" s="9" customFormat="1" ht="141.75" customHeight="1" x14ac:dyDescent="0.25">
      <c r="B20" s="325" t="s">
        <v>416</v>
      </c>
      <c r="C20" s="93" t="s">
        <v>114</v>
      </c>
      <c r="D20" s="98" t="s">
        <v>417</v>
      </c>
      <c r="E20" s="328" t="s">
        <v>418</v>
      </c>
      <c r="F20" s="328"/>
      <c r="G20" s="98" t="s">
        <v>419</v>
      </c>
      <c r="H20" s="321" t="s">
        <v>420</v>
      </c>
      <c r="I20" s="321"/>
      <c r="J20" s="321"/>
      <c r="K20" s="321"/>
      <c r="L20" s="321" t="s">
        <v>90</v>
      </c>
      <c r="M20" s="321"/>
      <c r="N20" s="319">
        <v>45291</v>
      </c>
      <c r="O20" s="319"/>
      <c r="P20" s="51">
        <v>8.3000000000000001E-3</v>
      </c>
      <c r="Q20" s="104"/>
      <c r="R20" s="105"/>
      <c r="S20" s="106" t="str">
        <f t="shared" si="2"/>
        <v/>
      </c>
      <c r="T20" s="104"/>
      <c r="U20" s="105"/>
      <c r="V20" s="106" t="str">
        <f t="shared" si="3"/>
        <v/>
      </c>
      <c r="W20" s="104"/>
      <c r="X20" s="105"/>
      <c r="Y20" s="106" t="str">
        <f t="shared" si="4"/>
        <v/>
      </c>
      <c r="Z20" s="104"/>
      <c r="AA20" s="105"/>
      <c r="AB20" s="106" t="str">
        <f t="shared" si="5"/>
        <v/>
      </c>
      <c r="AC20" s="104"/>
      <c r="AD20" s="105"/>
      <c r="AE20" s="106" t="str">
        <f t="shared" si="6"/>
        <v/>
      </c>
      <c r="AF20" s="104"/>
      <c r="AG20" s="105"/>
      <c r="AH20" s="106" t="str">
        <f t="shared" si="7"/>
        <v/>
      </c>
      <c r="AI20" s="104"/>
      <c r="AJ20" s="105"/>
      <c r="AK20" s="106" t="str">
        <f t="shared" si="8"/>
        <v/>
      </c>
      <c r="AL20" s="104"/>
      <c r="AM20" s="105"/>
      <c r="AN20" s="106" t="str">
        <f t="shared" si="9"/>
        <v/>
      </c>
      <c r="AO20" s="104"/>
      <c r="AP20" s="105"/>
      <c r="AQ20" s="106" t="str">
        <f t="shared" si="10"/>
        <v/>
      </c>
      <c r="AR20" s="104"/>
      <c r="AS20" s="105"/>
      <c r="AT20" s="106" t="str">
        <f t="shared" si="11"/>
        <v/>
      </c>
      <c r="AU20" s="104"/>
      <c r="AV20" s="105"/>
      <c r="AW20" s="106" t="str">
        <f t="shared" si="12"/>
        <v/>
      </c>
      <c r="AX20" s="104">
        <v>1</v>
      </c>
      <c r="AY20" s="105"/>
      <c r="AZ20" s="106">
        <f t="shared" si="13"/>
        <v>0</v>
      </c>
      <c r="BA20" s="104">
        <f t="shared" si="14"/>
        <v>1</v>
      </c>
      <c r="BB20" s="104">
        <f t="shared" si="14"/>
        <v>0</v>
      </c>
      <c r="BC20" s="106">
        <f t="shared" si="15"/>
        <v>0</v>
      </c>
      <c r="BD20" s="107">
        <f t="shared" si="16"/>
        <v>0</v>
      </c>
      <c r="BE20" s="96"/>
      <c r="BF20" s="96"/>
      <c r="BG20" s="94" t="s">
        <v>421</v>
      </c>
      <c r="BH20" s="94" t="s">
        <v>542</v>
      </c>
      <c r="BI20" s="122" t="s">
        <v>538</v>
      </c>
      <c r="BJ20" s="110" t="s">
        <v>507</v>
      </c>
      <c r="BK20" s="127">
        <f t="shared" si="0"/>
        <v>0</v>
      </c>
      <c r="BL20" s="130">
        <f t="shared" si="1"/>
        <v>0</v>
      </c>
    </row>
    <row r="21" spans="1:64" s="9" customFormat="1" ht="131.25" customHeight="1" x14ac:dyDescent="0.25">
      <c r="B21" s="325"/>
      <c r="C21" s="93" t="s">
        <v>118</v>
      </c>
      <c r="D21" s="98" t="s">
        <v>422</v>
      </c>
      <c r="E21" s="328" t="s">
        <v>423</v>
      </c>
      <c r="F21" s="328"/>
      <c r="G21" s="98" t="s">
        <v>423</v>
      </c>
      <c r="H21" s="321" t="s">
        <v>420</v>
      </c>
      <c r="I21" s="321"/>
      <c r="J21" s="321"/>
      <c r="K21" s="321"/>
      <c r="L21" s="321" t="s">
        <v>90</v>
      </c>
      <c r="M21" s="321"/>
      <c r="N21" s="319">
        <v>45291</v>
      </c>
      <c r="O21" s="319"/>
      <c r="P21" s="51">
        <v>8.3000000000000001E-3</v>
      </c>
      <c r="Q21" s="104"/>
      <c r="R21" s="105"/>
      <c r="S21" s="106" t="str">
        <f t="shared" si="2"/>
        <v/>
      </c>
      <c r="T21" s="104"/>
      <c r="U21" s="105"/>
      <c r="V21" s="106" t="str">
        <f t="shared" si="3"/>
        <v/>
      </c>
      <c r="W21" s="104"/>
      <c r="X21" s="105"/>
      <c r="Y21" s="106" t="str">
        <f t="shared" si="4"/>
        <v/>
      </c>
      <c r="Z21" s="104"/>
      <c r="AA21" s="105"/>
      <c r="AB21" s="106" t="str">
        <f t="shared" si="5"/>
        <v/>
      </c>
      <c r="AC21" s="104"/>
      <c r="AD21" s="105"/>
      <c r="AE21" s="106" t="str">
        <f t="shared" si="6"/>
        <v/>
      </c>
      <c r="AF21" s="104"/>
      <c r="AG21" s="105"/>
      <c r="AH21" s="106" t="str">
        <f t="shared" si="7"/>
        <v/>
      </c>
      <c r="AI21" s="104"/>
      <c r="AJ21" s="105"/>
      <c r="AK21" s="106" t="str">
        <f t="shared" si="8"/>
        <v/>
      </c>
      <c r="AL21" s="104"/>
      <c r="AM21" s="105"/>
      <c r="AN21" s="106" t="str">
        <f t="shared" si="9"/>
        <v/>
      </c>
      <c r="AO21" s="104"/>
      <c r="AP21" s="105"/>
      <c r="AQ21" s="106" t="str">
        <f t="shared" si="10"/>
        <v/>
      </c>
      <c r="AR21" s="104"/>
      <c r="AS21" s="105"/>
      <c r="AT21" s="106" t="str">
        <f t="shared" si="11"/>
        <v/>
      </c>
      <c r="AU21" s="104"/>
      <c r="AV21" s="105"/>
      <c r="AW21" s="106" t="str">
        <f t="shared" si="12"/>
        <v/>
      </c>
      <c r="AX21" s="104">
        <v>1</v>
      </c>
      <c r="AY21" s="105"/>
      <c r="AZ21" s="106">
        <f t="shared" si="13"/>
        <v>0</v>
      </c>
      <c r="BA21" s="104">
        <f t="shared" si="14"/>
        <v>1</v>
      </c>
      <c r="BB21" s="104">
        <f t="shared" si="14"/>
        <v>0</v>
      </c>
      <c r="BC21" s="106">
        <f t="shared" si="15"/>
        <v>0</v>
      </c>
      <c r="BD21" s="107">
        <f t="shared" si="16"/>
        <v>0</v>
      </c>
      <c r="BE21" s="96"/>
      <c r="BF21" s="96"/>
      <c r="BG21" s="94" t="s">
        <v>421</v>
      </c>
      <c r="BH21" s="94" t="s">
        <v>543</v>
      </c>
      <c r="BI21" s="122" t="s">
        <v>552</v>
      </c>
      <c r="BJ21" s="110" t="s">
        <v>507</v>
      </c>
      <c r="BK21" s="127">
        <f t="shared" si="0"/>
        <v>0</v>
      </c>
      <c r="BL21" s="128">
        <f t="shared" si="1"/>
        <v>0</v>
      </c>
    </row>
    <row r="22" spans="1:64" s="9" customFormat="1" ht="129.75" customHeight="1" x14ac:dyDescent="0.25">
      <c r="B22" s="325"/>
      <c r="C22" s="93" t="s">
        <v>263</v>
      </c>
      <c r="D22" s="98" t="s">
        <v>424</v>
      </c>
      <c r="E22" s="328" t="s">
        <v>425</v>
      </c>
      <c r="F22" s="328"/>
      <c r="G22" s="98" t="s">
        <v>426</v>
      </c>
      <c r="H22" s="321" t="s">
        <v>420</v>
      </c>
      <c r="I22" s="321"/>
      <c r="J22" s="321" t="s">
        <v>205</v>
      </c>
      <c r="K22" s="321"/>
      <c r="L22" s="321" t="s">
        <v>90</v>
      </c>
      <c r="M22" s="321"/>
      <c r="N22" s="319">
        <v>45291</v>
      </c>
      <c r="O22" s="319"/>
      <c r="P22" s="51">
        <v>8.3000000000000001E-3</v>
      </c>
      <c r="Q22" s="104"/>
      <c r="R22" s="105"/>
      <c r="S22" s="106" t="str">
        <f t="shared" si="2"/>
        <v/>
      </c>
      <c r="T22" s="104"/>
      <c r="U22" s="105"/>
      <c r="V22" s="106" t="str">
        <f t="shared" si="3"/>
        <v/>
      </c>
      <c r="W22" s="104"/>
      <c r="X22" s="105"/>
      <c r="Y22" s="106" t="str">
        <f t="shared" si="4"/>
        <v/>
      </c>
      <c r="Z22" s="104"/>
      <c r="AA22" s="105"/>
      <c r="AB22" s="106" t="str">
        <f t="shared" si="5"/>
        <v/>
      </c>
      <c r="AC22" s="104">
        <v>1</v>
      </c>
      <c r="AD22" s="105"/>
      <c r="AE22" s="106">
        <f t="shared" si="6"/>
        <v>0</v>
      </c>
      <c r="AF22" s="104"/>
      <c r="AG22" s="105"/>
      <c r="AH22" s="106" t="str">
        <f t="shared" si="7"/>
        <v/>
      </c>
      <c r="AI22" s="104"/>
      <c r="AJ22" s="105"/>
      <c r="AK22" s="106" t="str">
        <f t="shared" si="8"/>
        <v/>
      </c>
      <c r="AL22" s="104"/>
      <c r="AM22" s="105"/>
      <c r="AN22" s="106" t="str">
        <f t="shared" si="9"/>
        <v/>
      </c>
      <c r="AO22" s="104"/>
      <c r="AP22" s="105"/>
      <c r="AQ22" s="106" t="str">
        <f t="shared" si="10"/>
        <v/>
      </c>
      <c r="AR22" s="104"/>
      <c r="AS22" s="105"/>
      <c r="AT22" s="106" t="str">
        <f t="shared" si="11"/>
        <v/>
      </c>
      <c r="AU22" s="104"/>
      <c r="AV22" s="105"/>
      <c r="AW22" s="106" t="str">
        <f t="shared" si="12"/>
        <v/>
      </c>
      <c r="AX22" s="104">
        <v>1</v>
      </c>
      <c r="AY22" s="105"/>
      <c r="AZ22" s="106">
        <f t="shared" si="13"/>
        <v>0</v>
      </c>
      <c r="BA22" s="104">
        <f t="shared" si="14"/>
        <v>2</v>
      </c>
      <c r="BB22" s="104">
        <f t="shared" si="14"/>
        <v>0</v>
      </c>
      <c r="BC22" s="106">
        <f t="shared" si="15"/>
        <v>0</v>
      </c>
      <c r="BD22" s="107">
        <f t="shared" si="16"/>
        <v>0</v>
      </c>
      <c r="BE22" s="94" t="s">
        <v>427</v>
      </c>
      <c r="BF22" s="96"/>
      <c r="BG22" s="184" t="s">
        <v>427</v>
      </c>
      <c r="BH22" s="94" t="s">
        <v>91</v>
      </c>
      <c r="BI22" s="122" t="s">
        <v>537</v>
      </c>
      <c r="BJ22" s="110" t="s">
        <v>507</v>
      </c>
      <c r="BK22" s="127">
        <f t="shared" si="0"/>
        <v>0</v>
      </c>
      <c r="BL22" s="130">
        <f t="shared" si="1"/>
        <v>0</v>
      </c>
    </row>
    <row r="23" spans="1:64" s="9" customFormat="1" ht="155.25" customHeight="1" x14ac:dyDescent="0.25">
      <c r="B23" s="325"/>
      <c r="C23" s="93" t="s">
        <v>271</v>
      </c>
      <c r="D23" s="98" t="s">
        <v>428</v>
      </c>
      <c r="E23" s="328" t="s">
        <v>429</v>
      </c>
      <c r="F23" s="328"/>
      <c r="G23" s="98" t="s">
        <v>430</v>
      </c>
      <c r="H23" s="321" t="s">
        <v>420</v>
      </c>
      <c r="I23" s="321"/>
      <c r="J23" s="321" t="s">
        <v>302</v>
      </c>
      <c r="K23" s="321"/>
      <c r="L23" s="321" t="s">
        <v>90</v>
      </c>
      <c r="M23" s="321"/>
      <c r="N23" s="319">
        <v>45291</v>
      </c>
      <c r="O23" s="319"/>
      <c r="P23" s="51">
        <v>8.3000000000000001E-3</v>
      </c>
      <c r="Q23" s="104"/>
      <c r="R23" s="105"/>
      <c r="S23" s="106" t="str">
        <f t="shared" si="2"/>
        <v/>
      </c>
      <c r="T23" s="104"/>
      <c r="U23" s="105"/>
      <c r="V23" s="106" t="str">
        <f t="shared" si="3"/>
        <v/>
      </c>
      <c r="W23" s="104">
        <v>4</v>
      </c>
      <c r="X23" s="105">
        <v>4</v>
      </c>
      <c r="Y23" s="106">
        <f t="shared" si="4"/>
        <v>1</v>
      </c>
      <c r="Z23" s="104"/>
      <c r="AA23" s="105"/>
      <c r="AB23" s="106" t="str">
        <f t="shared" si="5"/>
        <v/>
      </c>
      <c r="AC23" s="104"/>
      <c r="AD23" s="105"/>
      <c r="AE23" s="106" t="str">
        <f t="shared" si="6"/>
        <v/>
      </c>
      <c r="AF23" s="104">
        <v>3</v>
      </c>
      <c r="AG23" s="105"/>
      <c r="AH23" s="106">
        <f t="shared" si="7"/>
        <v>0</v>
      </c>
      <c r="AI23" s="104"/>
      <c r="AJ23" s="105"/>
      <c r="AK23" s="106" t="str">
        <f t="shared" si="8"/>
        <v/>
      </c>
      <c r="AL23" s="104"/>
      <c r="AM23" s="105"/>
      <c r="AN23" s="106" t="str">
        <f t="shared" si="9"/>
        <v/>
      </c>
      <c r="AO23" s="104">
        <v>2</v>
      </c>
      <c r="AP23" s="105"/>
      <c r="AQ23" s="106">
        <f t="shared" si="10"/>
        <v>0</v>
      </c>
      <c r="AR23" s="104"/>
      <c r="AS23" s="105"/>
      <c r="AT23" s="106" t="str">
        <f t="shared" si="11"/>
        <v/>
      </c>
      <c r="AU23" s="104"/>
      <c r="AV23" s="105"/>
      <c r="AW23" s="106" t="str">
        <f t="shared" si="12"/>
        <v/>
      </c>
      <c r="AX23" s="104">
        <v>1</v>
      </c>
      <c r="AY23" s="105"/>
      <c r="AZ23" s="106">
        <f t="shared" si="13"/>
        <v>0</v>
      </c>
      <c r="BA23" s="104">
        <f t="shared" ref="BA23" si="17">Q23+T23+W23+Z23+AC23+AF23+AI23+AL23+AO23+AR23+AU23+AX23</f>
        <v>10</v>
      </c>
      <c r="BB23" s="104">
        <f t="shared" ref="BB23" si="18">R23+U23+X23+AA23+AD23+AG23+AJ23+AM23+AP23+AS23+AV23+AY23</f>
        <v>4</v>
      </c>
      <c r="BC23" s="106">
        <f t="shared" si="15"/>
        <v>0.4</v>
      </c>
      <c r="BD23" s="107">
        <f t="shared" si="16"/>
        <v>3.32E-3</v>
      </c>
      <c r="BE23" s="96"/>
      <c r="BF23" s="96"/>
      <c r="BG23" s="96" t="s">
        <v>431</v>
      </c>
      <c r="BH23" s="96" t="s">
        <v>432</v>
      </c>
      <c r="BI23" s="184" t="s">
        <v>563</v>
      </c>
      <c r="BJ23" s="120" t="s">
        <v>506</v>
      </c>
      <c r="BK23" s="129">
        <f t="shared" si="0"/>
        <v>0.4</v>
      </c>
      <c r="BL23" s="130">
        <f t="shared" si="1"/>
        <v>3.32E-3</v>
      </c>
    </row>
    <row r="24" spans="1:64" s="9" customFormat="1" ht="99" customHeight="1" x14ac:dyDescent="0.25">
      <c r="B24" s="325" t="s">
        <v>433</v>
      </c>
      <c r="C24" s="93" t="s">
        <v>122</v>
      </c>
      <c r="D24" s="98" t="s">
        <v>434</v>
      </c>
      <c r="E24" s="328" t="s">
        <v>435</v>
      </c>
      <c r="F24" s="328"/>
      <c r="G24" s="98" t="s">
        <v>436</v>
      </c>
      <c r="H24" s="321" t="s">
        <v>205</v>
      </c>
      <c r="I24" s="321"/>
      <c r="J24" s="321" t="s">
        <v>437</v>
      </c>
      <c r="K24" s="321"/>
      <c r="L24" s="321" t="s">
        <v>438</v>
      </c>
      <c r="M24" s="321"/>
      <c r="N24" s="319" t="s">
        <v>439</v>
      </c>
      <c r="O24" s="319"/>
      <c r="P24" s="51">
        <v>8.3000000000000001E-3</v>
      </c>
      <c r="Q24" s="104"/>
      <c r="R24" s="105"/>
      <c r="S24" s="106" t="str">
        <f t="shared" si="2"/>
        <v/>
      </c>
      <c r="T24" s="104"/>
      <c r="U24" s="105"/>
      <c r="V24" s="106" t="str">
        <f t="shared" si="3"/>
        <v/>
      </c>
      <c r="W24" s="104"/>
      <c r="X24" s="105"/>
      <c r="Y24" s="106" t="str">
        <f t="shared" si="4"/>
        <v/>
      </c>
      <c r="Z24" s="104"/>
      <c r="AA24" s="105"/>
      <c r="AB24" s="106" t="str">
        <f t="shared" si="5"/>
        <v/>
      </c>
      <c r="AC24" s="104"/>
      <c r="AD24" s="105"/>
      <c r="AE24" s="106" t="str">
        <f t="shared" si="6"/>
        <v/>
      </c>
      <c r="AF24" s="104">
        <v>2</v>
      </c>
      <c r="AG24" s="105"/>
      <c r="AH24" s="106">
        <f t="shared" si="7"/>
        <v>0</v>
      </c>
      <c r="AI24" s="104"/>
      <c r="AJ24" s="105"/>
      <c r="AK24" s="106" t="str">
        <f t="shared" si="8"/>
        <v/>
      </c>
      <c r="AL24" s="104"/>
      <c r="AM24" s="105"/>
      <c r="AN24" s="106" t="str">
        <f t="shared" si="9"/>
        <v/>
      </c>
      <c r="AO24" s="104">
        <v>2</v>
      </c>
      <c r="AP24" s="105"/>
      <c r="AQ24" s="106">
        <f t="shared" si="10"/>
        <v>0</v>
      </c>
      <c r="AR24" s="104"/>
      <c r="AS24" s="105"/>
      <c r="AT24" s="106" t="str">
        <f t="shared" si="11"/>
        <v/>
      </c>
      <c r="AU24" s="104"/>
      <c r="AV24" s="105"/>
      <c r="AW24" s="106" t="str">
        <f t="shared" si="12"/>
        <v/>
      </c>
      <c r="AX24" s="104">
        <v>2</v>
      </c>
      <c r="AY24" s="105"/>
      <c r="AZ24" s="106">
        <f t="shared" si="13"/>
        <v>0</v>
      </c>
      <c r="BA24" s="104">
        <f t="shared" ref="BA24:BA30" si="19">Q24+T24+W24+Z24+AC24+AF24+AI24+AL24+AO24+AR24+AU24+AX24</f>
        <v>6</v>
      </c>
      <c r="BB24" s="104">
        <f t="shared" ref="BB24:BB30" si="20">R24+U24+X24+AA24+AD24+AG24+AJ24+AM24+AP24+AS24+AV24+AY24</f>
        <v>0</v>
      </c>
      <c r="BC24" s="106">
        <f t="shared" si="15"/>
        <v>0</v>
      </c>
      <c r="BD24" s="107">
        <f t="shared" si="16"/>
        <v>0</v>
      </c>
      <c r="BE24" s="96"/>
      <c r="BF24" s="96"/>
      <c r="BG24" s="96"/>
      <c r="BH24" s="193" t="s">
        <v>91</v>
      </c>
      <c r="BI24" s="122" t="s">
        <v>530</v>
      </c>
      <c r="BJ24" s="110" t="s">
        <v>507</v>
      </c>
      <c r="BK24" s="127">
        <f t="shared" si="0"/>
        <v>0</v>
      </c>
      <c r="BL24" s="131">
        <f t="shared" si="1"/>
        <v>0</v>
      </c>
    </row>
    <row r="25" spans="1:64" s="9" customFormat="1" ht="106.5" customHeight="1" x14ac:dyDescent="0.25">
      <c r="B25" s="325"/>
      <c r="C25" s="93" t="s">
        <v>131</v>
      </c>
      <c r="D25" s="98" t="s">
        <v>440</v>
      </c>
      <c r="E25" s="328" t="s">
        <v>441</v>
      </c>
      <c r="F25" s="328"/>
      <c r="G25" s="93" t="s">
        <v>442</v>
      </c>
      <c r="H25" s="321" t="s">
        <v>205</v>
      </c>
      <c r="I25" s="321"/>
      <c r="J25" s="329"/>
      <c r="K25" s="329"/>
      <c r="L25" s="321" t="s">
        <v>438</v>
      </c>
      <c r="M25" s="321"/>
      <c r="N25" s="319" t="s">
        <v>443</v>
      </c>
      <c r="O25" s="319"/>
      <c r="P25" s="51">
        <v>8.3000000000000001E-3</v>
      </c>
      <c r="Q25" s="104"/>
      <c r="R25" s="105"/>
      <c r="S25" s="106" t="str">
        <f t="shared" si="2"/>
        <v/>
      </c>
      <c r="T25" s="104"/>
      <c r="U25" s="105"/>
      <c r="V25" s="106" t="str">
        <f t="shared" si="3"/>
        <v/>
      </c>
      <c r="W25" s="104"/>
      <c r="X25" s="105"/>
      <c r="Y25" s="106" t="str">
        <f t="shared" si="4"/>
        <v/>
      </c>
      <c r="Z25" s="104"/>
      <c r="AA25" s="105"/>
      <c r="AB25" s="106" t="str">
        <f t="shared" si="5"/>
        <v/>
      </c>
      <c r="AC25" s="104">
        <v>1</v>
      </c>
      <c r="AD25" s="105"/>
      <c r="AE25" s="106">
        <f t="shared" si="6"/>
        <v>0</v>
      </c>
      <c r="AF25" s="104"/>
      <c r="AG25" s="105"/>
      <c r="AH25" s="106" t="str">
        <f t="shared" si="7"/>
        <v/>
      </c>
      <c r="AI25" s="104">
        <v>1</v>
      </c>
      <c r="AJ25" s="105"/>
      <c r="AK25" s="106">
        <f t="shared" si="8"/>
        <v>0</v>
      </c>
      <c r="AL25" s="104"/>
      <c r="AM25" s="105"/>
      <c r="AN25" s="106" t="str">
        <f t="shared" si="9"/>
        <v/>
      </c>
      <c r="AO25" s="104"/>
      <c r="AP25" s="105"/>
      <c r="AQ25" s="106" t="str">
        <f t="shared" si="10"/>
        <v/>
      </c>
      <c r="AR25" s="104">
        <v>1</v>
      </c>
      <c r="AS25" s="105"/>
      <c r="AT25" s="106">
        <f t="shared" si="11"/>
        <v>0</v>
      </c>
      <c r="AU25" s="104"/>
      <c r="AV25" s="105"/>
      <c r="AW25" s="106" t="str">
        <f t="shared" si="12"/>
        <v/>
      </c>
      <c r="AX25" s="104"/>
      <c r="AY25" s="105"/>
      <c r="AZ25" s="106" t="str">
        <f t="shared" si="13"/>
        <v/>
      </c>
      <c r="BA25" s="104">
        <f t="shared" si="19"/>
        <v>3</v>
      </c>
      <c r="BB25" s="104">
        <f t="shared" si="20"/>
        <v>0</v>
      </c>
      <c r="BC25" s="106">
        <f t="shared" si="15"/>
        <v>0</v>
      </c>
      <c r="BD25" s="107">
        <f t="shared" si="16"/>
        <v>0</v>
      </c>
      <c r="BE25" s="96"/>
      <c r="BF25" s="96"/>
      <c r="BG25" s="96"/>
      <c r="BH25" s="193" t="s">
        <v>91</v>
      </c>
      <c r="BI25" s="189" t="s">
        <v>584</v>
      </c>
      <c r="BJ25" s="110" t="s">
        <v>507</v>
      </c>
      <c r="BK25" s="127">
        <f t="shared" si="0"/>
        <v>0</v>
      </c>
      <c r="BL25" s="130">
        <f t="shared" si="1"/>
        <v>0</v>
      </c>
    </row>
    <row r="26" spans="1:64" s="9" customFormat="1" ht="208.9" customHeight="1" x14ac:dyDescent="0.25">
      <c r="B26" s="325"/>
      <c r="C26" s="93" t="s">
        <v>444</v>
      </c>
      <c r="D26" s="98" t="s">
        <v>445</v>
      </c>
      <c r="E26" s="320" t="s">
        <v>446</v>
      </c>
      <c r="F26" s="320"/>
      <c r="G26" s="93" t="s">
        <v>447</v>
      </c>
      <c r="H26" s="321" t="s">
        <v>205</v>
      </c>
      <c r="I26" s="321"/>
      <c r="J26" s="321"/>
      <c r="K26" s="321"/>
      <c r="L26" s="321" t="s">
        <v>438</v>
      </c>
      <c r="M26" s="321"/>
      <c r="N26" s="319" t="s">
        <v>443</v>
      </c>
      <c r="O26" s="319"/>
      <c r="P26" s="51">
        <v>8.3000000000000001E-3</v>
      </c>
      <c r="Q26" s="104"/>
      <c r="R26" s="105"/>
      <c r="S26" s="106" t="str">
        <f t="shared" si="2"/>
        <v/>
      </c>
      <c r="T26" s="104"/>
      <c r="U26" s="105"/>
      <c r="V26" s="106" t="str">
        <f t="shared" si="3"/>
        <v/>
      </c>
      <c r="W26" s="104"/>
      <c r="X26" s="105"/>
      <c r="Y26" s="106" t="str">
        <f t="shared" si="4"/>
        <v/>
      </c>
      <c r="Z26" s="104">
        <v>4</v>
      </c>
      <c r="AA26" s="105">
        <v>1</v>
      </c>
      <c r="AB26" s="106">
        <f>IFERROR(AA26/Z26,"")</f>
        <v>0.25</v>
      </c>
      <c r="AC26" s="104"/>
      <c r="AD26" s="105"/>
      <c r="AE26" s="106" t="str">
        <f t="shared" si="6"/>
        <v/>
      </c>
      <c r="AF26" s="104"/>
      <c r="AG26" s="105"/>
      <c r="AH26" s="106" t="str">
        <f t="shared" si="7"/>
        <v/>
      </c>
      <c r="AI26" s="104">
        <v>4</v>
      </c>
      <c r="AJ26" s="105"/>
      <c r="AK26" s="106">
        <f t="shared" si="8"/>
        <v>0</v>
      </c>
      <c r="AL26" s="104"/>
      <c r="AM26" s="105"/>
      <c r="AN26" s="106" t="str">
        <f t="shared" si="9"/>
        <v/>
      </c>
      <c r="AO26" s="104"/>
      <c r="AP26" s="105"/>
      <c r="AQ26" s="106" t="str">
        <f t="shared" si="10"/>
        <v/>
      </c>
      <c r="AR26" s="104">
        <v>4</v>
      </c>
      <c r="AS26" s="105"/>
      <c r="AT26" s="106">
        <f t="shared" si="11"/>
        <v>0</v>
      </c>
      <c r="AU26" s="104"/>
      <c r="AV26" s="105"/>
      <c r="AW26" s="106" t="str">
        <f t="shared" si="12"/>
        <v/>
      </c>
      <c r="AX26" s="104"/>
      <c r="AY26" s="105"/>
      <c r="AZ26" s="106" t="str">
        <f t="shared" si="13"/>
        <v/>
      </c>
      <c r="BA26" s="104">
        <f t="shared" si="19"/>
        <v>12</v>
      </c>
      <c r="BB26" s="104">
        <f t="shared" si="20"/>
        <v>1</v>
      </c>
      <c r="BC26" s="106">
        <f t="shared" si="15"/>
        <v>8.3333333333333329E-2</v>
      </c>
      <c r="BD26" s="107">
        <f t="shared" si="16"/>
        <v>6.916666666666666E-4</v>
      </c>
      <c r="BE26" s="96"/>
      <c r="BF26" s="96"/>
      <c r="BG26" s="96" t="s">
        <v>544</v>
      </c>
      <c r="BH26" s="96" t="s">
        <v>448</v>
      </c>
      <c r="BI26" s="184" t="s">
        <v>585</v>
      </c>
      <c r="BJ26" s="120" t="s">
        <v>508</v>
      </c>
      <c r="BK26" s="129">
        <f t="shared" si="0"/>
        <v>8.3333333333333329E-2</v>
      </c>
      <c r="BL26" s="173">
        <f t="shared" si="1"/>
        <v>6.916666666666666E-4</v>
      </c>
    </row>
    <row r="27" spans="1:64" s="9" customFormat="1" ht="147.6" customHeight="1" x14ac:dyDescent="0.25">
      <c r="B27" s="325"/>
      <c r="C27" s="93" t="s">
        <v>449</v>
      </c>
      <c r="D27" s="94" t="s">
        <v>450</v>
      </c>
      <c r="E27" s="320" t="s">
        <v>451</v>
      </c>
      <c r="F27" s="320"/>
      <c r="G27" s="93" t="s">
        <v>452</v>
      </c>
      <c r="H27" s="321" t="s">
        <v>437</v>
      </c>
      <c r="I27" s="321"/>
      <c r="J27" s="321" t="s">
        <v>205</v>
      </c>
      <c r="K27" s="321"/>
      <c r="L27" s="321" t="s">
        <v>438</v>
      </c>
      <c r="M27" s="321"/>
      <c r="N27" s="321" t="s">
        <v>351</v>
      </c>
      <c r="O27" s="321"/>
      <c r="P27" s="51">
        <v>8.3000000000000001E-3</v>
      </c>
      <c r="Q27" s="104"/>
      <c r="R27" s="105"/>
      <c r="S27" s="106" t="str">
        <f t="shared" si="2"/>
        <v/>
      </c>
      <c r="T27" s="104">
        <v>1</v>
      </c>
      <c r="U27" s="105">
        <v>1</v>
      </c>
      <c r="V27" s="106">
        <f>T27/U27</f>
        <v>1</v>
      </c>
      <c r="W27" s="104"/>
      <c r="X27" s="105"/>
      <c r="Y27" s="106" t="str">
        <f t="shared" si="4"/>
        <v/>
      </c>
      <c r="Z27" s="104">
        <v>1</v>
      </c>
      <c r="AA27" s="105">
        <v>1</v>
      </c>
      <c r="AB27" s="106">
        <f t="shared" si="5"/>
        <v>1</v>
      </c>
      <c r="AC27" s="104"/>
      <c r="AD27" s="105"/>
      <c r="AE27" s="106" t="str">
        <f t="shared" si="6"/>
        <v/>
      </c>
      <c r="AF27" s="104"/>
      <c r="AG27" s="105"/>
      <c r="AH27" s="106" t="str">
        <f t="shared" si="7"/>
        <v/>
      </c>
      <c r="AI27" s="104"/>
      <c r="AJ27" s="105"/>
      <c r="AK27" s="106" t="str">
        <f t="shared" si="8"/>
        <v/>
      </c>
      <c r="AL27" s="104"/>
      <c r="AM27" s="105"/>
      <c r="AN27" s="106" t="str">
        <f t="shared" si="9"/>
        <v/>
      </c>
      <c r="AO27" s="104"/>
      <c r="AP27" s="105"/>
      <c r="AQ27" s="106" t="str">
        <f t="shared" si="10"/>
        <v/>
      </c>
      <c r="AR27" s="104"/>
      <c r="AS27" s="105"/>
      <c r="AT27" s="106" t="str">
        <f t="shared" si="11"/>
        <v/>
      </c>
      <c r="AU27" s="104"/>
      <c r="AV27" s="105"/>
      <c r="AW27" s="106" t="str">
        <f t="shared" si="12"/>
        <v/>
      </c>
      <c r="AX27" s="104">
        <v>1</v>
      </c>
      <c r="AY27" s="105"/>
      <c r="AZ27" s="106">
        <f t="shared" si="13"/>
        <v>0</v>
      </c>
      <c r="BA27" s="104">
        <f t="shared" si="19"/>
        <v>3</v>
      </c>
      <c r="BB27" s="104">
        <f t="shared" si="20"/>
        <v>2</v>
      </c>
      <c r="BC27" s="106">
        <f t="shared" si="15"/>
        <v>0.66666666666666663</v>
      </c>
      <c r="BD27" s="107">
        <f t="shared" si="16"/>
        <v>5.5333333333333328E-3</v>
      </c>
      <c r="BE27" s="94" t="s">
        <v>545</v>
      </c>
      <c r="BF27" s="94" t="s">
        <v>453</v>
      </c>
      <c r="BG27" s="96" t="s">
        <v>454</v>
      </c>
      <c r="BH27" s="96" t="s">
        <v>455</v>
      </c>
      <c r="BI27" s="184" t="s">
        <v>586</v>
      </c>
      <c r="BJ27" s="120" t="s">
        <v>506</v>
      </c>
      <c r="BK27" s="129">
        <f t="shared" si="0"/>
        <v>0.66666666666666663</v>
      </c>
      <c r="BL27" s="173">
        <f t="shared" si="1"/>
        <v>5.5333333333333328E-3</v>
      </c>
    </row>
    <row r="28" spans="1:64" s="9" customFormat="1" ht="120.6" customHeight="1" x14ac:dyDescent="0.25">
      <c r="A28" s="8">
        <v>1</v>
      </c>
      <c r="B28" s="325" t="s">
        <v>456</v>
      </c>
      <c r="C28" s="93" t="s">
        <v>138</v>
      </c>
      <c r="D28" s="98" t="s">
        <v>457</v>
      </c>
      <c r="E28" s="327" t="s">
        <v>458</v>
      </c>
      <c r="F28" s="327"/>
      <c r="G28" s="93" t="s">
        <v>459</v>
      </c>
      <c r="H28" s="321" t="s">
        <v>80</v>
      </c>
      <c r="I28" s="321"/>
      <c r="J28" s="321"/>
      <c r="K28" s="321"/>
      <c r="L28" s="321" t="s">
        <v>90</v>
      </c>
      <c r="M28" s="321"/>
      <c r="N28" s="319" t="s">
        <v>460</v>
      </c>
      <c r="O28" s="319"/>
      <c r="P28" s="51">
        <v>8.3000000000000001E-3</v>
      </c>
      <c r="Q28" s="104"/>
      <c r="R28" s="105"/>
      <c r="S28" s="106" t="str">
        <f t="shared" si="2"/>
        <v/>
      </c>
      <c r="T28" s="104"/>
      <c r="U28" s="105"/>
      <c r="V28" s="106" t="str">
        <f t="shared" si="3"/>
        <v/>
      </c>
      <c r="W28" s="104">
        <v>1</v>
      </c>
      <c r="X28" s="105">
        <v>1</v>
      </c>
      <c r="Y28" s="106">
        <f t="shared" si="4"/>
        <v>1</v>
      </c>
      <c r="Z28" s="104"/>
      <c r="AA28" s="105"/>
      <c r="AB28" s="106" t="str">
        <f t="shared" si="5"/>
        <v/>
      </c>
      <c r="AC28" s="104">
        <v>1</v>
      </c>
      <c r="AD28" s="105"/>
      <c r="AE28" s="106">
        <f t="shared" si="6"/>
        <v>0</v>
      </c>
      <c r="AF28" s="104"/>
      <c r="AG28" s="105"/>
      <c r="AH28" s="106" t="str">
        <f t="shared" si="7"/>
        <v/>
      </c>
      <c r="AI28" s="104">
        <v>1</v>
      </c>
      <c r="AJ28" s="105"/>
      <c r="AK28" s="106">
        <f t="shared" si="8"/>
        <v>0</v>
      </c>
      <c r="AL28" s="104"/>
      <c r="AM28" s="105"/>
      <c r="AN28" s="106" t="str">
        <f t="shared" si="9"/>
        <v/>
      </c>
      <c r="AO28" s="104">
        <v>1</v>
      </c>
      <c r="AP28" s="105"/>
      <c r="AQ28" s="106">
        <f t="shared" si="10"/>
        <v>0</v>
      </c>
      <c r="AR28" s="104"/>
      <c r="AS28" s="105"/>
      <c r="AT28" s="106" t="str">
        <f t="shared" si="11"/>
        <v/>
      </c>
      <c r="AU28" s="104">
        <v>1</v>
      </c>
      <c r="AV28" s="105"/>
      <c r="AW28" s="106">
        <f t="shared" si="12"/>
        <v>0</v>
      </c>
      <c r="AX28" s="104"/>
      <c r="AY28" s="105"/>
      <c r="AZ28" s="106" t="str">
        <f t="shared" si="13"/>
        <v/>
      </c>
      <c r="BA28" s="104">
        <f t="shared" si="19"/>
        <v>5</v>
      </c>
      <c r="BB28" s="104">
        <f t="shared" si="20"/>
        <v>1</v>
      </c>
      <c r="BC28" s="106">
        <f t="shared" si="15"/>
        <v>0.2</v>
      </c>
      <c r="BD28" s="107">
        <f t="shared" si="16"/>
        <v>1.66E-3</v>
      </c>
      <c r="BE28" s="96"/>
      <c r="BF28" s="96"/>
      <c r="BG28" s="96" t="s">
        <v>546</v>
      </c>
      <c r="BH28" s="96" t="s">
        <v>461</v>
      </c>
      <c r="BI28" s="189" t="s">
        <v>587</v>
      </c>
      <c r="BJ28" s="120" t="s">
        <v>506</v>
      </c>
      <c r="BK28" s="129">
        <f t="shared" si="0"/>
        <v>0.2</v>
      </c>
      <c r="BL28" s="130">
        <f t="shared" si="1"/>
        <v>1.66E-3</v>
      </c>
    </row>
    <row r="29" spans="1:64" s="9" customFormat="1" ht="96" customHeight="1" x14ac:dyDescent="0.25">
      <c r="A29" s="8"/>
      <c r="B29" s="325"/>
      <c r="C29" s="93" t="s">
        <v>146</v>
      </c>
      <c r="D29" s="94" t="s">
        <v>462</v>
      </c>
      <c r="E29" s="326" t="s">
        <v>463</v>
      </c>
      <c r="F29" s="326"/>
      <c r="G29" s="93" t="s">
        <v>464</v>
      </c>
      <c r="H29" s="321" t="s">
        <v>465</v>
      </c>
      <c r="I29" s="321"/>
      <c r="J29" s="321"/>
      <c r="K29" s="321"/>
      <c r="L29" s="321" t="s">
        <v>90</v>
      </c>
      <c r="M29" s="321"/>
      <c r="N29" s="319">
        <v>45030</v>
      </c>
      <c r="O29" s="319"/>
      <c r="P29" s="51">
        <v>8.3000000000000001E-3</v>
      </c>
      <c r="Q29" s="104"/>
      <c r="R29" s="105"/>
      <c r="S29" s="106" t="str">
        <f t="shared" si="2"/>
        <v/>
      </c>
      <c r="T29" s="104"/>
      <c r="U29" s="105"/>
      <c r="V29" s="106" t="str">
        <f t="shared" si="3"/>
        <v/>
      </c>
      <c r="W29" s="104"/>
      <c r="X29" s="105"/>
      <c r="Y29" s="106" t="str">
        <f t="shared" si="4"/>
        <v/>
      </c>
      <c r="Z29" s="104">
        <v>1</v>
      </c>
      <c r="AA29" s="105">
        <v>1</v>
      </c>
      <c r="AB29" s="106">
        <f t="shared" si="5"/>
        <v>1</v>
      </c>
      <c r="AC29" s="104"/>
      <c r="AD29" s="105"/>
      <c r="AE29" s="106" t="str">
        <f t="shared" si="6"/>
        <v/>
      </c>
      <c r="AF29" s="104"/>
      <c r="AG29" s="105"/>
      <c r="AH29" s="106" t="str">
        <f t="shared" si="7"/>
        <v/>
      </c>
      <c r="AI29" s="104"/>
      <c r="AJ29" s="105"/>
      <c r="AK29" s="106" t="str">
        <f t="shared" si="8"/>
        <v/>
      </c>
      <c r="AL29" s="104"/>
      <c r="AM29" s="105"/>
      <c r="AN29" s="106" t="str">
        <f t="shared" si="9"/>
        <v/>
      </c>
      <c r="AO29" s="104"/>
      <c r="AP29" s="105"/>
      <c r="AQ29" s="106" t="str">
        <f t="shared" si="10"/>
        <v/>
      </c>
      <c r="AR29" s="104"/>
      <c r="AS29" s="105"/>
      <c r="AT29" s="106" t="str">
        <f t="shared" si="11"/>
        <v/>
      </c>
      <c r="AU29" s="104"/>
      <c r="AV29" s="105"/>
      <c r="AW29" s="106" t="str">
        <f t="shared" si="12"/>
        <v/>
      </c>
      <c r="AX29" s="104"/>
      <c r="AY29" s="105"/>
      <c r="AZ29" s="106" t="str">
        <f t="shared" si="13"/>
        <v/>
      </c>
      <c r="BA29" s="104">
        <f t="shared" si="19"/>
        <v>1</v>
      </c>
      <c r="BB29" s="104">
        <f t="shared" si="20"/>
        <v>1</v>
      </c>
      <c r="BC29" s="106">
        <f t="shared" si="15"/>
        <v>1</v>
      </c>
      <c r="BD29" s="107">
        <f t="shared" si="16"/>
        <v>8.3000000000000001E-3</v>
      </c>
      <c r="BE29" s="96"/>
      <c r="BF29" s="96"/>
      <c r="BG29" s="96" t="s">
        <v>547</v>
      </c>
      <c r="BH29" s="96" t="s">
        <v>548</v>
      </c>
      <c r="BI29" s="189" t="s">
        <v>588</v>
      </c>
      <c r="BJ29" s="120" t="s">
        <v>506</v>
      </c>
      <c r="BK29" s="172">
        <f t="shared" si="0"/>
        <v>1</v>
      </c>
      <c r="BL29" s="130">
        <f t="shared" si="1"/>
        <v>8.3000000000000001E-3</v>
      </c>
    </row>
    <row r="30" spans="1:64" s="9" customFormat="1" ht="37.5" customHeight="1" x14ac:dyDescent="0.25">
      <c r="A30" s="8"/>
      <c r="B30" s="325"/>
      <c r="C30" s="93" t="s">
        <v>339</v>
      </c>
      <c r="D30" s="94" t="s">
        <v>466</v>
      </c>
      <c r="E30" s="321" t="s">
        <v>467</v>
      </c>
      <c r="F30" s="321"/>
      <c r="G30" s="93" t="s">
        <v>141</v>
      </c>
      <c r="H30" s="321" t="s">
        <v>142</v>
      </c>
      <c r="I30" s="321"/>
      <c r="J30" s="321"/>
      <c r="K30" s="321"/>
      <c r="L30" s="321" t="s">
        <v>90</v>
      </c>
      <c r="M30" s="321"/>
      <c r="N30" s="319" t="s">
        <v>468</v>
      </c>
      <c r="O30" s="319"/>
      <c r="P30" s="51">
        <v>8.3000000000000001E-3</v>
      </c>
      <c r="Q30" s="104"/>
      <c r="R30" s="105"/>
      <c r="S30" s="106" t="str">
        <f t="shared" si="2"/>
        <v/>
      </c>
      <c r="T30" s="104"/>
      <c r="U30" s="105"/>
      <c r="V30" s="106" t="str">
        <f t="shared" si="3"/>
        <v/>
      </c>
      <c r="W30" s="104"/>
      <c r="X30" s="105"/>
      <c r="Y30" s="106" t="str">
        <f t="shared" si="4"/>
        <v/>
      </c>
      <c r="Z30" s="104"/>
      <c r="AA30" s="105"/>
      <c r="AB30" s="106" t="str">
        <f t="shared" si="5"/>
        <v/>
      </c>
      <c r="AC30" s="104">
        <v>1</v>
      </c>
      <c r="AD30" s="105"/>
      <c r="AE30" s="106">
        <f t="shared" si="6"/>
        <v>0</v>
      </c>
      <c r="AF30" s="104"/>
      <c r="AG30" s="105"/>
      <c r="AH30" s="106" t="str">
        <f t="shared" si="7"/>
        <v/>
      </c>
      <c r="AI30" s="104"/>
      <c r="AJ30" s="105"/>
      <c r="AK30" s="106" t="str">
        <f t="shared" si="8"/>
        <v/>
      </c>
      <c r="AL30" s="104"/>
      <c r="AM30" s="105"/>
      <c r="AN30" s="106" t="str">
        <f t="shared" si="9"/>
        <v/>
      </c>
      <c r="AO30" s="104"/>
      <c r="AP30" s="105"/>
      <c r="AQ30" s="106" t="str">
        <f t="shared" si="10"/>
        <v/>
      </c>
      <c r="AR30" s="104"/>
      <c r="AS30" s="105"/>
      <c r="AT30" s="106" t="str">
        <f t="shared" si="11"/>
        <v/>
      </c>
      <c r="AU30" s="104"/>
      <c r="AV30" s="105"/>
      <c r="AW30" s="106" t="str">
        <f t="shared" si="12"/>
        <v/>
      </c>
      <c r="AX30" s="104">
        <v>1</v>
      </c>
      <c r="AY30" s="105"/>
      <c r="AZ30" s="106">
        <f t="shared" si="13"/>
        <v>0</v>
      </c>
      <c r="BA30" s="104">
        <f t="shared" si="19"/>
        <v>2</v>
      </c>
      <c r="BB30" s="104">
        <f t="shared" si="20"/>
        <v>0</v>
      </c>
      <c r="BC30" s="106">
        <f t="shared" si="15"/>
        <v>0</v>
      </c>
      <c r="BD30" s="107">
        <f t="shared" si="16"/>
        <v>0</v>
      </c>
      <c r="BE30" s="96"/>
      <c r="BF30" s="96"/>
      <c r="BG30" s="96" t="s">
        <v>145</v>
      </c>
      <c r="BH30" s="96" t="s">
        <v>91</v>
      </c>
      <c r="BI30" s="122" t="s">
        <v>531</v>
      </c>
      <c r="BJ30" s="120" t="s">
        <v>507</v>
      </c>
      <c r="BK30" s="127">
        <f t="shared" si="0"/>
        <v>0</v>
      </c>
      <c r="BL30" s="130">
        <f t="shared" si="1"/>
        <v>0</v>
      </c>
    </row>
    <row r="31" spans="1:64" s="7" customFormat="1" ht="30" customHeight="1" x14ac:dyDescent="0.2">
      <c r="B31" s="8"/>
      <c r="C31" s="8"/>
      <c r="D31" s="10"/>
      <c r="E31" s="10"/>
      <c r="F31" s="10"/>
      <c r="G31" s="11"/>
      <c r="H31" s="8"/>
      <c r="I31" s="8"/>
      <c r="J31" s="8"/>
      <c r="K31" s="8"/>
      <c r="L31" s="8"/>
      <c r="M31" s="8"/>
      <c r="N31" s="8"/>
      <c r="O31" s="8"/>
      <c r="BG31" s="62"/>
      <c r="BH31" s="62"/>
      <c r="BI31" s="109"/>
      <c r="BJ31" s="61"/>
      <c r="BK31" s="61"/>
      <c r="BL31" s="138">
        <f>SUM(BL7:BL30)</f>
        <v>3.4438712121212127E-2</v>
      </c>
    </row>
    <row r="32" spans="1:64" s="7" customFormat="1" ht="30" customHeight="1" x14ac:dyDescent="0.2">
      <c r="B32" s="8"/>
      <c r="C32" s="8"/>
      <c r="D32" s="10"/>
      <c r="E32" s="10"/>
      <c r="F32" s="10"/>
      <c r="G32" s="11"/>
      <c r="H32" s="8"/>
      <c r="I32" s="8"/>
      <c r="J32" s="8"/>
      <c r="K32" s="8"/>
      <c r="L32" s="8"/>
      <c r="M32" s="8"/>
      <c r="N32" s="8"/>
      <c r="O32" s="8"/>
      <c r="BG32" s="62"/>
      <c r="BH32" s="62"/>
      <c r="BI32" s="109"/>
      <c r="BJ32" s="61"/>
      <c r="BK32" s="61"/>
      <c r="BL32" s="61"/>
    </row>
    <row r="33" spans="2:64" s="7" customFormat="1" ht="30" customHeight="1" x14ac:dyDescent="0.2">
      <c r="B33" s="8"/>
      <c r="C33" s="8"/>
      <c r="D33" s="10"/>
      <c r="E33" s="10"/>
      <c r="F33" s="10"/>
      <c r="G33" s="11"/>
      <c r="H33" s="8"/>
      <c r="I33" s="8"/>
      <c r="J33" s="8"/>
      <c r="K33" s="8"/>
      <c r="L33" s="8"/>
      <c r="M33" s="8"/>
      <c r="N33" s="8"/>
      <c r="O33" s="8"/>
      <c r="BG33" s="62"/>
      <c r="BH33" s="62"/>
      <c r="BI33" s="109"/>
      <c r="BJ33" s="61"/>
      <c r="BK33" s="61"/>
      <c r="BL33" s="61"/>
    </row>
    <row r="34" spans="2:64" s="7" customFormat="1" ht="30" customHeight="1" x14ac:dyDescent="0.2">
      <c r="B34" s="8"/>
      <c r="C34" s="8"/>
      <c r="D34" s="10"/>
      <c r="E34" s="10"/>
      <c r="F34" s="10"/>
      <c r="G34" s="11"/>
      <c r="H34" s="8"/>
      <c r="I34" s="8"/>
      <c r="J34" s="8"/>
      <c r="K34" s="8"/>
      <c r="L34" s="8"/>
      <c r="M34" s="8"/>
      <c r="N34" s="8"/>
      <c r="O34" s="8"/>
      <c r="BG34" s="62"/>
      <c r="BH34" s="62"/>
      <c r="BI34" s="109"/>
      <c r="BJ34" s="61"/>
      <c r="BK34" s="61"/>
      <c r="BL34" s="61"/>
    </row>
    <row r="35" spans="2:64" s="7" customFormat="1" ht="30" customHeight="1" x14ac:dyDescent="0.2">
      <c r="B35" s="8"/>
      <c r="C35" s="8"/>
      <c r="D35" s="10"/>
      <c r="E35" s="10"/>
      <c r="F35" s="10"/>
      <c r="G35" s="11"/>
      <c r="H35" s="8"/>
      <c r="I35" s="8"/>
      <c r="J35" s="8"/>
      <c r="K35" s="8"/>
      <c r="L35" s="8"/>
      <c r="M35" s="8"/>
      <c r="N35" s="8"/>
      <c r="O35" s="8"/>
      <c r="BG35" s="62"/>
      <c r="BH35" s="62"/>
      <c r="BI35" s="109"/>
      <c r="BJ35" s="61"/>
      <c r="BK35" s="61"/>
      <c r="BL35" s="61"/>
    </row>
    <row r="36" spans="2:64" s="7" customFormat="1" ht="30" customHeight="1" x14ac:dyDescent="0.2">
      <c r="B36" s="8"/>
      <c r="C36" s="8"/>
      <c r="D36" s="10"/>
      <c r="E36" s="10"/>
      <c r="F36" s="10"/>
      <c r="G36" s="11"/>
      <c r="H36" s="8"/>
      <c r="I36" s="8"/>
      <c r="J36" s="8"/>
      <c r="K36" s="8"/>
      <c r="L36" s="8"/>
      <c r="M36" s="8"/>
      <c r="N36" s="8"/>
      <c r="O36" s="8"/>
      <c r="BG36" s="62"/>
      <c r="BH36" s="62"/>
      <c r="BI36" s="109"/>
      <c r="BJ36" s="61"/>
      <c r="BK36" s="61"/>
      <c r="BL36" s="61"/>
    </row>
    <row r="37" spans="2:64" s="7" customFormat="1" ht="30" customHeight="1" x14ac:dyDescent="0.2">
      <c r="B37" s="8"/>
      <c r="C37" s="8"/>
      <c r="D37" s="10"/>
      <c r="E37" s="10"/>
      <c r="F37" s="10"/>
      <c r="G37" s="11"/>
      <c r="H37" s="8"/>
      <c r="I37" s="8"/>
      <c r="J37" s="8"/>
      <c r="K37" s="8"/>
      <c r="L37" s="8"/>
      <c r="M37" s="8"/>
      <c r="N37" s="8"/>
      <c r="O37" s="8"/>
      <c r="BG37" s="62"/>
      <c r="BH37" s="62"/>
      <c r="BI37" s="109"/>
      <c r="BJ37" s="61"/>
      <c r="BK37" s="61"/>
      <c r="BL37" s="61"/>
    </row>
    <row r="38" spans="2:64" s="7" customFormat="1" ht="30" customHeight="1" x14ac:dyDescent="0.2">
      <c r="B38" s="8"/>
      <c r="C38" s="8"/>
      <c r="D38" s="10"/>
      <c r="E38" s="10"/>
      <c r="F38" s="10"/>
      <c r="G38" s="11"/>
      <c r="H38" s="8"/>
      <c r="I38" s="8"/>
      <c r="J38" s="8"/>
      <c r="K38" s="8"/>
      <c r="L38" s="8"/>
      <c r="M38" s="8"/>
      <c r="N38" s="8"/>
      <c r="O38" s="8"/>
      <c r="BG38" s="62"/>
      <c r="BH38" s="62"/>
      <c r="BI38" s="109"/>
      <c r="BJ38" s="61"/>
      <c r="BK38" s="61"/>
      <c r="BL38" s="61"/>
    </row>
    <row r="39" spans="2:64" s="7" customFormat="1" ht="30" customHeight="1" x14ac:dyDescent="0.2">
      <c r="B39" s="8"/>
      <c r="C39" s="8"/>
      <c r="D39" s="10"/>
      <c r="E39" s="10"/>
      <c r="F39" s="10"/>
      <c r="G39" s="11"/>
      <c r="H39" s="8"/>
      <c r="I39" s="8"/>
      <c r="J39" s="8"/>
      <c r="K39" s="8"/>
      <c r="L39" s="8"/>
      <c r="M39" s="8"/>
      <c r="N39" s="8"/>
      <c r="O39" s="8"/>
      <c r="BG39" s="62"/>
      <c r="BH39" s="62"/>
      <c r="BI39" s="109"/>
      <c r="BJ39" s="61"/>
      <c r="BK39" s="61"/>
      <c r="BL39" s="61"/>
    </row>
    <row r="40" spans="2:64" s="7" customFormat="1" ht="30" customHeight="1" x14ac:dyDescent="0.2">
      <c r="B40" s="8"/>
      <c r="C40" s="8"/>
      <c r="D40" s="10"/>
      <c r="E40" s="10"/>
      <c r="F40" s="10"/>
      <c r="G40" s="11"/>
      <c r="H40" s="8"/>
      <c r="I40" s="8"/>
      <c r="J40" s="8"/>
      <c r="K40" s="8"/>
      <c r="L40" s="8"/>
      <c r="M40" s="8"/>
      <c r="N40" s="8"/>
      <c r="O40" s="8"/>
      <c r="BG40" s="62"/>
      <c r="BH40" s="62"/>
      <c r="BI40" s="109"/>
      <c r="BJ40" s="61"/>
      <c r="BK40" s="61"/>
      <c r="BL40" s="61"/>
    </row>
    <row r="41" spans="2:64" s="7" customFormat="1" ht="30" customHeight="1" x14ac:dyDescent="0.2">
      <c r="B41" s="8"/>
      <c r="C41" s="8"/>
      <c r="D41" s="10"/>
      <c r="E41" s="10"/>
      <c r="F41" s="10"/>
      <c r="G41" s="11"/>
      <c r="H41" s="8"/>
      <c r="I41" s="8"/>
      <c r="J41" s="8"/>
      <c r="K41" s="8"/>
      <c r="L41" s="8"/>
      <c r="M41" s="8"/>
      <c r="N41" s="8"/>
      <c r="O41" s="8"/>
      <c r="BG41" s="62"/>
      <c r="BH41" s="62"/>
      <c r="BI41" s="109"/>
      <c r="BJ41" s="61"/>
      <c r="BK41" s="61"/>
      <c r="BL41" s="61"/>
    </row>
    <row r="42" spans="2:64" s="7" customFormat="1" ht="30" customHeight="1" x14ac:dyDescent="0.2">
      <c r="B42" s="8"/>
      <c r="C42" s="8"/>
      <c r="D42" s="10"/>
      <c r="E42" s="10"/>
      <c r="F42" s="10"/>
      <c r="G42" s="11"/>
      <c r="H42" s="8"/>
      <c r="I42" s="8"/>
      <c r="J42" s="8"/>
      <c r="K42" s="8"/>
      <c r="L42" s="8"/>
      <c r="M42" s="8"/>
      <c r="N42" s="8"/>
      <c r="O42" s="8"/>
      <c r="BG42" s="62"/>
      <c r="BH42" s="62"/>
      <c r="BI42" s="109"/>
      <c r="BJ42" s="61"/>
      <c r="BK42" s="61"/>
      <c r="BL42" s="61"/>
    </row>
    <row r="43" spans="2:64" s="7" customFormat="1" ht="30" customHeight="1" x14ac:dyDescent="0.2">
      <c r="B43" s="8"/>
      <c r="C43" s="8"/>
      <c r="D43" s="10"/>
      <c r="E43" s="10"/>
      <c r="F43" s="10"/>
      <c r="G43" s="11"/>
      <c r="H43" s="8"/>
      <c r="I43" s="8"/>
      <c r="J43" s="8"/>
      <c r="K43" s="8"/>
      <c r="L43" s="8"/>
      <c r="M43" s="8"/>
      <c r="N43" s="8"/>
      <c r="O43" s="8"/>
      <c r="BG43" s="62"/>
      <c r="BH43" s="62"/>
      <c r="BI43" s="109"/>
      <c r="BJ43" s="61"/>
      <c r="BK43" s="61"/>
      <c r="BL43" s="61"/>
    </row>
    <row r="44" spans="2:64" s="7" customFormat="1" ht="30" customHeight="1" x14ac:dyDescent="0.2">
      <c r="B44" s="8"/>
      <c r="C44" s="8"/>
      <c r="D44" s="10"/>
      <c r="E44" s="10"/>
      <c r="F44" s="10"/>
      <c r="G44" s="11"/>
      <c r="H44" s="8"/>
      <c r="I44" s="8"/>
      <c r="J44" s="8"/>
      <c r="K44" s="8"/>
      <c r="L44" s="8"/>
      <c r="M44" s="8"/>
      <c r="N44" s="8"/>
      <c r="O44" s="8"/>
      <c r="BG44" s="62"/>
      <c r="BH44" s="62"/>
      <c r="BI44" s="109"/>
      <c r="BJ44" s="61"/>
      <c r="BK44" s="61"/>
      <c r="BL44" s="61"/>
    </row>
    <row r="45" spans="2:64" s="7" customFormat="1" ht="30" customHeight="1" x14ac:dyDescent="0.2">
      <c r="B45" s="8"/>
      <c r="C45" s="8"/>
      <c r="D45" s="10"/>
      <c r="E45" s="10"/>
      <c r="F45" s="10"/>
      <c r="G45" s="11"/>
      <c r="H45" s="8"/>
      <c r="I45" s="8"/>
      <c r="J45" s="8"/>
      <c r="K45" s="8"/>
      <c r="L45" s="8"/>
      <c r="M45" s="8"/>
      <c r="N45" s="8"/>
      <c r="O45" s="8"/>
      <c r="BG45" s="62"/>
      <c r="BH45" s="62"/>
      <c r="BI45" s="109"/>
      <c r="BJ45" s="61"/>
      <c r="BK45" s="61"/>
      <c r="BL45" s="61"/>
    </row>
    <row r="46" spans="2:64" s="7" customFormat="1" ht="30" customHeight="1" x14ac:dyDescent="0.2">
      <c r="B46" s="8"/>
      <c r="C46" s="8"/>
      <c r="D46" s="10"/>
      <c r="E46" s="10"/>
      <c r="F46" s="10"/>
      <c r="G46" s="11"/>
      <c r="H46" s="8"/>
      <c r="I46" s="8"/>
      <c r="J46" s="8"/>
      <c r="K46" s="8"/>
      <c r="L46" s="8"/>
      <c r="M46" s="8"/>
      <c r="N46" s="8"/>
      <c r="O46" s="8"/>
      <c r="BG46" s="62"/>
      <c r="BH46" s="62"/>
      <c r="BI46" s="109"/>
      <c r="BJ46" s="61"/>
      <c r="BK46" s="61"/>
      <c r="BL46" s="61"/>
    </row>
    <row r="47" spans="2:64" s="7" customFormat="1" ht="30" customHeight="1" x14ac:dyDescent="0.2">
      <c r="B47" s="8"/>
      <c r="C47" s="8"/>
      <c r="D47" s="10"/>
      <c r="E47" s="10"/>
      <c r="F47" s="10"/>
      <c r="G47" s="11"/>
      <c r="H47" s="8"/>
      <c r="I47" s="8"/>
      <c r="J47" s="8"/>
      <c r="K47" s="8"/>
      <c r="L47" s="8"/>
      <c r="M47" s="8"/>
      <c r="N47" s="8"/>
      <c r="O47" s="8"/>
      <c r="BG47" s="62"/>
      <c r="BH47" s="62"/>
      <c r="BI47" s="109"/>
      <c r="BJ47" s="61"/>
      <c r="BK47" s="61"/>
      <c r="BL47" s="61"/>
    </row>
    <row r="48" spans="2:64" s="7" customFormat="1" ht="30" customHeight="1" x14ac:dyDescent="0.2">
      <c r="B48" s="8"/>
      <c r="C48" s="8"/>
      <c r="D48" s="12"/>
      <c r="E48" s="10"/>
      <c r="F48" s="10"/>
      <c r="G48" s="11"/>
      <c r="H48" s="8"/>
      <c r="I48" s="8"/>
      <c r="J48" s="8"/>
      <c r="K48" s="8"/>
      <c r="L48" s="8"/>
      <c r="M48" s="8"/>
      <c r="N48" s="8"/>
      <c r="O48" s="8"/>
      <c r="BG48" s="62"/>
      <c r="BH48" s="62"/>
      <c r="BI48" s="109"/>
      <c r="BJ48" s="61"/>
      <c r="BK48" s="61"/>
      <c r="BL48" s="61"/>
    </row>
    <row r="49" spans="2:64" s="7" customFormat="1" ht="30" customHeight="1" x14ac:dyDescent="0.2">
      <c r="B49" s="8"/>
      <c r="C49" s="8"/>
      <c r="D49" s="12"/>
      <c r="E49" s="10"/>
      <c r="F49" s="10"/>
      <c r="G49" s="11"/>
      <c r="H49" s="8"/>
      <c r="I49" s="8"/>
      <c r="J49" s="8"/>
      <c r="K49" s="8"/>
      <c r="L49" s="8"/>
      <c r="M49" s="8"/>
      <c r="N49" s="8"/>
      <c r="O49" s="8"/>
      <c r="BG49" s="62"/>
      <c r="BH49" s="62"/>
      <c r="BI49" s="109"/>
      <c r="BJ49" s="61"/>
      <c r="BK49" s="61"/>
      <c r="BL49" s="61"/>
    </row>
    <row r="50" spans="2:64" s="7" customFormat="1" ht="30" customHeight="1" x14ac:dyDescent="0.2">
      <c r="B50" s="8"/>
      <c r="C50" s="8"/>
      <c r="D50" s="12"/>
      <c r="E50" s="10"/>
      <c r="F50" s="10"/>
      <c r="G50" s="11"/>
      <c r="H50" s="8"/>
      <c r="I50" s="8"/>
      <c r="J50" s="8"/>
      <c r="K50" s="8"/>
      <c r="L50" s="8"/>
      <c r="M50" s="8"/>
      <c r="N50" s="8"/>
      <c r="O50" s="8"/>
      <c r="BG50" s="62"/>
      <c r="BH50" s="62"/>
      <c r="BI50" s="109"/>
      <c r="BJ50" s="61"/>
      <c r="BK50" s="61"/>
      <c r="BL50" s="61"/>
    </row>
    <row r="51" spans="2:64" s="7" customFormat="1" ht="30" customHeight="1" x14ac:dyDescent="0.2">
      <c r="B51" s="8"/>
      <c r="C51" s="8"/>
      <c r="D51" s="12"/>
      <c r="E51" s="10"/>
      <c r="F51" s="10"/>
      <c r="G51" s="11"/>
      <c r="H51" s="8"/>
      <c r="I51" s="8"/>
      <c r="J51" s="8"/>
      <c r="K51" s="8"/>
      <c r="L51" s="8"/>
      <c r="M51" s="8"/>
      <c r="N51" s="8"/>
      <c r="O51" s="8"/>
      <c r="BG51" s="62"/>
      <c r="BH51" s="62"/>
      <c r="BI51" s="109"/>
      <c r="BJ51" s="61"/>
      <c r="BK51" s="61"/>
      <c r="BL51" s="61"/>
    </row>
    <row r="52" spans="2:64" s="7" customFormat="1" ht="30" customHeight="1" x14ac:dyDescent="0.2">
      <c r="B52" s="8"/>
      <c r="C52" s="8"/>
      <c r="D52" s="12"/>
      <c r="E52" s="10"/>
      <c r="F52" s="10"/>
      <c r="G52" s="11"/>
      <c r="H52" s="8"/>
      <c r="I52" s="8"/>
      <c r="J52" s="8"/>
      <c r="K52" s="8"/>
      <c r="L52" s="8"/>
      <c r="M52" s="8"/>
      <c r="N52" s="8"/>
      <c r="O52" s="8"/>
      <c r="BG52" s="62"/>
      <c r="BH52" s="62"/>
      <c r="BI52" s="109"/>
      <c r="BJ52" s="61"/>
      <c r="BK52" s="61"/>
      <c r="BL52" s="61"/>
    </row>
  </sheetData>
  <autoFilter ref="A6:BL31">
    <filterColumn colId="4" showButton="0"/>
    <filterColumn colId="7" showButton="0"/>
    <filterColumn colId="9" showButton="0"/>
    <filterColumn colId="11" showButton="0"/>
    <filterColumn colId="13" showButton="0"/>
  </autoFilter>
  <mergeCells count="152">
    <mergeCell ref="BI5:BI6"/>
    <mergeCell ref="BJ5:BJ6"/>
    <mergeCell ref="BK5:BK6"/>
    <mergeCell ref="BL5:BL6"/>
    <mergeCell ref="N3:O3"/>
    <mergeCell ref="L4:M4"/>
    <mergeCell ref="N4:O4"/>
    <mergeCell ref="B5:P5"/>
    <mergeCell ref="E6:F6"/>
    <mergeCell ref="H6:I6"/>
    <mergeCell ref="J6:K6"/>
    <mergeCell ref="L6:M6"/>
    <mergeCell ref="N6:O6"/>
    <mergeCell ref="B1:C4"/>
    <mergeCell ref="D1:E2"/>
    <mergeCell ref="F1:K2"/>
    <mergeCell ref="L1:M1"/>
    <mergeCell ref="N1:O1"/>
    <mergeCell ref="L2:M2"/>
    <mergeCell ref="N2:O2"/>
    <mergeCell ref="D3:E4"/>
    <mergeCell ref="F3:K4"/>
    <mergeCell ref="L3:M3"/>
    <mergeCell ref="B7:B18"/>
    <mergeCell ref="E7:F7"/>
    <mergeCell ref="H7:I7"/>
    <mergeCell ref="J7:K7"/>
    <mergeCell ref="L7:M7"/>
    <mergeCell ref="N7:O7"/>
    <mergeCell ref="E8:F8"/>
    <mergeCell ref="H8:I8"/>
    <mergeCell ref="J8:K8"/>
    <mergeCell ref="L8:M8"/>
    <mergeCell ref="N10:O10"/>
    <mergeCell ref="E11:F11"/>
    <mergeCell ref="H11:I11"/>
    <mergeCell ref="J11:K11"/>
    <mergeCell ref="L11:M11"/>
    <mergeCell ref="N11:O11"/>
    <mergeCell ref="C10:C11"/>
    <mergeCell ref="D10:D11"/>
    <mergeCell ref="E10:F10"/>
    <mergeCell ref="H10:I10"/>
    <mergeCell ref="J10:K10"/>
    <mergeCell ref="L10:M10"/>
    <mergeCell ref="N8:O8"/>
    <mergeCell ref="E9:F9"/>
    <mergeCell ref="H9:I9"/>
    <mergeCell ref="J9:K9"/>
    <mergeCell ref="L9:M9"/>
    <mergeCell ref="N9:O9"/>
    <mergeCell ref="E12:F12"/>
    <mergeCell ref="H12:I12"/>
    <mergeCell ref="J12:K12"/>
    <mergeCell ref="L12:M12"/>
    <mergeCell ref="N12:O12"/>
    <mergeCell ref="E13:F13"/>
    <mergeCell ref="H13:I13"/>
    <mergeCell ref="J13:K13"/>
    <mergeCell ref="L13:M13"/>
    <mergeCell ref="N13:O13"/>
    <mergeCell ref="E14:F14"/>
    <mergeCell ref="H14:I14"/>
    <mergeCell ref="J14:K14"/>
    <mergeCell ref="L14:M14"/>
    <mergeCell ref="N14:O14"/>
    <mergeCell ref="E15:F15"/>
    <mergeCell ref="H15:I15"/>
    <mergeCell ref="J15:K15"/>
    <mergeCell ref="L15:M15"/>
    <mergeCell ref="N15:O15"/>
    <mergeCell ref="L18:M18"/>
    <mergeCell ref="N18:O18"/>
    <mergeCell ref="E19:F19"/>
    <mergeCell ref="H19:I19"/>
    <mergeCell ref="J19:K19"/>
    <mergeCell ref="L19:M19"/>
    <mergeCell ref="N19:O19"/>
    <mergeCell ref="E16:F16"/>
    <mergeCell ref="H16:I16"/>
    <mergeCell ref="J16:K16"/>
    <mergeCell ref="L16:M16"/>
    <mergeCell ref="N16:O16"/>
    <mergeCell ref="E17:F17"/>
    <mergeCell ref="H17:I17"/>
    <mergeCell ref="J17:K17"/>
    <mergeCell ref="L17:M17"/>
    <mergeCell ref="N17:O17"/>
    <mergeCell ref="J18:K18"/>
    <mergeCell ref="H18:I18"/>
    <mergeCell ref="E20:F20"/>
    <mergeCell ref="H20:I20"/>
    <mergeCell ref="J20:K20"/>
    <mergeCell ref="L20:M20"/>
    <mergeCell ref="E23:F23"/>
    <mergeCell ref="H23:I23"/>
    <mergeCell ref="J23:K23"/>
    <mergeCell ref="L23:M23"/>
    <mergeCell ref="H22:I22"/>
    <mergeCell ref="J22:K22"/>
    <mergeCell ref="L22:M22"/>
    <mergeCell ref="E22:F22"/>
    <mergeCell ref="E21:F21"/>
    <mergeCell ref="H21:I21"/>
    <mergeCell ref="J21:K21"/>
    <mergeCell ref="L21:M21"/>
    <mergeCell ref="B28:B30"/>
    <mergeCell ref="E28:F28"/>
    <mergeCell ref="H28:I28"/>
    <mergeCell ref="J28:K28"/>
    <mergeCell ref="L28:M28"/>
    <mergeCell ref="N25:O25"/>
    <mergeCell ref="E26:F26"/>
    <mergeCell ref="H26:I26"/>
    <mergeCell ref="J26:K26"/>
    <mergeCell ref="L26:M26"/>
    <mergeCell ref="N26:O26"/>
    <mergeCell ref="B24:B27"/>
    <mergeCell ref="E24:F24"/>
    <mergeCell ref="H24:I24"/>
    <mergeCell ref="J24:K24"/>
    <mergeCell ref="L24:M24"/>
    <mergeCell ref="E25:F25"/>
    <mergeCell ref="H25:I25"/>
    <mergeCell ref="J25:K25"/>
    <mergeCell ref="L25:M25"/>
    <mergeCell ref="N24:O24"/>
    <mergeCell ref="E27:F27"/>
    <mergeCell ref="B20:B23"/>
    <mergeCell ref="BG5:BH5"/>
    <mergeCell ref="BE5:BF5"/>
    <mergeCell ref="E30:F30"/>
    <mergeCell ref="H30:I30"/>
    <mergeCell ref="J30:K30"/>
    <mergeCell ref="L30:M30"/>
    <mergeCell ref="N30:O30"/>
    <mergeCell ref="BC5:BC6"/>
    <mergeCell ref="N28:O28"/>
    <mergeCell ref="E29:F29"/>
    <mergeCell ref="H29:I29"/>
    <mergeCell ref="J29:K29"/>
    <mergeCell ref="L29:M29"/>
    <mergeCell ref="N29:O29"/>
    <mergeCell ref="H27:I27"/>
    <mergeCell ref="J27:K27"/>
    <mergeCell ref="L27:M27"/>
    <mergeCell ref="N27:O27"/>
    <mergeCell ref="N23:O23"/>
    <mergeCell ref="N20:O20"/>
    <mergeCell ref="N21:O21"/>
    <mergeCell ref="N22:O22"/>
    <mergeCell ref="E18:F18"/>
  </mergeCells>
  <conditionalFormatting sqref="S7:S30 V7:V30 Y7:Y30 AB7:AB30 AE7:AE30 AH7:AH30 AK7:AK30 AN7:AN30 AQ7:AQ30 AT7:AT30 AW7:AW30 AZ7:AZ30 BC7:BC30">
    <cfRule type="cellIs" dxfId="41" priority="37" stopIfTrue="1" operator="between">
      <formula>1%</formula>
      <formula>90%</formula>
    </cfRule>
    <cfRule type="cellIs" dxfId="40" priority="38" stopIfTrue="1" operator="equal">
      <formula>1</formula>
    </cfRule>
    <cfRule type="cellIs" dxfId="39" priority="39" stopIfTrue="1" operator="equal">
      <formula>0</formula>
    </cfRule>
  </conditionalFormatting>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BO25"/>
  <sheetViews>
    <sheetView showGridLines="0" topLeftCell="B1" zoomScaleNormal="100" zoomScaleSheetLayoutView="70" workbookViewId="0">
      <pane xSplit="2" ySplit="6" topLeftCell="D7" activePane="bottomRight" state="frozen"/>
      <selection pane="topRight" activeCell="D1" sqref="D1"/>
      <selection pane="bottomLeft" activeCell="B7" sqref="B7"/>
      <selection pane="bottomRight" activeCell="A5" sqref="A5"/>
    </sheetView>
  </sheetViews>
  <sheetFormatPr baseColWidth="10" defaultColWidth="11.42578125" defaultRowHeight="12.75" x14ac:dyDescent="0.2"/>
  <cols>
    <col min="1" max="1" width="4.7109375" style="4" customWidth="1"/>
    <col min="2" max="2" width="17.28515625" style="36" customWidth="1"/>
    <col min="3" max="3" width="15" style="1" customWidth="1"/>
    <col min="4" max="4" width="35.42578125" style="2" customWidth="1"/>
    <col min="5" max="5" width="17.85546875" style="2" customWidth="1"/>
    <col min="6" max="6" width="13.85546875" style="2" customWidth="1"/>
    <col min="7" max="7" width="22.140625" style="36" customWidth="1"/>
    <col min="8" max="8" width="10.28515625" style="1" customWidth="1"/>
    <col min="9" max="9" width="5.42578125" style="1" customWidth="1"/>
    <col min="10" max="10" width="17.7109375" style="1" customWidth="1"/>
    <col min="11" max="11" width="7" style="1" customWidth="1"/>
    <col min="12" max="12" width="15.85546875" style="1" customWidth="1"/>
    <col min="13" max="13" width="14.28515625" style="1" customWidth="1"/>
    <col min="14" max="15" width="7.5703125" style="1" customWidth="1"/>
    <col min="16" max="16" width="18.28515625" style="4" customWidth="1"/>
    <col min="17" max="17" width="6.85546875" style="68" customWidth="1"/>
    <col min="18" max="18" width="5.85546875" style="68" customWidth="1"/>
    <col min="19" max="19" width="11.42578125" style="68" customWidth="1"/>
    <col min="20" max="20" width="6.42578125" style="68" customWidth="1"/>
    <col min="21" max="21" width="5.140625" style="68" bestFit="1" customWidth="1"/>
    <col min="22" max="22" width="6.7109375" style="68" bestFit="1" customWidth="1"/>
    <col min="23" max="23" width="7.28515625" style="68" customWidth="1"/>
    <col min="24" max="24" width="6.85546875" style="68" customWidth="1"/>
    <col min="25" max="25" width="4.7109375" style="68" customWidth="1"/>
    <col min="26" max="26" width="6.85546875" style="68" customWidth="1"/>
    <col min="27" max="27" width="8.140625" style="68" customWidth="1"/>
    <col min="28" max="28" width="7.85546875" style="68" customWidth="1"/>
    <col min="29" max="29" width="6.28515625" style="68" customWidth="1"/>
    <col min="30" max="30" width="7.140625" style="68" customWidth="1"/>
    <col min="31" max="31" width="6.28515625" style="68" customWidth="1"/>
    <col min="32" max="32" width="7.7109375" style="68" customWidth="1"/>
    <col min="33" max="33" width="6.28515625" style="68" customWidth="1"/>
    <col min="34" max="34" width="7.140625" style="68" customWidth="1"/>
    <col min="35" max="35" width="8.140625" style="68" customWidth="1"/>
    <col min="36" max="36" width="6" style="68" customWidth="1"/>
    <col min="37" max="37" width="6.7109375" style="68" customWidth="1"/>
    <col min="38" max="38" width="7.140625" style="68" customWidth="1"/>
    <col min="39" max="39" width="6.5703125" style="68" customWidth="1"/>
    <col min="40" max="40" width="5.85546875" style="68" customWidth="1"/>
    <col min="41" max="41" width="7" style="68" customWidth="1"/>
    <col min="42" max="42" width="7.140625" style="68" customWidth="1"/>
    <col min="43" max="43" width="7.42578125" style="68" customWidth="1"/>
    <col min="44" max="44" width="7" style="68" customWidth="1"/>
    <col min="45" max="46" width="7.28515625" style="68" customWidth="1"/>
    <col min="47" max="47" width="7.7109375" style="68" customWidth="1"/>
    <col min="48" max="48" width="7.85546875" style="68" customWidth="1"/>
    <col min="49" max="49" width="8.7109375" style="68" customWidth="1"/>
    <col min="50" max="50" width="7.7109375" style="68" customWidth="1"/>
    <col min="51" max="52" width="7.42578125" style="68" customWidth="1"/>
    <col min="53" max="56" width="6.42578125" style="68" customWidth="1"/>
    <col min="57" max="58" width="42.7109375" style="68" customWidth="1"/>
    <col min="59" max="60" width="42.7109375" style="62" customWidth="1"/>
    <col min="61" max="61" width="49.140625" style="109" customWidth="1"/>
    <col min="62" max="62" width="13.42578125" style="61" customWidth="1"/>
    <col min="63" max="64" width="13.5703125" style="61" customWidth="1"/>
    <col min="65" max="67" width="11.42578125" style="68"/>
    <col min="68" max="16384" width="11.42578125" style="4"/>
  </cols>
  <sheetData>
    <row r="1" spans="2:67" s="1" customFormat="1" ht="23.25" customHeight="1" x14ac:dyDescent="0.25">
      <c r="B1" s="277"/>
      <c r="C1" s="252"/>
      <c r="D1" s="250" t="s">
        <v>0</v>
      </c>
      <c r="E1" s="250"/>
      <c r="F1" s="252" t="s">
        <v>1</v>
      </c>
      <c r="G1" s="252"/>
      <c r="H1" s="252"/>
      <c r="I1" s="252"/>
      <c r="J1" s="252"/>
      <c r="K1" s="252"/>
      <c r="L1" s="273" t="s">
        <v>2</v>
      </c>
      <c r="M1" s="273"/>
      <c r="N1" s="254" t="s">
        <v>3</v>
      </c>
      <c r="O1" s="254"/>
      <c r="BI1" s="108"/>
      <c r="BJ1" s="13"/>
      <c r="BK1" s="13"/>
      <c r="BL1" s="13"/>
    </row>
    <row r="2" spans="2:67" s="1" customFormat="1" ht="23.25" customHeight="1" x14ac:dyDescent="0.25">
      <c r="B2" s="278"/>
      <c r="C2" s="253"/>
      <c r="D2" s="251"/>
      <c r="E2" s="251"/>
      <c r="F2" s="253"/>
      <c r="G2" s="253"/>
      <c r="H2" s="253"/>
      <c r="I2" s="253"/>
      <c r="J2" s="253"/>
      <c r="K2" s="253"/>
      <c r="L2" s="274" t="s">
        <v>4</v>
      </c>
      <c r="M2" s="274"/>
      <c r="N2" s="217">
        <v>2</v>
      </c>
      <c r="O2" s="217"/>
      <c r="BI2" s="108"/>
      <c r="BJ2" s="13"/>
      <c r="BK2" s="13"/>
      <c r="BL2" s="13"/>
    </row>
    <row r="3" spans="2:67" s="1" customFormat="1" ht="23.25" customHeight="1" x14ac:dyDescent="0.25">
      <c r="B3" s="278"/>
      <c r="C3" s="253"/>
      <c r="D3" s="251" t="s">
        <v>5</v>
      </c>
      <c r="E3" s="251"/>
      <c r="F3" s="253" t="s">
        <v>469</v>
      </c>
      <c r="G3" s="253"/>
      <c r="H3" s="253"/>
      <c r="I3" s="253"/>
      <c r="J3" s="253"/>
      <c r="K3" s="253"/>
      <c r="L3" s="274" t="s">
        <v>7</v>
      </c>
      <c r="M3" s="274"/>
      <c r="N3" s="257">
        <v>43346</v>
      </c>
      <c r="O3" s="257"/>
      <c r="BI3" s="108"/>
      <c r="BJ3" s="13"/>
      <c r="BK3" s="13"/>
      <c r="BL3" s="13"/>
    </row>
    <row r="4" spans="2:67" s="1" customFormat="1" ht="32.25" customHeight="1" x14ac:dyDescent="0.25">
      <c r="B4" s="279"/>
      <c r="C4" s="276"/>
      <c r="D4" s="275"/>
      <c r="E4" s="275"/>
      <c r="F4" s="276"/>
      <c r="G4" s="276"/>
      <c r="H4" s="276"/>
      <c r="I4" s="276"/>
      <c r="J4" s="276"/>
      <c r="K4" s="276"/>
      <c r="L4" s="282" t="s">
        <v>8</v>
      </c>
      <c r="M4" s="282"/>
      <c r="N4" s="281" t="s">
        <v>9</v>
      </c>
      <c r="O4" s="281"/>
      <c r="P4" s="139" t="s">
        <v>43</v>
      </c>
      <c r="BI4" s="108"/>
      <c r="BJ4" s="13"/>
      <c r="BK4" s="13"/>
      <c r="BL4" s="13"/>
    </row>
    <row r="5" spans="2:67" s="1" customFormat="1" ht="30" customHeight="1" x14ac:dyDescent="0.25">
      <c r="B5" s="280" t="s">
        <v>23</v>
      </c>
      <c r="C5" s="280"/>
      <c r="D5" s="280"/>
      <c r="E5" s="280"/>
      <c r="F5" s="280"/>
      <c r="G5" s="280"/>
      <c r="H5" s="280"/>
      <c r="I5" s="280"/>
      <c r="J5" s="280"/>
      <c r="K5" s="280"/>
      <c r="L5" s="280"/>
      <c r="M5" s="280"/>
      <c r="N5" s="280"/>
      <c r="O5" s="280"/>
      <c r="P5" s="280"/>
      <c r="Q5" s="152" t="s">
        <v>44</v>
      </c>
      <c r="R5" s="152"/>
      <c r="S5" s="152" t="s">
        <v>45</v>
      </c>
      <c r="T5" s="153" t="s">
        <v>46</v>
      </c>
      <c r="U5" s="153"/>
      <c r="V5" s="152" t="s">
        <v>45</v>
      </c>
      <c r="W5" s="152" t="s">
        <v>47</v>
      </c>
      <c r="X5" s="152"/>
      <c r="Y5" s="152" t="s">
        <v>45</v>
      </c>
      <c r="Z5" s="153" t="s">
        <v>48</v>
      </c>
      <c r="AA5" s="153"/>
      <c r="AB5" s="152" t="s">
        <v>45</v>
      </c>
      <c r="AC5" s="152" t="s">
        <v>49</v>
      </c>
      <c r="AD5" s="152"/>
      <c r="AE5" s="152" t="s">
        <v>45</v>
      </c>
      <c r="AF5" s="153" t="s">
        <v>50</v>
      </c>
      <c r="AG5" s="153"/>
      <c r="AH5" s="152" t="s">
        <v>45</v>
      </c>
      <c r="AI5" s="152" t="s">
        <v>51</v>
      </c>
      <c r="AJ5" s="152"/>
      <c r="AK5" s="152" t="s">
        <v>45</v>
      </c>
      <c r="AL5" s="153" t="s">
        <v>52</v>
      </c>
      <c r="AM5" s="153"/>
      <c r="AN5" s="152" t="s">
        <v>45</v>
      </c>
      <c r="AO5" s="154" t="s">
        <v>53</v>
      </c>
      <c r="AP5" s="154"/>
      <c r="AQ5" s="152" t="s">
        <v>45</v>
      </c>
      <c r="AR5" s="155" t="s">
        <v>54</v>
      </c>
      <c r="AS5" s="155"/>
      <c r="AT5" s="152" t="s">
        <v>45</v>
      </c>
      <c r="AU5" s="154" t="s">
        <v>55</v>
      </c>
      <c r="AV5" s="154"/>
      <c r="AW5" s="152" t="s">
        <v>45</v>
      </c>
      <c r="AX5" s="155" t="s">
        <v>56</v>
      </c>
      <c r="AY5" s="155"/>
      <c r="AZ5" s="152" t="s">
        <v>45</v>
      </c>
      <c r="BA5" s="154" t="s">
        <v>57</v>
      </c>
      <c r="BB5" s="154"/>
      <c r="BC5" s="283" t="s">
        <v>58</v>
      </c>
      <c r="BD5" s="156" t="s">
        <v>59</v>
      </c>
      <c r="BE5" s="283" t="s">
        <v>60</v>
      </c>
      <c r="BF5" s="283"/>
      <c r="BG5" s="283" t="s">
        <v>61</v>
      </c>
      <c r="BH5" s="283"/>
      <c r="BI5" s="283" t="s">
        <v>500</v>
      </c>
      <c r="BJ5" s="283" t="s">
        <v>505</v>
      </c>
      <c r="BK5" s="283" t="s">
        <v>501</v>
      </c>
      <c r="BL5" s="283" t="s">
        <v>502</v>
      </c>
    </row>
    <row r="6" spans="2:67" s="1" customFormat="1" ht="44.25" customHeight="1" x14ac:dyDescent="0.25">
      <c r="B6" s="91" t="s">
        <v>62</v>
      </c>
      <c r="C6" s="91" t="s">
        <v>63</v>
      </c>
      <c r="D6" s="91" t="s">
        <v>64</v>
      </c>
      <c r="E6" s="323" t="s">
        <v>65</v>
      </c>
      <c r="F6" s="323"/>
      <c r="G6" s="91" t="s">
        <v>66</v>
      </c>
      <c r="H6" s="323" t="s">
        <v>67</v>
      </c>
      <c r="I6" s="323"/>
      <c r="J6" s="323" t="s">
        <v>68</v>
      </c>
      <c r="K6" s="323"/>
      <c r="L6" s="323" t="s">
        <v>69</v>
      </c>
      <c r="M6" s="323"/>
      <c r="N6" s="323" t="s">
        <v>70</v>
      </c>
      <c r="O6" s="323"/>
      <c r="P6" s="50">
        <f>P7+P9+P10+P11+P12+P13+P14</f>
        <v>0.19960000000000003</v>
      </c>
      <c r="Q6" s="157" t="s">
        <v>71</v>
      </c>
      <c r="R6" s="158" t="s">
        <v>72</v>
      </c>
      <c r="S6" s="159"/>
      <c r="T6" s="157" t="s">
        <v>71</v>
      </c>
      <c r="U6" s="158" t="s">
        <v>72</v>
      </c>
      <c r="V6" s="159"/>
      <c r="W6" s="157" t="s">
        <v>71</v>
      </c>
      <c r="X6" s="158" t="s">
        <v>72</v>
      </c>
      <c r="Y6" s="159"/>
      <c r="Z6" s="157" t="s">
        <v>71</v>
      </c>
      <c r="AA6" s="158" t="s">
        <v>72</v>
      </c>
      <c r="AB6" s="159"/>
      <c r="AC6" s="157" t="s">
        <v>71</v>
      </c>
      <c r="AD6" s="158" t="s">
        <v>72</v>
      </c>
      <c r="AE6" s="159"/>
      <c r="AF6" s="157" t="s">
        <v>71</v>
      </c>
      <c r="AG6" s="158" t="s">
        <v>72</v>
      </c>
      <c r="AH6" s="159"/>
      <c r="AI6" s="157" t="s">
        <v>71</v>
      </c>
      <c r="AJ6" s="158" t="s">
        <v>72</v>
      </c>
      <c r="AK6" s="159"/>
      <c r="AL6" s="157" t="s">
        <v>71</v>
      </c>
      <c r="AM6" s="158" t="s">
        <v>72</v>
      </c>
      <c r="AN6" s="159"/>
      <c r="AO6" s="157" t="s">
        <v>71</v>
      </c>
      <c r="AP6" s="158" t="s">
        <v>72</v>
      </c>
      <c r="AQ6" s="159"/>
      <c r="AR6" s="157" t="s">
        <v>71</v>
      </c>
      <c r="AS6" s="158" t="s">
        <v>72</v>
      </c>
      <c r="AT6" s="159"/>
      <c r="AU6" s="157" t="s">
        <v>71</v>
      </c>
      <c r="AV6" s="158" t="s">
        <v>72</v>
      </c>
      <c r="AW6" s="159"/>
      <c r="AX6" s="157" t="s">
        <v>71</v>
      </c>
      <c r="AY6" s="158" t="s">
        <v>72</v>
      </c>
      <c r="AZ6" s="159"/>
      <c r="BA6" s="157" t="s">
        <v>71</v>
      </c>
      <c r="BB6" s="119" t="s">
        <v>72</v>
      </c>
      <c r="BC6" s="324"/>
      <c r="BD6" s="150">
        <f>SUM(BD7:BD14)</f>
        <v>4.3477272727272726E-2</v>
      </c>
      <c r="BE6" s="156" t="s">
        <v>470</v>
      </c>
      <c r="BF6" s="156" t="s">
        <v>74</v>
      </c>
      <c r="BG6" s="146" t="s">
        <v>73</v>
      </c>
      <c r="BH6" s="146" t="s">
        <v>74</v>
      </c>
      <c r="BI6" s="283"/>
      <c r="BJ6" s="283"/>
      <c r="BK6" s="283"/>
      <c r="BL6" s="283"/>
    </row>
    <row r="7" spans="2:67" s="9" customFormat="1" ht="162.75" customHeight="1" x14ac:dyDescent="0.25">
      <c r="B7" s="95" t="s">
        <v>471</v>
      </c>
      <c r="C7" s="100" t="s">
        <v>122</v>
      </c>
      <c r="D7" s="96" t="s">
        <v>472</v>
      </c>
      <c r="E7" s="330" t="s">
        <v>473</v>
      </c>
      <c r="F7" s="330"/>
      <c r="G7" s="97" t="s">
        <v>474</v>
      </c>
      <c r="H7" s="330" t="s">
        <v>302</v>
      </c>
      <c r="I7" s="330"/>
      <c r="J7" s="330"/>
      <c r="K7" s="330"/>
      <c r="L7" s="330" t="s">
        <v>90</v>
      </c>
      <c r="M7" s="330"/>
      <c r="N7" s="331">
        <v>45291</v>
      </c>
      <c r="O7" s="335"/>
      <c r="P7" s="48">
        <v>0.1</v>
      </c>
      <c r="Q7" s="104"/>
      <c r="R7" s="105"/>
      <c r="S7" s="106" t="str">
        <f>IFERROR(R7/Q7,"")</f>
        <v/>
      </c>
      <c r="T7" s="104"/>
      <c r="U7" s="105"/>
      <c r="V7" s="106" t="str">
        <f>IFERROR(U7/T7,"")</f>
        <v/>
      </c>
      <c r="W7" s="104"/>
      <c r="X7" s="105"/>
      <c r="Y7" s="106" t="str">
        <f>IFERROR(X7/W7,"")</f>
        <v/>
      </c>
      <c r="Z7" s="104">
        <v>5</v>
      </c>
      <c r="AA7" s="105">
        <v>5</v>
      </c>
      <c r="AB7" s="106">
        <f>IFERROR(AA7/Z7,"")</f>
        <v>1</v>
      </c>
      <c r="AC7" s="104"/>
      <c r="AD7" s="105"/>
      <c r="AE7" s="106" t="str">
        <f>IFERROR(AD7/AC7,"")</f>
        <v/>
      </c>
      <c r="AF7" s="104"/>
      <c r="AG7" s="105"/>
      <c r="AH7" s="106" t="str">
        <f>IFERROR(AG7/AF7,"")</f>
        <v/>
      </c>
      <c r="AI7" s="104"/>
      <c r="AJ7" s="105"/>
      <c r="AK7" s="106" t="str">
        <f>IFERROR(AJ7/AI7,"")</f>
        <v/>
      </c>
      <c r="AL7" s="104">
        <v>6</v>
      </c>
      <c r="AM7" s="105"/>
      <c r="AN7" s="106">
        <f>IFERROR(AM7/AL7,"")</f>
        <v>0</v>
      </c>
      <c r="AO7" s="104"/>
      <c r="AP7" s="105"/>
      <c r="AQ7" s="106" t="str">
        <f>IFERROR(AP7/AO7,"")</f>
        <v/>
      </c>
      <c r="AR7" s="104"/>
      <c r="AS7" s="105"/>
      <c r="AT7" s="106" t="str">
        <f>IFERROR(AS7/AR7,"")</f>
        <v/>
      </c>
      <c r="AU7" s="104"/>
      <c r="AV7" s="105"/>
      <c r="AW7" s="106" t="str">
        <f>IFERROR(AV7/AU7,"")</f>
        <v/>
      </c>
      <c r="AX7" s="104">
        <v>11</v>
      </c>
      <c r="AY7" s="105"/>
      <c r="AZ7" s="106">
        <f>IFERROR(AY7/AX7,"")</f>
        <v>0</v>
      </c>
      <c r="BA7" s="104">
        <f>Q7+T7+W7+Z7+AC7+AF7+AI7+AL7+AO7+AR7+AU7+AX7</f>
        <v>22</v>
      </c>
      <c r="BB7" s="104">
        <f>R7+U7+X7+AA7+AD7+AG7+AJ7+AM7+AP7+AS7+AV7+AY7</f>
        <v>5</v>
      </c>
      <c r="BC7" s="106">
        <f>IFERROR(BB7/BA7,"")</f>
        <v>0.22727272727272727</v>
      </c>
      <c r="BD7" s="107">
        <f>BC7*P7</f>
        <v>2.2727272727272728E-2</v>
      </c>
      <c r="BE7" s="187"/>
      <c r="BF7" s="187"/>
      <c r="BG7" s="122" t="s">
        <v>524</v>
      </c>
      <c r="BH7" s="194" t="s">
        <v>475</v>
      </c>
      <c r="BI7" s="184" t="s">
        <v>561</v>
      </c>
      <c r="BJ7" s="110" t="s">
        <v>506</v>
      </c>
      <c r="BK7" s="111">
        <f>BB7/BA7</f>
        <v>0.22727272727272727</v>
      </c>
      <c r="BL7" s="112">
        <f>BK7*P7</f>
        <v>2.2727272727272728E-2</v>
      </c>
    </row>
    <row r="8" spans="2:67" s="9" customFormat="1" ht="33" customHeight="1" x14ac:dyDescent="0.25">
      <c r="B8" s="272" t="s">
        <v>476</v>
      </c>
      <c r="C8" s="272"/>
      <c r="D8" s="338"/>
      <c r="E8" s="338"/>
      <c r="F8" s="338"/>
      <c r="G8" s="338"/>
      <c r="H8" s="272"/>
      <c r="I8" s="272"/>
      <c r="J8" s="272"/>
      <c r="K8" s="272"/>
      <c r="L8" s="272"/>
      <c r="M8" s="272"/>
      <c r="N8" s="272"/>
      <c r="O8" s="272"/>
      <c r="P8" s="39"/>
      <c r="Q8" s="104"/>
      <c r="R8" s="104"/>
      <c r="S8" s="165"/>
      <c r="T8" s="104"/>
      <c r="U8" s="104"/>
      <c r="V8" s="165"/>
      <c r="W8" s="104"/>
      <c r="X8" s="104"/>
      <c r="Y8" s="165"/>
      <c r="Z8" s="104"/>
      <c r="AA8" s="104"/>
      <c r="AB8" s="165"/>
      <c r="AC8" s="104"/>
      <c r="AD8" s="104"/>
      <c r="AE8" s="165"/>
      <c r="AF8" s="104"/>
      <c r="AG8" s="104"/>
      <c r="AH8" s="165"/>
      <c r="AI8" s="104"/>
      <c r="AJ8" s="104"/>
      <c r="AK8" s="165"/>
      <c r="AL8" s="104"/>
      <c r="AM8" s="104"/>
      <c r="AN8" s="165"/>
      <c r="AO8" s="104"/>
      <c r="AP8" s="104"/>
      <c r="AQ8" s="165"/>
      <c r="AR8" s="104"/>
      <c r="AS8" s="104"/>
      <c r="AT8" s="165"/>
      <c r="AU8" s="104"/>
      <c r="AV8" s="104"/>
      <c r="AW8" s="165"/>
      <c r="AX8" s="104"/>
      <c r="AY8" s="104"/>
      <c r="AZ8" s="165"/>
      <c r="BA8" s="104"/>
      <c r="BB8" s="104"/>
      <c r="BC8" s="165"/>
      <c r="BD8" s="166"/>
      <c r="BE8" s="195"/>
      <c r="BF8" s="187"/>
      <c r="BG8" s="123"/>
      <c r="BH8" s="123"/>
      <c r="BI8" s="122"/>
      <c r="BJ8" s="110"/>
      <c r="BK8" s="121"/>
      <c r="BL8" s="112"/>
    </row>
    <row r="9" spans="2:67" s="9" customFormat="1" ht="161.25" customHeight="1" x14ac:dyDescent="0.25">
      <c r="B9" s="325" t="s">
        <v>477</v>
      </c>
      <c r="C9" s="93" t="s">
        <v>76</v>
      </c>
      <c r="D9" s="96" t="s">
        <v>478</v>
      </c>
      <c r="E9" s="332" t="s">
        <v>479</v>
      </c>
      <c r="F9" s="332"/>
      <c r="G9" s="97" t="s">
        <v>480</v>
      </c>
      <c r="H9" s="330" t="s">
        <v>80</v>
      </c>
      <c r="I9" s="330"/>
      <c r="J9" s="330" t="s">
        <v>481</v>
      </c>
      <c r="K9" s="330"/>
      <c r="L9" s="330" t="s">
        <v>90</v>
      </c>
      <c r="M9" s="330"/>
      <c r="N9" s="337">
        <v>45169</v>
      </c>
      <c r="O9" s="337"/>
      <c r="P9" s="42">
        <v>1.66E-2</v>
      </c>
      <c r="Q9" s="104"/>
      <c r="R9" s="105"/>
      <c r="S9" s="106" t="str">
        <f t="shared" ref="S9:S14" si="0">IFERROR(R9/Q9,"")</f>
        <v/>
      </c>
      <c r="T9" s="104"/>
      <c r="U9" s="105"/>
      <c r="V9" s="106" t="str">
        <f t="shared" ref="V9:V14" si="1">IFERROR(U9/T9,"")</f>
        <v/>
      </c>
      <c r="W9" s="104"/>
      <c r="X9" s="105"/>
      <c r="Y9" s="106" t="str">
        <f t="shared" ref="Y9:Y14" si="2">IFERROR(X9/W9,"")</f>
        <v/>
      </c>
      <c r="Z9" s="104"/>
      <c r="AA9" s="105"/>
      <c r="AB9" s="106" t="str">
        <f t="shared" ref="AB9:AB14" si="3">IFERROR(AA9/Z9,"")</f>
        <v/>
      </c>
      <c r="AC9" s="104"/>
      <c r="AD9" s="105"/>
      <c r="AE9" s="106" t="str">
        <f t="shared" ref="AE9:AE14" si="4">IFERROR(AD9/AC9,"")</f>
        <v/>
      </c>
      <c r="AF9" s="104"/>
      <c r="AG9" s="105"/>
      <c r="AH9" s="106" t="str">
        <f t="shared" ref="AH9:AH14" si="5">IFERROR(AG9/AF9,"")</f>
        <v/>
      </c>
      <c r="AI9" s="104"/>
      <c r="AJ9" s="105"/>
      <c r="AK9" s="106" t="str">
        <f t="shared" ref="AK9:AK14" si="6">IFERROR(AJ9/AI9,"")</f>
        <v/>
      </c>
      <c r="AL9" s="104">
        <v>1</v>
      </c>
      <c r="AM9" s="105"/>
      <c r="AN9" s="106">
        <f t="shared" ref="AN9:AN14" si="7">IFERROR(AM9/AL9,"")</f>
        <v>0</v>
      </c>
      <c r="AO9" s="104"/>
      <c r="AP9" s="105"/>
      <c r="AQ9" s="106" t="str">
        <f t="shared" ref="AQ9:AQ14" si="8">IFERROR(AP9/AO9,"")</f>
        <v/>
      </c>
      <c r="AR9" s="104"/>
      <c r="AS9" s="105"/>
      <c r="AT9" s="106" t="str">
        <f t="shared" ref="AT9:AT14" si="9">IFERROR(AS9/AR9,"")</f>
        <v/>
      </c>
      <c r="AU9" s="104"/>
      <c r="AV9" s="105"/>
      <c r="AW9" s="106" t="str">
        <f t="shared" ref="AW9:AW14" si="10">IFERROR(AV9/AU9,"")</f>
        <v/>
      </c>
      <c r="AX9" s="104"/>
      <c r="AY9" s="105"/>
      <c r="AZ9" s="106" t="str">
        <f t="shared" ref="AZ9:AZ14" si="11">IFERROR(AY9/AX9,"")</f>
        <v/>
      </c>
      <c r="BA9" s="104">
        <f t="shared" ref="BA9:BB14" si="12">Q9+T9+W9+Z9+AC9+AF9+AI9+AL9+AO9+AR9+AU9+AX9</f>
        <v>1</v>
      </c>
      <c r="BB9" s="104">
        <f t="shared" si="12"/>
        <v>0</v>
      </c>
      <c r="BC9" s="106">
        <f t="shared" ref="BC9:BC14" si="13">IFERROR(BB9/BA9,"")</f>
        <v>0</v>
      </c>
      <c r="BD9" s="107">
        <f t="shared" ref="BD9:BD14" si="14">BC9*P9</f>
        <v>0</v>
      </c>
      <c r="BE9" s="187"/>
      <c r="BF9" s="187"/>
      <c r="BG9" s="123"/>
      <c r="BH9" s="122" t="s">
        <v>91</v>
      </c>
      <c r="BI9" s="122" t="s">
        <v>560</v>
      </c>
      <c r="BJ9" s="110" t="s">
        <v>507</v>
      </c>
      <c r="BK9" s="113">
        <f t="shared" ref="BK9:BK14" si="15">BB9/BA9</f>
        <v>0</v>
      </c>
      <c r="BL9" s="112">
        <f t="shared" ref="BL9:BL14" si="16">BK9*P9</f>
        <v>0</v>
      </c>
    </row>
    <row r="10" spans="2:67" s="9" customFormat="1" ht="158.25" customHeight="1" x14ac:dyDescent="0.25">
      <c r="B10" s="325"/>
      <c r="C10" s="93" t="s">
        <v>86</v>
      </c>
      <c r="D10" s="96" t="s">
        <v>482</v>
      </c>
      <c r="E10" s="320" t="s">
        <v>483</v>
      </c>
      <c r="F10" s="320"/>
      <c r="G10" s="93" t="s">
        <v>484</v>
      </c>
      <c r="H10" s="330" t="s">
        <v>485</v>
      </c>
      <c r="I10" s="330"/>
      <c r="J10" s="330"/>
      <c r="K10" s="330"/>
      <c r="L10" s="330" t="s">
        <v>90</v>
      </c>
      <c r="M10" s="330"/>
      <c r="N10" s="335">
        <v>45290</v>
      </c>
      <c r="O10" s="335"/>
      <c r="P10" s="42">
        <v>1.66E-2</v>
      </c>
      <c r="Q10" s="104"/>
      <c r="R10" s="105"/>
      <c r="S10" s="106" t="str">
        <f>IFERROR(R10/Q10,"")</f>
        <v/>
      </c>
      <c r="T10" s="104"/>
      <c r="U10" s="105"/>
      <c r="V10" s="106" t="str">
        <f t="shared" si="1"/>
        <v/>
      </c>
      <c r="W10" s="104"/>
      <c r="X10" s="105"/>
      <c r="Y10" s="106" t="str">
        <f t="shared" si="2"/>
        <v/>
      </c>
      <c r="Z10" s="104"/>
      <c r="AA10" s="105"/>
      <c r="AB10" s="106" t="str">
        <f t="shared" si="3"/>
        <v/>
      </c>
      <c r="AC10" s="104"/>
      <c r="AD10" s="105"/>
      <c r="AE10" s="106" t="str">
        <f t="shared" si="4"/>
        <v/>
      </c>
      <c r="AF10" s="104"/>
      <c r="AG10" s="105"/>
      <c r="AH10" s="106" t="str">
        <f t="shared" si="5"/>
        <v/>
      </c>
      <c r="AI10" s="104"/>
      <c r="AJ10" s="105"/>
      <c r="AK10" s="106" t="str">
        <f t="shared" si="6"/>
        <v/>
      </c>
      <c r="AL10" s="104"/>
      <c r="AM10" s="105"/>
      <c r="AN10" s="106" t="str">
        <f t="shared" si="7"/>
        <v/>
      </c>
      <c r="AO10" s="104"/>
      <c r="AP10" s="105"/>
      <c r="AQ10" s="106" t="str">
        <f t="shared" si="8"/>
        <v/>
      </c>
      <c r="AR10" s="104"/>
      <c r="AS10" s="105"/>
      <c r="AT10" s="106" t="str">
        <f t="shared" si="9"/>
        <v/>
      </c>
      <c r="AU10" s="104"/>
      <c r="AV10" s="105"/>
      <c r="AW10" s="106" t="str">
        <f t="shared" si="10"/>
        <v/>
      </c>
      <c r="AX10" s="104">
        <v>1</v>
      </c>
      <c r="AY10" s="105"/>
      <c r="AZ10" s="106">
        <f t="shared" si="11"/>
        <v>0</v>
      </c>
      <c r="BA10" s="104">
        <f t="shared" si="12"/>
        <v>1</v>
      </c>
      <c r="BB10" s="104">
        <f t="shared" si="12"/>
        <v>0</v>
      </c>
      <c r="BC10" s="106">
        <f t="shared" si="13"/>
        <v>0</v>
      </c>
      <c r="BD10" s="107">
        <f t="shared" si="14"/>
        <v>0</v>
      </c>
      <c r="BE10" s="187"/>
      <c r="BF10" s="187"/>
      <c r="BG10" s="123"/>
      <c r="BH10" s="122" t="s">
        <v>91</v>
      </c>
      <c r="BI10" s="122" t="s">
        <v>504</v>
      </c>
      <c r="BJ10" s="110" t="s">
        <v>507</v>
      </c>
      <c r="BK10" s="160">
        <f t="shared" si="15"/>
        <v>0</v>
      </c>
      <c r="BL10" s="115">
        <f t="shared" si="16"/>
        <v>0</v>
      </c>
    </row>
    <row r="11" spans="2:67" s="9" customFormat="1" ht="159" customHeight="1" x14ac:dyDescent="0.25">
      <c r="B11" s="325"/>
      <c r="C11" s="93" t="s">
        <v>92</v>
      </c>
      <c r="D11" s="96" t="s">
        <v>486</v>
      </c>
      <c r="E11" s="332" t="s">
        <v>487</v>
      </c>
      <c r="F11" s="332"/>
      <c r="G11" s="97" t="s">
        <v>488</v>
      </c>
      <c r="H11" s="330" t="s">
        <v>80</v>
      </c>
      <c r="I11" s="330"/>
      <c r="J11" s="330"/>
      <c r="K11" s="330"/>
      <c r="L11" s="330" t="s">
        <v>90</v>
      </c>
      <c r="M11" s="330"/>
      <c r="N11" s="319" t="s">
        <v>489</v>
      </c>
      <c r="O11" s="319"/>
      <c r="P11" s="42">
        <v>1.66E-2</v>
      </c>
      <c r="Q11" s="104"/>
      <c r="R11" s="105"/>
      <c r="S11" s="106" t="str">
        <f t="shared" si="0"/>
        <v/>
      </c>
      <c r="T11" s="104">
        <v>1</v>
      </c>
      <c r="U11" s="105">
        <v>1</v>
      </c>
      <c r="V11" s="106">
        <f t="shared" si="1"/>
        <v>1</v>
      </c>
      <c r="W11" s="104"/>
      <c r="X11" s="105"/>
      <c r="Y11" s="106" t="str">
        <f t="shared" si="2"/>
        <v/>
      </c>
      <c r="Z11" s="104"/>
      <c r="AA11" s="105"/>
      <c r="AB11" s="106" t="str">
        <f t="shared" si="3"/>
        <v/>
      </c>
      <c r="AC11" s="104">
        <v>1</v>
      </c>
      <c r="AD11" s="105"/>
      <c r="AE11" s="106">
        <f t="shared" si="4"/>
        <v>0</v>
      </c>
      <c r="AF11" s="104"/>
      <c r="AG11" s="105"/>
      <c r="AH11" s="106" t="str">
        <f t="shared" si="5"/>
        <v/>
      </c>
      <c r="AI11" s="104"/>
      <c r="AJ11" s="105"/>
      <c r="AK11" s="106" t="str">
        <f t="shared" si="6"/>
        <v/>
      </c>
      <c r="AL11" s="104">
        <v>1</v>
      </c>
      <c r="AM11" s="105"/>
      <c r="AN11" s="106">
        <f t="shared" si="7"/>
        <v>0</v>
      </c>
      <c r="AO11" s="104"/>
      <c r="AP11" s="105"/>
      <c r="AQ11" s="106" t="str">
        <f t="shared" si="8"/>
        <v/>
      </c>
      <c r="AR11" s="104">
        <v>1</v>
      </c>
      <c r="AS11" s="105"/>
      <c r="AT11" s="106">
        <f t="shared" si="9"/>
        <v>0</v>
      </c>
      <c r="AU11" s="104"/>
      <c r="AV11" s="105"/>
      <c r="AW11" s="106" t="str">
        <f t="shared" si="10"/>
        <v/>
      </c>
      <c r="AX11" s="104"/>
      <c r="AY11" s="105"/>
      <c r="AZ11" s="106" t="str">
        <f t="shared" si="11"/>
        <v/>
      </c>
      <c r="BA11" s="104">
        <f t="shared" si="12"/>
        <v>4</v>
      </c>
      <c r="BB11" s="104">
        <f t="shared" si="12"/>
        <v>1</v>
      </c>
      <c r="BC11" s="106">
        <f t="shared" si="13"/>
        <v>0.25</v>
      </c>
      <c r="BD11" s="107">
        <f t="shared" si="14"/>
        <v>4.15E-3</v>
      </c>
      <c r="BE11" s="96" t="s">
        <v>490</v>
      </c>
      <c r="BF11" s="96" t="s">
        <v>491</v>
      </c>
      <c r="BG11" s="122"/>
      <c r="BH11" s="192" t="s">
        <v>91</v>
      </c>
      <c r="BI11" s="199" t="s">
        <v>577</v>
      </c>
      <c r="BJ11" s="110" t="s">
        <v>506</v>
      </c>
      <c r="BK11" s="111">
        <f t="shared" si="15"/>
        <v>0.25</v>
      </c>
      <c r="BL11" s="112">
        <f t="shared" si="16"/>
        <v>4.15E-3</v>
      </c>
    </row>
    <row r="12" spans="2:67" s="35" customFormat="1" ht="145.15" customHeight="1" x14ac:dyDescent="0.25">
      <c r="B12" s="325"/>
      <c r="C12" s="102" t="s">
        <v>94</v>
      </c>
      <c r="D12" s="101" t="s">
        <v>492</v>
      </c>
      <c r="E12" s="320" t="s">
        <v>493</v>
      </c>
      <c r="F12" s="320"/>
      <c r="G12" s="93" t="s">
        <v>494</v>
      </c>
      <c r="H12" s="336" t="s">
        <v>80</v>
      </c>
      <c r="I12" s="336"/>
      <c r="J12" s="336"/>
      <c r="K12" s="336"/>
      <c r="L12" s="336" t="s">
        <v>90</v>
      </c>
      <c r="M12" s="336"/>
      <c r="N12" s="334">
        <v>45291</v>
      </c>
      <c r="O12" s="334"/>
      <c r="P12" s="42">
        <v>1.66E-2</v>
      </c>
      <c r="Q12" s="104"/>
      <c r="R12" s="105"/>
      <c r="S12" s="106" t="str">
        <f t="shared" si="0"/>
        <v/>
      </c>
      <c r="T12" s="104"/>
      <c r="U12" s="105"/>
      <c r="V12" s="106" t="str">
        <f t="shared" si="1"/>
        <v/>
      </c>
      <c r="W12" s="104"/>
      <c r="X12" s="105"/>
      <c r="Y12" s="106" t="str">
        <f t="shared" si="2"/>
        <v/>
      </c>
      <c r="Z12" s="104"/>
      <c r="AA12" s="105"/>
      <c r="AB12" s="106" t="str">
        <f t="shared" si="3"/>
        <v/>
      </c>
      <c r="AC12" s="104"/>
      <c r="AD12" s="105"/>
      <c r="AE12" s="106" t="str">
        <f t="shared" si="4"/>
        <v/>
      </c>
      <c r="AF12" s="104"/>
      <c r="AG12" s="105"/>
      <c r="AH12" s="106" t="str">
        <f t="shared" si="5"/>
        <v/>
      </c>
      <c r="AI12" s="104"/>
      <c r="AJ12" s="105"/>
      <c r="AK12" s="106" t="str">
        <f t="shared" si="6"/>
        <v/>
      </c>
      <c r="AL12" s="104"/>
      <c r="AM12" s="105"/>
      <c r="AN12" s="106" t="str">
        <f t="shared" si="7"/>
        <v/>
      </c>
      <c r="AO12" s="104"/>
      <c r="AP12" s="105"/>
      <c r="AQ12" s="106" t="str">
        <f t="shared" si="8"/>
        <v/>
      </c>
      <c r="AR12" s="104"/>
      <c r="AS12" s="105"/>
      <c r="AT12" s="106" t="str">
        <f t="shared" si="9"/>
        <v/>
      </c>
      <c r="AU12" s="104"/>
      <c r="AV12" s="105"/>
      <c r="AW12" s="106" t="str">
        <f t="shared" si="10"/>
        <v/>
      </c>
      <c r="AX12" s="104">
        <v>1</v>
      </c>
      <c r="AY12" s="105"/>
      <c r="AZ12" s="106">
        <f t="shared" si="11"/>
        <v>0</v>
      </c>
      <c r="BA12" s="104">
        <f t="shared" si="12"/>
        <v>1</v>
      </c>
      <c r="BB12" s="104">
        <f t="shared" si="12"/>
        <v>0</v>
      </c>
      <c r="BC12" s="106">
        <f t="shared" si="13"/>
        <v>0</v>
      </c>
      <c r="BD12" s="107">
        <f t="shared" si="14"/>
        <v>0</v>
      </c>
      <c r="BE12" s="187"/>
      <c r="BF12" s="187"/>
      <c r="BG12" s="123"/>
      <c r="BH12" s="192" t="s">
        <v>91</v>
      </c>
      <c r="BI12" s="184" t="s">
        <v>575</v>
      </c>
      <c r="BJ12" s="110" t="s">
        <v>507</v>
      </c>
      <c r="BK12" s="113">
        <f t="shared" si="15"/>
        <v>0</v>
      </c>
      <c r="BL12" s="125">
        <f t="shared" si="16"/>
        <v>0</v>
      </c>
    </row>
    <row r="13" spans="2:67" s="35" customFormat="1" ht="93" customHeight="1" x14ac:dyDescent="0.25">
      <c r="B13" s="325"/>
      <c r="C13" s="93" t="s">
        <v>190</v>
      </c>
      <c r="D13" s="96" t="s">
        <v>495</v>
      </c>
      <c r="E13" s="320" t="s">
        <v>493</v>
      </c>
      <c r="F13" s="320"/>
      <c r="G13" s="93" t="s">
        <v>494</v>
      </c>
      <c r="H13" s="330" t="s">
        <v>80</v>
      </c>
      <c r="I13" s="330"/>
      <c r="J13" s="330"/>
      <c r="K13" s="330"/>
      <c r="L13" s="330" t="s">
        <v>90</v>
      </c>
      <c r="M13" s="330"/>
      <c r="N13" s="319">
        <v>44957</v>
      </c>
      <c r="O13" s="319"/>
      <c r="P13" s="42">
        <v>1.66E-2</v>
      </c>
      <c r="Q13" s="104">
        <v>1</v>
      </c>
      <c r="R13" s="105">
        <v>1</v>
      </c>
      <c r="S13" s="106">
        <f t="shared" si="0"/>
        <v>1</v>
      </c>
      <c r="T13" s="104"/>
      <c r="U13" s="105"/>
      <c r="V13" s="106" t="str">
        <f t="shared" si="1"/>
        <v/>
      </c>
      <c r="W13" s="104"/>
      <c r="X13" s="105"/>
      <c r="Y13" s="106" t="str">
        <f t="shared" si="2"/>
        <v/>
      </c>
      <c r="Z13" s="104"/>
      <c r="AA13" s="105"/>
      <c r="AB13" s="106" t="str">
        <f t="shared" si="3"/>
        <v/>
      </c>
      <c r="AC13" s="104"/>
      <c r="AD13" s="105"/>
      <c r="AE13" s="106" t="str">
        <f t="shared" si="4"/>
        <v/>
      </c>
      <c r="AF13" s="104"/>
      <c r="AG13" s="105"/>
      <c r="AH13" s="106" t="str">
        <f t="shared" si="5"/>
        <v/>
      </c>
      <c r="AI13" s="104"/>
      <c r="AJ13" s="105"/>
      <c r="AK13" s="106" t="str">
        <f t="shared" si="6"/>
        <v/>
      </c>
      <c r="AL13" s="104"/>
      <c r="AM13" s="105"/>
      <c r="AN13" s="106" t="str">
        <f t="shared" si="7"/>
        <v/>
      </c>
      <c r="AO13" s="104"/>
      <c r="AP13" s="105"/>
      <c r="AQ13" s="106" t="str">
        <f t="shared" si="8"/>
        <v/>
      </c>
      <c r="AR13" s="104"/>
      <c r="AS13" s="105"/>
      <c r="AT13" s="106" t="str">
        <f t="shared" si="9"/>
        <v/>
      </c>
      <c r="AU13" s="104"/>
      <c r="AV13" s="105"/>
      <c r="AW13" s="106" t="str">
        <f t="shared" si="10"/>
        <v/>
      </c>
      <c r="AX13" s="104"/>
      <c r="AY13" s="105"/>
      <c r="AZ13" s="106" t="str">
        <f t="shared" si="11"/>
        <v/>
      </c>
      <c r="BA13" s="104">
        <f t="shared" si="12"/>
        <v>1</v>
      </c>
      <c r="BB13" s="104">
        <f t="shared" si="12"/>
        <v>1</v>
      </c>
      <c r="BC13" s="106">
        <f t="shared" si="13"/>
        <v>1</v>
      </c>
      <c r="BD13" s="107">
        <f t="shared" si="14"/>
        <v>1.66E-2</v>
      </c>
      <c r="BE13" s="94" t="s">
        <v>496</v>
      </c>
      <c r="BF13" s="94" t="s">
        <v>525</v>
      </c>
      <c r="BG13" s="122"/>
      <c r="BH13" s="175" t="s">
        <v>107</v>
      </c>
      <c r="BI13" s="199" t="s">
        <v>562</v>
      </c>
      <c r="BJ13" s="110" t="s">
        <v>506</v>
      </c>
      <c r="BK13" s="116">
        <f t="shared" si="15"/>
        <v>1</v>
      </c>
      <c r="BL13" s="112">
        <f t="shared" si="16"/>
        <v>1.66E-2</v>
      </c>
    </row>
    <row r="14" spans="2:67" s="9" customFormat="1" ht="136.15" customHeight="1" x14ac:dyDescent="0.25">
      <c r="B14" s="325"/>
      <c r="C14" s="97" t="s">
        <v>201</v>
      </c>
      <c r="D14" s="96" t="s">
        <v>497</v>
      </c>
      <c r="E14" s="320" t="s">
        <v>498</v>
      </c>
      <c r="F14" s="320"/>
      <c r="G14" s="93" t="s">
        <v>499</v>
      </c>
      <c r="H14" s="330" t="s">
        <v>142</v>
      </c>
      <c r="I14" s="330"/>
      <c r="J14" s="330"/>
      <c r="K14" s="330"/>
      <c r="L14" s="330" t="s">
        <v>90</v>
      </c>
      <c r="M14" s="330"/>
      <c r="N14" s="334">
        <v>45291</v>
      </c>
      <c r="O14" s="334"/>
      <c r="P14" s="42">
        <v>1.66E-2</v>
      </c>
      <c r="Q14" s="104"/>
      <c r="R14" s="105"/>
      <c r="S14" s="106" t="str">
        <f t="shared" si="0"/>
        <v/>
      </c>
      <c r="T14" s="104"/>
      <c r="U14" s="105"/>
      <c r="V14" s="106" t="str">
        <f t="shared" si="1"/>
        <v/>
      </c>
      <c r="W14" s="104"/>
      <c r="X14" s="105"/>
      <c r="Y14" s="106" t="str">
        <f t="shared" si="2"/>
        <v/>
      </c>
      <c r="Z14" s="104"/>
      <c r="AA14" s="105"/>
      <c r="AB14" s="106" t="str">
        <f t="shared" si="3"/>
        <v/>
      </c>
      <c r="AC14" s="104"/>
      <c r="AD14" s="105"/>
      <c r="AE14" s="106" t="str">
        <f t="shared" si="4"/>
        <v/>
      </c>
      <c r="AF14" s="104"/>
      <c r="AG14" s="105"/>
      <c r="AH14" s="106" t="str">
        <f t="shared" si="5"/>
        <v/>
      </c>
      <c r="AI14" s="104"/>
      <c r="AJ14" s="105"/>
      <c r="AK14" s="106" t="str">
        <f t="shared" si="6"/>
        <v/>
      </c>
      <c r="AL14" s="104"/>
      <c r="AM14" s="105"/>
      <c r="AN14" s="106" t="str">
        <f t="shared" si="7"/>
        <v/>
      </c>
      <c r="AO14" s="104"/>
      <c r="AP14" s="105"/>
      <c r="AQ14" s="106" t="str">
        <f t="shared" si="8"/>
        <v/>
      </c>
      <c r="AR14" s="104"/>
      <c r="AS14" s="105"/>
      <c r="AT14" s="106" t="str">
        <f t="shared" si="9"/>
        <v/>
      </c>
      <c r="AU14" s="104"/>
      <c r="AV14" s="105"/>
      <c r="AW14" s="106" t="str">
        <f t="shared" si="10"/>
        <v/>
      </c>
      <c r="AX14" s="104">
        <v>1</v>
      </c>
      <c r="AY14" s="105"/>
      <c r="AZ14" s="106">
        <f t="shared" si="11"/>
        <v>0</v>
      </c>
      <c r="BA14" s="104">
        <f t="shared" si="12"/>
        <v>1</v>
      </c>
      <c r="BB14" s="104">
        <f t="shared" si="12"/>
        <v>0</v>
      </c>
      <c r="BC14" s="106">
        <f t="shared" si="13"/>
        <v>0</v>
      </c>
      <c r="BD14" s="107">
        <f t="shared" si="14"/>
        <v>0</v>
      </c>
      <c r="BE14" s="187"/>
      <c r="BF14" s="187"/>
      <c r="BG14" s="122" t="s">
        <v>145</v>
      </c>
      <c r="BH14" s="122" t="s">
        <v>91</v>
      </c>
      <c r="BI14" s="184" t="s">
        <v>576</v>
      </c>
      <c r="BJ14" s="110" t="s">
        <v>507</v>
      </c>
      <c r="BK14" s="113">
        <f t="shared" si="15"/>
        <v>0</v>
      </c>
      <c r="BL14" s="112">
        <f t="shared" si="16"/>
        <v>0</v>
      </c>
    </row>
    <row r="15" spans="2:67" ht="18" x14ac:dyDescent="0.2">
      <c r="BG15" s="68"/>
      <c r="BH15" s="68"/>
      <c r="BI15" s="161"/>
      <c r="BJ15" s="162"/>
      <c r="BK15" s="163"/>
      <c r="BL15" s="167">
        <f>SUM(BL9:BL14,BL7)</f>
        <v>4.3477272727272726E-2</v>
      </c>
      <c r="BO15" s="68">
        <f>71.6 + 28.6</f>
        <v>100.19999999999999</v>
      </c>
    </row>
    <row r="16" spans="2:67" x14ac:dyDescent="0.2">
      <c r="BG16" s="68"/>
      <c r="BH16" s="68"/>
      <c r="BI16" s="161"/>
      <c r="BJ16" s="162"/>
      <c r="BK16" s="163"/>
      <c r="BL16" s="164"/>
    </row>
    <row r="17" spans="59:66" x14ac:dyDescent="0.2">
      <c r="BG17" s="68"/>
      <c r="BH17" s="68"/>
      <c r="BI17" s="161"/>
      <c r="BJ17" s="162"/>
      <c r="BK17" s="163"/>
      <c r="BL17" s="164"/>
    </row>
    <row r="18" spans="59:66" x14ac:dyDescent="0.2">
      <c r="BG18" s="68"/>
      <c r="BH18" s="68"/>
      <c r="BI18" s="135"/>
      <c r="BJ18" s="162"/>
      <c r="BK18" s="163"/>
      <c r="BL18" s="164"/>
    </row>
    <row r="19" spans="59:66" x14ac:dyDescent="0.2">
      <c r="BG19" s="68"/>
      <c r="BH19" s="68"/>
      <c r="BK19" s="133"/>
      <c r="BL19" s="134"/>
    </row>
    <row r="20" spans="59:66" x14ac:dyDescent="0.2">
      <c r="BI20" s="135"/>
      <c r="BK20" s="133"/>
      <c r="BL20" s="136"/>
    </row>
    <row r="21" spans="59:66" x14ac:dyDescent="0.2">
      <c r="BK21" s="133"/>
      <c r="BL21" s="137"/>
    </row>
    <row r="22" spans="59:66" x14ac:dyDescent="0.2">
      <c r="BK22" s="133"/>
      <c r="BL22" s="136"/>
    </row>
    <row r="23" spans="59:66" x14ac:dyDescent="0.2">
      <c r="BK23" s="133"/>
      <c r="BL23" s="137"/>
    </row>
    <row r="24" spans="59:66" x14ac:dyDescent="0.2">
      <c r="BK24" s="133"/>
      <c r="BL24" s="133"/>
    </row>
    <row r="25" spans="59:66" x14ac:dyDescent="0.2">
      <c r="BN25" s="203">
        <f>1/7</f>
        <v>0.14285714285714285</v>
      </c>
    </row>
  </sheetData>
  <autoFilter ref="B6:BO15">
    <filterColumn colId="3" showButton="0"/>
    <filterColumn colId="6" showButton="0"/>
    <filterColumn colId="8" showButton="0"/>
    <filterColumn colId="10" showButton="0"/>
    <filterColumn colId="12" showButton="0"/>
  </autoFilter>
  <mergeCells count="63">
    <mergeCell ref="L3:M3"/>
    <mergeCell ref="N3:O3"/>
    <mergeCell ref="L4:M4"/>
    <mergeCell ref="N4:O4"/>
    <mergeCell ref="BG5:BH5"/>
    <mergeCell ref="BC5:BC6"/>
    <mergeCell ref="BE5:BF5"/>
    <mergeCell ref="L6:M6"/>
    <mergeCell ref="N6:O6"/>
    <mergeCell ref="B8:O8"/>
    <mergeCell ref="BI5:BI6"/>
    <mergeCell ref="BJ5:BJ6"/>
    <mergeCell ref="BK5:BK6"/>
    <mergeCell ref="BL5:BL6"/>
    <mergeCell ref="L2:M2"/>
    <mergeCell ref="N2:O2"/>
    <mergeCell ref="E14:F14"/>
    <mergeCell ref="H14:I14"/>
    <mergeCell ref="L14:M14"/>
    <mergeCell ref="J14:K14"/>
    <mergeCell ref="J12:K12"/>
    <mergeCell ref="L12:M12"/>
    <mergeCell ref="E13:F13"/>
    <mergeCell ref="H13:I13"/>
    <mergeCell ref="J13:K13"/>
    <mergeCell ref="L13:M13"/>
    <mergeCell ref="E12:F12"/>
    <mergeCell ref="H12:I12"/>
    <mergeCell ref="N9:O9"/>
    <mergeCell ref="N7:O7"/>
    <mergeCell ref="L9:M9"/>
    <mergeCell ref="B1:C4"/>
    <mergeCell ref="D1:E2"/>
    <mergeCell ref="D3:E4"/>
    <mergeCell ref="F3:K4"/>
    <mergeCell ref="E7:F7"/>
    <mergeCell ref="H7:I7"/>
    <mergeCell ref="J7:K7"/>
    <mergeCell ref="F1:K2"/>
    <mergeCell ref="B5:P5"/>
    <mergeCell ref="E6:F6"/>
    <mergeCell ref="H6:I6"/>
    <mergeCell ref="J6:K6"/>
    <mergeCell ref="L7:M7"/>
    <mergeCell ref="L1:M1"/>
    <mergeCell ref="N1:O1"/>
    <mergeCell ref="B9:B14"/>
    <mergeCell ref="E9:F9"/>
    <mergeCell ref="H10:I10"/>
    <mergeCell ref="H11:I11"/>
    <mergeCell ref="J11:K11"/>
    <mergeCell ref="E10:F10"/>
    <mergeCell ref="J10:K10"/>
    <mergeCell ref="E11:F11"/>
    <mergeCell ref="H9:I9"/>
    <mergeCell ref="J9:K9"/>
    <mergeCell ref="N14:O14"/>
    <mergeCell ref="N12:O12"/>
    <mergeCell ref="L11:M11"/>
    <mergeCell ref="N11:O11"/>
    <mergeCell ref="N10:O10"/>
    <mergeCell ref="N13:O13"/>
    <mergeCell ref="L10:M10"/>
  </mergeCells>
  <conditionalFormatting sqref="S7 S9:S14">
    <cfRule type="cellIs" dxfId="38" priority="37" stopIfTrue="1" operator="between">
      <formula>1%</formula>
      <formula>90%</formula>
    </cfRule>
    <cfRule type="cellIs" dxfId="37" priority="38" stopIfTrue="1" operator="equal">
      <formula>1</formula>
    </cfRule>
    <cfRule type="cellIs" dxfId="36" priority="39" stopIfTrue="1" operator="equal">
      <formula>0</formula>
    </cfRule>
  </conditionalFormatting>
  <conditionalFormatting sqref="V7 V9:V14">
    <cfRule type="cellIs" dxfId="35" priority="34" stopIfTrue="1" operator="between">
      <formula>1%</formula>
      <formula>90%</formula>
    </cfRule>
    <cfRule type="cellIs" dxfId="34" priority="35" stopIfTrue="1" operator="equal">
      <formula>1</formula>
    </cfRule>
    <cfRule type="cellIs" dxfId="33" priority="36" stopIfTrue="1" operator="equal">
      <formula>0</formula>
    </cfRule>
  </conditionalFormatting>
  <conditionalFormatting sqref="Y7 Y9:Y14">
    <cfRule type="cellIs" dxfId="32" priority="31" stopIfTrue="1" operator="between">
      <formula>1%</formula>
      <formula>90%</formula>
    </cfRule>
    <cfRule type="cellIs" dxfId="31" priority="32" stopIfTrue="1" operator="equal">
      <formula>1</formula>
    </cfRule>
    <cfRule type="cellIs" dxfId="30" priority="33" stopIfTrue="1" operator="equal">
      <formula>0</formula>
    </cfRule>
  </conditionalFormatting>
  <conditionalFormatting sqref="AB7 AB9:AB14">
    <cfRule type="cellIs" dxfId="29" priority="28" stopIfTrue="1" operator="between">
      <formula>1%</formula>
      <formula>90%</formula>
    </cfRule>
    <cfRule type="cellIs" dxfId="28" priority="29" stopIfTrue="1" operator="equal">
      <formula>1</formula>
    </cfRule>
    <cfRule type="cellIs" dxfId="27" priority="30" stopIfTrue="1" operator="equal">
      <formula>0</formula>
    </cfRule>
  </conditionalFormatting>
  <conditionalFormatting sqref="AE7 AE9:AE14">
    <cfRule type="cellIs" dxfId="26" priority="25" stopIfTrue="1" operator="between">
      <formula>1%</formula>
      <formula>90%</formula>
    </cfRule>
    <cfRule type="cellIs" dxfId="25" priority="26" stopIfTrue="1" operator="equal">
      <formula>1</formula>
    </cfRule>
    <cfRule type="cellIs" dxfId="24" priority="27" stopIfTrue="1" operator="equal">
      <formula>0</formula>
    </cfRule>
  </conditionalFormatting>
  <conditionalFormatting sqref="AH7 AH9:AH14">
    <cfRule type="cellIs" dxfId="23" priority="22" stopIfTrue="1" operator="between">
      <formula>1%</formula>
      <formula>90%</formula>
    </cfRule>
    <cfRule type="cellIs" dxfId="22" priority="23" stopIfTrue="1" operator="equal">
      <formula>1</formula>
    </cfRule>
    <cfRule type="cellIs" dxfId="21" priority="24" stopIfTrue="1" operator="equal">
      <formula>0</formula>
    </cfRule>
  </conditionalFormatting>
  <conditionalFormatting sqref="AK7 AK9:AK14">
    <cfRule type="cellIs" dxfId="20" priority="19" stopIfTrue="1" operator="between">
      <formula>1%</formula>
      <formula>90%</formula>
    </cfRule>
    <cfRule type="cellIs" dxfId="19" priority="20" stopIfTrue="1" operator="equal">
      <formula>1</formula>
    </cfRule>
    <cfRule type="cellIs" dxfId="18" priority="21" stopIfTrue="1" operator="equal">
      <formula>0</formula>
    </cfRule>
  </conditionalFormatting>
  <conditionalFormatting sqref="AN7 AN9:AN14">
    <cfRule type="cellIs" dxfId="17" priority="16" stopIfTrue="1" operator="between">
      <formula>1%</formula>
      <formula>90%</formula>
    </cfRule>
    <cfRule type="cellIs" dxfId="16" priority="17" stopIfTrue="1" operator="equal">
      <formula>1</formula>
    </cfRule>
    <cfRule type="cellIs" dxfId="15" priority="18" stopIfTrue="1" operator="equal">
      <formula>0</formula>
    </cfRule>
  </conditionalFormatting>
  <conditionalFormatting sqref="AQ7 AQ9:AQ14">
    <cfRule type="cellIs" dxfId="14" priority="13" stopIfTrue="1" operator="between">
      <formula>1%</formula>
      <formula>90%</formula>
    </cfRule>
    <cfRule type="cellIs" dxfId="13" priority="14" stopIfTrue="1" operator="equal">
      <formula>1</formula>
    </cfRule>
    <cfRule type="cellIs" dxfId="12" priority="15" stopIfTrue="1" operator="equal">
      <formula>0</formula>
    </cfRule>
  </conditionalFormatting>
  <conditionalFormatting sqref="AT7 AT9:AT14">
    <cfRule type="cellIs" dxfId="11" priority="10" stopIfTrue="1" operator="between">
      <formula>1%</formula>
      <formula>90%</formula>
    </cfRule>
    <cfRule type="cellIs" dxfId="10" priority="11" stopIfTrue="1" operator="equal">
      <formula>1</formula>
    </cfRule>
    <cfRule type="cellIs" dxfId="9" priority="12" stopIfTrue="1" operator="equal">
      <formula>0</formula>
    </cfRule>
  </conditionalFormatting>
  <conditionalFormatting sqref="AW7 AW9:AW14">
    <cfRule type="cellIs" dxfId="8" priority="7" stopIfTrue="1" operator="between">
      <formula>1%</formula>
      <formula>90%</formula>
    </cfRule>
    <cfRule type="cellIs" dxfId="7" priority="8" stopIfTrue="1" operator="equal">
      <formula>1</formula>
    </cfRule>
    <cfRule type="cellIs" dxfId="6" priority="9" stopIfTrue="1" operator="equal">
      <formula>0</formula>
    </cfRule>
  </conditionalFormatting>
  <conditionalFormatting sqref="AZ7 AZ9:AZ14">
    <cfRule type="cellIs" dxfId="5" priority="4" stopIfTrue="1" operator="between">
      <formula>1%</formula>
      <formula>90%</formula>
    </cfRule>
    <cfRule type="cellIs" dxfId="4" priority="5" stopIfTrue="1" operator="equal">
      <formula>1</formula>
    </cfRule>
    <cfRule type="cellIs" dxfId="3" priority="6" stopIfTrue="1" operator="equal">
      <formula>0</formula>
    </cfRule>
  </conditionalFormatting>
  <conditionalFormatting sqref="BC7 BC9:BC14">
    <cfRule type="cellIs" dxfId="2" priority="1" stopIfTrue="1" operator="between">
      <formula>1%</formula>
      <formula>90%</formula>
    </cfRule>
    <cfRule type="cellIs" dxfId="1" priority="2" stopIfTrue="1" operator="equal">
      <formula>1</formula>
    </cfRule>
    <cfRule type="cellIs" dxfId="0" priority="3" stopIfTrue="1" operator="equal">
      <formula>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5222908-3492-4fb1-8c0b-2d69d8b95be4">
      <UserInfo>
        <DisplayName/>
        <AccountId xsi:nil="true"/>
        <AccountType/>
      </UserInfo>
    </SharedWithUsers>
    <MediaLengthInSeconds xmlns="954f3693-2a6f-4e84-bdd5-9ed64d0d3018" xsi:nil="true"/>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F352B54E-4007-403D-A718-27FABB5E74E3}">
  <ds:schemaRefs>
    <ds:schemaRef ds:uri="http://schemas.microsoft.com/sharepoint/v3/contenttype/forms"/>
  </ds:schemaRefs>
</ds:datastoreItem>
</file>

<file path=customXml/itemProps2.xml><?xml version="1.0" encoding="utf-8"?>
<ds:datastoreItem xmlns:ds="http://schemas.openxmlformats.org/officeDocument/2006/customXml" ds:itemID="{EF44963C-1BFE-43E3-8113-581234D2CA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E0F7D-9AAD-4EAC-BF6A-95FBF6D2BE5D}">
  <ds:schemaRefs>
    <ds:schemaRef ds:uri="http://schemas.microsoft.com/office/infopath/2007/PartnerControls"/>
    <ds:schemaRef ds:uri="http://purl.org/dc/dcmitype/"/>
    <ds:schemaRef ds:uri="http://purl.org/dc/elements/1.1/"/>
    <ds:schemaRef ds:uri="954f3693-2a6f-4e84-bdd5-9ed64d0d3018"/>
    <ds:schemaRef ds:uri="http://www.w3.org/XML/1998/namespace"/>
    <ds:schemaRef ds:uri="http://purl.org/dc/terms/"/>
    <ds:schemaRef ds:uri="95222908-3492-4fb1-8c0b-2d69d8b95be4"/>
    <ds:schemaRef ds:uri="http://schemas.openxmlformats.org/package/2006/metadata/core-properties"/>
    <ds:schemaRef ds:uri="http://schemas.microsoft.com/office/2006/documentManagement/typ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Menú</vt:lpstr>
      <vt:lpstr>RESUMEN</vt:lpstr>
      <vt:lpstr>C 1. Riesgos Corrupción</vt:lpstr>
      <vt:lpstr>C 2. Rac. de trámites</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RESUMEN!Área_de_impresión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Andrea del Pilar Alejo Ruiz</cp:lastModifiedBy>
  <cp:revision/>
  <dcterms:created xsi:type="dcterms:W3CDTF">2018-12-27T14:13:29Z</dcterms:created>
  <dcterms:modified xsi:type="dcterms:W3CDTF">2023-05-15T20:21:21Z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