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8"/>
  <workbookPr/>
  <mc:AlternateContent xmlns:mc="http://schemas.openxmlformats.org/markup-compatibility/2006">
    <mc:Choice Requires="x15">
      <x15ac:absPath xmlns:x15ac="http://schemas.microsoft.com/office/spreadsheetml/2010/11/ac" url="https://scjgovcol.sharepoint.com/sites/OficinaAsesoradePlaneacin/Documentos compartidos/EVIDENCIAS SIG/Indicadores/INDICADORES DE GESTIÓN 2021/"/>
    </mc:Choice>
  </mc:AlternateContent>
  <xr:revisionPtr revIDLastSave="150" documentId="13_ncr:1_{18F74889-92EE-478E-8906-51AD1647FF53}" xr6:coauthVersionLast="47" xr6:coauthVersionMax="47" xr10:uidLastSave="{8CD3A396-7B9F-4402-A49E-387B7325CF7F}"/>
  <bookViews>
    <workbookView xWindow="-120" yWindow="-120" windowWidth="20730" windowHeight="11160" firstSheet="1" activeTab="1" xr2:uid="{00000000-000D-0000-FFFF-FFFF00000000}"/>
  </bookViews>
  <sheets>
    <sheet name="Rangos" sheetId="18" state="hidden" r:id="rId1"/>
    <sheet name="I. de Gestión" sheetId="1" r:id="rId2"/>
    <sheet name="Hoja2" sheetId="12" state="hidden" r:id="rId3"/>
    <sheet name="Eliminados" sheetId="10" r:id="rId4"/>
    <sheet name="I. de Gestión (2)" sheetId="13" state="hidden" r:id="rId5"/>
    <sheet name="Hoja1" sheetId="7" state="hidden" r:id="rId6"/>
    <sheet name="I. de obje estratégicos" sheetId="2" state="hidden" r:id="rId7"/>
    <sheet name="I. de Meta" sheetId="3" state="hidden" r:id="rId8"/>
    <sheet name="PMR" sheetId="4" state="hidden" r:id="rId9"/>
    <sheet name="formato contraloria " sheetId="5" state="hidden" r:id="rId10"/>
    <sheet name="listados" sheetId="6" state="hidden" r:id="rId11"/>
  </sheets>
  <definedNames>
    <definedName name="_xlnm._FilterDatabase" localSheetId="3" hidden="1">Eliminados!$B$9:$AW$97</definedName>
    <definedName name="_xlnm._FilterDatabase" localSheetId="1" hidden="1">'I. de Gestión'!$A$8:$AW$92</definedName>
    <definedName name="_xlnm._FilterDatabase" localSheetId="4" hidden="1">'I. de Gestión (2)'!$A$7:$AW$84</definedName>
    <definedName name="_xlnm._FilterDatabase" localSheetId="6" hidden="1">'I. de obje estratégicos'!$A$2:$E$28</definedName>
    <definedName name="_xlnm._FilterDatabase" localSheetId="0" hidden="1">Rangos!$A$8:$V$91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9" i="1" l="1"/>
  <c r="AS9" i="1"/>
  <c r="AR30" i="1"/>
  <c r="AS30" i="1"/>
  <c r="AS29" i="1"/>
  <c r="AR29" i="1"/>
  <c r="AT30" i="1" l="1"/>
  <c r="AR51" i="1" l="1"/>
  <c r="AS51" i="1"/>
  <c r="AR52" i="1"/>
  <c r="AS52" i="1"/>
  <c r="AR53" i="1"/>
  <c r="AS53" i="1"/>
  <c r="AR45" i="1"/>
  <c r="AS45" i="1"/>
  <c r="AT52" i="1" l="1"/>
  <c r="AT53" i="1"/>
  <c r="AT51" i="1"/>
  <c r="AT45" i="1"/>
  <c r="AR92" i="1" l="1"/>
  <c r="AS92" i="1"/>
  <c r="AT92" i="1" l="1"/>
  <c r="AS85" i="1" l="1"/>
  <c r="AR85" i="1"/>
  <c r="AI66" i="1"/>
  <c r="AG66" i="1"/>
  <c r="AS76" i="1"/>
  <c r="AR76" i="1"/>
  <c r="B9" i="18"/>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AS55" i="1"/>
  <c r="B9" i="1"/>
  <c r="AT85" i="1" l="1"/>
  <c r="AT9" i="1"/>
  <c r="B93" i="10"/>
  <c r="B94" i="10" s="1"/>
  <c r="B95" i="10" s="1"/>
  <c r="B96" i="10" s="1"/>
  <c r="AE66" i="1" l="1"/>
  <c r="AS67" i="1"/>
  <c r="AR67" i="1"/>
  <c r="AR44" i="1" l="1"/>
  <c r="AS44" i="1"/>
  <c r="AR31" i="1"/>
  <c r="AS31" i="1"/>
  <c r="AR18" i="1"/>
  <c r="AS18" i="1"/>
  <c r="AT18" i="1" l="1"/>
  <c r="AT31" i="1"/>
  <c r="AT44" i="1"/>
  <c r="AS17" i="1"/>
  <c r="AR17" i="1"/>
  <c r="AR14" i="1" l="1"/>
  <c r="AS25" i="1" l="1"/>
  <c r="AR25" i="1"/>
  <c r="AR77" i="1" l="1"/>
  <c r="AR50" i="1" l="1"/>
  <c r="AS50" i="1"/>
  <c r="AS79" i="1"/>
  <c r="AR79" i="1"/>
  <c r="Y66" i="1"/>
  <c r="AA66" i="1"/>
  <c r="AC66" i="1"/>
  <c r="AT79" i="1" l="1"/>
  <c r="AT50" i="1"/>
  <c r="AR48" i="1"/>
  <c r="AS48" i="1"/>
  <c r="AR47" i="1"/>
  <c r="AS47" i="1"/>
  <c r="AS46" i="1"/>
  <c r="AR46" i="1"/>
  <c r="AT46" i="1" l="1"/>
  <c r="AT47" i="1"/>
  <c r="AT48" i="1"/>
  <c r="AR10" i="1"/>
  <c r="AS10" i="1" l="1"/>
  <c r="AS26" i="1" l="1"/>
  <c r="AR26" i="1"/>
  <c r="AS20" i="1"/>
  <c r="AR20" i="1"/>
  <c r="AS19" i="1"/>
  <c r="AR19" i="1"/>
  <c r="AS21" i="1"/>
  <c r="AR21" i="1"/>
  <c r="AS15" i="1"/>
  <c r="AR15" i="1"/>
  <c r="AS14" i="1"/>
  <c r="AS22" i="1"/>
  <c r="AR22" i="1"/>
  <c r="AT22" i="1" l="1"/>
  <c r="AT26" i="1"/>
  <c r="AT29" i="1"/>
  <c r="AT21" i="1"/>
  <c r="AS87" i="1" l="1"/>
  <c r="AR87" i="1"/>
  <c r="AS88" i="1"/>
  <c r="AR88" i="1"/>
  <c r="AT87" i="1" l="1"/>
  <c r="AT88" i="1"/>
  <c r="W66" i="1" l="1"/>
  <c r="U66" i="1"/>
  <c r="AR66" i="1"/>
  <c r="AR65" i="1"/>
  <c r="AS65" i="1"/>
  <c r="AT65" i="1" l="1"/>
  <c r="AR58" i="1"/>
  <c r="AS58" i="1"/>
  <c r="AR59" i="1"/>
  <c r="AS59" i="1"/>
  <c r="AR60" i="1"/>
  <c r="AS60" i="1"/>
  <c r="AR61" i="1"/>
  <c r="AS61" i="1"/>
  <c r="AR62" i="1"/>
  <c r="AS62" i="1"/>
  <c r="AR63" i="1"/>
  <c r="AS63" i="1"/>
  <c r="AR71" i="1"/>
  <c r="AS71" i="1"/>
  <c r="AR64" i="1"/>
  <c r="AS64" i="1"/>
  <c r="AR78" i="1"/>
  <c r="AS78" i="1"/>
  <c r="AR68" i="1"/>
  <c r="AS68" i="1"/>
  <c r="AS57" i="1"/>
  <c r="AR57" i="1"/>
  <c r="AR56" i="1"/>
  <c r="AS56" i="1"/>
  <c r="AR70" i="1"/>
  <c r="AS70" i="1"/>
  <c r="AR55" i="1"/>
  <c r="AR69" i="1"/>
  <c r="AS69" i="1"/>
  <c r="AS43" i="1"/>
  <c r="AR43" i="1"/>
  <c r="AT64" i="1" l="1"/>
  <c r="AT63" i="1"/>
  <c r="AT71" i="1"/>
  <c r="AT68" i="1"/>
  <c r="AT55" i="1"/>
  <c r="AT78" i="1"/>
  <c r="AR34" i="1"/>
  <c r="AS34" i="1"/>
  <c r="AT34" i="1" l="1"/>
  <c r="AS28" i="1"/>
  <c r="AS49" i="1" l="1"/>
  <c r="AR49" i="1"/>
  <c r="AT49" i="1" l="1"/>
  <c r="AR33" i="1" l="1"/>
  <c r="AS33" i="1"/>
  <c r="AS32" i="1"/>
  <c r="AR32" i="1"/>
  <c r="AS42" i="1"/>
  <c r="AR42" i="1"/>
  <c r="AS41" i="1"/>
  <c r="AR41" i="1"/>
  <c r="AS40" i="1"/>
  <c r="AR40" i="1"/>
  <c r="AS39" i="1"/>
  <c r="AR39" i="1"/>
  <c r="AR38" i="1"/>
  <c r="AS38" i="1"/>
  <c r="AR37" i="1"/>
  <c r="AS37" i="1"/>
  <c r="AR36" i="1"/>
  <c r="AS36" i="1"/>
  <c r="AS35" i="1"/>
  <c r="AR35" i="1"/>
  <c r="AT36" i="1" l="1"/>
  <c r="AT32" i="1"/>
  <c r="AT33" i="1"/>
  <c r="AT37" i="1"/>
  <c r="AT38" i="1"/>
  <c r="AR75" i="1"/>
  <c r="AS75" i="1"/>
  <c r="AR74" i="1"/>
  <c r="AS74" i="1"/>
  <c r="AR73" i="1"/>
  <c r="AS73" i="1"/>
  <c r="AS72" i="1"/>
  <c r="AR72" i="1"/>
  <c r="AS83" i="1"/>
  <c r="AR83" i="1"/>
  <c r="AS82" i="1"/>
  <c r="AR82" i="1"/>
  <c r="AR81" i="1"/>
  <c r="AS81" i="1"/>
  <c r="AR80" i="1"/>
  <c r="AS80" i="1"/>
  <c r="AS77" i="1"/>
  <c r="AT77" i="1" s="1"/>
  <c r="AS86" i="1"/>
  <c r="AR86" i="1"/>
  <c r="AS84" i="1"/>
  <c r="AR84" i="1"/>
  <c r="AR28" i="1"/>
  <c r="AS27" i="1"/>
  <c r="AR27" i="1"/>
  <c r="AR13" i="1"/>
  <c r="AS13" i="1"/>
  <c r="AR89" i="1"/>
  <c r="AS89" i="1"/>
  <c r="AR91" i="1"/>
  <c r="AS91" i="1"/>
  <c r="AR12" i="1"/>
  <c r="AS12" i="1"/>
  <c r="AR11" i="1"/>
  <c r="AS11" i="1"/>
  <c r="AR24" i="1"/>
  <c r="AS24" i="1"/>
  <c r="AS23" i="1"/>
  <c r="AR23" i="1"/>
  <c r="AT80" i="1" l="1"/>
  <c r="AT72" i="1"/>
  <c r="AT74" i="1"/>
  <c r="AT84" i="1"/>
  <c r="AT13" i="1"/>
  <c r="AT82" i="1"/>
  <c r="AT73" i="1"/>
  <c r="AT81" i="1"/>
  <c r="AT75" i="1"/>
  <c r="AT83" i="1"/>
  <c r="AT86" i="1"/>
  <c r="AT28" i="1"/>
  <c r="AT89" i="1"/>
  <c r="AT91" i="1"/>
  <c r="AT10" i="1"/>
  <c r="AT11" i="1"/>
  <c r="AT23" i="1"/>
  <c r="AT24" i="1"/>
  <c r="E67" i="12"/>
  <c r="AS84" i="13" l="1"/>
  <c r="AR84" i="13"/>
  <c r="AS83" i="13"/>
  <c r="AR83" i="13"/>
  <c r="AS82" i="13"/>
  <c r="AR82" i="13"/>
  <c r="AS81" i="13"/>
  <c r="AR81" i="13"/>
  <c r="AS80" i="13"/>
  <c r="AR80" i="13"/>
  <c r="AS79" i="13"/>
  <c r="AR79" i="13"/>
  <c r="AT79" i="13" s="1"/>
  <c r="AS78" i="13"/>
  <c r="AR78" i="13"/>
  <c r="AS77" i="13"/>
  <c r="AR77" i="13"/>
  <c r="AS76" i="13"/>
  <c r="AR76" i="13"/>
  <c r="AS75" i="13"/>
  <c r="AR75" i="13"/>
  <c r="AS74" i="13"/>
  <c r="AR74" i="13"/>
  <c r="AS73" i="13"/>
  <c r="AR73" i="13"/>
  <c r="AS72" i="13"/>
  <c r="AR72" i="13"/>
  <c r="AS71" i="13"/>
  <c r="AR71" i="13"/>
  <c r="AS70" i="13"/>
  <c r="AR70" i="13"/>
  <c r="AS69" i="13"/>
  <c r="AR69" i="13"/>
  <c r="AS68" i="13"/>
  <c r="AR68" i="13"/>
  <c r="AS67" i="13"/>
  <c r="AR67" i="13"/>
  <c r="AS66" i="13"/>
  <c r="AR66" i="13"/>
  <c r="AS65" i="13"/>
  <c r="AR65" i="13"/>
  <c r="AS64" i="13"/>
  <c r="AR64" i="13"/>
  <c r="AS63" i="13"/>
  <c r="AR63" i="13"/>
  <c r="AT63" i="13" s="1"/>
  <c r="AS61" i="13"/>
  <c r="AR61" i="13"/>
  <c r="AS60" i="13"/>
  <c r="AR60" i="13"/>
  <c r="AS59" i="13"/>
  <c r="AR59" i="13"/>
  <c r="AS58" i="13"/>
  <c r="AR58" i="13"/>
  <c r="AS57" i="13"/>
  <c r="AR57" i="13"/>
  <c r="AS56" i="13"/>
  <c r="AR56" i="13"/>
  <c r="AS55" i="13"/>
  <c r="AR55" i="13"/>
  <c r="AS54" i="13"/>
  <c r="AR54" i="13"/>
  <c r="AS53" i="13"/>
  <c r="AR53" i="13"/>
  <c r="AS52" i="13"/>
  <c r="AR52" i="13"/>
  <c r="AS51" i="13"/>
  <c r="AR51" i="13"/>
  <c r="AS50" i="13"/>
  <c r="AR50" i="13"/>
  <c r="AS49" i="13"/>
  <c r="AR49" i="13"/>
  <c r="AS48" i="13"/>
  <c r="AR48" i="13"/>
  <c r="AS47" i="13"/>
  <c r="AR47" i="13"/>
  <c r="AS46" i="13"/>
  <c r="AR46" i="13"/>
  <c r="AS45" i="13"/>
  <c r="AR45" i="13"/>
  <c r="AS44" i="13"/>
  <c r="AR44" i="13"/>
  <c r="AS43" i="13"/>
  <c r="AR43" i="13"/>
  <c r="AS42" i="13"/>
  <c r="AR42" i="13"/>
  <c r="AS41" i="13"/>
  <c r="AR41" i="13"/>
  <c r="AT41" i="13" s="1"/>
  <c r="AS40" i="13"/>
  <c r="AR40" i="13"/>
  <c r="AS39" i="13"/>
  <c r="AR39" i="13"/>
  <c r="AS38" i="13"/>
  <c r="AR38" i="13"/>
  <c r="AS37" i="13"/>
  <c r="AR37" i="13"/>
  <c r="AS36" i="13"/>
  <c r="AR36" i="13"/>
  <c r="AS35" i="13"/>
  <c r="AR35" i="13"/>
  <c r="AS34" i="13"/>
  <c r="AR34" i="13"/>
  <c r="AS33" i="13"/>
  <c r="AR33" i="13"/>
  <c r="AS32" i="13"/>
  <c r="AR32" i="13"/>
  <c r="AS31" i="13"/>
  <c r="AR31" i="13"/>
  <c r="AS30" i="13"/>
  <c r="AR30" i="13"/>
  <c r="AS29" i="13"/>
  <c r="AR29" i="13"/>
  <c r="AS28" i="13"/>
  <c r="AR28" i="13"/>
  <c r="AS27" i="13"/>
  <c r="AR27" i="13"/>
  <c r="AS26" i="13"/>
  <c r="AR26" i="13"/>
  <c r="AS25" i="13"/>
  <c r="AR25" i="13"/>
  <c r="AT25" i="13" s="1"/>
  <c r="AS24" i="13"/>
  <c r="AR24" i="13"/>
  <c r="AS23" i="13"/>
  <c r="AR23" i="13"/>
  <c r="AS22" i="13"/>
  <c r="AR22" i="13"/>
  <c r="AS21" i="13"/>
  <c r="AR21" i="13"/>
  <c r="AS20" i="13"/>
  <c r="AR20" i="13"/>
  <c r="AS19" i="13"/>
  <c r="AR19" i="13"/>
  <c r="AT19" i="13" s="1"/>
  <c r="AS18" i="13"/>
  <c r="AR18" i="13"/>
  <c r="AS17" i="13"/>
  <c r="AR17" i="13"/>
  <c r="AT17" i="13" s="1"/>
  <c r="AS16" i="13"/>
  <c r="AR16" i="13"/>
  <c r="AS15" i="13"/>
  <c r="AR15" i="13"/>
  <c r="AT15" i="13" s="1"/>
  <c r="AS14" i="13"/>
  <c r="AR14" i="13"/>
  <c r="AS13" i="13"/>
  <c r="AR13" i="13"/>
  <c r="AS12" i="13"/>
  <c r="AR12" i="13"/>
  <c r="AW12" i="13" s="1"/>
  <c r="AS11" i="13"/>
  <c r="AR11" i="13"/>
  <c r="AS10" i="13"/>
  <c r="AR10" i="13"/>
  <c r="AS9" i="13"/>
  <c r="AR9" i="13"/>
  <c r="AS8" i="13"/>
  <c r="AR8" i="13"/>
  <c r="G31" i="12"/>
  <c r="G32" i="12"/>
  <c r="G33" i="12"/>
  <c r="AT51" i="13" l="1"/>
  <c r="AT53" i="13"/>
  <c r="AT57" i="13"/>
  <c r="AT61" i="13"/>
  <c r="AT66" i="13"/>
  <c r="AT78" i="13"/>
  <c r="AT49" i="13"/>
  <c r="AT22" i="13"/>
  <c r="AT26" i="13"/>
  <c r="AT28" i="13"/>
  <c r="AT73" i="13"/>
  <c r="AT8" i="13"/>
  <c r="AT69" i="13"/>
  <c r="AT11" i="13"/>
  <c r="AT13" i="13"/>
  <c r="AT21" i="13"/>
  <c r="AT33" i="13"/>
  <c r="AT12" i="13"/>
  <c r="AW13" i="13"/>
  <c r="AT34" i="13"/>
  <c r="AT36" i="13"/>
  <c r="AT42" i="13"/>
  <c r="AT44" i="13"/>
  <c r="AT64" i="13"/>
  <c r="AT27" i="13"/>
  <c r="AT29" i="13"/>
  <c r="AT52" i="13"/>
  <c r="AT56" i="13"/>
  <c r="AT70" i="13"/>
  <c r="AT74" i="13"/>
  <c r="AT50" i="13"/>
  <c r="AT54" i="13"/>
  <c r="AT58" i="13"/>
  <c r="AT60" i="13"/>
  <c r="AT68" i="13"/>
  <c r="AT14" i="13"/>
  <c r="AT18" i="13"/>
  <c r="AT35" i="13"/>
  <c r="AT37" i="13"/>
  <c r="AT43" i="13"/>
  <c r="AT45" i="13"/>
  <c r="AT67" i="13"/>
  <c r="AT75" i="13"/>
  <c r="AT80" i="13"/>
  <c r="AT82" i="13"/>
  <c r="AT84" i="13"/>
  <c r="AT77" i="13"/>
  <c r="AT10" i="13"/>
  <c r="AT20" i="13"/>
  <c r="AT23" i="13"/>
  <c r="AT30" i="13"/>
  <c r="AT32" i="13"/>
  <c r="AT39" i="13"/>
  <c r="AT46" i="13"/>
  <c r="AT48" i="13"/>
  <c r="AT55" i="13"/>
  <c r="AT65" i="13"/>
  <c r="AT72" i="13"/>
  <c r="AT81" i="13"/>
  <c r="AT83" i="13"/>
  <c r="AT59" i="13"/>
  <c r="AT71" i="13"/>
  <c r="AT76" i="13"/>
  <c r="AT9" i="13"/>
  <c r="AT16" i="13"/>
  <c r="AT24" i="13"/>
  <c r="AT31" i="13"/>
  <c r="AT38" i="13"/>
  <c r="AT40" i="13"/>
  <c r="AT47" i="13"/>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N80" i="5" l="1"/>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 r="B10" i="1"/>
  <c r="B11" i="1" l="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l="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l="1"/>
  <c r="B80" i="1" s="1"/>
  <c r="B81" i="1" s="1"/>
  <c r="B82" i="1" s="1"/>
  <c r="B83" i="1" s="1"/>
  <c r="B84" i="1" s="1"/>
  <c r="B85" i="1" s="1"/>
  <c r="B86" i="1" s="1"/>
  <c r="B87" i="1" s="1"/>
  <c r="B88" i="1" s="1"/>
  <c r="B89" i="1" s="1"/>
  <c r="B90" i="1" s="1"/>
  <c r="B91" i="1" s="1"/>
  <c r="B9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100-000001000000}">
      <text>
        <r>
          <rPr>
            <b/>
            <sz val="9"/>
            <color indexed="81"/>
            <rFont val="Tahoma"/>
            <family val="2"/>
          </rPr>
          <t>Activo o inactivo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200-000001000000}">
      <text>
        <r>
          <rPr>
            <b/>
            <sz val="9"/>
            <color indexed="81"/>
            <rFont val="Tahoma"/>
            <family val="2"/>
          </rPr>
          <t>Activo o inactivo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500-000001000000}">
      <text>
        <r>
          <rPr>
            <b/>
            <sz val="9"/>
            <color indexed="81"/>
            <rFont val="Tahoma"/>
            <family val="2"/>
          </rPr>
          <t>Activo o inactivo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7" authorId="0" shapeId="0" xr:uid="{00000000-0006-0000-0700-000001000000}">
      <text>
        <r>
          <rPr>
            <b/>
            <sz val="9"/>
            <color indexed="81"/>
            <rFont val="Tahoma"/>
            <family val="2"/>
          </rPr>
          <t>Activo o inactivo</t>
        </r>
      </text>
    </comment>
  </commentList>
</comments>
</file>

<file path=xl/sharedStrings.xml><?xml version="1.0" encoding="utf-8"?>
<sst xmlns="http://schemas.openxmlformats.org/spreadsheetml/2006/main" count="6420" uniqueCount="1157">
  <si>
    <t>Proceso:</t>
  </si>
  <si>
    <t>Direccionamiento Sectorial e Institucional</t>
  </si>
  <si>
    <t>Documento:</t>
  </si>
  <si>
    <t>Tablero de Control de Indicadores</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</si>
  <si>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</si>
  <si>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</si>
  <si>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</si>
  <si>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</si>
  <si>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</si>
  <si>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</si>
  <si>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</si>
  <si>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</si>
  <si>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</si>
  <si>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</si>
  <si>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</si>
  <si>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</si>
  <si>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</si>
  <si>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</si>
  <si>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</si>
  <si>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Análisis</t>
  </si>
  <si>
    <t>Observaciones</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</si>
  <si>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</si>
  <si>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</si>
  <si>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</si>
  <si>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</si>
  <si>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</si>
  <si>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</si>
  <si>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Eficacia </t>
  </si>
  <si>
    <t xml:space="preserve">Creciente </t>
  </si>
  <si>
    <t xml:space="preserve">Porcentaje </t>
  </si>
  <si>
    <t>Mensual</t>
  </si>
  <si>
    <t xml:space="preserve">Total de Personas Privadas de la Libertad atendidas en el servicio de salud en el mes.   </t>
  </si>
  <si>
    <t xml:space="preserve">Total de solicitudes realizadas por las Personas Privadas de la Libertad para servicio de salud en el mes   
</t>
  </si>
  <si>
    <t>A/B*100</t>
  </si>
  <si>
    <t>Activo</t>
  </si>
  <si>
    <t>Sobresaliente</t>
  </si>
  <si>
    <t>Es necesario ajustar el reporte de acuerdo con las evidencias presentadas.
 Acutalizar el formato a su versión 5. Es necesario revisar el indicador, para definir su efectiva medición, toda vez que durante los periodo de medición se evidencia una sobre ejecución, dado que el indicador no es programable.
16-06-2021.
Se evidencia sobre ejecución del indicador.
12-07-2021
Revisar el reprote, no coincide con las evidencias.Se evidencia sobre ejecución del indicador.</t>
  </si>
  <si>
    <t xml:space="preserve">Porcentaje mensual de alimentación suministrada   </t>
  </si>
  <si>
    <t xml:space="preserve"> Medir las raciones suministradas a las Personas Privadas de la Libertad en el mes.</t>
  </si>
  <si>
    <t>Estable</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</si>
  <si>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</si>
  <si>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</si>
  <si>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Falta análisis de reporte para el periodo del mes de Abril.
Acutalizar el formato a su versión 5.
16-06-2021
Sin observaciones
12-07-2011
Sin observaciones</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</si>
  <si>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</si>
  <si>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</si>
  <si>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</si>
  <si>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Efectividad</t>
  </si>
  <si>
    <t xml:space="preserve">Total de encuestas satisfactorias en el mes   </t>
  </si>
  <si>
    <t xml:space="preserve">Total de encuestas realizadas en el mes   </t>
  </si>
  <si>
    <t>Se recomienda revisar o determinar la programación de las encuentras para que el indicador refleje la realidad delo ejecutado vs lo programado.
Acutalizar el formato a su versión 5.
16-06-2021
Se recomienda revisar o determinar la programación.
12-07-2021
Se recomienda revisar o determinar la programación.</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</si>
  <si>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</si>
  <si>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</si>
  <si>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</si>
  <si>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Eficiencia</t>
  </si>
  <si>
    <t xml:space="preserve">Total de Personas Privadas de la Libertad que continuaron en actividades válidas para redención de pena en el mes.   </t>
  </si>
  <si>
    <t>"Total de Personas Privadas de la Libertad asignadas a actividades válidas para redención de pena</t>
  </si>
  <si>
    <t>.Acutalizar el formato a su versión 5.
15-06-2021
Fortalcer el análisis de los resultados del indicador.
12-07-2021
Sin obervaciones</t>
  </si>
  <si>
    <t xml:space="preserve">Porcentaje mensual de alimentación terapéutica suministrada       </t>
  </si>
  <si>
    <t xml:space="preserve"> Medir las raciones terapéuticas suministradas a las Personas Privadas de la Libertad en el mes.</t>
  </si>
  <si>
    <t xml:space="preserve">Raciones alimenticias prescritas por parte del médico en atención a alguna patología o situación de cuidado especial </t>
  </si>
  <si>
    <t xml:space="preserve">Corresponde al total de raciones entregadas al mes a la población PPL </t>
  </si>
  <si>
    <t>Se recomienda revisar rangos de tolerancia.
Acutalizar el formato a su versión 5.
15-06-2021
Se recomienda ajustar la tabla de  gestión de  rangos de tolerancia.</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</si>
  <si>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</si>
  <si>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</si>
  <si>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</si>
  <si>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</si>
  <si>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</si>
  <si>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</si>
  <si>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Creciente</t>
  </si>
  <si>
    <t>Trimestral</t>
  </si>
  <si>
    <t xml:space="preserve">Número de actividades ejecutadas </t>
  </si>
  <si>
    <t xml:space="preserve">Número de actividades Programadas </t>
  </si>
  <si>
    <t>Satisfactorio</t>
  </si>
  <si>
    <t>Fortalcer el análisis del resultado del indicador y ampliar información.
08/07/2021
Sin observaciones. Se toman las recomendaciones de la OCI.</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</si>
  <si>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</si>
  <si>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</si>
  <si>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</si>
  <si>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</si>
  <si>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</si>
  <si>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Sin observaciones. Con sobre ejecución.
08/07/2021
Sin observaciones. Se toman las recomendaciones de la OCI.</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</si>
  <si>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</si>
  <si>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Orientar, atender y remitir a los habitantes de Bogotá a los programas y servicios de justicia y a los métodos autocompositivos para el abordaje pacífico de conflictos.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</si>
  <si>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</si>
  <si>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</si>
  <si>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</si>
  <si>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</si>
  <si>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</si>
  <si>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</si>
  <si>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</si>
  <si>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</si>
  <si>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</si>
  <si>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Deficiente</t>
  </si>
  <si>
    <t>Sin observaciones</t>
  </si>
  <si>
    <t xml:space="preserve">Fortalecer el acceso a la justicia, el mejoramiento de las condiciones de convivencia, la prevención del delito, la reparación a las víctimas y el empoderamiento de derechos de sus habitantes. </t>
  </si>
  <si>
    <t>Nivel de satisfaccion de atención dada por CRI Y CRI VIRTUAL</t>
  </si>
  <si>
    <t>Medir los niveles de satisfacción de las atenciones dadas por los CRI presenciales y virtualesd.</t>
  </si>
  <si>
    <t># de usuarios satisfechos</t>
  </si>
  <si>
    <t xml:space="preserve">"#número de usuarios
 encuestados
"	</t>
  </si>
  <si>
    <t>Se inicia medición del indicador en el mes de mayo</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</si>
  <si>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</si>
  <si>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</si>
  <si>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</si>
  <si>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</si>
  <si>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Revisar línea base respecto a la meta vigente del indicador.
12-07-2021
Para el periodo se encuentra en un rango satisfactorio cumpliendo en un 71% con la meta programada. Alertamiento frente a acciones de mejora para dar cumplimiento.</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</si>
  <si>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</si>
  <si>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</si>
  <si>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</si>
  <si>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</si>
  <si>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Sin observaciones 
12-07-2021
Alertamiento frente a acciones de mejora para dar cumplimiento. En el análisis se plantean las estrategias ya acciones para fortalecer la operación y posicionamiento de las del programa</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</si>
  <si>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</si>
  <si>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</si>
  <si>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</si>
  <si>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</si>
  <si>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12-07-2021
Sin observaciones
Primera medición.</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</si>
  <si>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</si>
  <si>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</si>
  <si>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 xml:space="preserve">Cuatrimestral </t>
  </si>
  <si>
    <t>suma de los resultados de los instrumentos aplicados en el periodo t</t>
  </si>
  <si>
    <t># de instrumentos aplicados en el periodo t</t>
  </si>
  <si>
    <t>Acutalizar el formato a su versión 5, alinear de acuerdo con la actualización de objetivos estratégicos. Definir la meta por periodo, de acuerdo con la meta de la vigencia, asi mismo revisar la unidad de medida de la variable A. La hoja de vida del indicador presenta análisis del segundo periodo de medición( segundo cautriemestre).
13-07-2021
Sin observaciones</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</si>
  <si>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</si>
  <si>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</si>
  <si>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</si>
  <si>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</si>
  <si>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</si>
  <si>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</si>
  <si>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 xml:space="preserve">Mensual </t>
  </si>
  <si>
    <t xml:space="preserve">Número de PQRS con respuestas dentro de los plazos legalmente establecidos   </t>
  </si>
  <si>
    <t>Número de PQRS recibidas</t>
  </si>
  <si>
    <t>Acutalizar el formato a su versión 5. Seguimiento a las acciones de mejora.
16-06-2021
Sin reporte
15-07-2021
Sin observaciones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</si>
  <si>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</si>
  <si>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</si>
  <si>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</si>
  <si>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</si>
  <si>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 xml:space="preserve">Número de PQRS trasladadas a otra entidad   </t>
  </si>
  <si>
    <t xml:space="preserve">Número de PQRS recibidas   </t>
  </si>
  <si>
    <t>Acutalizar el formato a su versión 5. 
16-06-2021
Sin reporte
15-07-2021
Sin observaciones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</si>
  <si>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</si>
  <si>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</si>
  <si>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</si>
  <si>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</si>
  <si>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</si>
  <si>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</si>
  <si>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</si>
  <si>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</si>
  <si>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</si>
  <si>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Es necesario revisar el indicador para determinar acciones, toda vez que se presenta una sobre ejecuón del 47,67%
08/07/2021</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</si>
  <si>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</si>
  <si>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</si>
  <si>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</si>
  <si>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</si>
  <si>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Sin observaciones.
08/07/2021</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</si>
  <si>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</si>
  <si>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</si>
  <si>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</si>
  <si>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</si>
  <si>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</si>
  <si>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</si>
  <si>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</si>
  <si>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</si>
  <si>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</si>
  <si>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Acutalizar el formato a su versión 5.
15-06-2021
Sin observaciones
12-07-2021</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</si>
  <si>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</si>
  <si>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</si>
  <si>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</si>
  <si>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</si>
  <si>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</si>
  <si>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Acutalizar el formato a su versión 5. Revisar observaciones de la OCI.
15-06-2021
OCI: programar meta para cada preriodo.
12-07-2021
Tomar las recomendaciones de la OCI.Sin observaciones.</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</si>
  <si>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</si>
  <si>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</si>
  <si>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</si>
  <si>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</si>
  <si>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</si>
  <si>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</si>
  <si>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</si>
  <si>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Ponderación de metas</t>
  </si>
  <si>
    <t>Sin observaciones.</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</si>
  <si>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</si>
  <si>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</si>
  <si>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</si>
  <si>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</si>
  <si>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</si>
  <si>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</si>
  <si>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</si>
  <si>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</si>
  <si>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</si>
  <si>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</si>
  <si>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</si>
  <si>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</si>
  <si>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</si>
  <si>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</si>
  <si>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Sin observaciones
09-07-2021</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</si>
  <si>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</si>
  <si>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</si>
  <si>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</si>
  <si>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</si>
  <si>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</si>
  <si>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</si>
  <si>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</si>
  <si>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</si>
  <si>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</si>
  <si>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</si>
  <si>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</si>
  <si>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</si>
  <si>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</si>
  <si>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Sin observaciones
09-07-2021
Se encuentra sobre ejecutado, dado los reportes anteriores.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</si>
  <si>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</si>
  <si>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</si>
  <si>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</si>
  <si>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</si>
  <si>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</si>
  <si>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</si>
  <si>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</si>
  <si>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</si>
  <si>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(A/B)x100</t>
  </si>
  <si>
    <t>Se recomienda revisar los rango tolerables.
15-06-2021
Definir línea base.Seleccionar tendencia del indicador. Diligenaciar fechas de cración y estado.Se ajusta la meta programa para cada periodo
13-07-2021
Sin observaciones.</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</si>
  <si>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</si>
  <si>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</si>
  <si>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</si>
  <si>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</si>
  <si>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</si>
  <si>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Se recomienda revisar los rango tolerables.
15-06-2021
Se ajusta la meta programa para cada periodo.
13-07-2021
Sin observaciones</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</si>
  <si>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</si>
  <si>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</si>
  <si>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</si>
  <si>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</si>
  <si>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</si>
  <si>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Sin observaciones
15-06-2021
Diligenciar linea base e información de creacion y fechas del indicador.
13-07-2021
Sin observaciones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</si>
  <si>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</si>
  <si>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</si>
  <si>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</si>
  <si>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</si>
  <si>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Sin observaciones.
15-06-2021
Diligenciar linea base e información de creacion y fechas del indicador.
13-07-2021
Sin observaciones.</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</si>
  <si>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</si>
  <si>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</si>
  <si>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</si>
  <si>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</si>
  <si>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 xml:space="preserve">13-07-2021
Primer reporte en el segundo trimestre.Sin observaciones </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</si>
  <si>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</si>
  <si>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</si>
  <si>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Trimestral  </t>
  </si>
  <si>
    <t xml:space="preserve">Número de actividades ejecutadas para el cumplimiento de las estratégias del programa en el periodo	</t>
  </si>
  <si>
    <t xml:space="preserve">Actividades planeadas en el cronograma/plan de trabajo para el periodo.	</t>
  </si>
  <si>
    <t xml:space="preserve">13-07-2021
Primer reporte en el segundo trimestre.Fortalcer las evidencias. </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</si>
  <si>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</si>
  <si>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</si>
  <si>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</si>
  <si>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</si>
  <si>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 xml:space="preserve">13-07-2021
Primer reporte en el segundo trimestre, con ajsute de del mismo.Revisar evidencias .Sin observaciones </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</si>
  <si>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</si>
  <si>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</si>
  <si>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</si>
  <si>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Sin observaciones.Se recomienda revisasr el formato de hv del indicador, para diligenciar por compleot y de forma correta, según instructivo.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</si>
  <si>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</si>
  <si>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</si>
  <si>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</si>
  <si>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</si>
  <si>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</si>
  <si>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</si>
  <si>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</si>
  <si>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</si>
  <si>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 xml:space="preserve">Revisar la información, tendencia meta y variables del indicador para evaluar las acciones a tomar res pecto a los resultado obtenido en el periodo de medición.
09-07-2021
Se realiza ajuste la meta anual y el reporte del primer trimestre.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</si>
  <si>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</si>
  <si>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</si>
  <si>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</si>
  <si>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Días</t>
  </si>
  <si>
    <t xml:space="preserve">La sumatoria de los días de elaboración de las piezas gráficas </t>
  </si>
  <si>
    <t xml:space="preserve">Total de piezas solicitada </t>
  </si>
  <si>
    <t>A/B</t>
  </si>
  <si>
    <t xml:space="preserve">Sin observaciones
09-07-2021
Se realiza ajsute al reportes del primer trimestre. Sin observaciones </t>
  </si>
  <si>
    <t xml:space="preserve">Mantener informadas a las partes interesadas y los distintos grupos de valor  </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</si>
  <si>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</si>
  <si>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</si>
  <si>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</si>
  <si>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</si>
  <si>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(A/B)*100</t>
  </si>
  <si>
    <t>Activo a partir del tercer trimestre</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</si>
  <si>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</si>
  <si>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</si>
  <si>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</si>
  <si>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</si>
  <si>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</si>
  <si>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</si>
  <si>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</si>
  <si>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</si>
  <si>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.Fortalecer análisis del resultado por periodo. 
15-06-2021
No presenta anlaisis para el cuarto periodo (abril), revisar tabla de rangos de tolerancia.
Acutalizar el formato a su versión 5Tener en cuenta Ias observaciones de la OCI, frente a las evidencias.
12-06-2021
Sin reporte
13/07/2021
Sin observaciones. Fortalecer el análisis de los reusltados del indicador.</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</si>
  <si>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</si>
  <si>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</si>
  <si>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</si>
  <si>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</si>
  <si>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</si>
  <si>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&lt;10%</t>
  </si>
  <si>
    <t>Acutalizar el formato a su versión 5.
15-06-2021
 Fortalecer análisis del resultado por periodo.Tener en cuenta Ias observaciones de la OCI, frente a las evidencias.
12-06-2021
Sin reporte
13-07-2021
Sin observaciones.</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</si>
  <si>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</si>
  <si>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</si>
  <si>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</si>
  <si>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</si>
  <si>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</si>
  <si>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Acutalizar el formato a su versión 5.
15-06-2021
Sin obarvaciones.
Tener en cuenta Ias observaciones de la OCI, frente a las evidencias.
12-06-2021
Sin reporte
13-07-2021
Sin observaciones</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</si>
  <si>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</si>
  <si>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</si>
  <si>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</si>
  <si>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</si>
  <si>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</si>
  <si>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</si>
  <si>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</si>
  <si>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</si>
  <si>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</si>
  <si>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</si>
  <si>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</si>
  <si>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</si>
  <si>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</si>
  <si>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implementando políticas, estrategias y acciones que permitan controlar de forma oportuna, trasparente y eficiente, la gestión presupuestal y contable de la Secretaría Distrital de Seguridad</t>
  </si>
  <si>
    <t>Oportunidad en el Trámte de Cuentas</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</si>
  <si>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</si>
  <si>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</si>
  <si>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</si>
  <si>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Activo para el tercer trimestre</t>
  </si>
  <si>
    <t>Oportunidad en la expedición y firma de CDP's</t>
  </si>
  <si>
    <t>Medir el numero de solicitudes de CDP atendidas oportunamente.</t>
  </si>
  <si>
    <t xml:space="preserve"> CDP'S  expedidos en 3 días habiles</t>
  </si>
  <si>
    <t xml:space="preserve">Total solicitudes  CDP'S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</si>
  <si>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</si>
  <si>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</si>
  <si>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</si>
  <si>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</si>
  <si>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</si>
  <si>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</si>
  <si>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</si>
  <si>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</si>
  <si>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Oportunidad en la expedición y firma de CRP's</t>
  </si>
  <si>
    <t>Medir el numero de solicitudes de CRP atendidas oportunamente.</t>
  </si>
  <si>
    <t>CRP'S  expedidos en 3 días habiles</t>
  </si>
  <si>
    <t xml:space="preserve">Total solicitudes  CRP'S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</si>
  <si>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</si>
  <si>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</si>
  <si>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</si>
  <si>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</si>
  <si>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</si>
  <si>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</si>
  <si>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</si>
  <si>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</si>
  <si>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</si>
  <si>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12-07-2021
 Sin observaciones.</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</si>
  <si>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</si>
  <si>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</si>
  <si>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</si>
  <si>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</si>
  <si>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</si>
  <si>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12-07-2021
Sin observaciones, indicador creciente, de acuerdo a lo programado al plan de trbaajo se cumplen con las actividades en un 100%.</t>
  </si>
  <si>
    <t>Cumplimiento de actividades del módulo Hábitos Saludables</t>
  </si>
  <si>
    <t>Medir el cumplimiento de las actividades del módulo de Hábitos Saludables</t>
  </si>
  <si>
    <t>Sin observaciones
12-07-2021
Sin observaciones, indicador creciente, de acuerdo a lo programado al plan de trbaajo se cumplen con las actividades en un 86%.</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</si>
  <si>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</si>
  <si>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</si>
  <si>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</si>
  <si>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</si>
  <si>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</si>
  <si>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</si>
  <si>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Sin observaciones
12-07-2021
Revisar reporte, de acuerdo con cronograma como evidencia , Se presenta sobre ejecución de actividades.</t>
  </si>
  <si>
    <t>Cumplimiento de actividades del módulo Secretaría Sostenible</t>
  </si>
  <si>
    <t>Medir el cumplimiento de las actividades del módulo de Secretaría Sostenible</t>
  </si>
  <si>
    <t>Sin observaciones
12-07-2021
Revisar reprote deacuedo con evidencias</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</si>
  <si>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</si>
  <si>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</si>
  <si>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</si>
  <si>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</si>
  <si>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</si>
  <si>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</si>
  <si>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</si>
  <si>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</si>
  <si>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</si>
  <si>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</si>
  <si>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Sin observaciones
r12-07-2021
Revisar evidencias</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</si>
  <si>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</si>
  <si>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</si>
  <si>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</si>
  <si>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</si>
  <si>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</si>
  <si>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</si>
  <si>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Frecuencia de accidentalidad</t>
  </si>
  <si>
    <t>Medir el número de accidentes de trabajo ocurridos por mes en los servidores públicos y contratistas de la Entidad</t>
  </si>
  <si>
    <t>Procentaje</t>
  </si>
  <si>
    <t>Número de Accidentes de Trabajo que se presentaron en el mes</t>
  </si>
  <si>
    <t>Número de trabajadores en el mes</t>
  </si>
  <si>
    <t>&lt;5%</t>
  </si>
  <si>
    <t xml:space="preserve">
Acutalizar el formato a su versión 5.
16/06/2021
Sin observaciones.</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</si>
  <si>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</si>
  <si>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</si>
  <si>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</si>
  <si>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</si>
  <si>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(A/(B*C))x100</t>
  </si>
  <si>
    <t xml:space="preserve">
Acutalizar el formato a su versión 5. Tener en cuenta las recomendaciones de la OCI: revisar la
programación de las variables y ampliar el 
análisis de seguimiento a las acciones 
dirigidas a minimizar el ausentismo en la 
entidad
16/06/2021
Sin observaciones.
12-07-2021
Sin observaciones.</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</si>
  <si>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</si>
  <si>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</si>
  <si>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</si>
  <si>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</si>
  <si>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r12-07-2021
Revisar formula  y evidencias</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</si>
  <si>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</si>
  <si>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</si>
  <si>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</si>
  <si>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</si>
  <si>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</si>
  <si>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</si>
  <si>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información y generar posibles estrategias de intervención, que pueden ser insumo para la toma de decisiones y generación de políticas públicas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</si>
  <si>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</si>
  <si>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</si>
  <si>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</si>
  <si>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</si>
  <si>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</si>
  <si>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Sin observaciones.15-06-2021
Revisar reporte de acuerdo con las evidencias.
09-07-2021
Sin observaciones.</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</si>
  <si>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</si>
  <si>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</si>
  <si>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</si>
  <si>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</si>
  <si>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No es posible verificar el repositorios de  Policy Brief generados en el periodo.
15-06-2021
Se recomienda analizar la continudiad del indicador, para generar mayor aporte a la gesitón del proceso. 
09-07-2021
Se recomienda analizar la continudiad del indicador, para evaluar los factores criticos del proceso que peudan apotar a la toma de decisiones. No es posible verificar el repositorios de  Policy Brief generados en el periodo.</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</si>
  <si>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</si>
  <si>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</si>
  <si>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 xml:space="preserve">Número de fuentes de información actualizadas </t>
  </si>
  <si>
    <t xml:space="preserve">Total fuentes de información  </t>
  </si>
  <si>
    <t>15-06-2021
Sin observaciones.
09-07-2021
Sin observaciones.</t>
  </si>
  <si>
    <t>Excel de matriz con la actualización de bodega de datos.</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</si>
  <si>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</si>
  <si>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</si>
  <si>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Sin observaciones.15-06-2021 Se recomienda analizar el aporte y pertinencia del indicador.
09-07-2021
Se recomienda analizar el aporte y pertinencia del indicador.</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</si>
  <si>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</si>
  <si>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</si>
  <si>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</si>
  <si>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</si>
  <si>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</si>
  <si>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</si>
  <si>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</si>
  <si>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</si>
  <si>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</si>
  <si>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Sin reporte</t>
  </si>
  <si>
    <t>Sin informaicón o reporte para el primer trimesrtes del 2021
Sin informaicón o reporte para el segundo  trimesrtes del 2021</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</si>
  <si>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</si>
  <si>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</si>
  <si>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</si>
  <si>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</si>
  <si>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</si>
  <si>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</si>
  <si>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Acutalizar el formato a su versión 5. 
15-06-2021
Sin observaciones
08/07/2021</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</si>
  <si>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</si>
  <si>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</si>
  <si>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</si>
  <si>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</si>
  <si>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</si>
  <si>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</si>
  <si>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</si>
  <si>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</si>
  <si>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Acutalizar el formato a su versión 5.
15-06-2021
Sin observaciones
08/07/2021</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</si>
  <si>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</si>
  <si>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</si>
  <si>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</si>
  <si>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</si>
  <si>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</si>
  <si>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</si>
  <si>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</si>
  <si>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</si>
  <si>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</si>
  <si>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</si>
  <si>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</si>
  <si>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</si>
  <si>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</si>
  <si>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Acutalizar el formato a su versión 5.Tener en cuenta Ias observaciones de la OCI, frente a las evidencias.
15-06-2021
Se  evidencia matriz de control de cambios, asi como el documentos asociado a los mismos.
08/07/2021
No se presenta reporte del mes de junio
13-07-2021
Sin observaciones</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</si>
  <si>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</si>
  <si>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</si>
  <si>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</si>
  <si>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</si>
  <si>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Acutalizar el formato a su versión 5.Tener en cuenta Ias observaciones de la OCI, frente a las evidencias.
15-06-2021
Se  evidencia matriz de control de cambios, asi como el documentos asociado a los mismos.
08/07/2021
Sin observaciones.</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</si>
  <si>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</si>
  <si>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</si>
  <si>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</si>
  <si>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</si>
  <si>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</si>
  <si>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</si>
  <si>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</si>
  <si>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</si>
  <si>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Sin observaciones. Se ajusto la evidencia de la fuente de información( matriz excel de secop)
12-07-2021
Sin observaciones.</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</si>
  <si>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</si>
  <si>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</si>
  <si>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</si>
  <si>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</si>
  <si>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</si>
  <si>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</si>
  <si>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Sin reprote para la fecha de monitoreo (26/05/2021).Acutalizar el formato a su versión 5.
12-07-2021
Tener encuetna las recomendaciones de la OCI</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</si>
  <si>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</si>
  <si>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</si>
  <si>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</si>
  <si>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</si>
  <si>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</si>
  <si>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</si>
  <si>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</si>
  <si>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</si>
  <si>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Se ajustan variables del indicador.
12-07-2021
Sin observaciones</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</si>
  <si>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</si>
  <si>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</si>
  <si>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</si>
  <si>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</si>
  <si>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</si>
  <si>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</si>
  <si>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</si>
  <si>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</si>
  <si>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</si>
  <si>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</si>
  <si>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</si>
  <si>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</si>
  <si>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</si>
  <si>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Acutalizar el formato a su versión 5.
15-06-2021
Sin observaciones</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</si>
  <si>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</si>
  <si>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</si>
  <si>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</si>
  <si>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</si>
  <si>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</si>
  <si>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Revisar meta de la vigencia</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</si>
  <si>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</si>
  <si>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</si>
  <si>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</si>
  <si>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</si>
  <si>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</si>
  <si>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Acutalizar el formato a su versión 5. 
15-06-2021
Revisar observaciones de la OCI: tenga el formato y la 
disposición para la identificación del cumplimiento del 
indicador la evidencia respecto a la gestión de atención a 
requerimiento allegados y vencidos.
12-07-2021
Acoger las recomendaciones d ela OCI frente a la consolidación de soporte del cumplimiento del indicador.</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</si>
  <si>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</si>
  <si>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</si>
  <si>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</si>
  <si>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 xml:space="preserve">Sumatoria de días de respuesta a solicitudes    </t>
  </si>
  <si>
    <t xml:space="preserve">Numero de solicitudes recibidas </t>
  </si>
  <si>
    <t>∑A/B</t>
  </si>
  <si>
    <t>15 días</t>
  </si>
  <si>
    <t xml:space="preserve">
Acutalizar el formato a su versión 5.Revisar observaciones de la OCI.
15-06-2021
Seguimiento a las acciones correctivas, de acuerdo con el reporte de marzo.
12-07-2021
Seguimiento a las acciones correctivas</t>
  </si>
  <si>
    <t>Av. Calle 26 # 57- 83
Torre 7 Tel: 3779595  
Código Postal: 111321
www.scj.gov.co</t>
  </si>
  <si>
    <t>Código:</t>
  </si>
  <si>
    <t>F-DS-737</t>
  </si>
  <si>
    <t>Versión:</t>
  </si>
  <si>
    <t>Fecha Aprobación:</t>
  </si>
  <si>
    <t xml:space="preserve">Fecha de Vigencia:   06-03-2020            </t>
  </si>
  <si>
    <t>Hoja 1 de 1</t>
  </si>
  <si>
    <t>Enero</t>
  </si>
  <si>
    <t>Febrero</t>
  </si>
  <si>
    <t>Marzo</t>
  </si>
  <si>
    <t>Abril</t>
  </si>
  <si>
    <t>Mayo</t>
  </si>
  <si>
    <t>Junio</t>
  </si>
  <si>
    <t>Julio</t>
  </si>
  <si>
    <t>Agosto</t>
  </si>
  <si>
    <t>Septiembre</t>
  </si>
  <si>
    <t>Octubre</t>
  </si>
  <si>
    <t>Noviembre</t>
  </si>
  <si>
    <t>Diciembre</t>
  </si>
  <si>
    <t>Total</t>
  </si>
  <si>
    <t>Resultado Acumulado</t>
  </si>
  <si>
    <t xml:space="preserve">Se encuentra en sobre ejecución.
</t>
  </si>
  <si>
    <t>Se recomienda revisar o determinar la programación.</t>
  </si>
  <si>
    <t>inactivo</t>
  </si>
  <si>
    <t xml:space="preserve">Sin observaciones. </t>
  </si>
  <si>
    <t xml:space="preserve">Sobresaliente </t>
  </si>
  <si>
    <t xml:space="preserve">Para el periodo se presenta sobre ejecución, sin embargo,  el acumulado presenta un rango sobresaliente.
</t>
  </si>
  <si>
    <t xml:space="preserve">Se recomienda tomar acciones necesarias para dar cumplimiento a la meta
</t>
  </si>
  <si>
    <t>Eficacia</t>
  </si>
  <si>
    <t>No se presentaron riñas</t>
  </si>
  <si>
    <t>11/10/2021
El acumulado del indicador se presenta sobre saliente , sin embargo, para el periodo se presenta como satisfactoria, por lo que, se recomienda tomar acciones preventivas para el cumplimiento de la meta.</t>
  </si>
  <si>
    <t xml:space="preserve">Sin observaciones
</t>
  </si>
  <si>
    <t xml:space="preserve">Se encuentra sobre ejecutado, dado los reportes anteriores.
Se recomienda formular indicador  de efectividad
</t>
  </si>
  <si>
    <t>Se ajutsan rangos de gestión y soportes de entregables. fortalecer el análisis de los resultados.</t>
  </si>
  <si>
    <t xml:space="preserve"> Fortalecer el análisis de los resultados del indicador.
</t>
  </si>
  <si>
    <t>08/10/2021
Sin observaciones</t>
  </si>
  <si>
    <t xml:space="preserve">Se realiza ajuste a registro de entregables y fuente de información. </t>
  </si>
  <si>
    <t xml:space="preserve">Sin observaciones
</t>
  </si>
  <si>
    <t xml:space="preserve">
Se realiza ajuste a registro de entregables y fuente de información.
</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</si>
  <si>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</si>
  <si>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Medir periódicamente el grado de implementación de las acciones planificadas por la Subsecretaría de Seguridad y Convivencia para el cumplimiento de sus objetivos misionales.</t>
  </si>
  <si>
    <t xml:space="preserve">Sumatoria de los porcentajes promedio de cumplimiento por cada estrategia para el periodo verificado	</t>
  </si>
  <si>
    <t>Número de estrategias programadas para ser implementadas en el periodo</t>
  </si>
  <si>
    <t>Se recomienda formulan acciones preventivas para dar cumplimiento a la meta del indicador, dado que hasta ahora se reportan los periodos anteriores</t>
  </si>
  <si>
    <t>Sin observciones</t>
  </si>
  <si>
    <t xml:space="preserve">
08/10/2021
Sin observciones</t>
  </si>
  <si>
    <t>Sin Observaciones</t>
  </si>
  <si>
    <t>Sin obervaciones</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</si>
  <si>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desiciones que profieran los Inspectores y corregidores Distritales de Policía, respecto de los comportamientos contrarios a la convivencia d esu competencia, atender los procesos judiciales. 				
.         </t>
  </si>
  <si>
    <t xml:space="preserve">Nivel de oportunidad en las respuestas dadas a las demandas notificadas a la Entidad				
</t>
  </si>
  <si>
    <t xml:space="preserve">Medir el nivel de respuestas oportunas  por parte de la Dirección Jurídica y Contractual a las demandas notificadas a la Entidad														
</t>
  </si>
  <si>
    <t xml:space="preserve">Número de contestaciones de demandas con 5 días de antelación al vencimiento del término legal	
</t>
  </si>
  <si>
    <t>Total de demandas notificadas</t>
  </si>
  <si>
    <t>13/09/2021
Se inicia medición a partir del cuarto trimestre- segundo semestre de la vigencia 2021</t>
  </si>
  <si>
    <t xml:space="preserve">
Sin observaciones</t>
  </si>
  <si>
    <t>Seguimiento a las acciones preventivas que tenga lugar.</t>
  </si>
  <si>
    <t>No. Indicadores</t>
  </si>
  <si>
    <t>AIB</t>
  </si>
  <si>
    <t xml:space="preserve"> Atención Integral Básica a las personas privadas de la libertad    </t>
  </si>
  <si>
    <t>AJ</t>
  </si>
  <si>
    <t xml:space="preserve"> Acceso y Fortalecimiento a la Justicia         </t>
  </si>
  <si>
    <t>AS</t>
  </si>
  <si>
    <t xml:space="preserve"> Atención y servicio al ciudadano </t>
  </si>
  <si>
    <t>CID</t>
  </si>
  <si>
    <t xml:space="preserve"> Control Interno Disciplinario </t>
  </si>
  <si>
    <t>CVS</t>
  </si>
  <si>
    <t xml:space="preserve"> Custodia y Vigilancia para la Seguridad    </t>
  </si>
  <si>
    <t>DS</t>
  </si>
  <si>
    <t xml:space="preserve"> Direccionamiento sectorial e institucional    </t>
  </si>
  <si>
    <t>FC</t>
  </si>
  <si>
    <t xml:space="preserve"> Fortalecimiento de Capacidades Operativas para la S, C Y J</t>
  </si>
  <si>
    <t>FD</t>
  </si>
  <si>
    <t xml:space="preserve"> Gestión de Recursos Físicos y Documental        </t>
  </si>
  <si>
    <t>GC</t>
  </si>
  <si>
    <t xml:space="preserve"> Gestión de Comunicaciones        </t>
  </si>
  <si>
    <t>GE</t>
  </si>
  <si>
    <t xml:space="preserve"> Gestión de Emergencias     </t>
  </si>
  <si>
    <t>GF</t>
  </si>
  <si>
    <t xml:space="preserve"> Gestión Financiera       </t>
  </si>
  <si>
    <t>GH</t>
  </si>
  <si>
    <t xml:space="preserve"> Gestión Humana      </t>
  </si>
  <si>
    <t>GI</t>
  </si>
  <si>
    <t xml:space="preserve"> Gestión y Análisis de  Información de S,C Y J</t>
  </si>
  <si>
    <t>GS</t>
  </si>
  <si>
    <t xml:space="preserve"> Gestión de Seguridad y Convivencia     </t>
  </si>
  <si>
    <t>GT</t>
  </si>
  <si>
    <t xml:space="preserve"> Gestión de tecnologías de la información      </t>
  </si>
  <si>
    <t>JC</t>
  </si>
  <si>
    <t xml:space="preserve"> Gestión Jurídica y Contractual </t>
  </si>
  <si>
    <t>SM</t>
  </si>
  <si>
    <t xml:space="preserve"> Seguimiento y monitoreo al Sistema de Control Interno    </t>
  </si>
  <si>
    <t>TJ</t>
  </si>
  <si>
    <t xml:space="preserve"> Trámite Jurídico a la situación de personas privadas de la libertad </t>
  </si>
  <si>
    <t>(en blanco)</t>
  </si>
  <si>
    <t>Total general</t>
  </si>
  <si>
    <t>Etiquetas de fila</t>
  </si>
  <si>
    <t xml:space="preserve">Deficiente </t>
  </si>
  <si>
    <t>INACTIVO</t>
  </si>
  <si>
    <t>Deficiente (menor a 50%)</t>
  </si>
  <si>
    <t>Satisfactorio (entre 51% - 79%)</t>
  </si>
  <si>
    <t>Sobresaliente (mayor a 80%)</t>
  </si>
  <si>
    <t>Incactivo</t>
  </si>
  <si>
    <t xml:space="preserve">Sin reporte </t>
  </si>
  <si>
    <t>A</t>
  </si>
  <si>
    <t>B</t>
  </si>
  <si>
    <t>C</t>
  </si>
  <si>
    <t>D</t>
  </si>
  <si>
    <t>Prog</t>
  </si>
  <si>
    <t>Ejec</t>
  </si>
  <si>
    <t xml:space="preserve">
Porcentaje de actividades implementadas para la articulación de instituciones en el marco de los sistemas locales de Justicia</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</si>
  <si>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</si>
  <si>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</si>
  <si>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</si>
  <si>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</si>
  <si>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</si>
  <si>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 xml:space="preserve">Se cumplieron las actividades programadas para el mes, pero el resultado es con respecto a la meta anual </t>
  </si>
  <si>
    <t>El periodo de medición se inicia el 31-05-2020</t>
  </si>
  <si>
    <t>&lt;30%</t>
  </si>
  <si>
    <t xml:space="preserve">A partir del mes de octubre se ajusta periodicidad y descripción del Indicador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</si>
  <si>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</si>
  <si>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</si>
  <si>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</si>
  <si>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</si>
  <si>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</si>
  <si>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&lt; 0%</t>
  </si>
  <si>
    <t xml:space="preserve">Es necesario aplicar medidas de mejora frente a la ejecución del indicador de riñas, ya que a pesar de que el promedio de este periodo fue menor al 1er trimestre, sigue siendo alto con respecto a la vigencia anterior. 
</t>
  </si>
  <si>
    <t>15 DÍAS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</si>
  <si>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</si>
  <si>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</si>
  <si>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</si>
  <si>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</si>
  <si>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Dependencias de la entidad </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</si>
  <si>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</si>
  <si>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</si>
  <si>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</si>
  <si>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</si>
  <si>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</si>
  <si>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</si>
  <si>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</si>
  <si>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</si>
  <si>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</si>
  <si>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</si>
  <si>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</si>
  <si>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</si>
  <si>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</si>
  <si>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</si>
  <si>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5 días</t>
  </si>
  <si>
    <t>&lt; 10%</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</si>
  <si>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</si>
  <si>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</si>
  <si>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</si>
  <si>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</si>
  <si>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</si>
  <si>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</si>
  <si>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</si>
  <si>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</si>
  <si>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</si>
  <si>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</si>
  <si>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</si>
  <si>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</si>
  <si>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</si>
  <si>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</si>
  <si>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</si>
  <si>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</si>
  <si>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</si>
  <si>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Indicador inactivo</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</si>
  <si>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</si>
  <si>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</si>
  <si>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</si>
  <si>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</si>
  <si>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</si>
  <si>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</si>
  <si>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</si>
  <si>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</si>
  <si>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</si>
  <si>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</si>
  <si>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</si>
  <si>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</si>
  <si>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</si>
  <si>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</si>
  <si>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</si>
  <si>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</si>
  <si>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</si>
  <si>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</si>
  <si>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</si>
  <si>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</si>
  <si>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</si>
  <si>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</si>
  <si>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</si>
  <si>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</si>
  <si>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</si>
  <si>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</si>
  <si>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</si>
  <si>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</si>
  <si>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</si>
  <si>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</si>
  <si>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</si>
  <si>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</si>
  <si>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</si>
  <si>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</si>
  <si>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</si>
  <si>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</si>
  <si>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</si>
  <si>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</si>
  <si>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</si>
  <si>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</si>
  <si>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</si>
  <si>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</si>
  <si>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</si>
  <si>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</si>
  <si>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</si>
  <si>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</si>
  <si>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</si>
  <si>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</si>
  <si>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</si>
  <si>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</si>
  <si>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</si>
  <si>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</si>
  <si>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</si>
  <si>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</si>
  <si>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</si>
  <si>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</si>
  <si>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</si>
  <si>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</si>
  <si>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</si>
  <si>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</si>
  <si>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</si>
  <si>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</si>
  <si>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</si>
  <si>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</si>
  <si>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</si>
  <si>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</si>
  <si>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</si>
  <si>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</si>
  <si>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</si>
  <si>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</si>
  <si>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Analizar y suministrar información          </t>
  </si>
  <si>
    <t xml:space="preserve">Monitorear la respuesta de los requerimientos de información en materia de seguridad, convivencia y justicia realizados al proceso, con el fin de identificar oportunidades de mejora.         </t>
  </si>
  <si>
    <t>Número de informes de seguimientos y auditorias realizadas de acuerdo al Plan Anual de Auditoria.</t>
  </si>
  <si>
    <t>Número de informes de seguimientos y auditorias programadas de acuerdo al Plan Anual de Auditoria.</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</si>
  <si>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</si>
  <si>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</si>
  <si>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</si>
  <si>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</si>
  <si>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</si>
  <si>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</si>
  <si>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</si>
  <si>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</si>
  <si>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</si>
  <si>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</si>
  <si>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</si>
  <si>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</si>
  <si>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</si>
  <si>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</si>
  <si>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 xml:space="preserve">El 16 de septiembre se e reprograma variable B, debido al comportamiento de las actividades por la Pandemia Sanitaria.  </t>
  </si>
  <si>
    <t xml:space="preserve">Se ajusta programación de la meta, teniendo en cuenta que en todos los periodos se debe garantizar la atención del 100% de la población </t>
  </si>
  <si>
    <t xml:space="preserve">Teniendo en cuenta que actualmente el CTP, no esta en funcionamiento y que no es posible implementar las actividades del modelo de atención restaurativo, se define el indicador Inactivo para la vigencia 2020. </t>
  </si>
  <si>
    <t>Indicador nuevo, inició reporte en Julio</t>
  </si>
  <si>
    <t xml:space="preserve">Se ajusta el indicador a la medición del cumplimiento del Plan Operativo Anual de la Oficina de Planeación </t>
  </si>
  <si>
    <t>A partir del segundo trimestre se inactiva el indicador debido a la contingencia por el Covid 19, ya que la mayoría de servidores u contratistas están trabajando desde caso y un gran porcentaje no tiene acceso a la intranet.</t>
  </si>
  <si>
    <t xml:space="preserve">Se corrige reporte del primer trimestre en cuanto al número de capacitaciones realizadas </t>
  </si>
  <si>
    <t xml:space="preserve">  </t>
  </si>
  <si>
    <t xml:space="preserve">Se amplia el alcance del indicador para medir todos los instrumentos archivísticos, por lo que cambia el nombre y objetivo y variables. </t>
  </si>
  <si>
    <t>Indicador Nuevo desde el 01-07-2020</t>
  </si>
  <si>
    <t xml:space="preserve">Se ajusta indicador </t>
  </si>
  <si>
    <t>Se mantiene por este año y a partir del próximo año se unifica con un solo indicador de impacto.</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</si>
  <si>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</si>
  <si>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</si>
  <si>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</si>
  <si>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</si>
  <si>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</si>
  <si>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</si>
  <si>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</si>
  <si>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</si>
  <si>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</si>
  <si>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</si>
  <si>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</si>
  <si>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</si>
  <si>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</si>
  <si>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</si>
  <si>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</si>
  <si>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</si>
  <si>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</si>
  <si>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</si>
  <si>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</si>
  <si>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</si>
  <si>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</si>
  <si>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</si>
  <si>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</si>
  <si>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</si>
  <si>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</si>
  <si>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</si>
  <si>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</si>
  <si>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</si>
  <si>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</si>
  <si>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</si>
  <si>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</si>
  <si>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</si>
  <si>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</si>
  <si>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</si>
  <si>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</si>
  <si>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</si>
  <si>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</si>
  <si>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</si>
  <si>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</si>
  <si>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</si>
  <si>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</si>
  <si>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</si>
  <si>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</si>
  <si>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</si>
  <si>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</si>
  <si>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</si>
  <si>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</si>
  <si>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</si>
  <si>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</si>
  <si>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</si>
  <si>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</si>
  <si>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</si>
  <si>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</si>
  <si>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</si>
  <si>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</si>
  <si>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</si>
  <si>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</si>
  <si>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</si>
  <si>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</si>
  <si>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</si>
  <si>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</si>
  <si>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</si>
  <si>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</si>
  <si>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</si>
  <si>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</si>
  <si>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</si>
  <si>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</si>
  <si>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</si>
  <si>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</si>
  <si>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</si>
  <si>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</si>
  <si>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</si>
  <si>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</si>
  <si>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</si>
  <si>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</si>
  <si>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</si>
  <si>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</si>
  <si>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</si>
  <si>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</si>
  <si>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</si>
  <si>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</si>
  <si>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</si>
  <si>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</si>
  <si>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</si>
  <si>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</si>
  <si>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</si>
  <si>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</si>
  <si>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</si>
  <si>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</si>
  <si>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</si>
  <si>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</si>
  <si>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</si>
  <si>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</si>
  <si>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</si>
  <si>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</si>
  <si>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</si>
  <si>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</si>
  <si>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</si>
  <si>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</si>
  <si>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</si>
  <si>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</si>
  <si>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</si>
  <si>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</si>
  <si>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</si>
  <si>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</si>
  <si>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</si>
  <si>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</si>
  <si>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</si>
  <si>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</si>
  <si>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</si>
  <si>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</si>
  <si>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</si>
  <si>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</si>
  <si>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</si>
  <si>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</si>
  <si>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</si>
  <si>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</si>
  <si>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</si>
  <si>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</si>
  <si>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</si>
  <si>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</si>
  <si>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</si>
  <si>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</si>
  <si>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</si>
  <si>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</si>
  <si>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</si>
  <si>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</si>
  <si>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</si>
  <si>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</si>
  <si>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</si>
  <si>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</si>
  <si>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</si>
  <si>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</si>
  <si>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</si>
  <si>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</si>
  <si>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</si>
  <si>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</si>
  <si>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</si>
  <si>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</si>
  <si>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</si>
  <si>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</si>
  <si>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</si>
  <si>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</si>
  <si>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</si>
  <si>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</si>
  <si>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</si>
  <si>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</si>
  <si>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</si>
  <si>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</si>
  <si>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</si>
  <si>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</si>
  <si>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</si>
  <si>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</si>
  <si>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</si>
  <si>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</si>
  <si>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</si>
  <si>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</si>
  <si>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</si>
  <si>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</si>
  <si>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</si>
  <si>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</si>
  <si>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</si>
  <si>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</si>
  <si>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</si>
  <si>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</si>
  <si>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</si>
  <si>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</si>
  <si>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</si>
  <si>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</si>
  <si>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</si>
  <si>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</si>
  <si>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</si>
  <si>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</si>
  <si>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</si>
  <si>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</si>
  <si>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</si>
  <si>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</si>
  <si>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</si>
  <si>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</si>
  <si>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</si>
  <si>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</si>
  <si>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</si>
  <si>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</si>
  <si>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</si>
  <si>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</si>
  <si>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</si>
  <si>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</si>
  <si>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</si>
  <si>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</si>
  <si>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</si>
  <si>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</si>
  <si>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</si>
  <si>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</si>
  <si>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</si>
  <si>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</si>
  <si>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</si>
  <si>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</si>
  <si>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</si>
  <si>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</si>
  <si>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</si>
  <si>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</si>
  <si>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</si>
  <si>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</si>
  <si>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</si>
  <si>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</si>
  <si>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</si>
  <si>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</si>
  <si>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</si>
  <si>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</si>
  <si>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</si>
  <si>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</si>
  <si>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</si>
  <si>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</si>
  <si>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</si>
  <si>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</si>
  <si>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</si>
  <si>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</si>
  <si>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</si>
  <si>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</si>
  <si>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</si>
  <si>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</si>
  <si>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</si>
  <si>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</si>
  <si>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</si>
  <si>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</si>
  <si>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</si>
  <si>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</si>
  <si>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</si>
  <si>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</si>
  <si>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</si>
  <si>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</si>
  <si>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</si>
  <si>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</si>
  <si>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</si>
  <si>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</si>
  <si>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</si>
  <si>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</si>
  <si>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</si>
  <si>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</si>
  <si>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</si>
  <si>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</si>
  <si>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</si>
  <si>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</si>
  <si>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</si>
  <si>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</si>
  <si>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</si>
  <si>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</si>
  <si>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</si>
  <si>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</si>
  <si>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</si>
  <si>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</si>
  <si>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</si>
  <si>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</si>
  <si>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</si>
  <si>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</si>
  <si>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</si>
  <si>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</si>
  <si>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</si>
  <si>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</si>
  <si>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</si>
  <si>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</si>
  <si>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</si>
  <si>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</si>
  <si>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</si>
  <si>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</si>
  <si>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</si>
  <si>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</si>
  <si>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</si>
  <si>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</si>
  <si>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</si>
  <si>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</si>
  <si>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</si>
  <si>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</si>
  <si>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</si>
  <si>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</si>
  <si>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</si>
  <si>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</si>
  <si>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</si>
  <si>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</si>
  <si>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</si>
  <si>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</si>
  <si>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</si>
  <si>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</si>
  <si>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</si>
  <si>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</si>
  <si>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</si>
  <si>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</si>
  <si>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</si>
  <si>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</si>
  <si>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</si>
  <si>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</si>
  <si>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</si>
  <si>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</si>
  <si>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</si>
  <si>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</si>
  <si>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</si>
  <si>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</si>
  <si>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</si>
  <si>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</si>
  <si>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</si>
  <si>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</si>
  <si>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</si>
  <si>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</si>
  <si>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</si>
  <si>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</si>
  <si>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</si>
  <si>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</si>
  <si>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</si>
  <si>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</si>
  <si>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</si>
  <si>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</si>
  <si>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</si>
  <si>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</si>
  <si>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</si>
  <si>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</si>
  <si>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</si>
  <si>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</si>
  <si>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</si>
  <si>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</si>
  <si>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</si>
  <si>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</si>
  <si>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</si>
  <si>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</si>
  <si>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</si>
  <si>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</si>
  <si>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</si>
  <si>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</si>
  <si>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</si>
  <si>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</si>
  <si>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</si>
  <si>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</si>
  <si>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</si>
  <si>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</si>
  <si>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</si>
  <si>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</si>
  <si>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</si>
  <si>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</si>
  <si>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</si>
  <si>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</si>
  <si>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</si>
  <si>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</si>
  <si>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Calidad</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</si>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</sst>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0.0%"/>
    <numFmt numFmtId="166" formatCode="0.0"/>
  </numFmts>
  <fonts count="29">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9"/>
      <color rgb="FF000000"/>
      <name val="Arial Narrow"/>
      <family val="2"/>
    </font>
    <font>
      <sz val="8"/>
      <color rgb="FF000000"/>
      <name val="Arial Narrow"/>
      <family val="2"/>
    </font>
    <font>
      <sz val="11"/>
      <name val="Arial"/>
      <family val="2"/>
    </font>
  </fonts>
  <fills count="2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2EFDA"/>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8" fillId="0" borderId="0"/>
    <xf numFmtId="9" fontId="13" fillId="0" borderId="0" applyFont="0" applyFill="0" applyBorder="0" applyAlignment="0" applyProtection="0"/>
    <xf numFmtId="164" fontId="13" fillId="0" borderId="0" applyFont="0" applyFill="0" applyBorder="0" applyAlignment="0" applyProtection="0"/>
    <xf numFmtId="9" fontId="8" fillId="0" borderId="0" applyFont="0" applyFill="0" applyBorder="0" applyAlignment="0" applyProtection="0"/>
    <xf numFmtId="0" fontId="8" fillId="0" borderId="0"/>
  </cellStyleXfs>
  <cellXfs count="246">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Font="1" applyBorder="1" applyAlignment="1">
      <alignment horizontal="justify" vertical="center" wrapText="1"/>
    </xf>
    <xf numFmtId="0" fontId="9" fillId="0" borderId="1" xfId="0" applyFont="1" applyBorder="1" applyAlignment="1" applyProtection="1">
      <alignment horizontal="justify" vertical="center" wrapText="1"/>
      <protection hidden="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0" fillId="0" borderId="3" xfId="0"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Border="1" applyAlignment="1">
      <alignment wrapText="1"/>
    </xf>
    <xf numFmtId="0" fontId="0" fillId="0" borderId="3" xfId="0" applyBorder="1" applyAlignment="1">
      <alignment horizontal="justify" vertical="center" wrapText="1"/>
    </xf>
    <xf numFmtId="9" fontId="13" fillId="0" borderId="3" xfId="0" applyNumberFormat="1" applyFont="1" applyBorder="1" applyAlignment="1">
      <alignment horizontal="center" vertical="center" wrapText="1"/>
    </xf>
    <xf numFmtId="165" fontId="13" fillId="0" borderId="3" xfId="2" applyNumberFormat="1" applyFont="1" applyBorder="1" applyAlignment="1">
      <alignment horizontal="center" vertical="center" wrapText="1"/>
    </xf>
    <xf numFmtId="9" fontId="0" fillId="0" borderId="3" xfId="0" applyNumberForma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ill="1" applyBorder="1" applyAlignment="1">
      <alignment wrapText="1"/>
    </xf>
    <xf numFmtId="0" fontId="0" fillId="2" borderId="3" xfId="0" applyFill="1" applyBorder="1" applyAlignment="1">
      <alignment horizontal="center" vertical="center" wrapText="1"/>
    </xf>
    <xf numFmtId="9" fontId="13" fillId="2" borderId="3" xfId="2" applyFont="1" applyFill="1" applyBorder="1" applyAlignment="1">
      <alignment horizontal="center" vertical="center" wrapText="1"/>
    </xf>
    <xf numFmtId="164" fontId="13" fillId="2" borderId="3" xfId="3" applyFont="1" applyFill="1" applyBorder="1" applyAlignment="1">
      <alignment horizontal="center" vertical="center" wrapText="1"/>
    </xf>
    <xf numFmtId="9" fontId="13" fillId="0" borderId="3" xfId="2" applyFont="1" applyFill="1" applyBorder="1" applyAlignment="1">
      <alignment horizontal="center" vertical="center" wrapText="1"/>
    </xf>
    <xf numFmtId="164" fontId="13" fillId="0" borderId="3" xfId="3" applyFont="1" applyFill="1" applyBorder="1" applyAlignment="1">
      <alignment horizontal="center" vertical="center" wrapText="1"/>
    </xf>
    <xf numFmtId="10" fontId="0" fillId="0" borderId="3" xfId="0" applyNumberForma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164"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5" borderId="3" xfId="0"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ill="1" applyBorder="1" applyAlignment="1">
      <alignment horizontal="center" vertical="center" wrapText="1"/>
    </xf>
    <xf numFmtId="9" fontId="0" fillId="0" borderId="0" xfId="2" applyFont="1" applyAlignment="1">
      <alignment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Alignment="1">
      <alignment vertical="top" wrapText="1"/>
    </xf>
    <xf numFmtId="165"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2" xfId="0" applyFont="1" applyBorder="1" applyAlignment="1">
      <alignment wrapText="1"/>
    </xf>
    <xf numFmtId="9" fontId="1" fillId="0" borderId="20" xfId="0" applyNumberFormat="1" applyFont="1" applyBorder="1" applyAlignment="1">
      <alignment horizontal="center" vertical="center"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applyAlignment="1">
      <alignment horizontal="left"/>
    </xf>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6" fontId="1" fillId="0" borderId="1" xfId="0" applyNumberFormat="1" applyFont="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3" fillId="12" borderId="23" xfId="0" applyFont="1" applyFill="1" applyBorder="1"/>
    <xf numFmtId="0" fontId="18" fillId="0" borderId="16" xfId="0" applyFont="1" applyBorder="1" applyAlignment="1">
      <alignment vertical="center" wrapText="1"/>
    </xf>
    <xf numFmtId="0" fontId="3" fillId="0" borderId="0" xfId="0" applyFont="1" applyAlignment="1">
      <alignment horizontal="center" vertical="center"/>
    </xf>
    <xf numFmtId="9" fontId="0" fillId="0" borderId="0" xfId="2" applyFont="1"/>
    <xf numFmtId="0" fontId="24" fillId="0" borderId="1" xfId="0" applyFont="1" applyBorder="1" applyAlignment="1">
      <alignment horizontal="center" vertical="center" wrapText="1"/>
    </xf>
    <xf numFmtId="1" fontId="1" fillId="0" borderId="1" xfId="0" applyNumberFormat="1" applyFont="1" applyBorder="1" applyAlignment="1">
      <alignment vertical="center" wrapText="1"/>
    </xf>
    <xf numFmtId="0" fontId="1" fillId="0" borderId="19"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2" fontId="1" fillId="0" borderId="1" xfId="2"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1" fontId="1" fillId="0" borderId="19" xfId="0" applyNumberFormat="1" applyFont="1" applyBorder="1" applyAlignment="1">
      <alignment horizontal="left" vertical="center" wrapText="1"/>
    </xf>
    <xf numFmtId="1" fontId="1" fillId="0" borderId="0" xfId="0" applyNumberFormat="1"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center" wrapText="1"/>
    </xf>
    <xf numFmtId="1" fontId="1" fillId="0" borderId="1" xfId="0" applyNumberFormat="1" applyFont="1" applyBorder="1" applyAlignment="1">
      <alignment horizontal="center" wrapText="1"/>
    </xf>
    <xf numFmtId="0" fontId="1" fillId="0" borderId="1" xfId="0" applyFont="1" applyBorder="1" applyAlignment="1">
      <alignment horizontal="center" wrapText="1"/>
    </xf>
    <xf numFmtId="0" fontId="18" fillId="0" borderId="1" xfId="0" applyFont="1" applyBorder="1" applyAlignment="1">
      <alignment vertical="center" wrapText="1"/>
    </xf>
    <xf numFmtId="0" fontId="1" fillId="0" borderId="1" xfId="0" applyFont="1" applyBorder="1" applyAlignment="1">
      <alignment horizontal="right" vertical="center" wrapText="1"/>
    </xf>
    <xf numFmtId="0" fontId="1" fillId="13" borderId="18" xfId="0" applyFont="1" applyFill="1" applyBorder="1" applyAlignment="1">
      <alignment horizontal="center" vertical="center" wrapText="1"/>
    </xf>
    <xf numFmtId="0" fontId="1" fillId="0" borderId="19" xfId="0" applyFont="1" applyBorder="1" applyAlignment="1">
      <alignment horizontal="center" vertical="center" wrapText="1"/>
    </xf>
    <xf numFmtId="1" fontId="1" fillId="0" borderId="1" xfId="2" applyNumberFormat="1" applyFont="1" applyBorder="1" applyAlignment="1">
      <alignment vertical="center" wrapText="1"/>
    </xf>
    <xf numFmtId="0" fontId="1" fillId="0" borderId="20" xfId="0" applyFont="1" applyBorder="1" applyAlignment="1">
      <alignment vertical="center" wrapText="1"/>
    </xf>
    <xf numFmtId="9" fontId="1" fillId="0" borderId="1" xfId="2" applyFont="1" applyBorder="1" applyAlignment="1">
      <alignment vertical="center" wrapText="1"/>
    </xf>
    <xf numFmtId="10" fontId="1" fillId="0" borderId="1" xfId="0" applyNumberFormat="1" applyFont="1" applyBorder="1" applyAlignment="1">
      <alignment vertical="center" wrapText="1"/>
    </xf>
    <xf numFmtId="9" fontId="1" fillId="0" borderId="1" xfId="0" applyNumberFormat="1" applyFont="1" applyBorder="1" applyAlignment="1">
      <alignment vertical="center" wrapText="1"/>
    </xf>
    <xf numFmtId="165" fontId="1" fillId="0" borderId="1" xfId="2" applyNumberFormat="1" applyFont="1" applyFill="1" applyBorder="1" applyAlignment="1">
      <alignment horizontal="center" vertical="center" wrapText="1"/>
    </xf>
    <xf numFmtId="1" fontId="1" fillId="0" borderId="0" xfId="0" applyNumberFormat="1" applyFont="1" applyAlignment="1">
      <alignment horizontal="center" vertical="center" wrapText="1"/>
    </xf>
    <xf numFmtId="1" fontId="1" fillId="0" borderId="19" xfId="0" applyNumberFormat="1" applyFont="1" applyBorder="1" applyAlignment="1">
      <alignment horizontal="center" vertical="center" wrapText="1"/>
    </xf>
    <xf numFmtId="0" fontId="25" fillId="1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165" fontId="1" fillId="0" borderId="1" xfId="2" applyNumberFormat="1" applyFont="1" applyBorder="1" applyAlignment="1">
      <alignment horizontal="center" vertical="center" wrapText="1"/>
    </xf>
    <xf numFmtId="0" fontId="1" fillId="0" borderId="8" xfId="0" applyFont="1" applyBorder="1" applyAlignment="1">
      <alignment horizontal="center" vertical="center" wrapText="1"/>
    </xf>
    <xf numFmtId="9" fontId="1" fillId="0" borderId="0" xfId="2" applyFont="1" applyBorder="1" applyAlignment="1">
      <alignment horizontal="center" vertical="center" wrapText="1"/>
    </xf>
    <xf numFmtId="0" fontId="1" fillId="5" borderId="0" xfId="0" applyFont="1" applyFill="1" applyAlignment="1">
      <alignment wrapText="1"/>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27" fillId="0" borderId="1" xfId="0" applyFont="1" applyBorder="1" applyAlignment="1">
      <alignment wrapText="1"/>
    </xf>
    <xf numFmtId="0" fontId="27" fillId="0" borderId="1" xfId="0" applyFont="1" applyBorder="1" applyAlignment="1">
      <alignment horizontal="center" vertical="center" wrapText="1"/>
    </xf>
    <xf numFmtId="0" fontId="27" fillId="0" borderId="1" xfId="0" applyFont="1" applyBorder="1" applyAlignment="1">
      <alignment vertical="top" wrapText="1"/>
    </xf>
    <xf numFmtId="9" fontId="27" fillId="0" borderId="1" xfId="0" applyNumberFormat="1" applyFont="1" applyBorder="1" applyAlignment="1">
      <alignment horizontal="center" vertical="center" wrapText="1"/>
    </xf>
    <xf numFmtId="0" fontId="1" fillId="17" borderId="18" xfId="0" applyFont="1" applyFill="1" applyBorder="1" applyAlignment="1">
      <alignment horizontal="center" vertical="center" wrapText="1"/>
    </xf>
    <xf numFmtId="0" fontId="1" fillId="18" borderId="1" xfId="0" applyFont="1" applyFill="1" applyBorder="1" applyAlignment="1">
      <alignment vertical="center" wrapText="1"/>
    </xf>
    <xf numFmtId="0" fontId="25" fillId="0" borderId="1" xfId="0" applyFont="1" applyBorder="1" applyAlignment="1">
      <alignment horizontal="center" vertical="center" wrapText="1"/>
    </xf>
    <xf numFmtId="0" fontId="18" fillId="0" borderId="17"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top" wrapText="1"/>
    </xf>
    <xf numFmtId="0" fontId="18" fillId="0" borderId="16" xfId="0" applyFont="1" applyBorder="1" applyAlignment="1">
      <alignment vertical="center"/>
    </xf>
    <xf numFmtId="0" fontId="25" fillId="0" borderId="16" xfId="0" applyFont="1" applyBorder="1" applyAlignment="1">
      <alignment vertical="center" wrapText="1"/>
    </xf>
    <xf numFmtId="0" fontId="1" fillId="19" borderId="18" xfId="0" applyFont="1" applyFill="1" applyBorder="1" applyAlignment="1">
      <alignment horizontal="center" vertical="center" wrapText="1"/>
    </xf>
    <xf numFmtId="0" fontId="1" fillId="20" borderId="18" xfId="0" applyFont="1" applyFill="1" applyBorder="1" applyAlignment="1">
      <alignment horizontal="center" vertical="center" wrapText="1"/>
    </xf>
    <xf numFmtId="0" fontId="1" fillId="16" borderId="19" xfId="0" applyFont="1" applyFill="1" applyBorder="1" applyAlignment="1">
      <alignment horizontal="center"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24" fillId="0" borderId="0" xfId="0" applyFont="1" applyAlignment="1">
      <alignment horizontal="center" vertical="center" wrapText="1"/>
    </xf>
    <xf numFmtId="0" fontId="1" fillId="2" borderId="1" xfId="0" applyFont="1" applyFill="1" applyBorder="1" applyAlignment="1">
      <alignment vertical="center" wrapText="1"/>
    </xf>
    <xf numFmtId="0" fontId="1" fillId="0" borderId="24" xfId="0" applyFont="1" applyBorder="1" applyAlignment="1">
      <alignment vertical="center" wrapText="1"/>
    </xf>
    <xf numFmtId="10" fontId="26" fillId="0" borderId="1" xfId="0" applyNumberFormat="1" applyFont="1" applyBorder="1" applyAlignment="1">
      <alignment horizontal="center" vertical="center" readingOrder="1"/>
    </xf>
    <xf numFmtId="10" fontId="1" fillId="0" borderId="0" xfId="2"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1" xfId="0" applyNumberFormat="1" applyFont="1" applyBorder="1" applyAlignment="1">
      <alignment vertical="center" wrapText="1"/>
    </xf>
    <xf numFmtId="14" fontId="1" fillId="0" borderId="19" xfId="0" applyNumberFormat="1" applyFont="1" applyBorder="1" applyAlignment="1">
      <alignment vertical="center" wrapText="1"/>
    </xf>
    <xf numFmtId="0" fontId="18" fillId="0" borderId="16"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xf>
    <xf numFmtId="0" fontId="18" fillId="0" borderId="15" xfId="0" applyFont="1" applyBorder="1" applyAlignment="1">
      <alignment horizontal="center"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0" fontId="28" fillId="0" borderId="1" xfId="0" applyFont="1" applyBorder="1" applyAlignment="1">
      <alignment horizontal="center" vertical="center" wrapText="1"/>
    </xf>
    <xf numFmtId="0" fontId="1" fillId="0" borderId="26" xfId="0" applyFont="1" applyBorder="1" applyAlignment="1">
      <alignment wrapText="1"/>
    </xf>
    <xf numFmtId="0" fontId="1" fillId="0" borderId="19" xfId="0" applyFont="1" applyBorder="1" applyAlignment="1">
      <alignment horizontal="left" vertical="center" wrapText="1"/>
    </xf>
    <xf numFmtId="0" fontId="27" fillId="0" borderId="25" xfId="0" applyFont="1" applyBorder="1" applyAlignment="1">
      <alignment horizontal="center" vertical="center" wrapText="1"/>
    </xf>
    <xf numFmtId="1" fontId="1" fillId="0" borderId="1" xfId="0" applyNumberFormat="1" applyFont="1" applyBorder="1" applyAlignment="1">
      <alignment horizontal="left" vertical="top" wrapText="1"/>
    </xf>
    <xf numFmtId="0" fontId="22" fillId="9" borderId="4" xfId="0" applyFont="1" applyFill="1" applyBorder="1" applyAlignment="1">
      <alignment horizontal="left" vertical="center" wrapText="1"/>
    </xf>
    <xf numFmtId="0" fontId="22" fillId="9" borderId="5" xfId="0" applyFont="1" applyFill="1" applyBorder="1" applyAlignment="1">
      <alignment horizontal="left" vertical="center" wrapText="1"/>
    </xf>
    <xf numFmtId="0" fontId="22" fillId="9" borderId="5" xfId="0" applyFont="1" applyFill="1" applyBorder="1" applyAlignment="1">
      <alignment horizontal="center" vertical="center" wrapText="1"/>
    </xf>
    <xf numFmtId="0" fontId="22" fillId="9" borderId="1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1" fillId="10" borderId="5"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11" xfId="0" applyFont="1" applyFill="1" applyBorder="1" applyAlignment="1">
      <alignment horizontal="left" vertical="center" wrapText="1"/>
    </xf>
    <xf numFmtId="0" fontId="21" fillId="10" borderId="12" xfId="0" applyFont="1" applyFill="1" applyBorder="1" applyAlignment="1">
      <alignment horizontal="left" vertical="center" wrapText="1"/>
    </xf>
    <xf numFmtId="0" fontId="21" fillId="10" borderId="13" xfId="0" applyFont="1" applyFill="1" applyBorder="1" applyAlignment="1">
      <alignment horizontal="left" vertical="center" wrapText="1"/>
    </xf>
    <xf numFmtId="0" fontId="21" fillId="10" borderId="14"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0" xfId="0" applyFont="1" applyFill="1" applyAlignment="1">
      <alignment horizontal="left" vertical="center" wrapText="1"/>
    </xf>
    <xf numFmtId="0" fontId="22" fillId="9" borderId="0" xfId="0" applyFont="1" applyFill="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1" fillId="10" borderId="7"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1"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6">
    <cellStyle name="Millares [0]" xfId="3" builtinId="6"/>
    <cellStyle name="Normal" xfId="0" builtinId="0"/>
    <cellStyle name="Normal 2" xfId="5" xr:uid="{00000000-0005-0000-0000-000002000000}"/>
    <cellStyle name="Normal 3" xfId="1" xr:uid="{00000000-0005-0000-0000-000003000000}"/>
    <cellStyle name="Porcentaje" xfId="2" builtinId="5"/>
    <cellStyle name="Porcentaje 2" xfId="4" xr:uid="{00000000-0005-0000-0000-000005000000}"/>
  </cellStyles>
  <dxfs count="1">
    <dxf>
      <fill>
        <patternFill patternType="none">
          <fgColor indexed="64"/>
          <bgColor indexed="65"/>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INDICADORES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Hoja2!$F$6</c:f>
              <c:strCache>
                <c:ptCount val="1"/>
                <c:pt idx="0">
                  <c:v>No. Indicadores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Hoja2!$C$7:$C$24</c:f>
              <c:strCache>
                <c:ptCount val="18"/>
                <c:pt idx="0">
                  <c:v>AIB</c:v>
                </c:pt>
                <c:pt idx="1">
                  <c:v>AJ</c:v>
                </c:pt>
                <c:pt idx="2">
                  <c:v>AS</c:v>
                </c:pt>
                <c:pt idx="3">
                  <c:v>CID</c:v>
                </c:pt>
                <c:pt idx="4">
                  <c:v>CVS</c:v>
                </c:pt>
                <c:pt idx="5">
                  <c:v>DS</c:v>
                </c:pt>
                <c:pt idx="6">
                  <c:v>FC</c:v>
                </c:pt>
                <c:pt idx="7">
                  <c:v>FD</c:v>
                </c:pt>
                <c:pt idx="8">
                  <c:v>GC</c:v>
                </c:pt>
                <c:pt idx="9">
                  <c:v>GE</c:v>
                </c:pt>
                <c:pt idx="10">
                  <c:v>GF</c:v>
                </c:pt>
                <c:pt idx="11">
                  <c:v>GH</c:v>
                </c:pt>
                <c:pt idx="12">
                  <c:v>GI</c:v>
                </c:pt>
                <c:pt idx="13">
                  <c:v>GS</c:v>
                </c:pt>
                <c:pt idx="14">
                  <c:v>GT</c:v>
                </c:pt>
                <c:pt idx="15">
                  <c:v>JC</c:v>
                </c:pt>
                <c:pt idx="16">
                  <c:v>SM</c:v>
                </c:pt>
                <c:pt idx="17">
                  <c:v>TJ</c:v>
                </c:pt>
              </c:strCache>
            </c:strRef>
          </c:cat>
          <c:val>
            <c:numRef>
              <c:f>Hoja2!$F$7:$F$24</c:f>
              <c:numCache>
                <c:formatCode>General</c:formatCode>
                <c:ptCount val="18"/>
                <c:pt idx="0">
                  <c:v>5</c:v>
                </c:pt>
                <c:pt idx="1">
                  <c:v>10</c:v>
                </c:pt>
                <c:pt idx="2">
                  <c:v>2</c:v>
                </c:pt>
                <c:pt idx="3">
                  <c:v>2</c:v>
                </c:pt>
                <c:pt idx="4">
                  <c:v>2</c:v>
                </c:pt>
                <c:pt idx="5">
                  <c:v>2</c:v>
                </c:pt>
                <c:pt idx="6">
                  <c:v>4</c:v>
                </c:pt>
                <c:pt idx="7">
                  <c:v>8</c:v>
                </c:pt>
                <c:pt idx="8">
                  <c:v>3</c:v>
                </c:pt>
                <c:pt idx="9">
                  <c:v>3</c:v>
                </c:pt>
                <c:pt idx="10">
                  <c:v>2</c:v>
                </c:pt>
                <c:pt idx="11">
                  <c:v>17</c:v>
                </c:pt>
                <c:pt idx="12">
                  <c:v>2</c:v>
                </c:pt>
                <c:pt idx="13">
                  <c:v>1</c:v>
                </c:pt>
                <c:pt idx="14">
                  <c:v>7</c:v>
                </c:pt>
                <c:pt idx="15">
                  <c:v>2</c:v>
                </c:pt>
                <c:pt idx="16">
                  <c:v>2</c:v>
                </c:pt>
                <c:pt idx="17">
                  <c:v>3</c:v>
                </c:pt>
              </c:numCache>
            </c:numRef>
          </c:val>
          <c:extLst>
            <c:ext xmlns:c16="http://schemas.microsoft.com/office/drawing/2014/chart" uri="{C3380CC4-5D6E-409C-BE32-E72D297353CC}">
              <c16:uniqueId val="{00000000-840C-46C3-B8B8-DA8EBD7948B2}"/>
            </c:ext>
          </c:extLst>
        </c:ser>
        <c:dLbls>
          <c:showLegendKey val="0"/>
          <c:showVal val="1"/>
          <c:showCatName val="0"/>
          <c:showSerName val="0"/>
          <c:showPercent val="0"/>
          <c:showBubbleSize val="0"/>
        </c:dLbls>
        <c:gapWidth val="150"/>
        <c:shape val="box"/>
        <c:axId val="106659576"/>
        <c:axId val="106656048"/>
        <c:axId val="0"/>
      </c:bar3DChart>
      <c:catAx>
        <c:axId val="10665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656048"/>
        <c:crosses val="autoZero"/>
        <c:auto val="1"/>
        <c:lblAlgn val="ctr"/>
        <c:lblOffset val="100"/>
        <c:noMultiLvlLbl val="0"/>
      </c:catAx>
      <c:valAx>
        <c:axId val="106656048"/>
        <c:scaling>
          <c:orientation val="minMax"/>
        </c:scaling>
        <c:delete val="1"/>
        <c:axPos val="l"/>
        <c:numFmt formatCode="General" sourceLinked="1"/>
        <c:majorTickMark val="none"/>
        <c:minorTickMark val="none"/>
        <c:tickLblPos val="nextTo"/>
        <c:crossAx val="106659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C5-4CB7-A31E-9B968395E5CC}"/>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8C5-4CB7-A31E-9B968395E5CC}"/>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C5-4CB7-A31E-9B968395E5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C8C5-4CB7-A31E-9B968395E5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2-C8C5-4CB7-A31E-9B968395E5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C8C5-4CB7-A31E-9B968395E5C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Hoja2!$F$31:$F$33</c:f>
              <c:strCache>
                <c:ptCount val="3"/>
                <c:pt idx="0">
                  <c:v>Eficacia </c:v>
                </c:pt>
                <c:pt idx="1">
                  <c:v>Eficiencia</c:v>
                </c:pt>
                <c:pt idx="2">
                  <c:v>Efectividad</c:v>
                </c:pt>
              </c:strCache>
            </c:strRef>
          </c:cat>
          <c:val>
            <c:numRef>
              <c:f>Hoja2!$G$31:$G$33</c:f>
              <c:numCache>
                <c:formatCode>General</c:formatCode>
                <c:ptCount val="3"/>
                <c:pt idx="0">
                  <c:v>53</c:v>
                </c:pt>
                <c:pt idx="1">
                  <c:v>10</c:v>
                </c:pt>
                <c:pt idx="2">
                  <c:v>14</c:v>
                </c:pt>
              </c:numCache>
            </c:numRef>
          </c:val>
          <c:extLst>
            <c:ext xmlns:c16="http://schemas.microsoft.com/office/drawing/2014/chart" uri="{C3380CC4-5D6E-409C-BE32-E72D297353CC}">
              <c16:uniqueId val="{00000000-C8C5-4CB7-A31E-9B968395E5C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Hoja2!$B$61</c:f>
              <c:strCache>
                <c:ptCount val="1"/>
                <c:pt idx="0">
                  <c:v>Deficiente (menor a 50%)</c:v>
                </c:pt>
              </c:strCache>
            </c:strRef>
          </c:tx>
          <c:spPr>
            <a:solidFill>
              <a:srgbClr val="FF00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Hoja2!$C$60:$E$60</c:f>
              <c:strCache>
                <c:ptCount val="3"/>
                <c:pt idx="0">
                  <c:v>Eficacia </c:v>
                </c:pt>
                <c:pt idx="1">
                  <c:v>Eficiencia</c:v>
                </c:pt>
                <c:pt idx="2">
                  <c:v>Efectividad</c:v>
                </c:pt>
              </c:strCache>
            </c:strRef>
          </c:cat>
          <c:val>
            <c:numRef>
              <c:f>Hoja2!$C$61:$E$61</c:f>
              <c:numCache>
                <c:formatCode>General</c:formatCode>
                <c:ptCount val="3"/>
                <c:pt idx="0">
                  <c:v>1</c:v>
                </c:pt>
              </c:numCache>
            </c:numRef>
          </c:val>
          <c:extLst>
            <c:ext xmlns:c16="http://schemas.microsoft.com/office/drawing/2014/chart" uri="{C3380CC4-5D6E-409C-BE32-E72D297353CC}">
              <c16:uniqueId val="{00000000-B8A3-49A8-8D12-B07172B39EE7}"/>
            </c:ext>
          </c:extLst>
        </c:ser>
        <c:ser>
          <c:idx val="1"/>
          <c:order val="1"/>
          <c:tx>
            <c:strRef>
              <c:f>Hoja2!$B$62</c:f>
              <c:strCache>
                <c:ptCount val="1"/>
                <c:pt idx="0">
                  <c:v>Satisfactorio (entre 51% - 79%)</c:v>
                </c:pt>
              </c:strCache>
            </c:strRef>
          </c:tx>
          <c:spPr>
            <a:solidFill>
              <a:srgbClr val="FFFF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Hoja2!$C$62:$E$62</c:f>
              <c:numCache>
                <c:formatCode>General</c:formatCode>
                <c:ptCount val="3"/>
                <c:pt idx="0">
                  <c:v>6</c:v>
                </c:pt>
                <c:pt idx="1">
                  <c:v>2</c:v>
                </c:pt>
              </c:numCache>
            </c:numRef>
          </c:val>
          <c:extLst>
            <c:ext xmlns:c16="http://schemas.microsoft.com/office/drawing/2014/chart" uri="{C3380CC4-5D6E-409C-BE32-E72D297353CC}">
              <c16:uniqueId val="{00000001-B8A3-49A8-8D12-B07172B39EE7}"/>
            </c:ext>
          </c:extLst>
        </c:ser>
        <c:ser>
          <c:idx val="2"/>
          <c:order val="2"/>
          <c:tx>
            <c:strRef>
              <c:f>Hoja2!$B$63</c:f>
              <c:strCache>
                <c:ptCount val="1"/>
                <c:pt idx="0">
                  <c:v>Sobresaliente (mayor a 80%)</c:v>
                </c:pt>
              </c:strCache>
            </c:strRef>
          </c:tx>
          <c:spPr>
            <a:solidFill>
              <a:srgbClr val="00B05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Hoja2!$C$63:$E$63</c:f>
              <c:numCache>
                <c:formatCode>General</c:formatCode>
                <c:ptCount val="3"/>
                <c:pt idx="0">
                  <c:v>41</c:v>
                </c:pt>
                <c:pt idx="1">
                  <c:v>8</c:v>
                </c:pt>
                <c:pt idx="2">
                  <c:v>11</c:v>
                </c:pt>
              </c:numCache>
            </c:numRef>
          </c:val>
          <c:extLst>
            <c:ext xmlns:c16="http://schemas.microsoft.com/office/drawing/2014/chart" uri="{C3380CC4-5D6E-409C-BE32-E72D297353CC}">
              <c16:uniqueId val="{00000002-B8A3-49A8-8D12-B07172B39EE7}"/>
            </c:ext>
          </c:extLst>
        </c:ser>
        <c:dLbls>
          <c:showLegendKey val="0"/>
          <c:showVal val="1"/>
          <c:showCatName val="0"/>
          <c:showSerName val="0"/>
          <c:showPercent val="0"/>
          <c:showBubbleSize val="0"/>
        </c:dLbls>
        <c:gapWidth val="150"/>
        <c:shape val="box"/>
        <c:axId val="154300392"/>
        <c:axId val="154305880"/>
        <c:axId val="0"/>
      </c:bar3DChart>
      <c:catAx>
        <c:axId val="154300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4305880"/>
        <c:crosses val="autoZero"/>
        <c:auto val="1"/>
        <c:lblAlgn val="ctr"/>
        <c:lblOffset val="100"/>
        <c:noMultiLvlLbl val="0"/>
      </c:catAx>
      <c:valAx>
        <c:axId val="154305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5430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16</xdr:col>
      <xdr:colOff>0</xdr:colOff>
      <xdr:row>18</xdr:row>
      <xdr:rowOff>0</xdr:rowOff>
    </xdr:from>
    <xdr:ext cx="304800" cy="304800"/>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D0D534F-5F9A-4445-AE34-EE79DB8D9079}"/>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7144A71-B2A2-44D3-AB4A-677033C6F324}"/>
            </a:ext>
          </a:extLst>
        </xdr:cNvPr>
        <xdr:cNvSpPr>
          <a:spLocks noChangeAspect="1" noChangeArrowheads="1"/>
        </xdr:cNvSpPr>
      </xdr:nvSpPr>
      <xdr:spPr bwMode="auto">
        <a:xfrm>
          <a:off x="17545050" y="750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C1E05B1-9B78-417F-99E4-CB076616D01D}"/>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4ED9955-2658-4091-884A-C892A762207F}"/>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50D1F26-CAE1-4ABE-B7EB-5C89610698F2}"/>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1C4C15A-0495-4967-8D51-5768FAF26133}"/>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4AC225E-8170-4AFD-B626-8F0626E506DA}"/>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93736A3-0D0A-49AE-9799-AEDD1957DFBE}"/>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72EB303-F0BE-4035-B78B-861F2DC18069}"/>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0DD2909-D727-4DCD-B0D0-42DDE942968E}"/>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6BF0099-A9F5-437F-A728-2E68B91E553F}"/>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FC0273D-D8E3-4E1C-AEB6-E1F2A2533885}"/>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932F0B6-EBA7-4B45-8FC6-E18B292DFFB1}"/>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C9AD46E-8BA7-41C6-B89A-BD9CC4DE4F8F}"/>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609B925-1234-44C9-B436-E0BBCC0212BA}"/>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983B780-1B6D-43D0-871C-05ADDFD10A0D}"/>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6505D2D-80D9-4D1B-ABF6-C65EB400E89C}"/>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4C552C4-D858-474A-AFCB-2305730E91FB}"/>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A915098-E9BD-45F9-B0FE-035598216CA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4E55542-337A-41AA-B2EF-5D2BA8BFEAFD}"/>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874979C-2B1F-4BCF-A4DA-701779E7BB67}"/>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4482471-6DB6-4B52-B5C7-C3942FD2DA54}"/>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BC5611F-311C-448A-9C56-F7D679A0221E}"/>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B68BDCD-52BC-478E-8095-A7626439C5B6}"/>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C1F99A3-78DF-4ABB-A0AF-FC97459DC0AA}"/>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E4258E4-A091-4B68-AFF5-8A30EDEF016B}"/>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17AD451-0982-4F14-9F6D-A875852B8BAB}"/>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039D634-766B-4BA8-AAA0-15C754F566F6}"/>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AA5F20A-090E-4DDC-8A8A-9439B4BD5577}"/>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BB27B2A-842C-49DC-A66D-4938E9BE0238}"/>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243053</xdr:colOff>
      <xdr:row>0</xdr:row>
      <xdr:rowOff>111420</xdr:rowOff>
    </xdr:from>
    <xdr:to>
      <xdr:col>3</xdr:col>
      <xdr:colOff>120768</xdr:colOff>
      <xdr:row>3</xdr:row>
      <xdr:rowOff>124255</xdr:rowOff>
    </xdr:to>
    <xdr:pic>
      <xdr:nvPicPr>
        <xdr:cNvPr id="32" name="Imagen 31">
          <a:extLst>
            <a:ext uri="{FF2B5EF4-FFF2-40B4-BE49-F238E27FC236}">
              <a16:creationId xmlns:a16="http://schemas.microsoft.com/office/drawing/2014/main" id="{9AE6343D-1F1F-499C-9B97-70628C70F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28" y="111420"/>
          <a:ext cx="573040" cy="660535"/>
        </a:xfrm>
        <a:prstGeom prst="rect">
          <a:avLst/>
        </a:prstGeom>
      </xdr:spPr>
    </xdr:pic>
    <xdr:clientData/>
  </xdr:twoCellAnchor>
  <xdr:twoCellAnchor editAs="oneCell">
    <xdr:from>
      <xdr:col>12</xdr:col>
      <xdr:colOff>94384</xdr:colOff>
      <xdr:row>93</xdr:row>
      <xdr:rowOff>138033</xdr:rowOff>
    </xdr:from>
    <xdr:to>
      <xdr:col>13</xdr:col>
      <xdr:colOff>561770</xdr:colOff>
      <xdr:row>93</xdr:row>
      <xdr:rowOff>718781</xdr:rowOff>
    </xdr:to>
    <xdr:pic>
      <xdr:nvPicPr>
        <xdr:cNvPr id="33" name="Imagen 32">
          <a:extLst>
            <a:ext uri="{FF2B5EF4-FFF2-40B4-BE49-F238E27FC236}">
              <a16:creationId xmlns:a16="http://schemas.microsoft.com/office/drawing/2014/main" id="{037801BB-DD70-41CA-B7F2-4F72973DDB8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2284" y="96407208"/>
          <a:ext cx="1524661" cy="580748"/>
        </a:xfrm>
        <a:prstGeom prst="rect">
          <a:avLst/>
        </a:prstGeom>
      </xdr:spPr>
    </xdr:pic>
    <xdr:clientData/>
  </xdr:twoCellAnchor>
  <xdr:twoCellAnchor editAs="oneCell">
    <xdr:from>
      <xdr:col>19</xdr:col>
      <xdr:colOff>554182</xdr:colOff>
      <xdr:row>93</xdr:row>
      <xdr:rowOff>46359</xdr:rowOff>
    </xdr:from>
    <xdr:to>
      <xdr:col>20</xdr:col>
      <xdr:colOff>226233</xdr:colOff>
      <xdr:row>93</xdr:row>
      <xdr:rowOff>623644</xdr:rowOff>
    </xdr:to>
    <xdr:pic>
      <xdr:nvPicPr>
        <xdr:cNvPr id="34" name="Imagen 33">
          <a:extLst>
            <a:ext uri="{FF2B5EF4-FFF2-40B4-BE49-F238E27FC236}">
              <a16:creationId xmlns:a16="http://schemas.microsoft.com/office/drawing/2014/main" id="{67D559B2-6B89-426E-A0B6-27A068D810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853707" y="96315534"/>
          <a:ext cx="967451" cy="577285"/>
        </a:xfrm>
        <a:prstGeom prst="rect">
          <a:avLst/>
        </a:prstGeom>
      </xdr:spPr>
    </xdr:pic>
    <xdr:clientData/>
  </xdr:twoCellAnchor>
  <xdr:oneCellAnchor>
    <xdr:from>
      <xdr:col>16</xdr:col>
      <xdr:colOff>0</xdr:colOff>
      <xdr:row>14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5E27565-04B0-418B-8224-1DE87B6D5376}"/>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51C47AE-02BD-474F-9AE5-50FC57867CA4}"/>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2166A80-5F80-49C8-953A-C8A81EB1E351}"/>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6A47AD5-3842-4A87-A95F-A99A95A63C7A}"/>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7A9C253-151D-4A11-B640-DEE579C70C57}"/>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BCCB159-5AE6-417D-8F6F-C48C6F17C583}"/>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767EACB-C40B-44A3-B05C-DE1F145AE4E5}"/>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4DCEDDA-9C32-4DDB-BC52-C99366C4EF1E}"/>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E5593F7-BD6C-4014-AA1F-380750D04737}"/>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77D9C4E-0AE9-4C53-BF81-1B297BE909E4}"/>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839B21A-4950-4899-A256-8F6BAAF3C806}"/>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38AE663-FF66-43C6-AD82-3028A67EB272}"/>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A500373-675B-43EE-8B27-9CD494767748}"/>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45323CA-A6CA-4D04-A92F-8D5D81631645}"/>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CC24117-0B1E-451E-BA4D-FEE5B15CD0EA}"/>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13FB90A-06FF-429A-892E-8765D10580CC}"/>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C08742D-E42B-44AD-B5BB-708262E5DF99}"/>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6BF99C1-52E8-4C9B-B69A-DD943254ECB3}"/>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34CB1C7-C6A0-45C4-9427-593D29F18039}"/>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9AD7E92-4F86-427C-B822-12215968DBBC}"/>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1A3EA8C-249A-42FC-AA35-BB8614123986}"/>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FE1D59C-637B-4564-840B-5683B81BC11A}"/>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FF240E9-A3C3-4B80-8921-6AE7AA4F1048}"/>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B19A64C-E586-42C2-8CA4-BB0A67778BF5}"/>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331D783-B25D-4E1F-8BF7-E0D089AA60EF}"/>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7C95F48-F736-430B-B41B-459113917962}"/>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279092D-9D13-441E-A91A-B9FE176321EF}"/>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7C437D7-F233-4CE2-A1CD-2F31CD0185DB}"/>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C4F6ACD-5AF8-476B-BAD4-2363F1E7B4E9}"/>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D0BD694-305C-4DD2-8958-021854925C53}"/>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C508754-BB18-4BFE-A97C-F1EDCBF221AB}"/>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ECDB975-2F8A-4D82-A0B5-E91D7082A4DF}"/>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75CB44F-6964-49F9-9BAC-71FDCC531F03}"/>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B7B9ABD-822F-4684-A226-4A095667D619}"/>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7944766-8BC4-4AE8-992E-75D69A7D540D}"/>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83B7185-5D20-4AFB-9539-38F66506FDBA}"/>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41C8EF1-2A7E-4AA8-ABAE-5E0B38654A5A}"/>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95BDF72-2B93-4604-B8C4-2446B83863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D525F51-B863-48E1-9E42-DC4592402C46}"/>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9A4436C-A4C0-45A1-9BED-57BB0B44D79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9EC1D26-7EEE-41EB-A437-4347ABEB7DE1}"/>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537BE87-939D-4C38-BC94-4A993C0F8512}"/>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FF15F09-F916-4D5E-BA3D-FD2C45C1BAF4}"/>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2EB2453-F635-4501-ADB2-DC18BEAA1E6B}"/>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22ADB14-AC81-41D3-BBAF-5D2D33317C57}"/>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333C132-2478-4AFF-876F-B973B5267FC1}"/>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8055B21-00B9-42ED-A0F9-176E979BEDA7}"/>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9FDA1BD-4367-457B-A221-84871FC495EF}"/>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B4AE668-0B18-44D0-B26A-6FD55576C4D1}"/>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EA769C1-2A8E-41C2-8DA7-E976B2CC7A0C}"/>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6D8393E-DBA4-4EB7-8348-B949F43F7D48}"/>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9E8249B-835E-4D8D-AA34-E3FDE607FD0F}"/>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4DD4B0B-5137-43D1-8F5F-61596BE3CE99}"/>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24AA3B7-A7D8-4697-AFB7-CFE8012D70FB}"/>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A1C3A39-192D-4158-8DED-59A5E82462B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222AC3F-752A-46FF-9195-0F8098E35199}"/>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2AD5906-591D-49FF-86AD-26907A8BFFA6}"/>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26D7F32-3D57-4296-B341-9684CF1D428C}"/>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1823190-0A32-4647-BEA0-A9E0C2D0730E}"/>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6B319DC-209D-41C2-8B7C-4649A08DD40B}"/>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443B945-0116-4C3E-A71A-3FB1DF5C6C2E}"/>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EBD00B7-1C49-4626-AF70-3F510AAA1AC5}"/>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1B8EC07-D388-4A6E-8173-6E53C4377995}"/>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FF6F85-B78E-4A2A-8E9C-8A38E3E48284}"/>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B3564DC-9D91-4F28-B8E7-5BA43ADDAF97}"/>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8AE4499-97E1-4DE7-AB80-81C93B800CD2}"/>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B12D4E-4FA2-431F-A6F9-C919E27E0215}"/>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CB80687-150C-414D-921D-981CDD5B7087}"/>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16515D2-CFAE-45FD-9A1D-CF4CD5C8FD1D}"/>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AB3F012-B11C-49FD-9447-AAB94569AE74}"/>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20644C9-6ED3-46C9-AC4B-BF44F8CF9EB9}"/>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86A20E6-97C9-4558-8149-F4FDBE961D89}"/>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7404D68-B6F9-4FE0-B4CA-C3F533CA391D}"/>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6533F9A-BD2C-45F8-9AB0-22CFFBF60BB2}"/>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350D119-CAE8-4DDB-9C5C-A46359584F91}"/>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AEE5420-82BF-49DA-AD4E-2FE7FB15DDC2}"/>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3058749-C623-4BFF-8155-F467AC023515}"/>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19353CE-3246-424A-ABB4-4B4E12BDB1CD}"/>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255C047-1E90-4A9B-B2CC-57916598E1D5}"/>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EC69C7E-A1C7-4C02-9FF6-E0B435047867}"/>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41E1F05-8B64-4A58-B6DB-715D1E8214C9}"/>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90C8E7B-F80E-4007-BA3B-6C63793D430C}"/>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6E9D4ED-E12F-4146-A30C-BD1D260BEAFE}"/>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8261F33-B486-4287-B17B-3FB55ED9117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81F7F8F-CD86-4E68-B982-959E032BE257}"/>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6C90253-F533-4247-A38D-3F036C7B301E}"/>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3FB2DD6-CC32-4644-B6EC-59341F29C99F}"/>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D2F4B82-0C31-4E1B-9BA7-A0C3813ABF89}"/>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5E80B3A-49A9-43B8-BD4F-63F50CE66B9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E181D0E-735E-4FC8-A890-F6CCD2B67D5B}"/>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9BCB489-C50B-44F6-ABBB-BB562DEE3616}"/>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E9CF85E-6B57-4D6D-8176-901153AA777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FC61563-1380-4E9F-A101-EC8618CF6FBE}"/>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0537834-A847-4373-9640-61DF929D5BE2}"/>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3843AE0-6B5B-4331-B577-31A56496A23F}"/>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6A9A224-54B5-4A79-9248-8E22CC10CB4B}"/>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F1CD5B6-588F-4757-B5FF-1818F1973995}"/>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EB734E2-A4D7-46CB-AA9C-A9A2D2267F92}"/>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D180AB9-DB3D-4969-9B62-8AC3F0D3F626}"/>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F98A468-ADA2-4D5C-A1C5-77A042E4013F}"/>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FF00A38-F5F3-4D60-B099-BF11E3910475}"/>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A139668-6444-4272-98C0-6287ABC13046}"/>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6BC2BF6-9EC5-4CB1-AAC9-705621D3ED4C}"/>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C1A4DD3-76CD-450F-A109-E8F1B8E85156}"/>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60427D0-86C1-4D3D-8CA1-FFA5DB7EAC9D}"/>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5A7B55C-2D36-46A4-833B-13F6193066F8}"/>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811187B-149E-4207-A1F8-96470A8F8C44}"/>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27AE72A-73D0-46F9-8D00-AA1B11C87C97}"/>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C845CE1-D676-4B50-BC09-5A06D1935087}"/>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5EAA413-3EDB-4A3A-AD1C-49A61AFCB43A}"/>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5A054B7-5DA8-41EA-9F6D-A9D7AFD53717}"/>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42CF9FF-9B7E-4055-9CFC-D1493FC49D92}"/>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FA44459-910B-41CD-AF98-4371FA0DDC65}"/>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8B77EC7-E4A3-4E88-987C-B7A01F3FECD6}"/>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7300AB8-7766-4B7A-84D2-86FE4A9851F2}"/>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E210AEF-EF8E-4DC8-BB6A-9781C41608C2}"/>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990B81B-0620-4BCE-956D-6112C1A6BFD4}"/>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F18EB48-3483-442E-8547-B8B154C0B327}"/>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44D2033-633E-46D1-8421-B347E3598FEE}"/>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53B145B-D896-496B-A860-375DEF284A8C}"/>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F845009-DF10-4490-8507-CC1F190E7463}"/>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846A163-DC4D-4993-BBFE-0629C3B39636}"/>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9E7AC04-0F8A-47C9-B53D-FC0E6DB459A1}"/>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E47644B-AE05-4433-B066-B37C4F8C4191}"/>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A614DA5-3127-495B-A693-665F15F1BC1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E98A690-6164-456A-8542-286574DF5379}"/>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17F3402-A028-4C0E-9835-8444C051979C}"/>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4ED4655-AA9E-47DC-B26D-F212AD35C9A3}"/>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62867D3-74C2-4C58-8E95-083F9267FD6A}"/>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C7BAEFC-C802-4DC1-B9FB-2EE21D176DD3}"/>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DA40BB5-6BAD-4070-B1E2-046BFD452C22}"/>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ED6367C-FECB-46DB-9958-47DA421F6616}"/>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1CE2425-BF3A-4F49-AC01-7A9D61D82AFE}"/>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9836729-37C0-42BA-9B70-07F416C39D4F}"/>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79143C5-3051-47ED-818F-218D81ED59C9}"/>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80138A5-53D7-4354-A46F-8C276CAB5864}"/>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935DB23-CDD1-4AAE-8BE8-AC103D260F0A}"/>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3C22A93-949A-4BCB-8CE6-F7F68437F6B2}"/>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A94BAD1-6F7A-4F01-B24E-40DA2232BA34}"/>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57AB853-2D60-44EE-B7BC-E8D038D6B2C9}"/>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686391A-E904-43E0-9F31-6FFBDA27610A}"/>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91496B1-18D0-4399-85EA-9C894FECB5A1}"/>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CF93E8A-0442-4FEE-9CF3-13C86DF42BCD}"/>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B671BFE-46C6-405E-9AAF-A7214DB43BA2}"/>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C788FE8-E1AF-4A1F-9312-4DC4ACC2062D}"/>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003567D-8077-42D2-BA27-77307AC0B8F4}"/>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86ED7C2-3585-473A-9B72-25626F53897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848CFBE-BC74-49B2-B0C4-0DC51863EEB9}"/>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1691AF9-1A10-4D22-83F0-35BA945D25E3}"/>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E60F272-8A44-423C-B9A5-B38EE967DF0B}"/>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7CBBE44-42CD-4A1E-A608-0EA23F2E66FF}"/>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3CA5785-373B-4F83-AA88-A8DA71FDF939}"/>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0E013D3-8CA2-4B51-ACFB-65CAF643D94E}"/>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E9626D0-1FF3-4887-A87C-C3BCA25A9668}"/>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01C1E51-619C-4003-B0DB-84804064D6B2}"/>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1D1B2AA-6DA1-46CD-8778-0571F659B5D3}"/>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8575C91-C7A4-4712-A3EC-A3730207BDDB}"/>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6AC93DD-F0F2-4010-8257-0197AE6072A1}"/>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B64A53E-2503-48DB-A415-9FC49F3155B6}"/>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E1D7B5D-CC0A-48A4-9997-9B43FAC9CFD1}"/>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C6D9A9E-91F5-4876-AF3C-5343D4792CE5}"/>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7596986-AB71-4BBD-AFE2-753900B7473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C0BC4A9-4FF8-43FE-9624-69C093E4A036}"/>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9BBFCD1-E317-4371-8612-1D743516F3BF}"/>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0C81348-032F-463C-A328-F9A8A5168336}"/>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DE25A50-9F2F-42E5-83F6-D2301718AE8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DF1E4F3-F3E8-482A-AA5F-14E907509E38}"/>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176E94E-2426-46B6-82A7-B789D1AFFD39}"/>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8CCD8C1-11E4-45A1-BD45-C1F7E0B1090A}"/>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792A1DF-645C-461F-955B-D2551CD09B84}"/>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0924C10-CFC1-4C32-973E-7C72098AD7FB}"/>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EAFB59B-0C61-4A9E-B99D-7D17AC51C92C}"/>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AC98744-3B55-444C-A4B0-4E4D1FE84926}"/>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2BC9727-ED55-4AC2-A572-1A5FF176F3DE}"/>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6D38050-634D-476B-B28A-54215F3E5C5D}"/>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53A01FB-D5D6-43A2-98AD-5C7AA1D5C0C5}"/>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341B2D6-19DF-429F-A0B1-063AFECA64C8}"/>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4A44A8F-9AED-409D-ACE6-E42FA67175AC}"/>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55CD560-A4A3-4959-8B20-87FDAAC7658D}"/>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AC37309-D01F-45FE-8924-2576921B3EBF}"/>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ACC3C9A-B5F4-4E1B-9CEC-D5B63758A6B6}"/>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7333A48-9C80-4835-9749-0B5791EBCFE3}"/>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614F5A6-29B8-4A97-8C19-7BC8F34A847C}"/>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653E98F-D85B-4D56-B26E-99E03210BC95}"/>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AEE5566-BCD8-4C7C-BED2-181103238AA7}"/>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4C05E54-3B59-490C-B3E8-AD5061F466C9}"/>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356CFFE-7312-49C4-B47D-B4EC5775CBA3}"/>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7C05569-4E64-4CD6-B658-4F7FD1A1E025}"/>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1A91FEC-417A-4D4C-BC5E-0FB70FF54E0E}"/>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CF1F2CA-5DDA-419F-8EF8-E351BF218BE8}"/>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4064DB0-A574-40E1-AAF2-30B333B0A639}"/>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BA80710-B8BE-4653-B53E-48C9B5F9FCD1}"/>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DDF734F-5BAD-4DDC-9B66-69A3E35B07D4}"/>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91953F6-03BD-43FF-8698-64C0322D523D}"/>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9D7056A-D804-4EA7-8AB8-B855C9FF2892}"/>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E3F519B-AFC3-40D4-92FA-15200F750AA4}"/>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18E3326-A7AB-4505-891B-18DB052B28A3}"/>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DD9CA10-6913-4C2D-B01B-E372B9CD19F9}"/>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66158F6-1403-42DC-9B01-10C7120A600C}"/>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2947B31-52DA-4861-AAEC-7A14FB72C5B1}"/>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803A884-6F45-40A5-BFA5-9213DB0BFBAE}"/>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167DC4A-5F99-4C1C-BE5D-776DF0FACAB5}"/>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26E1007-3935-47CD-8295-8DEFDF3E9A05}"/>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4571EEE-85E7-4260-B89E-DBC4E82919B5}"/>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ADDDC7F-565C-4FAB-9554-B8CF1B7D4D8B}"/>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2850E6C-0F42-448E-9834-7C7C059FB39F}"/>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4F12669-9372-4D14-A4F5-6B2D32BD5D3C}"/>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701FDB2-9779-4532-AD2D-AB9802222221}"/>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951E73D-A2F7-49A0-95D2-0C2AAB0F297D}"/>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AEC8D4B-82FF-4F94-B2A1-719622E86B71}"/>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752F330-885F-4890-B1E2-0BC9BD730F55}"/>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DDCACFC-6164-433B-91BC-0F34687A3823}"/>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AD7B400-97E9-41CD-8241-43DA2A3139C9}"/>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CE0C34B-CF1B-434D-9E39-15BD3AF98267}"/>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AA8BA2E-18A8-4DA6-A192-9B09206F190F}"/>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55ECD11-82C8-4883-9F27-C99DC90B9CB3}"/>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1D39963-508E-4BFC-9323-DA163EF607D2}"/>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90F91FC-D28C-446C-94C5-0894B84699DD}"/>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3FAEBCA-229D-4D61-9D7E-9B2D3C4B0EB2}"/>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B84C3C0-F930-4F63-901A-AAD3C3B27E08}"/>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5E58979-DF14-477C-9452-873160E23F8C}"/>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FC48940-C691-43C0-BFC2-9FE6139483FA}"/>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427D228-0EFD-45A0-8C89-E8AC647DB5D4}"/>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B62B3CF-F8AF-489D-ADE5-66954483423E}"/>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4618071-8860-4855-896E-79ED79AE86E7}"/>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DCE7305-285F-4529-95DB-D65746D89329}"/>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38E410E-608F-4466-B223-B00D61A28F85}"/>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AD9AEB1-E369-44FF-896B-FD8F0677793F}"/>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66DDA6D-84CA-4810-AC82-54642848299C}"/>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6A4DE70-423B-4E57-9B95-1E299D3DC507}"/>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CBB6941-226A-4EB9-9D1E-E7D948C691DB}"/>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2AAD939-989F-4355-9BAD-19C7E33A34EE}"/>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01FB5E6-EE77-408A-BF4C-8C70D91445C6}"/>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71709D7-8389-4BC5-9344-5D1AFB9EF818}"/>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FC6E14B-99E2-4054-94DA-76DAA741567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DF6EE3C-3107-4618-B75E-3FC484D7724F}"/>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49E431D-6C7C-4680-8B59-1CDCD6F342A8}"/>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59722AB-055C-4265-A285-CDE73F79ADE8}"/>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BC142F6-9C08-4F48-A380-68F1588BAA2F}"/>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8BB3FB1-8D89-4779-B6F2-EE190BAF2EEF}"/>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970CAD6-75FE-4722-99B2-A42A02DEBDD7}"/>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218EBA0-9322-4131-B93A-24EC126A949F}"/>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A8375F9-77BD-4EF3-9D66-E8B533C8E1F6}"/>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123681D-874C-404D-BB82-6540B51E1DFD}"/>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25430AD-A26C-418D-A263-58BF506C225B}"/>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F0C86D8-1443-4A88-88CE-3F79D4112B98}"/>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BED03D6-4D4A-4F6A-83ED-79F762BD4A96}"/>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D5FF55F-D5DF-4826-9579-02575C363DBA}"/>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51736A7-A9C6-4F81-9592-E5926BCD8E0E}"/>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A95C842-0F81-4014-A822-BBDA1CB66882}"/>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DA741D6-B6C7-4000-87F3-C35CB66394B8}"/>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E8A74C4-0811-4FE9-AAA9-0E6AF65AC8C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94E2D55-8E7A-4746-ACBE-15416F749A83}"/>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B685762-C757-4EC9-A9E2-9FD0284BB8A5}"/>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9495DB9-BD89-4A49-8385-7B2F4F4C983F}"/>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7E64A1B-B39A-47ED-867E-5CCB7F7A8BD1}"/>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465E25-ADC7-454E-9E9E-EE8E9F6AFCF3}"/>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FA4FA35-69B9-4048-97A4-804A207DA308}"/>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E1D1FA9-2180-4688-A5F0-A9373CB919F4}"/>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7085E3A-5317-486A-A603-C2F72D60F928}"/>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C5CFED-3FBF-4FBF-B724-41B5ECADEFC4}"/>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6ACD451-7A90-4BC8-98F1-9EAD7C01EB95}"/>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F147037-8D8A-47DC-A483-1464E22C081F}"/>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81966B4-0427-4F31-B7C4-9D35F0E9ABF8}"/>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A0E4DA6-081B-4500-970D-20DAD9C53CA9}"/>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ED78B4B-D87B-4AA5-800A-9DF40AAEFBFF}"/>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479DD31-5135-4980-95F6-8E37B2D06BCF}"/>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1CABF54-3069-4DD5-8523-D5A43A4FF7F9}"/>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4E0FF25-338A-4622-B791-FA1FDAA048CC}"/>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DBE6C0F-F8BF-4217-810B-AB275DDC60A1}"/>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CDB0AF6-0E36-46F2-AA34-C29E183EA201}"/>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C2A2EA6-4262-4EEC-877A-A2C167A9A6B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FFCB100-1D87-44F2-9BEA-322E4B4BB731}"/>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4B0CB90-FEE3-45F9-8D50-2D48EEFB732E}"/>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79A2457-9B31-43AB-8DF3-AEC96B8A3DA8}"/>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AECD7A3-49E3-486D-8067-0E69ACA4CC72}"/>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8271352-1AFE-4B7F-B554-DBE0A4998EBE}"/>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15183EE-0569-4073-A8D6-3080533B5E54}"/>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3B2A8B6-4540-4C9E-9614-6222AE901AC5}"/>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6727674-ADA4-47A4-BBE1-3D7EE638DE6B}"/>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B3A529C-317F-498C-9E3A-C5F53D301A1E}"/>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5A3231D-3B60-4048-B1B5-09DA1EBC5232}"/>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339FFE9-EFB3-4E6D-BFF6-00FD211EC1E1}"/>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BE46DB7-8387-47F3-B9F6-F37B5B9B6C6F}"/>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0F08EEC-AB92-454A-B09F-26711FE85406}"/>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40A7C01-8321-49AA-BB1F-E88203CFC9A7}"/>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5F2BD6D-9DEF-4B3B-840C-862AF0E4F9B1}"/>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3983996-733E-4DE5-A427-221411EC0AC9}"/>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CDAC532-69A1-4C79-8E06-FD8FFDBF2F2C}"/>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3156F55-E8D5-435E-A92B-1256EF4B6C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8B1B6B1-6CFB-4323-85D8-0854304B7723}"/>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C56E30A-AE19-49E2-9A40-FE54BCF633D2}"/>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63E9F7-AAF6-4C3E-864F-7761F371A8C4}"/>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BC0B5BE-05CC-40E2-AA27-67E48C7D8E0E}"/>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2C735A-CFCE-49A1-9FDA-1B4424BAD0ED}"/>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7A65662-3716-47EB-A56D-C695A04EB597}"/>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D3D091D-4ECA-40EC-9B2C-183CCD7C02C1}"/>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E00ED3D-7B9E-486A-AA9F-459B4676ED3D}"/>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3A17354-3895-4B75-9F79-7CF1B5EF8243}"/>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55A06EF-D8F1-41CC-A699-D4D9557773BC}"/>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9E6B719-6C62-4AEF-AAFF-4018E1A5619E}"/>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D59F182-7742-4492-9CED-AD38E8A2F9D9}"/>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ED47CD6-1B65-4A96-A14A-4F0372885346}"/>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ECDCDF8-C418-4B2E-8BAD-74AA5913836E}"/>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EA1F27B-755F-4D7F-A46B-585E6881FFC4}"/>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9F263DB-9EE1-4D1C-B7FD-ED679E605C4E}"/>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621E92F-11CD-4A8C-99CC-9C549973AAE1}"/>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17DEDFF-7AB4-4851-AF4D-CE8E48D64FB5}"/>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C8045F8-88ED-451D-8E9D-4BDB54CCA6EC}"/>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88B2B57-7542-40EB-9820-90770BA0C87F}"/>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96C62E2-CB49-4F35-8AFA-0354FDA49403}"/>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6F3C6CE-6C5D-46E8-A74D-D01F6778FF08}"/>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89AA1FD-D42B-439A-A76A-E3BC2138F9E2}"/>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6BD4B63-7566-474D-A8CC-4803FF0C9F44}"/>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B9F1F5E-16B3-4CAC-BD4F-18293B066243}"/>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7F98F37-FDF8-4255-BF98-49911CCE74CC}"/>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D2A7F69-3078-42A8-BD96-E1D959C1B499}"/>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F88CEBF-9464-43F6-8CE0-8587772CE5F7}"/>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529AECA-D54E-429C-BFDE-16EE68238C0A}"/>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0447B2D-B601-469F-8B87-327354C1E7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A8521ED-1709-4E98-87CE-69E2D844B2B2}"/>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0B5D7A6-1D76-4667-BEC1-CC1B27BCE53F}"/>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2D46F49-E240-4C9D-BB10-9DF8EB0CA1E5}"/>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E575747-8DE2-41A0-8B44-E51FB8CBB7FF}"/>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C4E3A70-4DA3-4907-A5BB-25E1302547BF}"/>
            </a:ext>
          </a:extLst>
        </xdr:cNvPr>
        <xdr:cNvSpPr>
          <a:spLocks noChangeAspect="1" noChangeArrowheads="1"/>
        </xdr:cNvSpPr>
      </xdr:nvSpPr>
      <xdr:spPr bwMode="auto">
        <a:xfrm>
          <a:off x="17545050" y="3618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76B9BD5-91C9-4FFE-875D-F41F73AC2A24}"/>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74F6619-AC63-4424-B950-007F45F6A8C8}"/>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254B0D1-6137-4075-9E3B-412554473118}"/>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E2BD5C0-416D-4488-944E-5AA0694C1225}"/>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5FCC525-1FDF-405F-AFC8-ED01BD5F112A}"/>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FA52EAF-EB08-43D3-B424-BD590E01DA0D}"/>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B74845D-8C74-475D-B3BD-6CFB1F78262F}"/>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0634B26-A100-43EB-BDBE-7E330FE64FD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6985558-624D-4D9C-85AC-E525702AC453}"/>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7A49BE2-EAE1-41EB-AB2E-2F572E2549CE}"/>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01D02AD-4A7D-49B6-A7EF-08A501320F04}"/>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F2EE2FA-A9F4-4AB7-A4A7-3FC8D4BCB29F}"/>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B7CA0D8-CD8A-46FE-91F6-788F2FEAC51B}"/>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7771D9F-4FFC-4D2F-9E46-1AE3F7B4D11D}"/>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FCA2740-6AE2-4290-B90B-4596B2620E4F}"/>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1746ECB-1819-4609-9C9A-8E8ACFF9348B}"/>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6A73A89-2F09-4D62-B926-268BDE5DDB13}"/>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2</xdr:col>
      <xdr:colOff>523875</xdr:colOff>
      <xdr:row>3</xdr:row>
      <xdr:rowOff>228600</xdr:rowOff>
    </xdr:to>
    <xdr:pic>
      <xdr:nvPicPr>
        <xdr:cNvPr id="377" name="Imagen 376">
          <a:extLst>
            <a:ext uri="{FF2B5EF4-FFF2-40B4-BE49-F238E27FC236}">
              <a16:creationId xmlns:a16="http://schemas.microsoft.com/office/drawing/2014/main" id="{71B3CB3E-DA34-4648-87D3-4F12DA52587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096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0</xdr:colOff>
      <xdr:row>43</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3BD3AB9-6650-4302-B5B4-73C8ACF5785C}"/>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3B41BFA-35F6-4CE0-AE9C-A0D18782CAFD}"/>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4DF65BE-CC05-4732-AECF-E4A06990E6FC}"/>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0C0989E-12D6-40AE-AC31-5148D9499C86}"/>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B72792C-DDC8-4ED0-A870-EE4D07E8669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ADC6EF8-AAE5-4252-916C-EB5AE8668DDD}"/>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609C7CE-7237-453F-A157-90F06CA973A6}"/>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F0C7DD7-2528-4A6A-A030-55D849E8D0C1}"/>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8BE4A8C-723D-42B8-BF85-6967598EF71B}"/>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5D47AFE-D7FF-4814-BEC5-4A5BBDDCDA1C}"/>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755F5C2-5715-4F45-B15B-73D404D24D98}"/>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A32DB48-A2FA-4A64-ABF0-00F411E72A3D}"/>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88031AA-14BE-4A79-A57D-6C37249596A9}"/>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C8C4550-2773-469C-BE16-674D2A47023D}"/>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EBBCBA4-07AB-449B-AE9D-DE9302F8F97F}"/>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999C0D9-70A4-47E0-8B73-1B9CC1C97733}"/>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0FDF4B2-4D29-489B-94A4-17266E199953}"/>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A5D8EC9-218F-452E-8F39-4D73C1F3DB1D}"/>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AA06901-310E-4D03-B295-88A30D109C58}"/>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B976FDF-6B28-466C-91F3-5D7372F01955}"/>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F1B9AE1-EA9F-4E16-A29F-069B442BDD9F}"/>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554A315-A48F-48B4-AD18-B960B6BC1F78}"/>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8A3F9DC-ED90-4CBE-B47D-954CA6A14395}"/>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6428BDF-BBB9-4414-8EAF-022241DC0F1E}"/>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4161874-D8F9-4DB5-A5E7-F42EC4A0CA4D}"/>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248E8C6-D881-43CB-8339-5F70D12DC4CD}"/>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81DC6EA-F446-4E5A-A82D-1B5850986C96}"/>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37C1FFF-0B2B-4207-AB62-27660AC99328}"/>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C936D8D-6641-4648-AC7D-4B3002829B01}"/>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2D2A193-4245-4D8A-8F49-D11C755AEB82}"/>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DCCBCCD-1303-4F59-8791-2437CAFF014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AC2D170-15E6-4ACA-B0A7-25C29295EF4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02DAEAC-88BE-497D-85AE-5853DF90BF48}"/>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F173A89-A5F5-4626-9C6B-5992BFCA1CFD}"/>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18</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243053</xdr:colOff>
      <xdr:row>0</xdr:row>
      <xdr:rowOff>111420</xdr:rowOff>
    </xdr:from>
    <xdr:to>
      <xdr:col>3</xdr:col>
      <xdr:colOff>120768</xdr:colOff>
      <xdr:row>3</xdr:row>
      <xdr:rowOff>124255</xdr:rowOff>
    </xdr:to>
    <xdr:pic>
      <xdr:nvPicPr>
        <xdr:cNvPr id="38" name="Imagen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156" y="111420"/>
          <a:ext cx="574026" cy="656594"/>
        </a:xfrm>
        <a:prstGeom prst="rect">
          <a:avLst/>
        </a:prstGeom>
      </xdr:spPr>
    </xdr:pic>
    <xdr:clientData/>
  </xdr:twoCellAnchor>
  <xdr:twoCellAnchor editAs="oneCell">
    <xdr:from>
      <xdr:col>12</xdr:col>
      <xdr:colOff>94384</xdr:colOff>
      <xdr:row>94</xdr:row>
      <xdr:rowOff>138033</xdr:rowOff>
    </xdr:from>
    <xdr:to>
      <xdr:col>13</xdr:col>
      <xdr:colOff>561770</xdr:colOff>
      <xdr:row>94</xdr:row>
      <xdr:rowOff>718781</xdr:rowOff>
    </xdr:to>
    <xdr:pic>
      <xdr:nvPicPr>
        <xdr:cNvPr id="39" name="Imagen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46</xdr:col>
      <xdr:colOff>554182</xdr:colOff>
      <xdr:row>94</xdr:row>
      <xdr:rowOff>46359</xdr:rowOff>
    </xdr:from>
    <xdr:to>
      <xdr:col>47</xdr:col>
      <xdr:colOff>226233</xdr:colOff>
      <xdr:row>94</xdr:row>
      <xdr:rowOff>623644</xdr:rowOff>
    </xdr:to>
    <xdr:pic>
      <xdr:nvPicPr>
        <xdr:cNvPr id="40" name="Imagen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28970" y="4889455"/>
          <a:ext cx="968304" cy="577285"/>
        </a:xfrm>
        <a:prstGeom prst="rect">
          <a:avLst/>
        </a:prstGeom>
      </xdr:spPr>
    </xdr:pic>
    <xdr:clientData/>
  </xdr:twoCellAnchor>
  <xdr:oneCellAnchor>
    <xdr:from>
      <xdr:col>16</xdr:col>
      <xdr:colOff>0</xdr:colOff>
      <xdr:row>14</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85</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85</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A63B7C3-1EA7-40F0-8824-C27D6847B9BC}"/>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752D713-4510-4284-A80A-34612ED9475B}"/>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C6BAEE6-9DC7-4B76-AD41-3FD370519E08}"/>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5B51004-2799-46C3-913A-C747D3D92CEB}"/>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02D77CE-419D-48AD-BC24-5A7F79EC2FD1}"/>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6F7108A-8260-4F49-B20B-AA757D648C33}"/>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C5176A5-4A64-489B-BD1D-BE71695EC422}"/>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5D7F8FD-FD24-4477-B0AA-8BDD37AB6FAA}"/>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9FEF7371-D9A5-446E-BDCB-3D7F74A13AB4}"/>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667006F-2E11-4558-A802-B32A9389DCFD}"/>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C52CCF0-F0B8-4304-A760-4FC702C7D388}"/>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449835F-6A2B-4B99-80D6-ABF383AC3C06}"/>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579430C-EE7E-4464-B1E0-CCCCDE1C2B42}"/>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0298CBA-3F1C-4227-B3E1-DF99E1FBC1AE}"/>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42533E2-9CF9-4DB2-93D2-EB1CCE52D111}"/>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D102744-168B-4850-B725-98E061E5571E}"/>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651CE1E-EEB2-48C3-8C36-D3DE2C6C1086}"/>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62A588E-051B-4016-ADA5-42E2950DBB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7DBD170-5978-48A6-AAF1-7977382CC175}"/>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7F80556-5648-4815-956A-17F708ED2BB5}"/>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644C458-939E-4E52-9B55-9046109EA593}"/>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ED3E201-857C-4420-856C-D3146E19DEEE}"/>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DABA169-50C0-4F8A-9464-BDB604F95DC9}"/>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B6FF601-F8A0-476F-AB1E-5F4CB97C72DB}"/>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827DB13-173B-4C35-A120-CDDA8945A602}"/>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72C00B1-463B-4A5C-9B9A-4B725A4B4EC7}"/>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E4F6715-DC15-4552-B2FD-989E90C283E3}"/>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72CC114-0E85-4B8E-B913-D4075D28A97D}"/>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CBF23D3-452C-4A90-B74E-46393053BE5B}"/>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5304EC5-0E82-4E35-991E-6E0ABBCDF6C3}"/>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9E47396-A511-4C32-B378-A83C80B01B7B}"/>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B7D383F0-E478-4728-8A8D-404050F1D5A8}"/>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D069988-84C6-4A79-B9EE-4B0514160E26}"/>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B5E25CD-98BA-4C16-9B2B-018711E8616A}"/>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4C66898-31DD-4337-83AE-5F469A7FF7E4}"/>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4A87838-0C13-4A38-84FC-C33FC8A7D723}"/>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B816F5D-7D82-46B3-AF22-7A5C7EC91C0A}"/>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12</xdr:col>
      <xdr:colOff>333375</xdr:colOff>
      <xdr:row>3</xdr:row>
      <xdr:rowOff>171449</xdr:rowOff>
    </xdr:from>
    <xdr:to>
      <xdr:col>25</xdr:col>
      <xdr:colOff>371475</xdr:colOff>
      <xdr:row>25</xdr:row>
      <xdr:rowOff>38100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457199</xdr:colOff>
      <xdr:row>27</xdr:row>
      <xdr:rowOff>114300</xdr:rowOff>
    </xdr:from>
    <xdr:to>
      <xdr:col>15</xdr:col>
      <xdr:colOff>66674</xdr:colOff>
      <xdr:row>44</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742949</xdr:colOff>
      <xdr:row>52</xdr:row>
      <xdr:rowOff>123825</xdr:rowOff>
    </xdr:from>
    <xdr:to>
      <xdr:col>16</xdr:col>
      <xdr:colOff>352424</xdr:colOff>
      <xdr:row>66</xdr:row>
      <xdr:rowOff>133350</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98</xdr:row>
      <xdr:rowOff>138033</xdr:rowOff>
    </xdr:from>
    <xdr:to>
      <xdr:col>13</xdr:col>
      <xdr:colOff>561770</xdr:colOff>
      <xdr:row>98</xdr:row>
      <xdr:rowOff>718781</xdr:rowOff>
    </xdr:to>
    <xdr:pic>
      <xdr:nvPicPr>
        <xdr:cNvPr id="34" name="Imagen 33">
          <a:extLst>
            <a:ext uri="{FF2B5EF4-FFF2-40B4-BE49-F238E27FC236}">
              <a16:creationId xmlns:a16="http://schemas.microsoft.com/office/drawing/2014/main" id="{00000000-0008-0000-03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98</xdr:row>
      <xdr:rowOff>46359</xdr:rowOff>
    </xdr:from>
    <xdr:to>
      <xdr:col>47</xdr:col>
      <xdr:colOff>970397</xdr:colOff>
      <xdr:row>98</xdr:row>
      <xdr:rowOff>623644</xdr:rowOff>
    </xdr:to>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21D252D0-1E88-4FCD-B560-29BBE5E925CA}"/>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26C5A55-6D78-4A40-B02B-85EE86008FD1}"/>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DFE0965-EDC1-4942-9BE4-D4211ADFDA7F}"/>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4DEFA91-C725-4CAF-96C4-EDE140BAF118}"/>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2B214F4-44AA-47E3-92F1-A4F1EDF8CEE7}"/>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F2BCC3F-E213-4AE8-9257-B890019328B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1C43ED7-EF1E-4544-9ADA-6A159BF5BD9B}"/>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34BBED8-96CC-4E31-B249-F41A493931FF}"/>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390C9A9C-FAF0-4EDD-8987-634507CCE807}"/>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942E5A4-1749-42ED-8FEC-2E1E622C34D1}"/>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A62D6654-CCD4-4647-AD31-FCF705772B9D}"/>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C2C9892-4C67-4576-85EE-DAD8804C3B05}"/>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916A4F1-2473-41CA-9381-72B14A8F03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0D4EB7F-2999-4182-A018-9BF273905F5B}"/>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6D2E9A4-FC3A-4B00-975A-9EB26F917B61}"/>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D94CD46B-D947-4CCF-8FDD-E5A68B61162B}"/>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B4B98A3-3C13-497C-8876-BD5C9306475E}"/>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1FF02F0-3197-43F3-A505-D239DF88B788}"/>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5CC5FB8-0B3D-4129-B09F-FFD466F9A2B2}"/>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6DB8CA8-76E7-4B8E-A709-38F2EB9354C3}"/>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E7EBE0B-2149-4253-8502-1D072AFB2353}"/>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F56D56B-A031-4428-B375-B72C4496A2EC}"/>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4EE4CAD-F57B-4270-A605-D51AE44C1BFC}"/>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DDEE775-1FFF-4B05-9916-2523D5F0F51B}"/>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AA8184F-5DAE-4F9B-97FB-87AAAF51A7FB}"/>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FCC6E889-BD6D-4DBF-BCE2-E5E900D9D9D1}"/>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4C2C31C-3B94-41E9-B11E-8F78FC932807}"/>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F3B4244-6BE4-416D-87DC-2AEFF68295CA}"/>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5BFC87F-7442-4A9B-A445-953B849335E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508D0A6-D177-413D-BC64-675A01D111F7}"/>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C38C227D-A557-4FC4-9A89-28BFF46D869F}"/>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8C3F1958-E3E8-466C-B677-092723AF9DC8}"/>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8188B70-FE6F-4426-83C7-AE876B2FA82F}"/>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693CDBA-27D6-4802-A49F-D686FCB17B05}"/>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0F397BE-E7FD-45D9-ADDF-0C8AC3B0FBD3}"/>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60548B41-8C9A-4E83-B1AB-4EAB03D7383C}"/>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9EFACFF-4992-4C52-BA46-7682B9B598EB}"/>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65766D-C1F9-4A39-A577-27A5A39E60C4}"/>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42284C1B-DB72-4EDA-AB3A-332CF1627994}"/>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1B01805B-3D76-4157-AA09-D002301A5DB5}"/>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7F07900-3AEC-441A-B799-204596A7DF18}"/>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E6DF46BA-D4DF-4806-B7A6-CF73088AC646}"/>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8E5B135-F002-4998-89F5-14B0311EC4FC}"/>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7C5C0AAB-CEA6-441A-BD3C-B147B8635B8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583850F5-9310-4FCB-9EBD-E7C2786BC825}"/>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304800</xdr:colOff>
      <xdr:row>9</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10</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210693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21069300" y="798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21069300" y="1305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21069300"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E000000}"/>
            </a:ext>
          </a:extLst>
        </xdr:cNvPr>
        <xdr:cNvSpPr>
          <a:spLocks noChangeAspect="1" noChangeArrowheads="1"/>
        </xdr:cNvSpPr>
      </xdr:nvSpPr>
      <xdr:spPr bwMode="auto">
        <a:xfrm>
          <a:off x="21069300" y="154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F000000}"/>
            </a:ext>
          </a:extLst>
        </xdr:cNvPr>
        <xdr:cNvSpPr>
          <a:spLocks noChangeAspect="1" noChangeArrowheads="1"/>
        </xdr:cNvSpPr>
      </xdr:nvSpPr>
      <xdr:spPr bwMode="auto">
        <a:xfrm>
          <a:off x="21069300" y="1669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0000000}"/>
            </a:ext>
          </a:extLst>
        </xdr:cNvPr>
        <xdr:cNvSpPr>
          <a:spLocks noChangeAspect="1" noChangeArrowheads="1"/>
        </xdr:cNvSpPr>
      </xdr:nvSpPr>
      <xdr:spPr bwMode="auto">
        <a:xfrm>
          <a:off x="21069300" y="1787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1000000}"/>
            </a:ext>
          </a:extLst>
        </xdr:cNvPr>
        <xdr:cNvSpPr>
          <a:spLocks noChangeAspect="1" noChangeArrowheads="1"/>
        </xdr:cNvSpPr>
      </xdr:nvSpPr>
      <xdr:spPr bwMode="auto">
        <a:xfrm>
          <a:off x="21069300" y="217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2000000}"/>
            </a:ext>
          </a:extLst>
        </xdr:cNvPr>
        <xdr:cNvSpPr>
          <a:spLocks noChangeAspect="1" noChangeArrowheads="1"/>
        </xdr:cNvSpPr>
      </xdr:nvSpPr>
      <xdr:spPr bwMode="auto">
        <a:xfrm>
          <a:off x="21069300" y="2317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3000000}"/>
            </a:ext>
          </a:extLst>
        </xdr:cNvPr>
        <xdr:cNvSpPr>
          <a:spLocks noChangeAspect="1" noChangeArrowheads="1"/>
        </xdr:cNvSpPr>
      </xdr:nvSpPr>
      <xdr:spPr bwMode="auto">
        <a:xfrm>
          <a:off x="21069300" y="263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4000000}"/>
            </a:ext>
          </a:extLst>
        </xdr:cNvPr>
        <xdr:cNvSpPr>
          <a:spLocks noChangeAspect="1" noChangeArrowheads="1"/>
        </xdr:cNvSpPr>
      </xdr:nvSpPr>
      <xdr:spPr bwMode="auto">
        <a:xfrm>
          <a:off x="21069300" y="276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5000000}"/>
            </a:ext>
          </a:extLst>
        </xdr:cNvPr>
        <xdr:cNvSpPr>
          <a:spLocks noChangeAspect="1" noChangeArrowheads="1"/>
        </xdr:cNvSpPr>
      </xdr:nvSpPr>
      <xdr:spPr bwMode="auto">
        <a:xfrm>
          <a:off x="21069300" y="2892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6000000}"/>
            </a:ext>
          </a:extLst>
        </xdr:cNvPr>
        <xdr:cNvSpPr>
          <a:spLocks noChangeAspect="1" noChangeArrowheads="1"/>
        </xdr:cNvSpPr>
      </xdr:nvSpPr>
      <xdr:spPr bwMode="auto">
        <a:xfrm>
          <a:off x="21069300" y="3036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7000000}"/>
            </a:ext>
          </a:extLst>
        </xdr:cNvPr>
        <xdr:cNvSpPr>
          <a:spLocks noChangeAspect="1" noChangeArrowheads="1"/>
        </xdr:cNvSpPr>
      </xdr:nvSpPr>
      <xdr:spPr bwMode="auto">
        <a:xfrm>
          <a:off x="21069300" y="3180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8000000}"/>
            </a:ext>
          </a:extLst>
        </xdr:cNvPr>
        <xdr:cNvSpPr>
          <a:spLocks noChangeAspect="1" noChangeArrowheads="1"/>
        </xdr:cNvSpPr>
      </xdr:nvSpPr>
      <xdr:spPr bwMode="auto">
        <a:xfrm>
          <a:off x="21069300" y="3324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9000000}"/>
            </a:ext>
          </a:extLst>
        </xdr:cNvPr>
        <xdr:cNvSpPr>
          <a:spLocks noChangeAspect="1" noChangeArrowheads="1"/>
        </xdr:cNvSpPr>
      </xdr:nvSpPr>
      <xdr:spPr bwMode="auto">
        <a:xfrm>
          <a:off x="21069300" y="3521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A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B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C000000}"/>
            </a:ext>
          </a:extLst>
        </xdr:cNvPr>
        <xdr:cNvSpPr>
          <a:spLocks noChangeAspect="1" noChangeArrowheads="1"/>
        </xdr:cNvSpPr>
      </xdr:nvSpPr>
      <xdr:spPr bwMode="auto">
        <a:xfrm>
          <a:off x="21069300" y="3823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D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77</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E000000}"/>
            </a:ext>
          </a:extLst>
        </xdr:cNvPr>
        <xdr:cNvSpPr>
          <a:spLocks noChangeAspect="1" noChangeArrowheads="1"/>
        </xdr:cNvSpPr>
      </xdr:nvSpPr>
      <xdr:spPr bwMode="auto">
        <a:xfrm>
          <a:off x="21069300"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F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0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86</xdr:row>
      <xdr:rowOff>138033</xdr:rowOff>
    </xdr:from>
    <xdr:to>
      <xdr:col>13</xdr:col>
      <xdr:colOff>561770</xdr:colOff>
      <xdr:row>86</xdr:row>
      <xdr:rowOff>718781</xdr:rowOff>
    </xdr:to>
    <xdr:pic>
      <xdr:nvPicPr>
        <xdr:cNvPr id="34" name="Imagen 33">
          <a:extLst>
            <a:ext uri="{FF2B5EF4-FFF2-40B4-BE49-F238E27FC236}">
              <a16:creationId xmlns:a16="http://schemas.microsoft.com/office/drawing/2014/main" id="{00000000-0008-0000-05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88720533"/>
          <a:ext cx="1524661" cy="580748"/>
        </a:xfrm>
        <a:prstGeom prst="rect">
          <a:avLst/>
        </a:prstGeom>
      </xdr:spPr>
    </xdr:pic>
    <xdr:clientData/>
  </xdr:twoCellAnchor>
  <xdr:twoCellAnchor editAs="oneCell">
    <xdr:from>
      <xdr:col>46</xdr:col>
      <xdr:colOff>554182</xdr:colOff>
      <xdr:row>86</xdr:row>
      <xdr:rowOff>46359</xdr:rowOff>
    </xdr:from>
    <xdr:to>
      <xdr:col>47</xdr:col>
      <xdr:colOff>694543</xdr:colOff>
      <xdr:row>86</xdr:row>
      <xdr:rowOff>623644</xdr:rowOff>
    </xdr:to>
    <xdr:pic>
      <xdr:nvPicPr>
        <xdr:cNvPr id="35" name="Imagen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20757" y="88628859"/>
          <a:ext cx="969036" cy="577285"/>
        </a:xfrm>
        <a:prstGeom prst="rect">
          <a:avLst/>
        </a:prstGeom>
      </xdr:spPr>
    </xdr:pic>
    <xdr:clientData/>
  </xdr:twoCellAnchor>
  <xdr:oneCellAnchor>
    <xdr:from>
      <xdr:col>16</xdr:col>
      <xdr:colOff>0</xdr:colOff>
      <xdr:row>8</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4000000}"/>
            </a:ext>
          </a:extLst>
        </xdr:cNvPr>
        <xdr:cNvSpPr>
          <a:spLocks noChangeAspect="1" noChangeArrowheads="1"/>
        </xdr:cNvSpPr>
      </xdr:nvSpPr>
      <xdr:spPr bwMode="auto">
        <a:xfrm>
          <a:off x="21069300" y="27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5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8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9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A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B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C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D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E000000}"/>
            </a:ext>
          </a:extLst>
        </xdr:cNvPr>
        <xdr:cNvSpPr>
          <a:spLocks noChangeAspect="1" noChangeArrowheads="1"/>
        </xdr:cNvSpPr>
      </xdr:nvSpPr>
      <xdr:spPr bwMode="auto">
        <a:xfrm>
          <a:off x="21069300" y="2024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F000000}"/>
            </a:ext>
          </a:extLst>
        </xdr:cNvPr>
        <xdr:cNvSpPr>
          <a:spLocks noChangeAspect="1" noChangeArrowheads="1"/>
        </xdr:cNvSpPr>
      </xdr:nvSpPr>
      <xdr:spPr bwMode="auto">
        <a:xfrm>
          <a:off x="21069300" y="1905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0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1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2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3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V98"/>
  <sheetViews>
    <sheetView showGridLines="0" topLeftCell="N54" zoomScale="115" zoomScaleNormal="115" zoomScaleSheetLayoutView="100" workbookViewId="0">
      <selection activeCell="T92" sqref="T92"/>
    </sheetView>
  </sheetViews>
  <sheetFormatPr defaultColWidth="11.42578125" defaultRowHeight="12.75"/>
  <cols>
    <col min="1" max="1" width="4.42578125" style="3" customWidth="1"/>
    <col min="2" max="2" width="2.85546875" style="4" customWidth="1"/>
    <col min="3" max="3" width="10.42578125" style="111" customWidth="1"/>
    <col min="4" max="4" width="49" style="112" customWidth="1"/>
    <col min="5" max="5" width="15" style="111" customWidth="1"/>
    <col min="6" max="6" width="14.42578125" style="112" customWidth="1"/>
    <col min="7" max="7" width="30.85546875" style="112" customWidth="1"/>
    <col min="8" max="8" width="18.5703125" style="3" customWidth="1"/>
    <col min="9" max="10" width="15.85546875" style="113" customWidth="1"/>
    <col min="11" max="11" width="12.140625" style="113" customWidth="1"/>
    <col min="12" max="12" width="15.7109375" style="113" customWidth="1"/>
    <col min="13" max="14" width="15.85546875" style="7" customWidth="1"/>
    <col min="15" max="16" width="13.140625" style="3" customWidth="1"/>
    <col min="17" max="19" width="15" style="4" customWidth="1"/>
    <col min="20" max="20" width="19.42578125" style="3" customWidth="1"/>
    <col min="21" max="21" width="17" style="3" customWidth="1"/>
    <col min="22" max="22" width="6.28515625" style="3" customWidth="1"/>
    <col min="23" max="16384" width="11.42578125" style="3"/>
  </cols>
  <sheetData>
    <row r="1" spans="1:22" ht="13.5" thickBot="1"/>
    <row r="2" spans="1:22" s="88" customFormat="1" ht="18.75" customHeight="1" thickBot="1">
      <c r="B2" s="189"/>
      <c r="C2" s="192" t="s">
        <v>0</v>
      </c>
      <c r="D2" s="193"/>
      <c r="E2" s="194"/>
      <c r="F2" s="179" t="s">
        <v>1</v>
      </c>
      <c r="G2" s="180"/>
      <c r="H2" s="181"/>
      <c r="I2" s="181"/>
      <c r="J2" s="181"/>
      <c r="K2" s="181"/>
      <c r="L2" s="181"/>
      <c r="M2" s="181"/>
      <c r="N2" s="181"/>
      <c r="O2" s="181"/>
      <c r="P2" s="181"/>
      <c r="Q2" s="181"/>
      <c r="R2" s="181"/>
      <c r="S2" s="181"/>
      <c r="T2" s="204"/>
      <c r="U2" s="205"/>
    </row>
    <row r="3" spans="1:22" s="88" customFormat="1" ht="18.75" customHeight="1" thickBot="1">
      <c r="B3" s="190"/>
      <c r="C3" s="195"/>
      <c r="D3" s="196"/>
      <c r="E3" s="197"/>
      <c r="F3" s="201"/>
      <c r="G3" s="202"/>
      <c r="H3" s="203"/>
      <c r="I3" s="203"/>
      <c r="J3" s="203"/>
      <c r="K3" s="203"/>
      <c r="L3" s="203"/>
      <c r="M3" s="203"/>
      <c r="N3" s="203"/>
      <c r="O3" s="203"/>
      <c r="P3" s="203"/>
      <c r="Q3" s="203"/>
      <c r="R3" s="203"/>
      <c r="S3" s="203"/>
      <c r="T3" s="204"/>
      <c r="U3" s="205"/>
    </row>
    <row r="4" spans="1:22" s="88" customFormat="1" ht="18.75" customHeight="1" thickBot="1">
      <c r="B4" s="190"/>
      <c r="C4" s="198"/>
      <c r="D4" s="199"/>
      <c r="E4" s="200"/>
      <c r="F4" s="182"/>
      <c r="G4" s="183"/>
      <c r="H4" s="184"/>
      <c r="I4" s="184"/>
      <c r="J4" s="184"/>
      <c r="K4" s="184"/>
      <c r="L4" s="184"/>
      <c r="M4" s="184"/>
      <c r="N4" s="184"/>
      <c r="O4" s="184"/>
      <c r="P4" s="184"/>
      <c r="Q4" s="184"/>
      <c r="R4" s="184"/>
      <c r="S4" s="184"/>
      <c r="T4" s="206"/>
      <c r="U4" s="207"/>
    </row>
    <row r="5" spans="1:22" s="88" customFormat="1" ht="15" customHeight="1">
      <c r="B5" s="190"/>
      <c r="C5" s="192" t="s">
        <v>2</v>
      </c>
      <c r="D5" s="193"/>
      <c r="E5" s="194"/>
      <c r="F5" s="179" t="s">
        <v>3</v>
      </c>
      <c r="G5" s="180"/>
      <c r="H5" s="181"/>
      <c r="I5" s="181"/>
      <c r="J5" s="181"/>
      <c r="K5" s="181"/>
      <c r="L5" s="181"/>
      <c r="M5" s="181"/>
      <c r="N5" s="181"/>
      <c r="O5" s="181"/>
      <c r="P5" s="181"/>
      <c r="Q5" s="181"/>
      <c r="R5" s="181"/>
      <c r="S5" s="181"/>
      <c r="T5" s="185"/>
      <c r="U5" s="186"/>
    </row>
    <row r="6" spans="1:22" s="88" customFormat="1" ht="15.75" customHeight="1" thickBot="1">
      <c r="B6" s="191"/>
      <c r="C6" s="198"/>
      <c r="D6" s="199"/>
      <c r="E6" s="200"/>
      <c r="F6" s="182"/>
      <c r="G6" s="183"/>
      <c r="H6" s="184"/>
      <c r="I6" s="184"/>
      <c r="J6" s="184"/>
      <c r="K6" s="184"/>
      <c r="L6" s="184"/>
      <c r="M6" s="184"/>
      <c r="N6" s="184"/>
      <c r="O6" s="184"/>
      <c r="P6" s="184"/>
      <c r="Q6" s="184"/>
      <c r="R6" s="184"/>
      <c r="S6" s="184"/>
      <c r="T6" s="187"/>
      <c r="U6" s="188"/>
    </row>
    <row r="7" spans="1:22" ht="13.5" thickBot="1"/>
    <row r="8" spans="1:22" ht="76.5" customHeight="1">
      <c r="B8" s="146" t="s">
        <v>4</v>
      </c>
      <c r="C8" s="99" t="s">
        <v>5</v>
      </c>
      <c r="D8" s="99" t="s">
        <v>6</v>
      </c>
      <c r="E8" s="99" t="s">
        <v>7</v>
      </c>
      <c r="F8" s="99" t="s">
        <v>8</v>
      </c>
      <c r="G8" s="147" t="s">
        <v>9</v>
      </c>
      <c r="H8" s="99" t="s">
        <v>10</v>
      </c>
      <c r="I8" s="148" t="s">
        <v>11</v>
      </c>
      <c r="J8" s="99" t="s">
        <v>12</v>
      </c>
      <c r="K8" s="99" t="s">
        <v>13</v>
      </c>
      <c r="L8" s="99" t="s">
        <v>14</v>
      </c>
      <c r="M8" s="99" t="s">
        <v>15</v>
      </c>
      <c r="N8" s="99" t="s">
        <v>15</v>
      </c>
      <c r="O8" s="99" t="s">
        <v>15</v>
      </c>
      <c r="P8" s="99" t="s">
        <v>15</v>
      </c>
      <c r="Q8" s="99" t="s">
        <v>16</v>
      </c>
      <c r="R8" s="99" t="s">
        <v>17</v>
      </c>
      <c r="S8" s="99" t="s">
        <v>18</v>
      </c>
      <c r="T8" s="149" t="s">
        <v>19</v>
      </c>
      <c r="U8" s="145" t="s">
        <v>20</v>
      </c>
    </row>
    <row r="9" spans="1:22" s="105" customFormat="1" ht="66.75" hidden="1" customHeight="1">
      <c r="B9" s="150">
        <f>1</f>
        <v>1</v>
      </c>
      <c r="C9" s="106" t="s">
        <v>21</v>
      </c>
      <c r="D9" s="106" t="s">
        <v>22</v>
      </c>
      <c r="E9" s="106" t="s">
        <v>23</v>
      </c>
      <c r="F9" s="106" t="s">
        <v>24</v>
      </c>
      <c r="G9" s="106" t="s">
        <v>25</v>
      </c>
      <c r="H9" s="1" t="s">
        <v>26</v>
      </c>
      <c r="I9" s="5" t="s">
        <v>27</v>
      </c>
      <c r="J9" s="5" t="s">
        <v>28</v>
      </c>
      <c r="K9" s="5" t="s">
        <v>29</v>
      </c>
      <c r="L9" s="5" t="s">
        <v>30</v>
      </c>
      <c r="M9" s="1" t="s">
        <v>31</v>
      </c>
      <c r="N9" s="1" t="s">
        <v>32</v>
      </c>
      <c r="O9" s="1"/>
      <c r="P9" s="1"/>
      <c r="Q9" s="5" t="s">
        <v>33</v>
      </c>
      <c r="R9" s="5" t="s">
        <v>34</v>
      </c>
      <c r="S9" s="74">
        <v>1</v>
      </c>
      <c r="T9" s="130" t="s">
        <v>35</v>
      </c>
      <c r="U9" s="104" t="s">
        <v>36</v>
      </c>
    </row>
    <row r="10" spans="1:22" s="105" customFormat="1" ht="76.5" hidden="1" customHeight="1">
      <c r="B10" s="150">
        <f>B9+1</f>
        <v>2</v>
      </c>
      <c r="C10" s="106" t="s">
        <v>21</v>
      </c>
      <c r="D10" s="106" t="s">
        <v>22</v>
      </c>
      <c r="E10" s="106" t="s">
        <v>23</v>
      </c>
      <c r="F10" s="106" t="s">
        <v>37</v>
      </c>
      <c r="G10" s="106" t="s">
        <v>38</v>
      </c>
      <c r="H10" s="1" t="s">
        <v>26</v>
      </c>
      <c r="I10" s="5" t="s">
        <v>27</v>
      </c>
      <c r="J10" s="5" t="s">
        <v>39</v>
      </c>
      <c r="K10" s="5" t="s">
        <v>29</v>
      </c>
      <c r="L10" s="5" t="s">
        <v>30</v>
      </c>
      <c r="M10" s="1" t="s">
        <v>40</v>
      </c>
      <c r="N10" s="1" t="s">
        <v>41</v>
      </c>
      <c r="O10" s="1"/>
      <c r="P10" s="1"/>
      <c r="Q10" s="5" t="s">
        <v>33</v>
      </c>
      <c r="R10" s="5" t="s">
        <v>34</v>
      </c>
      <c r="S10" s="74">
        <v>1</v>
      </c>
      <c r="T10" s="130" t="s">
        <v>35</v>
      </c>
      <c r="U10" s="104" t="s">
        <v>42</v>
      </c>
    </row>
    <row r="11" spans="1:22" s="105" customFormat="1" ht="76.5" hidden="1" customHeight="1">
      <c r="B11" s="150">
        <f>B10+1</f>
        <v>3</v>
      </c>
      <c r="C11" s="106" t="s">
        <v>21</v>
      </c>
      <c r="D11" s="106" t="s">
        <v>22</v>
      </c>
      <c r="E11" s="106" t="s">
        <v>43</v>
      </c>
      <c r="F11" s="106" t="s">
        <v>44</v>
      </c>
      <c r="G11" s="106" t="s">
        <v>45</v>
      </c>
      <c r="H11" s="1" t="s">
        <v>26</v>
      </c>
      <c r="I11" s="5" t="s">
        <v>46</v>
      </c>
      <c r="J11" s="5" t="s">
        <v>39</v>
      </c>
      <c r="K11" s="5" t="s">
        <v>29</v>
      </c>
      <c r="L11" s="5" t="s">
        <v>30</v>
      </c>
      <c r="M11" s="1" t="s">
        <v>47</v>
      </c>
      <c r="N11" s="1" t="s">
        <v>48</v>
      </c>
      <c r="O11" s="1"/>
      <c r="P11" s="1"/>
      <c r="Q11" s="5" t="s">
        <v>33</v>
      </c>
      <c r="R11" s="5" t="s">
        <v>34</v>
      </c>
      <c r="S11" s="74">
        <v>1</v>
      </c>
      <c r="T11" s="130" t="s">
        <v>35</v>
      </c>
      <c r="U11" s="104" t="s">
        <v>49</v>
      </c>
    </row>
    <row r="12" spans="1:22" ht="76.5" hidden="1" customHeight="1">
      <c r="A12" s="105"/>
      <c r="B12" s="150">
        <f>B11+1</f>
        <v>4</v>
      </c>
      <c r="C12" s="106" t="s">
        <v>21</v>
      </c>
      <c r="D12" s="106" t="s">
        <v>22</v>
      </c>
      <c r="E12" s="106" t="s">
        <v>50</v>
      </c>
      <c r="F12" s="106" t="s">
        <v>51</v>
      </c>
      <c r="G12" s="106" t="s">
        <v>52</v>
      </c>
      <c r="H12" s="1" t="s">
        <v>26</v>
      </c>
      <c r="I12" s="5" t="s">
        <v>53</v>
      </c>
      <c r="J12" s="5" t="s">
        <v>39</v>
      </c>
      <c r="K12" s="5" t="s">
        <v>29</v>
      </c>
      <c r="L12" s="5" t="s">
        <v>30</v>
      </c>
      <c r="M12" s="157" t="s">
        <v>54</v>
      </c>
      <c r="N12" s="1" t="s">
        <v>55</v>
      </c>
      <c r="O12" s="157"/>
      <c r="P12" s="1"/>
      <c r="Q12" s="5" t="s">
        <v>33</v>
      </c>
      <c r="R12" s="5" t="s">
        <v>34</v>
      </c>
      <c r="S12" s="74">
        <v>1</v>
      </c>
      <c r="T12" s="130" t="s">
        <v>35</v>
      </c>
      <c r="U12" s="104" t="s">
        <v>56</v>
      </c>
      <c r="V12" s="105"/>
    </row>
    <row r="13" spans="1:22" s="4" customFormat="1" ht="104.25" hidden="1" customHeight="1">
      <c r="A13" s="105"/>
      <c r="B13" s="150">
        <f>B12+1</f>
        <v>5</v>
      </c>
      <c r="C13" s="106" t="s">
        <v>21</v>
      </c>
      <c r="D13" s="106" t="s">
        <v>22</v>
      </c>
      <c r="E13" s="106" t="s">
        <v>23</v>
      </c>
      <c r="F13" s="106" t="s">
        <v>57</v>
      </c>
      <c r="G13" s="106" t="s">
        <v>58</v>
      </c>
      <c r="H13" s="1" t="s">
        <v>26</v>
      </c>
      <c r="I13" s="5" t="s">
        <v>27</v>
      </c>
      <c r="J13" s="5" t="s">
        <v>39</v>
      </c>
      <c r="K13" s="5" t="s">
        <v>29</v>
      </c>
      <c r="L13" s="5" t="s">
        <v>30</v>
      </c>
      <c r="M13" s="1" t="s">
        <v>59</v>
      </c>
      <c r="N13" s="1" t="s">
        <v>60</v>
      </c>
      <c r="O13" s="1"/>
      <c r="P13" s="1"/>
      <c r="Q13" s="5" t="s">
        <v>33</v>
      </c>
      <c r="R13" s="5" t="s">
        <v>34</v>
      </c>
      <c r="S13" s="74">
        <v>0.11</v>
      </c>
      <c r="T13" s="130" t="s">
        <v>35</v>
      </c>
      <c r="U13" s="104" t="s">
        <v>61</v>
      </c>
      <c r="V13" s="105"/>
    </row>
    <row r="14" spans="1:22" s="4" customFormat="1" ht="76.5" hidden="1" customHeight="1">
      <c r="A14" s="105"/>
      <c r="B14" s="150">
        <f>B13+1</f>
        <v>6</v>
      </c>
      <c r="C14" s="1" t="s">
        <v>62</v>
      </c>
      <c r="D14" s="1" t="s">
        <v>63</v>
      </c>
      <c r="E14" s="1" t="s">
        <v>64</v>
      </c>
      <c r="F14" s="1" t="s">
        <v>65</v>
      </c>
      <c r="G14" s="1" t="s">
        <v>66</v>
      </c>
      <c r="H14" s="1" t="s">
        <v>67</v>
      </c>
      <c r="I14" s="1" t="s">
        <v>27</v>
      </c>
      <c r="J14" s="1" t="s">
        <v>68</v>
      </c>
      <c r="K14" s="1" t="s">
        <v>29</v>
      </c>
      <c r="L14" s="1" t="s">
        <v>69</v>
      </c>
      <c r="M14" s="1" t="s">
        <v>70</v>
      </c>
      <c r="N14" s="1" t="s">
        <v>71</v>
      </c>
      <c r="O14" s="1"/>
      <c r="P14" s="1"/>
      <c r="Q14" s="5" t="s">
        <v>33</v>
      </c>
      <c r="R14" s="5" t="s">
        <v>34</v>
      </c>
      <c r="S14" s="74">
        <v>1</v>
      </c>
      <c r="T14" s="129" t="s">
        <v>72</v>
      </c>
      <c r="U14" s="104" t="s">
        <v>73</v>
      </c>
      <c r="V14" s="105"/>
    </row>
    <row r="15" spans="1:22" s="105" customFormat="1" ht="76.5" hidden="1" customHeight="1">
      <c r="B15" s="150">
        <f t="shared" ref="B15:B78" si="0">B14+1</f>
        <v>7</v>
      </c>
      <c r="C15" s="1" t="s">
        <v>62</v>
      </c>
      <c r="D15" s="1" t="s">
        <v>63</v>
      </c>
      <c r="E15" s="1" t="s">
        <v>74</v>
      </c>
      <c r="F15" s="1" t="s">
        <v>75</v>
      </c>
      <c r="G15" s="1" t="s">
        <v>76</v>
      </c>
      <c r="H15" s="1" t="s">
        <v>67</v>
      </c>
      <c r="I15" s="1" t="s">
        <v>27</v>
      </c>
      <c r="J15" s="1" t="s">
        <v>68</v>
      </c>
      <c r="K15" s="1" t="s">
        <v>29</v>
      </c>
      <c r="L15" s="1" t="s">
        <v>69</v>
      </c>
      <c r="M15" s="157" t="s">
        <v>77</v>
      </c>
      <c r="N15" s="1" t="s">
        <v>78</v>
      </c>
      <c r="O15" s="157"/>
      <c r="P15" s="1"/>
      <c r="Q15" s="5" t="s">
        <v>33</v>
      </c>
      <c r="R15" s="5" t="s">
        <v>34</v>
      </c>
      <c r="S15" s="74">
        <v>1</v>
      </c>
      <c r="T15" s="129" t="s">
        <v>72</v>
      </c>
      <c r="U15" s="104" t="s">
        <v>79</v>
      </c>
    </row>
    <row r="16" spans="1:22" ht="50.25" hidden="1" customHeight="1">
      <c r="B16" s="142">
        <f t="shared" si="0"/>
        <v>8</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t="s">
        <v>86</v>
      </c>
      <c r="S16" s="74"/>
      <c r="T16" s="102"/>
      <c r="U16" s="60"/>
    </row>
    <row r="17" spans="1:22" s="4" customFormat="1" ht="76.5" hidden="1" customHeight="1">
      <c r="A17" s="105"/>
      <c r="B17" s="150">
        <f t="shared" si="0"/>
        <v>9</v>
      </c>
      <c r="C17" s="1" t="s">
        <v>62</v>
      </c>
      <c r="D17" s="1" t="s">
        <v>80</v>
      </c>
      <c r="E17" s="1" t="s">
        <v>64</v>
      </c>
      <c r="F17" s="1" t="s">
        <v>87</v>
      </c>
      <c r="G17" s="1" t="s">
        <v>88</v>
      </c>
      <c r="H17" s="1" t="s">
        <v>67</v>
      </c>
      <c r="I17" s="1" t="s">
        <v>27</v>
      </c>
      <c r="J17" s="1" t="s">
        <v>68</v>
      </c>
      <c r="K17" s="1" t="s">
        <v>29</v>
      </c>
      <c r="L17" s="1" t="s">
        <v>69</v>
      </c>
      <c r="M17" s="1" t="s">
        <v>89</v>
      </c>
      <c r="N17" s="1" t="s">
        <v>90</v>
      </c>
      <c r="O17" s="1"/>
      <c r="P17" s="1"/>
      <c r="Q17" s="5" t="s">
        <v>33</v>
      </c>
      <c r="R17" s="5" t="s">
        <v>34</v>
      </c>
      <c r="S17" s="74">
        <v>1</v>
      </c>
      <c r="T17" s="131" t="s">
        <v>91</v>
      </c>
      <c r="U17" s="104" t="s">
        <v>92</v>
      </c>
      <c r="V17" s="105"/>
    </row>
    <row r="18" spans="1:22" s="110" customFormat="1" ht="93.75" hidden="1" customHeight="1">
      <c r="A18" s="3"/>
      <c r="B18" s="150">
        <f t="shared" si="0"/>
        <v>10</v>
      </c>
      <c r="C18" s="138" t="s">
        <v>62</v>
      </c>
      <c r="D18" s="139" t="s">
        <v>80</v>
      </c>
      <c r="E18" s="138" t="s">
        <v>93</v>
      </c>
      <c r="F18" s="138" t="s">
        <v>94</v>
      </c>
      <c r="G18" s="140" t="s">
        <v>95</v>
      </c>
      <c r="H18" s="139" t="s">
        <v>67</v>
      </c>
      <c r="I18" s="139" t="s">
        <v>46</v>
      </c>
      <c r="J18" s="139" t="s">
        <v>39</v>
      </c>
      <c r="K18" s="139" t="s">
        <v>29</v>
      </c>
      <c r="L18" s="139" t="s">
        <v>69</v>
      </c>
      <c r="M18" s="140" t="s">
        <v>96</v>
      </c>
      <c r="N18" s="140" t="s">
        <v>97</v>
      </c>
      <c r="O18" s="138"/>
      <c r="P18" s="138"/>
      <c r="Q18" s="139" t="s">
        <v>33</v>
      </c>
      <c r="R18" s="139" t="s">
        <v>34</v>
      </c>
      <c r="S18" s="141">
        <v>0.7</v>
      </c>
      <c r="T18" s="130" t="s">
        <v>35</v>
      </c>
      <c r="U18" s="60" t="s">
        <v>98</v>
      </c>
      <c r="V18" s="3"/>
    </row>
    <row r="19" spans="1:22" s="126" customFormat="1" ht="93.75" hidden="1" customHeight="1">
      <c r="A19" s="4"/>
      <c r="B19" s="150">
        <f t="shared" si="0"/>
        <v>11</v>
      </c>
      <c r="C19" s="5" t="s">
        <v>62</v>
      </c>
      <c r="D19" s="5" t="s">
        <v>80</v>
      </c>
      <c r="E19" s="5" t="s">
        <v>81</v>
      </c>
      <c r="F19" s="5" t="s">
        <v>99</v>
      </c>
      <c r="G19" s="5" t="s">
        <v>100</v>
      </c>
      <c r="H19" s="5" t="s">
        <v>67</v>
      </c>
      <c r="I19" s="5" t="s">
        <v>27</v>
      </c>
      <c r="J19" s="1" t="s">
        <v>68</v>
      </c>
      <c r="K19" s="5" t="s">
        <v>29</v>
      </c>
      <c r="L19" s="5" t="s">
        <v>69</v>
      </c>
      <c r="M19" s="5" t="s">
        <v>101</v>
      </c>
      <c r="N19" s="5" t="s">
        <v>102</v>
      </c>
      <c r="O19" s="5"/>
      <c r="P19" s="5"/>
      <c r="Q19" s="5" t="s">
        <v>33</v>
      </c>
      <c r="R19" s="5" t="s">
        <v>34</v>
      </c>
      <c r="S19" s="74">
        <v>1</v>
      </c>
      <c r="T19" s="131" t="s">
        <v>91</v>
      </c>
      <c r="U19" s="152" t="s">
        <v>103</v>
      </c>
    </row>
    <row r="20" spans="1:22" s="105" customFormat="1" ht="93" hidden="1" customHeight="1">
      <c r="A20" s="4"/>
      <c r="B20" s="150">
        <f t="shared" si="0"/>
        <v>12</v>
      </c>
      <c r="C20" s="5" t="s">
        <v>62</v>
      </c>
      <c r="D20" s="5" t="s">
        <v>80</v>
      </c>
      <c r="E20" s="5" t="s">
        <v>64</v>
      </c>
      <c r="F20" s="5" t="s">
        <v>104</v>
      </c>
      <c r="G20" s="5" t="s">
        <v>105</v>
      </c>
      <c r="H20" s="5" t="s">
        <v>67</v>
      </c>
      <c r="I20" s="5" t="s">
        <v>27</v>
      </c>
      <c r="J20" s="1" t="s">
        <v>68</v>
      </c>
      <c r="K20" s="5" t="s">
        <v>29</v>
      </c>
      <c r="L20" s="5" t="s">
        <v>69</v>
      </c>
      <c r="M20" s="5" t="s">
        <v>106</v>
      </c>
      <c r="N20" s="5" t="s">
        <v>107</v>
      </c>
      <c r="O20" s="5"/>
      <c r="P20" s="5"/>
      <c r="Q20" s="5" t="s">
        <v>33</v>
      </c>
      <c r="R20" s="5" t="s">
        <v>34</v>
      </c>
      <c r="S20" s="74">
        <v>1</v>
      </c>
      <c r="T20" s="131" t="s">
        <v>91</v>
      </c>
      <c r="U20" s="119" t="s">
        <v>108</v>
      </c>
      <c r="V20" s="126"/>
    </row>
    <row r="21" spans="1:22" s="105" customFormat="1" ht="99.75" hidden="1" customHeight="1">
      <c r="B21" s="150">
        <f t="shared" si="0"/>
        <v>13</v>
      </c>
      <c r="C21" s="5" t="s">
        <v>62</v>
      </c>
      <c r="D21" s="5" t="s">
        <v>80</v>
      </c>
      <c r="E21" s="5" t="s">
        <v>93</v>
      </c>
      <c r="F21" s="5" t="s">
        <v>109</v>
      </c>
      <c r="G21" s="5" t="s">
        <v>110</v>
      </c>
      <c r="H21" s="5" t="s">
        <v>67</v>
      </c>
      <c r="I21" s="5" t="s">
        <v>46</v>
      </c>
      <c r="J21" s="5" t="s">
        <v>39</v>
      </c>
      <c r="K21" s="5" t="s">
        <v>29</v>
      </c>
      <c r="L21" s="5" t="s">
        <v>69</v>
      </c>
      <c r="M21" s="5" t="s">
        <v>111</v>
      </c>
      <c r="N21" s="5" t="s">
        <v>112</v>
      </c>
      <c r="O21" s="5"/>
      <c r="P21" s="5"/>
      <c r="Q21" s="5" t="s">
        <v>33</v>
      </c>
      <c r="R21" s="5" t="s">
        <v>34</v>
      </c>
      <c r="S21" s="74">
        <v>0.9</v>
      </c>
      <c r="T21" s="130" t="s">
        <v>35</v>
      </c>
      <c r="U21" s="104" t="s">
        <v>113</v>
      </c>
    </row>
    <row r="22" spans="1:22" s="105" customFormat="1" ht="93" hidden="1" customHeight="1">
      <c r="A22" s="4"/>
      <c r="B22" s="150">
        <f t="shared" si="0"/>
        <v>14</v>
      </c>
      <c r="C22" s="5" t="s">
        <v>62</v>
      </c>
      <c r="D22" s="5" t="s">
        <v>80</v>
      </c>
      <c r="E22" s="5" t="s">
        <v>74</v>
      </c>
      <c r="F22" s="5" t="s">
        <v>114</v>
      </c>
      <c r="G22" s="5" t="s">
        <v>115</v>
      </c>
      <c r="H22" s="5" t="s">
        <v>67</v>
      </c>
      <c r="I22" s="5" t="s">
        <v>46</v>
      </c>
      <c r="J22" s="5" t="s">
        <v>39</v>
      </c>
      <c r="K22" s="5" t="s">
        <v>29</v>
      </c>
      <c r="L22" s="5" t="s">
        <v>116</v>
      </c>
      <c r="M22" s="5" t="s">
        <v>117</v>
      </c>
      <c r="N22" s="5" t="s">
        <v>118</v>
      </c>
      <c r="O22" s="5"/>
      <c r="P22" s="5"/>
      <c r="Q22" s="5" t="s">
        <v>33</v>
      </c>
      <c r="R22" s="5" t="s">
        <v>34</v>
      </c>
      <c r="S22" s="74">
        <v>0.7</v>
      </c>
      <c r="T22" s="130" t="s">
        <v>35</v>
      </c>
      <c r="U22" s="119" t="s">
        <v>119</v>
      </c>
      <c r="V22" s="4"/>
    </row>
    <row r="23" spans="1:22" s="105" customFormat="1" ht="93" hidden="1" customHeight="1">
      <c r="A23" s="110"/>
      <c r="B23" s="150">
        <f t="shared" si="0"/>
        <v>15</v>
      </c>
      <c r="C23" s="108" t="s">
        <v>120</v>
      </c>
      <c r="D23" s="108" t="s">
        <v>121</v>
      </c>
      <c r="E23" s="108" t="s">
        <v>122</v>
      </c>
      <c r="F23" s="108" t="s">
        <v>123</v>
      </c>
      <c r="G23" s="108" t="s">
        <v>124</v>
      </c>
      <c r="H23" s="108" t="s">
        <v>125</v>
      </c>
      <c r="I23" s="83" t="s">
        <v>53</v>
      </c>
      <c r="J23" s="83" t="s">
        <v>39</v>
      </c>
      <c r="K23" s="83" t="s">
        <v>29</v>
      </c>
      <c r="L23" s="83" t="s">
        <v>126</v>
      </c>
      <c r="M23" s="108" t="s">
        <v>127</v>
      </c>
      <c r="N23" s="108" t="s">
        <v>128</v>
      </c>
      <c r="O23" s="108"/>
      <c r="P23" s="108"/>
      <c r="Q23" s="83" t="s">
        <v>33</v>
      </c>
      <c r="R23" s="83" t="s">
        <v>34</v>
      </c>
      <c r="S23" s="81">
        <v>1</v>
      </c>
      <c r="T23" s="130" t="s">
        <v>35</v>
      </c>
      <c r="U23" s="109" t="s">
        <v>129</v>
      </c>
      <c r="V23" s="110"/>
    </row>
    <row r="24" spans="1:22" s="105" customFormat="1" ht="93" hidden="1" customHeight="1">
      <c r="A24" s="126"/>
      <c r="B24" s="150">
        <f t="shared" si="0"/>
        <v>16</v>
      </c>
      <c r="C24" s="83" t="s">
        <v>120</v>
      </c>
      <c r="D24" s="83" t="s">
        <v>121</v>
      </c>
      <c r="E24" s="83" t="s">
        <v>130</v>
      </c>
      <c r="F24" s="83" t="s">
        <v>131</v>
      </c>
      <c r="G24" s="83" t="s">
        <v>132</v>
      </c>
      <c r="H24" s="83" t="s">
        <v>125</v>
      </c>
      <c r="I24" s="83" t="s">
        <v>53</v>
      </c>
      <c r="J24" s="83" t="s">
        <v>133</v>
      </c>
      <c r="K24" s="83" t="s">
        <v>29</v>
      </c>
      <c r="L24" s="83" t="s">
        <v>30</v>
      </c>
      <c r="M24" s="83" t="s">
        <v>134</v>
      </c>
      <c r="N24" s="83" t="s">
        <v>135</v>
      </c>
      <c r="O24" s="83"/>
      <c r="P24" s="83"/>
      <c r="Q24" s="83" t="s">
        <v>33</v>
      </c>
      <c r="R24" s="83" t="s">
        <v>34</v>
      </c>
      <c r="S24" s="81">
        <v>0.3</v>
      </c>
      <c r="T24" s="130" t="s">
        <v>35</v>
      </c>
      <c r="U24" s="127" t="s">
        <v>136</v>
      </c>
      <c r="V24" s="126"/>
    </row>
    <row r="25" spans="1:22" s="105" customFormat="1" ht="115.5" hidden="1" customHeight="1">
      <c r="B25" s="150">
        <f t="shared" si="0"/>
        <v>17</v>
      </c>
      <c r="C25" s="1" t="s">
        <v>137</v>
      </c>
      <c r="D25" s="1" t="s">
        <v>138</v>
      </c>
      <c r="E25" s="1" t="s">
        <v>139</v>
      </c>
      <c r="F25" s="1" t="s">
        <v>140</v>
      </c>
      <c r="G25" s="1" t="s">
        <v>141</v>
      </c>
      <c r="H25" s="1" t="s">
        <v>142</v>
      </c>
      <c r="I25" s="1" t="s">
        <v>27</v>
      </c>
      <c r="J25" s="1" t="s">
        <v>68</v>
      </c>
      <c r="K25" s="1" t="s">
        <v>29</v>
      </c>
      <c r="L25" s="1" t="s">
        <v>143</v>
      </c>
      <c r="M25" s="1" t="s">
        <v>144</v>
      </c>
      <c r="N25" s="1" t="s">
        <v>145</v>
      </c>
      <c r="O25" s="1"/>
      <c r="P25" s="1"/>
      <c r="Q25" s="5" t="s">
        <v>33</v>
      </c>
      <c r="R25" s="5" t="s">
        <v>34</v>
      </c>
      <c r="S25" s="74">
        <v>0.65</v>
      </c>
      <c r="T25" s="131" t="s">
        <v>91</v>
      </c>
      <c r="U25" s="104" t="s">
        <v>146</v>
      </c>
    </row>
    <row r="26" spans="1:22" s="105" customFormat="1" ht="115.5" hidden="1" customHeight="1">
      <c r="B26" s="150">
        <f t="shared" si="0"/>
        <v>18</v>
      </c>
      <c r="C26" s="1" t="s">
        <v>137</v>
      </c>
      <c r="D26" s="1" t="s">
        <v>138</v>
      </c>
      <c r="E26" s="1" t="s">
        <v>139</v>
      </c>
      <c r="F26" s="1" t="s">
        <v>147</v>
      </c>
      <c r="G26" s="1" t="s">
        <v>148</v>
      </c>
      <c r="H26" s="1" t="s">
        <v>142</v>
      </c>
      <c r="I26" s="1" t="s">
        <v>27</v>
      </c>
      <c r="J26" s="1" t="s">
        <v>39</v>
      </c>
      <c r="K26" s="1" t="s">
        <v>29</v>
      </c>
      <c r="L26" s="1" t="s">
        <v>69</v>
      </c>
      <c r="M26" s="1" t="s">
        <v>149</v>
      </c>
      <c r="N26" s="1" t="s">
        <v>150</v>
      </c>
      <c r="O26" s="1"/>
      <c r="P26" s="1"/>
      <c r="Q26" s="5" t="s">
        <v>33</v>
      </c>
      <c r="R26" s="5" t="s">
        <v>34</v>
      </c>
      <c r="S26" s="153">
        <v>1</v>
      </c>
      <c r="T26" s="130" t="s">
        <v>35</v>
      </c>
      <c r="U26" s="104" t="s">
        <v>151</v>
      </c>
    </row>
    <row r="27" spans="1:22" s="105" customFormat="1" ht="84" hidden="1" customHeight="1">
      <c r="B27" s="150">
        <f t="shared" si="0"/>
        <v>19</v>
      </c>
      <c r="C27" s="1" t="s">
        <v>152</v>
      </c>
      <c r="D27" s="1" t="s">
        <v>153</v>
      </c>
      <c r="E27" s="1" t="s">
        <v>154</v>
      </c>
      <c r="F27" s="1" t="s">
        <v>155</v>
      </c>
      <c r="G27" s="1" t="s">
        <v>156</v>
      </c>
      <c r="H27" s="1" t="s">
        <v>26</v>
      </c>
      <c r="I27" s="1" t="s">
        <v>27</v>
      </c>
      <c r="J27" s="1" t="s">
        <v>133</v>
      </c>
      <c r="K27" s="1" t="s">
        <v>29</v>
      </c>
      <c r="L27" s="1" t="s">
        <v>30</v>
      </c>
      <c r="M27" s="1" t="s">
        <v>157</v>
      </c>
      <c r="N27" s="1" t="s">
        <v>158</v>
      </c>
      <c r="O27" s="1"/>
      <c r="P27" s="1"/>
      <c r="Q27" s="5" t="s">
        <v>159</v>
      </c>
      <c r="R27" s="5" t="s">
        <v>34</v>
      </c>
      <c r="S27" s="74" t="s">
        <v>160</v>
      </c>
      <c r="T27" s="130" t="s">
        <v>35</v>
      </c>
      <c r="U27" s="104" t="s">
        <v>161</v>
      </c>
    </row>
    <row r="28" spans="1:22" s="105" customFormat="1" ht="84" hidden="1" customHeight="1">
      <c r="B28" s="150">
        <f t="shared" si="0"/>
        <v>20</v>
      </c>
      <c r="C28" s="1" t="s">
        <v>152</v>
      </c>
      <c r="D28" s="1" t="s">
        <v>162</v>
      </c>
      <c r="E28" s="1" t="s">
        <v>154</v>
      </c>
      <c r="F28" s="1" t="s">
        <v>163</v>
      </c>
      <c r="G28" s="1" t="s">
        <v>164</v>
      </c>
      <c r="H28" s="1" t="s">
        <v>26</v>
      </c>
      <c r="I28" s="1" t="s">
        <v>27</v>
      </c>
      <c r="J28" s="1" t="s">
        <v>39</v>
      </c>
      <c r="K28" s="1" t="s">
        <v>29</v>
      </c>
      <c r="L28" s="1" t="s">
        <v>30</v>
      </c>
      <c r="M28" s="1" t="s">
        <v>165</v>
      </c>
      <c r="N28" s="1" t="s">
        <v>166</v>
      </c>
      <c r="O28" s="1"/>
      <c r="P28" s="1"/>
      <c r="Q28" s="5" t="s">
        <v>33</v>
      </c>
      <c r="R28" s="5" t="s">
        <v>34</v>
      </c>
      <c r="S28" s="124">
        <v>1</v>
      </c>
      <c r="T28" s="130" t="s">
        <v>35</v>
      </c>
      <c r="U28" s="104" t="s">
        <v>167</v>
      </c>
    </row>
    <row r="29" spans="1:22" s="105" customFormat="1" ht="84" hidden="1" customHeight="1">
      <c r="B29" s="150">
        <f t="shared" si="0"/>
        <v>21</v>
      </c>
      <c r="C29" s="1" t="s">
        <v>168</v>
      </c>
      <c r="D29" s="1" t="s">
        <v>169</v>
      </c>
      <c r="E29" s="1" t="s">
        <v>170</v>
      </c>
      <c r="F29" s="1" t="s">
        <v>171</v>
      </c>
      <c r="G29" s="1" t="s">
        <v>172</v>
      </c>
      <c r="H29" s="1" t="s">
        <v>173</v>
      </c>
      <c r="I29" s="1" t="s">
        <v>27</v>
      </c>
      <c r="J29" s="1" t="s">
        <v>68</v>
      </c>
      <c r="K29" s="1" t="s">
        <v>29</v>
      </c>
      <c r="L29" s="1" t="s">
        <v>69</v>
      </c>
      <c r="M29" s="1" t="s">
        <v>174</v>
      </c>
      <c r="N29" s="1" t="s">
        <v>175</v>
      </c>
      <c r="O29" s="1"/>
      <c r="P29" s="1"/>
      <c r="Q29" s="5" t="s">
        <v>33</v>
      </c>
      <c r="R29" s="5" t="s">
        <v>34</v>
      </c>
      <c r="S29" s="74">
        <v>1</v>
      </c>
      <c r="T29" s="130" t="s">
        <v>35</v>
      </c>
      <c r="U29" s="104" t="s">
        <v>176</v>
      </c>
    </row>
    <row r="30" spans="1:22" s="105" customFormat="1" ht="100.5" hidden="1" customHeight="1">
      <c r="B30" s="150">
        <f t="shared" si="0"/>
        <v>22</v>
      </c>
      <c r="C30" s="1" t="s">
        <v>168</v>
      </c>
      <c r="D30" s="1" t="s">
        <v>169</v>
      </c>
      <c r="E30" s="1" t="s">
        <v>177</v>
      </c>
      <c r="F30" s="1" t="s">
        <v>178</v>
      </c>
      <c r="G30" s="1" t="s">
        <v>179</v>
      </c>
      <c r="H30" s="1" t="s">
        <v>180</v>
      </c>
      <c r="I30" s="1" t="s">
        <v>46</v>
      </c>
      <c r="J30" s="1" t="s">
        <v>39</v>
      </c>
      <c r="K30" s="1" t="s">
        <v>29</v>
      </c>
      <c r="L30" s="1" t="s">
        <v>69</v>
      </c>
      <c r="M30" s="1" t="s">
        <v>181</v>
      </c>
      <c r="N30" s="1" t="s">
        <v>182</v>
      </c>
      <c r="O30" s="1"/>
      <c r="P30" s="1"/>
      <c r="Q30" s="5" t="s">
        <v>33</v>
      </c>
      <c r="R30" s="5" t="s">
        <v>34</v>
      </c>
      <c r="S30" s="74">
        <v>0.9</v>
      </c>
      <c r="T30" s="130" t="s">
        <v>35</v>
      </c>
      <c r="U30" s="104" t="s">
        <v>176</v>
      </c>
    </row>
    <row r="31" spans="1:22" s="105" customFormat="1" ht="100.5" hidden="1" customHeight="1">
      <c r="B31" s="151">
        <f t="shared" si="0"/>
        <v>23</v>
      </c>
      <c r="C31" s="1" t="s">
        <v>183</v>
      </c>
      <c r="D31" s="1" t="s">
        <v>184</v>
      </c>
      <c r="E31" s="1" t="s">
        <v>185</v>
      </c>
      <c r="F31" s="1" t="s">
        <v>186</v>
      </c>
      <c r="G31" s="1" t="s">
        <v>187</v>
      </c>
      <c r="H31" s="1" t="s">
        <v>188</v>
      </c>
      <c r="I31" s="1" t="s">
        <v>27</v>
      </c>
      <c r="J31" s="1" t="s">
        <v>39</v>
      </c>
      <c r="K31" s="1" t="s">
        <v>29</v>
      </c>
      <c r="L31" s="1" t="s">
        <v>69</v>
      </c>
      <c r="M31" s="1" t="s">
        <v>189</v>
      </c>
      <c r="N31" s="1" t="s">
        <v>190</v>
      </c>
      <c r="O31" s="1"/>
      <c r="P31" s="1"/>
      <c r="Q31" s="5" t="s">
        <v>33</v>
      </c>
      <c r="R31" s="5" t="s">
        <v>34</v>
      </c>
      <c r="S31" s="74">
        <v>0.95</v>
      </c>
      <c r="T31" s="130" t="s">
        <v>35</v>
      </c>
      <c r="U31" s="104" t="s">
        <v>191</v>
      </c>
    </row>
    <row r="32" spans="1:22" s="105" customFormat="1" ht="113.25" hidden="1" customHeight="1">
      <c r="B32" s="151">
        <f t="shared" si="0"/>
        <v>24</v>
      </c>
      <c r="C32" s="1" t="s">
        <v>183</v>
      </c>
      <c r="D32" s="1" t="s">
        <v>184</v>
      </c>
      <c r="E32" s="1" t="s">
        <v>185</v>
      </c>
      <c r="F32" s="1" t="s">
        <v>192</v>
      </c>
      <c r="G32" s="1" t="s">
        <v>193</v>
      </c>
      <c r="H32" s="1" t="s">
        <v>188</v>
      </c>
      <c r="I32" s="1" t="s">
        <v>27</v>
      </c>
      <c r="J32" s="1" t="s">
        <v>39</v>
      </c>
      <c r="K32" s="1" t="s">
        <v>29</v>
      </c>
      <c r="L32" s="1" t="s">
        <v>69</v>
      </c>
      <c r="M32" s="1" t="s">
        <v>194</v>
      </c>
      <c r="N32" s="1" t="s">
        <v>195</v>
      </c>
      <c r="O32" s="1"/>
      <c r="P32" s="1"/>
      <c r="Q32" s="5" t="s">
        <v>33</v>
      </c>
      <c r="R32" s="5" t="s">
        <v>34</v>
      </c>
      <c r="S32" s="74">
        <v>0.95</v>
      </c>
      <c r="T32" s="130" t="s">
        <v>35</v>
      </c>
      <c r="U32" s="104" t="s">
        <v>191</v>
      </c>
    </row>
    <row r="33" spans="1:22" s="105" customFormat="1" ht="113.25" hidden="1" customHeight="1">
      <c r="B33" s="151">
        <f t="shared" si="0"/>
        <v>25</v>
      </c>
      <c r="C33" s="1" t="s">
        <v>183</v>
      </c>
      <c r="D33" s="1" t="s">
        <v>184</v>
      </c>
      <c r="E33" s="1" t="s">
        <v>185</v>
      </c>
      <c r="F33" s="1" t="s">
        <v>196</v>
      </c>
      <c r="G33" s="1" t="s">
        <v>197</v>
      </c>
      <c r="H33" s="1" t="s">
        <v>188</v>
      </c>
      <c r="I33" s="1" t="s">
        <v>27</v>
      </c>
      <c r="J33" s="1" t="s">
        <v>39</v>
      </c>
      <c r="K33" s="1" t="s">
        <v>29</v>
      </c>
      <c r="L33" s="1" t="s">
        <v>69</v>
      </c>
      <c r="M33" s="1" t="s">
        <v>198</v>
      </c>
      <c r="N33" s="1" t="s">
        <v>199</v>
      </c>
      <c r="O33" s="1"/>
      <c r="P33" s="1"/>
      <c r="Q33" s="5" t="s">
        <v>33</v>
      </c>
      <c r="R33" s="5" t="s">
        <v>34</v>
      </c>
      <c r="S33" s="74">
        <v>0.95</v>
      </c>
      <c r="T33" s="130" t="s">
        <v>35</v>
      </c>
      <c r="U33" s="104" t="s">
        <v>191</v>
      </c>
    </row>
    <row r="34" spans="1:22" s="105" customFormat="1" ht="113.25" hidden="1" customHeight="1">
      <c r="B34" s="151">
        <f t="shared" si="0"/>
        <v>26</v>
      </c>
      <c r="C34" s="1" t="s">
        <v>183</v>
      </c>
      <c r="D34" s="1" t="s">
        <v>184</v>
      </c>
      <c r="E34" s="1" t="s">
        <v>200</v>
      </c>
      <c r="F34" s="1" t="s">
        <v>201</v>
      </c>
      <c r="G34" s="1" t="s">
        <v>202</v>
      </c>
      <c r="H34" s="1" t="s">
        <v>188</v>
      </c>
      <c r="I34" s="1" t="s">
        <v>27</v>
      </c>
      <c r="J34" s="1" t="s">
        <v>39</v>
      </c>
      <c r="K34" s="1" t="s">
        <v>29</v>
      </c>
      <c r="L34" s="1" t="s">
        <v>69</v>
      </c>
      <c r="M34" s="1" t="s">
        <v>203</v>
      </c>
      <c r="N34" s="1" t="s">
        <v>204</v>
      </c>
      <c r="O34" s="1"/>
      <c r="P34" s="1"/>
      <c r="Q34" s="5" t="s">
        <v>33</v>
      </c>
      <c r="R34" s="5" t="s">
        <v>34</v>
      </c>
      <c r="S34" s="74">
        <v>1</v>
      </c>
      <c r="T34" s="130" t="s">
        <v>35</v>
      </c>
      <c r="U34" s="104" t="s">
        <v>205</v>
      </c>
    </row>
    <row r="35" spans="1:22" s="105" customFormat="1" ht="91.5" hidden="1" customHeight="1">
      <c r="B35" s="150">
        <f t="shared" si="0"/>
        <v>27</v>
      </c>
      <c r="C35" s="1" t="s">
        <v>206</v>
      </c>
      <c r="D35" s="1" t="s">
        <v>207</v>
      </c>
      <c r="E35" s="1" t="s">
        <v>208</v>
      </c>
      <c r="F35" s="1" t="s">
        <v>209</v>
      </c>
      <c r="G35" s="1" t="s">
        <v>210</v>
      </c>
      <c r="H35" s="1" t="s">
        <v>211</v>
      </c>
      <c r="I35" s="1" t="s">
        <v>27</v>
      </c>
      <c r="J35" s="1" t="s">
        <v>68</v>
      </c>
      <c r="K35" s="1" t="s">
        <v>29</v>
      </c>
      <c r="L35" s="1" t="s">
        <v>69</v>
      </c>
      <c r="M35" s="1" t="s">
        <v>212</v>
      </c>
      <c r="N35" s="1" t="s">
        <v>213</v>
      </c>
      <c r="O35" s="1"/>
      <c r="P35" s="1"/>
      <c r="Q35" s="5" t="s">
        <v>214</v>
      </c>
      <c r="R35" s="5" t="s">
        <v>34</v>
      </c>
      <c r="S35" s="74">
        <v>1</v>
      </c>
      <c r="T35" s="131" t="s">
        <v>91</v>
      </c>
      <c r="U35" s="104" t="s">
        <v>215</v>
      </c>
    </row>
    <row r="36" spans="1:22" s="105" customFormat="1" ht="204" hidden="1">
      <c r="B36" s="150">
        <f t="shared" si="0"/>
        <v>28</v>
      </c>
      <c r="C36" s="1" t="s">
        <v>206</v>
      </c>
      <c r="D36" s="1" t="s">
        <v>207</v>
      </c>
      <c r="E36" s="1" t="s">
        <v>216</v>
      </c>
      <c r="F36" s="1" t="s">
        <v>217</v>
      </c>
      <c r="G36" s="1" t="s">
        <v>218</v>
      </c>
      <c r="H36" s="1" t="s">
        <v>211</v>
      </c>
      <c r="I36" s="1" t="s">
        <v>27</v>
      </c>
      <c r="J36" s="1" t="s">
        <v>68</v>
      </c>
      <c r="K36" s="1" t="s">
        <v>29</v>
      </c>
      <c r="L36" s="1" t="s">
        <v>69</v>
      </c>
      <c r="M36" s="1" t="s">
        <v>219</v>
      </c>
      <c r="N36" s="1" t="s">
        <v>220</v>
      </c>
      <c r="O36" s="1"/>
      <c r="P36" s="1"/>
      <c r="Q36" s="5" t="s">
        <v>214</v>
      </c>
      <c r="R36" s="5" t="s">
        <v>34</v>
      </c>
      <c r="S36" s="74">
        <v>1</v>
      </c>
      <c r="T36" s="131" t="s">
        <v>91</v>
      </c>
      <c r="U36" s="104" t="s">
        <v>221</v>
      </c>
    </row>
    <row r="37" spans="1:22" s="105" customFormat="1" ht="204" hidden="1">
      <c r="B37" s="150">
        <f t="shared" si="0"/>
        <v>29</v>
      </c>
      <c r="C37" s="1" t="s">
        <v>206</v>
      </c>
      <c r="D37" s="1" t="s">
        <v>207</v>
      </c>
      <c r="E37" s="1" t="s">
        <v>216</v>
      </c>
      <c r="F37" s="1" t="s">
        <v>222</v>
      </c>
      <c r="G37" s="1" t="s">
        <v>223</v>
      </c>
      <c r="H37" s="1" t="s">
        <v>211</v>
      </c>
      <c r="I37" s="1" t="s">
        <v>27</v>
      </c>
      <c r="J37" s="1" t="s">
        <v>39</v>
      </c>
      <c r="K37" s="1" t="s">
        <v>224</v>
      </c>
      <c r="L37" s="1" t="s">
        <v>69</v>
      </c>
      <c r="M37" s="1" t="s">
        <v>225</v>
      </c>
      <c r="N37" s="1" t="s">
        <v>226</v>
      </c>
      <c r="O37" s="1"/>
      <c r="P37" s="1"/>
      <c r="Q37" s="5" t="s">
        <v>214</v>
      </c>
      <c r="R37" s="5" t="s">
        <v>34</v>
      </c>
      <c r="S37" s="74">
        <v>1</v>
      </c>
      <c r="T37" s="130" t="s">
        <v>35</v>
      </c>
      <c r="U37" s="104" t="s">
        <v>227</v>
      </c>
    </row>
    <row r="38" spans="1:22" s="105" customFormat="1" ht="91.5" hidden="1" customHeight="1">
      <c r="B38" s="150">
        <f t="shared" si="0"/>
        <v>30</v>
      </c>
      <c r="C38" s="1" t="s">
        <v>206</v>
      </c>
      <c r="D38" s="1" t="s">
        <v>207</v>
      </c>
      <c r="E38" s="1" t="s">
        <v>216</v>
      </c>
      <c r="F38" s="1" t="s">
        <v>228</v>
      </c>
      <c r="G38" s="1" t="s">
        <v>229</v>
      </c>
      <c r="H38" s="1" t="s">
        <v>211</v>
      </c>
      <c r="I38" s="1" t="s">
        <v>27</v>
      </c>
      <c r="J38" s="1" t="s">
        <v>39</v>
      </c>
      <c r="K38" s="1" t="s">
        <v>29</v>
      </c>
      <c r="L38" s="1" t="s">
        <v>69</v>
      </c>
      <c r="M38" s="1" t="s">
        <v>230</v>
      </c>
      <c r="N38" s="1" t="s">
        <v>231</v>
      </c>
      <c r="O38" s="1"/>
      <c r="P38" s="1"/>
      <c r="Q38" s="5" t="s">
        <v>214</v>
      </c>
      <c r="R38" s="5" t="s">
        <v>34</v>
      </c>
      <c r="S38" s="74">
        <v>1</v>
      </c>
      <c r="T38" s="130" t="s">
        <v>35</v>
      </c>
      <c r="U38" s="104" t="s">
        <v>232</v>
      </c>
    </row>
    <row r="39" spans="1:22" ht="68.25" hidden="1" customHeight="1">
      <c r="A39" s="105"/>
      <c r="B39" s="150">
        <f t="shared" si="0"/>
        <v>31</v>
      </c>
      <c r="C39" s="1" t="s">
        <v>206</v>
      </c>
      <c r="D39" s="1" t="s">
        <v>207</v>
      </c>
      <c r="E39" s="1" t="s">
        <v>216</v>
      </c>
      <c r="F39" s="1" t="s">
        <v>233</v>
      </c>
      <c r="G39" s="156" t="s">
        <v>234</v>
      </c>
      <c r="H39" s="1" t="s">
        <v>211</v>
      </c>
      <c r="I39" s="1" t="s">
        <v>27</v>
      </c>
      <c r="J39" s="1" t="s">
        <v>68</v>
      </c>
      <c r="K39" s="1" t="s">
        <v>29</v>
      </c>
      <c r="L39" s="1" t="s">
        <v>69</v>
      </c>
      <c r="M39" s="1" t="s">
        <v>235</v>
      </c>
      <c r="N39" s="1" t="s">
        <v>236</v>
      </c>
      <c r="O39" s="1"/>
      <c r="P39" s="1"/>
      <c r="Q39" s="5" t="s">
        <v>214</v>
      </c>
      <c r="R39" s="5" t="s">
        <v>34</v>
      </c>
      <c r="S39" s="74">
        <v>1</v>
      </c>
      <c r="T39" s="131" t="s">
        <v>91</v>
      </c>
      <c r="U39" s="104" t="s">
        <v>237</v>
      </c>
      <c r="V39" s="105"/>
    </row>
    <row r="40" spans="1:22" s="105" customFormat="1" ht="87" hidden="1" customHeight="1">
      <c r="B40" s="150">
        <f t="shared" si="0"/>
        <v>32</v>
      </c>
      <c r="C40" s="1" t="s">
        <v>206</v>
      </c>
      <c r="D40" s="1" t="s">
        <v>207</v>
      </c>
      <c r="E40" s="1" t="s">
        <v>207</v>
      </c>
      <c r="F40" s="1" t="s">
        <v>238</v>
      </c>
      <c r="G40" s="1" t="s">
        <v>239</v>
      </c>
      <c r="H40" s="1" t="s">
        <v>211</v>
      </c>
      <c r="I40" s="1" t="s">
        <v>27</v>
      </c>
      <c r="J40" s="1" t="s">
        <v>68</v>
      </c>
      <c r="K40" s="1" t="s">
        <v>29</v>
      </c>
      <c r="L40" s="1" t="s">
        <v>240</v>
      </c>
      <c r="M40" s="1" t="s">
        <v>241</v>
      </c>
      <c r="N40" s="1" t="s">
        <v>242</v>
      </c>
      <c r="O40" s="1"/>
      <c r="P40" s="1"/>
      <c r="Q40" s="5" t="s">
        <v>214</v>
      </c>
      <c r="R40" s="5" t="s">
        <v>34</v>
      </c>
      <c r="S40" s="74">
        <v>1</v>
      </c>
      <c r="T40" s="131" t="s">
        <v>91</v>
      </c>
      <c r="U40" s="104" t="s">
        <v>243</v>
      </c>
    </row>
    <row r="41" spans="1:22" s="4" customFormat="1" ht="102" hidden="1" customHeight="1">
      <c r="A41" s="105"/>
      <c r="B41" s="150">
        <f t="shared" si="0"/>
        <v>33</v>
      </c>
      <c r="C41" s="1" t="s">
        <v>206</v>
      </c>
      <c r="D41" s="1" t="s">
        <v>207</v>
      </c>
      <c r="E41" s="1" t="s">
        <v>216</v>
      </c>
      <c r="F41" s="1" t="s">
        <v>244</v>
      </c>
      <c r="G41" s="1" t="s">
        <v>245</v>
      </c>
      <c r="H41" s="1" t="s">
        <v>211</v>
      </c>
      <c r="I41" s="1" t="s">
        <v>27</v>
      </c>
      <c r="J41" s="1" t="s">
        <v>68</v>
      </c>
      <c r="K41" s="1" t="s">
        <v>29</v>
      </c>
      <c r="L41" s="1" t="s">
        <v>240</v>
      </c>
      <c r="M41" s="1" t="s">
        <v>246</v>
      </c>
      <c r="N41" s="1" t="s">
        <v>247</v>
      </c>
      <c r="O41" s="1"/>
      <c r="P41" s="1"/>
      <c r="Q41" s="5" t="s">
        <v>214</v>
      </c>
      <c r="R41" s="5" t="s">
        <v>34</v>
      </c>
      <c r="S41" s="74">
        <v>1</v>
      </c>
      <c r="T41" s="131" t="s">
        <v>91</v>
      </c>
      <c r="U41" s="104" t="s">
        <v>248</v>
      </c>
      <c r="V41" s="105"/>
    </row>
    <row r="42" spans="1:22" s="4" customFormat="1" ht="102" hidden="1" customHeight="1">
      <c r="A42" s="105"/>
      <c r="B42" s="150">
        <f t="shared" si="0"/>
        <v>34</v>
      </c>
      <c r="C42" s="1" t="s">
        <v>206</v>
      </c>
      <c r="D42" s="1" t="s">
        <v>207</v>
      </c>
      <c r="E42" s="1" t="s">
        <v>216</v>
      </c>
      <c r="F42" s="1" t="s">
        <v>249</v>
      </c>
      <c r="G42" s="1" t="s">
        <v>250</v>
      </c>
      <c r="H42" s="1" t="s">
        <v>211</v>
      </c>
      <c r="I42" s="1" t="s">
        <v>27</v>
      </c>
      <c r="J42" s="1" t="s">
        <v>68</v>
      </c>
      <c r="K42" s="1" t="s">
        <v>29</v>
      </c>
      <c r="L42" s="1" t="s">
        <v>240</v>
      </c>
      <c r="M42" s="1" t="s">
        <v>251</v>
      </c>
      <c r="N42" s="1" t="s">
        <v>242</v>
      </c>
      <c r="O42" s="1"/>
      <c r="P42" s="1"/>
      <c r="Q42" s="5" t="s">
        <v>214</v>
      </c>
      <c r="R42" s="5" t="s">
        <v>34</v>
      </c>
      <c r="S42" s="74">
        <v>1</v>
      </c>
      <c r="T42" s="131" t="s">
        <v>91</v>
      </c>
      <c r="U42" s="104" t="s">
        <v>252</v>
      </c>
      <c r="V42" s="105"/>
    </row>
    <row r="43" spans="1:22" s="4" customFormat="1" ht="102" hidden="1" customHeight="1">
      <c r="A43" s="105"/>
      <c r="B43" s="150">
        <f t="shared" si="0"/>
        <v>35</v>
      </c>
      <c r="C43" s="1" t="s">
        <v>253</v>
      </c>
      <c r="D43" s="1" t="s">
        <v>254</v>
      </c>
      <c r="E43" s="1" t="s">
        <v>255</v>
      </c>
      <c r="F43" s="1" t="s">
        <v>256</v>
      </c>
      <c r="G43" s="1" t="s">
        <v>257</v>
      </c>
      <c r="H43" s="1" t="s">
        <v>258</v>
      </c>
      <c r="I43" s="1" t="s">
        <v>27</v>
      </c>
      <c r="J43" s="1" t="s">
        <v>68</v>
      </c>
      <c r="K43" s="1" t="s">
        <v>29</v>
      </c>
      <c r="L43" s="1" t="s">
        <v>69</v>
      </c>
      <c r="M43" s="1" t="s">
        <v>259</v>
      </c>
      <c r="N43" s="1" t="s">
        <v>260</v>
      </c>
      <c r="O43" s="1"/>
      <c r="P43" s="1"/>
      <c r="Q43" s="5" t="s">
        <v>159</v>
      </c>
      <c r="R43" s="5" t="s">
        <v>34</v>
      </c>
      <c r="S43" s="74">
        <v>0.1</v>
      </c>
      <c r="T43" s="129" t="s">
        <v>72</v>
      </c>
      <c r="U43" s="104" t="s">
        <v>261</v>
      </c>
      <c r="V43" s="105"/>
    </row>
    <row r="44" spans="1:22" s="105" customFormat="1" ht="93.75" hidden="1" customHeight="1">
      <c r="A44" s="3"/>
      <c r="B44" s="150">
        <f t="shared" si="0"/>
        <v>36</v>
      </c>
      <c r="C44" s="1" t="s">
        <v>253</v>
      </c>
      <c r="D44" s="1" t="s">
        <v>254</v>
      </c>
      <c r="E44" s="1" t="s">
        <v>262</v>
      </c>
      <c r="F44" s="1" t="s">
        <v>263</v>
      </c>
      <c r="G44" s="1" t="s">
        <v>264</v>
      </c>
      <c r="H44" s="1" t="s">
        <v>258</v>
      </c>
      <c r="I44" s="1" t="s">
        <v>53</v>
      </c>
      <c r="J44" s="1" t="s">
        <v>39</v>
      </c>
      <c r="K44" s="1" t="s">
        <v>265</v>
      </c>
      <c r="L44" s="1" t="s">
        <v>69</v>
      </c>
      <c r="M44" s="1" t="s">
        <v>266</v>
      </c>
      <c r="N44" s="1" t="s">
        <v>267</v>
      </c>
      <c r="O44" s="1"/>
      <c r="P44" s="1"/>
      <c r="Q44" s="5" t="s">
        <v>268</v>
      </c>
      <c r="R44" s="5" t="s">
        <v>34</v>
      </c>
      <c r="S44" s="5">
        <v>5</v>
      </c>
      <c r="T44" s="130" t="s">
        <v>35</v>
      </c>
      <c r="U44" s="104" t="s">
        <v>269</v>
      </c>
      <c r="V44" s="3"/>
    </row>
    <row r="45" spans="1:22" s="105" customFormat="1" ht="78.75" customHeight="1">
      <c r="B45" s="65">
        <f t="shared" si="0"/>
        <v>37</v>
      </c>
      <c r="C45" s="1" t="s">
        <v>253</v>
      </c>
      <c r="D45" s="1" t="s">
        <v>254</v>
      </c>
      <c r="E45" s="1" t="s">
        <v>270</v>
      </c>
      <c r="F45" s="1" t="s">
        <v>271</v>
      </c>
      <c r="G45" s="1" t="s">
        <v>272</v>
      </c>
      <c r="H45" s="1" t="s">
        <v>258</v>
      </c>
      <c r="I45" s="1" t="s">
        <v>27</v>
      </c>
      <c r="J45" s="1" t="s">
        <v>39</v>
      </c>
      <c r="K45" s="1" t="s">
        <v>29</v>
      </c>
      <c r="L45" s="1" t="s">
        <v>69</v>
      </c>
      <c r="M45" s="1" t="s">
        <v>273</v>
      </c>
      <c r="N45" s="1" t="s">
        <v>274</v>
      </c>
      <c r="O45" s="1"/>
      <c r="P45" s="1"/>
      <c r="Q45" s="5" t="s">
        <v>275</v>
      </c>
      <c r="R45" s="5" t="s">
        <v>34</v>
      </c>
      <c r="S45" s="74">
        <v>0.9</v>
      </c>
      <c r="T45" s="144"/>
      <c r="U45" s="104" t="s">
        <v>276</v>
      </c>
    </row>
    <row r="46" spans="1:22" s="105" customFormat="1" ht="93.75" hidden="1" customHeight="1">
      <c r="A46" s="4"/>
      <c r="B46" s="150">
        <f t="shared" si="0"/>
        <v>38</v>
      </c>
      <c r="C46" s="5" t="s">
        <v>277</v>
      </c>
      <c r="D46" s="5" t="s">
        <v>278</v>
      </c>
      <c r="E46" s="5" t="s">
        <v>279</v>
      </c>
      <c r="F46" s="5" t="s">
        <v>280</v>
      </c>
      <c r="G46" s="5" t="s">
        <v>281</v>
      </c>
      <c r="H46" s="5" t="s">
        <v>282</v>
      </c>
      <c r="I46" s="5" t="s">
        <v>27</v>
      </c>
      <c r="J46" s="5" t="s">
        <v>39</v>
      </c>
      <c r="K46" s="5" t="s">
        <v>29</v>
      </c>
      <c r="L46" s="5" t="s">
        <v>30</v>
      </c>
      <c r="M46" s="5" t="s">
        <v>283</v>
      </c>
      <c r="N46" s="5" t="s">
        <v>284</v>
      </c>
      <c r="O46" s="5"/>
      <c r="P46" s="5"/>
      <c r="Q46" s="5" t="s">
        <v>214</v>
      </c>
      <c r="R46" s="5" t="s">
        <v>34</v>
      </c>
      <c r="S46" s="74">
        <v>0.2</v>
      </c>
      <c r="T46" s="130" t="s">
        <v>35</v>
      </c>
      <c r="U46" s="119" t="s">
        <v>285</v>
      </c>
    </row>
    <row r="47" spans="1:22" s="105" customFormat="1" ht="93.75" hidden="1" customHeight="1">
      <c r="A47" s="4"/>
      <c r="B47" s="150">
        <f t="shared" si="0"/>
        <v>39</v>
      </c>
      <c r="C47" s="5" t="s">
        <v>277</v>
      </c>
      <c r="D47" s="5" t="s">
        <v>278</v>
      </c>
      <c r="E47" s="5" t="s">
        <v>286</v>
      </c>
      <c r="F47" s="5" t="s">
        <v>287</v>
      </c>
      <c r="G47" s="5" t="s">
        <v>288</v>
      </c>
      <c r="H47" s="5" t="s">
        <v>282</v>
      </c>
      <c r="I47" s="5" t="s">
        <v>53</v>
      </c>
      <c r="J47" s="5" t="s">
        <v>39</v>
      </c>
      <c r="K47" s="5" t="s">
        <v>29</v>
      </c>
      <c r="L47" s="5" t="s">
        <v>30</v>
      </c>
      <c r="M47" s="5" t="s">
        <v>289</v>
      </c>
      <c r="N47" s="5" t="s">
        <v>290</v>
      </c>
      <c r="O47" s="5"/>
      <c r="P47" s="5"/>
      <c r="Q47" s="5" t="s">
        <v>214</v>
      </c>
      <c r="R47" s="5" t="s">
        <v>34</v>
      </c>
      <c r="S47" s="74" t="s">
        <v>291</v>
      </c>
      <c r="T47" s="130" t="s">
        <v>35</v>
      </c>
      <c r="U47" s="119" t="s">
        <v>292</v>
      </c>
    </row>
    <row r="48" spans="1:22" s="105" customFormat="1" ht="93.75" hidden="1" customHeight="1">
      <c r="A48" s="4"/>
      <c r="B48" s="150">
        <f t="shared" si="0"/>
        <v>40</v>
      </c>
      <c r="C48" s="5" t="s">
        <v>277</v>
      </c>
      <c r="D48" s="5" t="s">
        <v>278</v>
      </c>
      <c r="E48" s="5" t="s">
        <v>293</v>
      </c>
      <c r="F48" s="5" t="s">
        <v>294</v>
      </c>
      <c r="G48" s="5" t="s">
        <v>295</v>
      </c>
      <c r="H48" s="5" t="s">
        <v>282</v>
      </c>
      <c r="I48" s="5" t="s">
        <v>53</v>
      </c>
      <c r="J48" s="5" t="s">
        <v>39</v>
      </c>
      <c r="K48" s="5" t="s">
        <v>29</v>
      </c>
      <c r="L48" s="5" t="s">
        <v>30</v>
      </c>
      <c r="M48" s="5" t="s">
        <v>296</v>
      </c>
      <c r="N48" s="5" t="s">
        <v>297</v>
      </c>
      <c r="O48" s="5"/>
      <c r="P48" s="5"/>
      <c r="Q48" s="5" t="s">
        <v>214</v>
      </c>
      <c r="R48" s="5" t="s">
        <v>34</v>
      </c>
      <c r="S48" s="74">
        <v>0.9</v>
      </c>
      <c r="T48" s="130" t="s">
        <v>35</v>
      </c>
      <c r="U48" s="119" t="s">
        <v>298</v>
      </c>
    </row>
    <row r="49" spans="1:22" s="105" customFormat="1" ht="93.75" hidden="1" customHeight="1">
      <c r="B49" s="151">
        <f t="shared" si="0"/>
        <v>41</v>
      </c>
      <c r="C49" s="1" t="s">
        <v>299</v>
      </c>
      <c r="D49" s="1" t="s">
        <v>300</v>
      </c>
      <c r="E49" s="1" t="s">
        <v>301</v>
      </c>
      <c r="F49" s="1" t="s">
        <v>302</v>
      </c>
      <c r="G49" s="1" t="s">
        <v>303</v>
      </c>
      <c r="H49" s="1" t="s">
        <v>304</v>
      </c>
      <c r="I49" s="1" t="s">
        <v>27</v>
      </c>
      <c r="J49" s="1" t="s">
        <v>39</v>
      </c>
      <c r="K49" s="1" t="s">
        <v>29</v>
      </c>
      <c r="L49" s="1" t="s">
        <v>69</v>
      </c>
      <c r="M49" s="1" t="s">
        <v>305</v>
      </c>
      <c r="N49" s="1" t="s">
        <v>306</v>
      </c>
      <c r="O49" s="1"/>
      <c r="P49" s="1"/>
      <c r="Q49" s="5" t="s">
        <v>214</v>
      </c>
      <c r="R49" s="5" t="s">
        <v>34</v>
      </c>
      <c r="S49" s="74">
        <v>1</v>
      </c>
      <c r="T49" s="130" t="s">
        <v>35</v>
      </c>
      <c r="U49" s="104" t="s">
        <v>92</v>
      </c>
    </row>
    <row r="50" spans="1:22" s="105" customFormat="1" ht="108" hidden="1" customHeight="1">
      <c r="B50" s="151">
        <f t="shared" si="0"/>
        <v>42</v>
      </c>
      <c r="C50" s="1" t="s">
        <v>299</v>
      </c>
      <c r="D50" s="1" t="s">
        <v>300</v>
      </c>
      <c r="E50" s="1" t="s">
        <v>307</v>
      </c>
      <c r="F50" s="1" t="s">
        <v>308</v>
      </c>
      <c r="G50" s="1" t="s">
        <v>309</v>
      </c>
      <c r="H50" s="1" t="s">
        <v>304</v>
      </c>
      <c r="I50" s="1" t="s">
        <v>27</v>
      </c>
      <c r="J50" s="1" t="s">
        <v>39</v>
      </c>
      <c r="K50" s="1" t="s">
        <v>29</v>
      </c>
      <c r="L50" s="1" t="s">
        <v>69</v>
      </c>
      <c r="M50" s="1" t="s">
        <v>310</v>
      </c>
      <c r="N50" s="1" t="s">
        <v>311</v>
      </c>
      <c r="O50" s="1"/>
      <c r="P50" s="1"/>
      <c r="Q50" s="5" t="s">
        <v>214</v>
      </c>
      <c r="R50" s="5" t="s">
        <v>34</v>
      </c>
      <c r="S50" s="74">
        <v>1</v>
      </c>
      <c r="T50" s="130" t="s">
        <v>35</v>
      </c>
      <c r="U50" s="104" t="s">
        <v>92</v>
      </c>
    </row>
    <row r="51" spans="1:22" s="105" customFormat="1" ht="112.5" customHeight="1">
      <c r="B51" s="65">
        <f t="shared" si="0"/>
        <v>43</v>
      </c>
      <c r="C51" s="1" t="s">
        <v>299</v>
      </c>
      <c r="D51" s="1" t="s">
        <v>300</v>
      </c>
      <c r="E51" s="1" t="s">
        <v>312</v>
      </c>
      <c r="F51" s="1" t="s">
        <v>313</v>
      </c>
      <c r="G51" s="1" t="s">
        <v>314</v>
      </c>
      <c r="H51" s="1" t="s">
        <v>304</v>
      </c>
      <c r="I51" s="1" t="s">
        <v>53</v>
      </c>
      <c r="J51" s="1" t="s">
        <v>39</v>
      </c>
      <c r="K51" s="1" t="s">
        <v>29</v>
      </c>
      <c r="L51" s="1" t="s">
        <v>69</v>
      </c>
      <c r="M51" s="1" t="s">
        <v>315</v>
      </c>
      <c r="N51" s="1" t="s">
        <v>316</v>
      </c>
      <c r="O51" s="1"/>
      <c r="P51" s="1"/>
      <c r="Q51" s="5" t="s">
        <v>214</v>
      </c>
      <c r="R51" s="5" t="s">
        <v>34</v>
      </c>
      <c r="S51" s="74">
        <v>0.85</v>
      </c>
      <c r="T51" s="144"/>
      <c r="U51" s="104" t="s">
        <v>317</v>
      </c>
    </row>
    <row r="52" spans="1:22" s="4" customFormat="1" ht="114.75">
      <c r="A52" s="105"/>
      <c r="B52" s="65">
        <f t="shared" si="0"/>
        <v>44</v>
      </c>
      <c r="C52" s="1" t="s">
        <v>299</v>
      </c>
      <c r="D52" s="1" t="s">
        <v>300</v>
      </c>
      <c r="E52" s="1" t="s">
        <v>312</v>
      </c>
      <c r="F52" s="1" t="s">
        <v>318</v>
      </c>
      <c r="G52" s="1" t="s">
        <v>319</v>
      </c>
      <c r="H52" s="1" t="s">
        <v>304</v>
      </c>
      <c r="I52" s="1" t="s">
        <v>53</v>
      </c>
      <c r="J52" s="1" t="s">
        <v>39</v>
      </c>
      <c r="K52" s="1" t="s">
        <v>29</v>
      </c>
      <c r="L52" s="1" t="s">
        <v>69</v>
      </c>
      <c r="M52" s="1" t="s">
        <v>320</v>
      </c>
      <c r="N52" s="1" t="s">
        <v>321</v>
      </c>
      <c r="O52" s="1"/>
      <c r="P52" s="1"/>
      <c r="Q52" s="5" t="s">
        <v>214</v>
      </c>
      <c r="R52" s="5" t="s">
        <v>34</v>
      </c>
      <c r="S52" s="74">
        <v>0.85</v>
      </c>
      <c r="T52" s="144"/>
      <c r="U52" s="104" t="s">
        <v>317</v>
      </c>
      <c r="V52" s="105"/>
    </row>
    <row r="53" spans="1:22" ht="27.75" hidden="1" customHeight="1">
      <c r="B53" s="142">
        <f t="shared" si="0"/>
        <v>45</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102"/>
      <c r="U53" s="60"/>
    </row>
    <row r="54" spans="1:22" s="105" customFormat="1" ht="103.5" customHeight="1">
      <c r="B54" s="65">
        <f t="shared" si="0"/>
        <v>46</v>
      </c>
      <c r="C54" s="1" t="s">
        <v>299</v>
      </c>
      <c r="D54" s="1" t="s">
        <v>300</v>
      </c>
      <c r="E54" s="1" t="s">
        <v>312</v>
      </c>
      <c r="F54" s="1" t="s">
        <v>330</v>
      </c>
      <c r="G54" s="1" t="s">
        <v>331</v>
      </c>
      <c r="H54" s="1" t="s">
        <v>304</v>
      </c>
      <c r="I54" s="1" t="s">
        <v>53</v>
      </c>
      <c r="J54" s="1" t="s">
        <v>39</v>
      </c>
      <c r="K54" s="1" t="s">
        <v>29</v>
      </c>
      <c r="L54" s="1" t="s">
        <v>69</v>
      </c>
      <c r="M54" s="1" t="s">
        <v>332</v>
      </c>
      <c r="N54" s="1" t="s">
        <v>333</v>
      </c>
      <c r="O54" s="1"/>
      <c r="P54" s="1"/>
      <c r="Q54" s="5" t="s">
        <v>214</v>
      </c>
      <c r="R54" s="5" t="s">
        <v>34</v>
      </c>
      <c r="S54" s="74">
        <v>0.85</v>
      </c>
      <c r="T54" s="144"/>
      <c r="U54" s="104" t="s">
        <v>317</v>
      </c>
    </row>
    <row r="55" spans="1:22" s="105" customFormat="1" ht="98.25" hidden="1" customHeight="1">
      <c r="B55" s="150">
        <f t="shared" si="0"/>
        <v>47</v>
      </c>
      <c r="C55" s="1" t="s">
        <v>334</v>
      </c>
      <c r="D55" s="1" t="s">
        <v>335</v>
      </c>
      <c r="E55" s="1" t="s">
        <v>336</v>
      </c>
      <c r="F55" s="1" t="s">
        <v>337</v>
      </c>
      <c r="G55" s="1" t="s">
        <v>338</v>
      </c>
      <c r="H55" s="1" t="s">
        <v>339</v>
      </c>
      <c r="I55" s="1" t="s">
        <v>27</v>
      </c>
      <c r="J55" s="1" t="s">
        <v>39</v>
      </c>
      <c r="K55" s="1" t="s">
        <v>29</v>
      </c>
      <c r="L55" s="1" t="s">
        <v>143</v>
      </c>
      <c r="M55" s="1" t="s">
        <v>340</v>
      </c>
      <c r="N55" s="1" t="s">
        <v>341</v>
      </c>
      <c r="O55" s="1"/>
      <c r="P55" s="1"/>
      <c r="Q55" s="5" t="s">
        <v>342</v>
      </c>
      <c r="R55" s="5" t="s">
        <v>34</v>
      </c>
      <c r="S55" s="74">
        <v>0.9</v>
      </c>
      <c r="T55" s="130" t="s">
        <v>35</v>
      </c>
      <c r="U55" s="104" t="s">
        <v>343</v>
      </c>
    </row>
    <row r="56" spans="1:22" s="105" customFormat="1" ht="98.25" hidden="1" customHeight="1">
      <c r="B56" s="150">
        <f t="shared" si="0"/>
        <v>48</v>
      </c>
      <c r="C56" s="1" t="s">
        <v>334</v>
      </c>
      <c r="D56" s="1" t="s">
        <v>335</v>
      </c>
      <c r="E56" s="1" t="s">
        <v>344</v>
      </c>
      <c r="F56" s="1" t="s">
        <v>345</v>
      </c>
      <c r="G56" s="1" t="s">
        <v>346</v>
      </c>
      <c r="H56" s="1" t="s">
        <v>339</v>
      </c>
      <c r="I56" s="1" t="s">
        <v>27</v>
      </c>
      <c r="J56" s="1" t="s">
        <v>68</v>
      </c>
      <c r="K56" s="1" t="s">
        <v>29</v>
      </c>
      <c r="L56" s="1" t="s">
        <v>69</v>
      </c>
      <c r="M56" s="1" t="s">
        <v>347</v>
      </c>
      <c r="N56" s="1" t="s">
        <v>348</v>
      </c>
      <c r="O56" s="1"/>
      <c r="P56" s="1"/>
      <c r="Q56" s="5" t="s">
        <v>214</v>
      </c>
      <c r="R56" s="5" t="s">
        <v>34</v>
      </c>
      <c r="S56" s="74">
        <v>0.93</v>
      </c>
      <c r="T56" s="131" t="s">
        <v>91</v>
      </c>
      <c r="U56" s="104" t="s">
        <v>349</v>
      </c>
    </row>
    <row r="57" spans="1:22" s="105" customFormat="1" ht="98.25" hidden="1" customHeight="1">
      <c r="B57" s="150">
        <f t="shared" si="0"/>
        <v>49</v>
      </c>
      <c r="C57" s="1" t="s">
        <v>334</v>
      </c>
      <c r="D57" s="1" t="s">
        <v>335</v>
      </c>
      <c r="E57" s="1" t="s">
        <v>336</v>
      </c>
      <c r="F57" s="1" t="s">
        <v>350</v>
      </c>
      <c r="G57" s="1" t="s">
        <v>351</v>
      </c>
      <c r="H57" s="1" t="s">
        <v>339</v>
      </c>
      <c r="I57" s="1" t="s">
        <v>27</v>
      </c>
      <c r="J57" s="1" t="s">
        <v>68</v>
      </c>
      <c r="K57" s="1" t="s">
        <v>29</v>
      </c>
      <c r="L57" s="1" t="s">
        <v>69</v>
      </c>
      <c r="M57" s="1" t="s">
        <v>347</v>
      </c>
      <c r="N57" s="1" t="s">
        <v>348</v>
      </c>
      <c r="O57" s="1"/>
      <c r="P57" s="1"/>
      <c r="Q57" s="5" t="s">
        <v>214</v>
      </c>
      <c r="R57" s="5" t="s">
        <v>34</v>
      </c>
      <c r="S57" s="74">
        <v>0.95</v>
      </c>
      <c r="T57" s="131" t="s">
        <v>91</v>
      </c>
      <c r="U57" s="104" t="s">
        <v>352</v>
      </c>
    </row>
    <row r="58" spans="1:22" s="105" customFormat="1" ht="98.25" hidden="1" customHeight="1">
      <c r="B58" s="150">
        <f t="shared" si="0"/>
        <v>50</v>
      </c>
      <c r="C58" s="1" t="s">
        <v>334</v>
      </c>
      <c r="D58" s="1" t="s">
        <v>335</v>
      </c>
      <c r="E58" s="1" t="s">
        <v>336</v>
      </c>
      <c r="F58" s="1" t="s">
        <v>353</v>
      </c>
      <c r="G58" s="1" t="s">
        <v>354</v>
      </c>
      <c r="H58" s="1" t="s">
        <v>339</v>
      </c>
      <c r="I58" s="1" t="s">
        <v>27</v>
      </c>
      <c r="J58" s="1" t="s">
        <v>68</v>
      </c>
      <c r="K58" s="1" t="s">
        <v>29</v>
      </c>
      <c r="L58" s="1" t="s">
        <v>69</v>
      </c>
      <c r="M58" s="1" t="s">
        <v>347</v>
      </c>
      <c r="N58" s="1" t="s">
        <v>348</v>
      </c>
      <c r="O58" s="1"/>
      <c r="P58" s="1"/>
      <c r="Q58" s="5" t="s">
        <v>214</v>
      </c>
      <c r="R58" s="5" t="s">
        <v>34</v>
      </c>
      <c r="S58" s="74">
        <v>0.95</v>
      </c>
      <c r="T58" s="131" t="s">
        <v>91</v>
      </c>
      <c r="U58" s="104" t="s">
        <v>92</v>
      </c>
    </row>
    <row r="59" spans="1:22" s="105" customFormat="1" ht="98.25" hidden="1" customHeight="1">
      <c r="B59" s="150">
        <f t="shared" si="0"/>
        <v>51</v>
      </c>
      <c r="C59" s="1" t="s">
        <v>334</v>
      </c>
      <c r="D59" s="1" t="s">
        <v>335</v>
      </c>
      <c r="E59" s="1" t="s">
        <v>336</v>
      </c>
      <c r="F59" s="1" t="s">
        <v>355</v>
      </c>
      <c r="G59" s="1" t="s">
        <v>356</v>
      </c>
      <c r="H59" s="1" t="s">
        <v>339</v>
      </c>
      <c r="I59" s="1" t="s">
        <v>27</v>
      </c>
      <c r="J59" s="1" t="s">
        <v>68</v>
      </c>
      <c r="K59" s="1" t="s">
        <v>29</v>
      </c>
      <c r="L59" s="1" t="s">
        <v>69</v>
      </c>
      <c r="M59" s="1" t="s">
        <v>347</v>
      </c>
      <c r="N59" s="1" t="s">
        <v>348</v>
      </c>
      <c r="O59" s="1"/>
      <c r="P59" s="1"/>
      <c r="Q59" s="5" t="s">
        <v>214</v>
      </c>
      <c r="R59" s="5" t="s">
        <v>34</v>
      </c>
      <c r="S59" s="74">
        <v>0.95</v>
      </c>
      <c r="T59" s="131" t="s">
        <v>91</v>
      </c>
      <c r="U59" s="104" t="s">
        <v>92</v>
      </c>
    </row>
    <row r="60" spans="1:22" s="105" customFormat="1" ht="68.25" hidden="1" customHeight="1">
      <c r="B60" s="150">
        <f t="shared" si="0"/>
        <v>52</v>
      </c>
      <c r="C60" s="1" t="s">
        <v>334</v>
      </c>
      <c r="D60" s="1" t="s">
        <v>335</v>
      </c>
      <c r="E60" s="1" t="s">
        <v>336</v>
      </c>
      <c r="F60" s="1" t="s">
        <v>357</v>
      </c>
      <c r="G60" s="1" t="s">
        <v>358</v>
      </c>
      <c r="H60" s="1" t="s">
        <v>339</v>
      </c>
      <c r="I60" s="1" t="s">
        <v>27</v>
      </c>
      <c r="J60" s="1" t="s">
        <v>68</v>
      </c>
      <c r="K60" s="1" t="s">
        <v>29</v>
      </c>
      <c r="L60" s="1" t="s">
        <v>69</v>
      </c>
      <c r="M60" s="1" t="s">
        <v>347</v>
      </c>
      <c r="N60" s="1" t="s">
        <v>348</v>
      </c>
      <c r="O60" s="1"/>
      <c r="P60" s="1"/>
      <c r="Q60" s="5" t="s">
        <v>214</v>
      </c>
      <c r="R60" s="5" t="s">
        <v>34</v>
      </c>
      <c r="S60" s="74">
        <v>0.95</v>
      </c>
      <c r="T60" s="131" t="s">
        <v>91</v>
      </c>
      <c r="U60" s="104" t="s">
        <v>359</v>
      </c>
    </row>
    <row r="61" spans="1:22" s="105" customFormat="1" ht="68.25" hidden="1" customHeight="1">
      <c r="B61" s="150">
        <f t="shared" si="0"/>
        <v>53</v>
      </c>
      <c r="C61" s="1" t="s">
        <v>334</v>
      </c>
      <c r="D61" s="1" t="s">
        <v>335</v>
      </c>
      <c r="E61" s="1" t="s">
        <v>336</v>
      </c>
      <c r="F61" s="1" t="s">
        <v>360</v>
      </c>
      <c r="G61" s="1" t="s">
        <v>361</v>
      </c>
      <c r="H61" s="1" t="s">
        <v>339</v>
      </c>
      <c r="I61" s="1" t="s">
        <v>27</v>
      </c>
      <c r="J61" s="1" t="s">
        <v>68</v>
      </c>
      <c r="K61" s="1" t="s">
        <v>29</v>
      </c>
      <c r="L61" s="1" t="s">
        <v>69</v>
      </c>
      <c r="M61" s="1" t="s">
        <v>347</v>
      </c>
      <c r="N61" s="1" t="s">
        <v>348</v>
      </c>
      <c r="O61" s="1"/>
      <c r="P61" s="1"/>
      <c r="Q61" s="5" t="s">
        <v>214</v>
      </c>
      <c r="R61" s="5" t="s">
        <v>34</v>
      </c>
      <c r="S61" s="74">
        <v>0.95</v>
      </c>
      <c r="T61" s="131" t="s">
        <v>91</v>
      </c>
      <c r="U61" s="104" t="s">
        <v>362</v>
      </c>
    </row>
    <row r="62" spans="1:22" s="105" customFormat="1" ht="68.25" hidden="1" customHeight="1">
      <c r="B62" s="150">
        <f t="shared" si="0"/>
        <v>54</v>
      </c>
      <c r="C62" s="1" t="s">
        <v>334</v>
      </c>
      <c r="D62" s="1" t="s">
        <v>335</v>
      </c>
      <c r="E62" s="1" t="s">
        <v>336</v>
      </c>
      <c r="F62" s="1" t="s">
        <v>363</v>
      </c>
      <c r="G62" s="1" t="s">
        <v>364</v>
      </c>
      <c r="H62" s="1" t="s">
        <v>339</v>
      </c>
      <c r="I62" s="1" t="s">
        <v>46</v>
      </c>
      <c r="J62" s="1" t="s">
        <v>39</v>
      </c>
      <c r="K62" s="1" t="s">
        <v>29</v>
      </c>
      <c r="L62" s="1" t="s">
        <v>69</v>
      </c>
      <c r="M62" s="1" t="s">
        <v>365</v>
      </c>
      <c r="N62" s="1" t="s">
        <v>366</v>
      </c>
      <c r="O62" s="1"/>
      <c r="P62" s="1"/>
      <c r="Q62" s="5" t="s">
        <v>214</v>
      </c>
      <c r="R62" s="5" t="s">
        <v>34</v>
      </c>
      <c r="S62" s="74">
        <v>0.9</v>
      </c>
      <c r="T62" s="130" t="s">
        <v>35</v>
      </c>
      <c r="U62" s="104" t="s">
        <v>362</v>
      </c>
    </row>
    <row r="63" spans="1:22" s="105" customFormat="1" ht="68.25" hidden="1" customHeight="1">
      <c r="B63" s="150">
        <f t="shared" si="0"/>
        <v>55</v>
      </c>
      <c r="C63" s="1" t="s">
        <v>334</v>
      </c>
      <c r="D63" s="1" t="s">
        <v>335</v>
      </c>
      <c r="E63" s="1" t="s">
        <v>336</v>
      </c>
      <c r="F63" s="1" t="s">
        <v>367</v>
      </c>
      <c r="G63" s="1" t="s">
        <v>368</v>
      </c>
      <c r="H63" s="1" t="s">
        <v>339</v>
      </c>
      <c r="I63" s="1" t="s">
        <v>46</v>
      </c>
      <c r="J63" s="1" t="s">
        <v>39</v>
      </c>
      <c r="K63" s="1" t="s">
        <v>29</v>
      </c>
      <c r="L63" s="1" t="s">
        <v>69</v>
      </c>
      <c r="M63" s="1" t="s">
        <v>369</v>
      </c>
      <c r="N63" s="1" t="s">
        <v>370</v>
      </c>
      <c r="O63" s="1"/>
      <c r="P63" s="1"/>
      <c r="Q63" s="5" t="s">
        <v>214</v>
      </c>
      <c r="R63" s="5" t="s">
        <v>34</v>
      </c>
      <c r="S63" s="74">
        <v>0.9</v>
      </c>
      <c r="T63" s="130" t="s">
        <v>35</v>
      </c>
      <c r="U63" s="104" t="s">
        <v>362</v>
      </c>
    </row>
    <row r="64" spans="1:22" s="105" customFormat="1" ht="68.25" hidden="1" customHeight="1">
      <c r="B64" s="150">
        <f t="shared" si="0"/>
        <v>56</v>
      </c>
      <c r="C64" s="1" t="s">
        <v>334</v>
      </c>
      <c r="D64" s="1" t="s">
        <v>335</v>
      </c>
      <c r="E64" s="1" t="s">
        <v>336</v>
      </c>
      <c r="F64" s="1" t="s">
        <v>371</v>
      </c>
      <c r="G64" s="1" t="s">
        <v>372</v>
      </c>
      <c r="H64" s="1" t="s">
        <v>339</v>
      </c>
      <c r="I64" s="1" t="s">
        <v>46</v>
      </c>
      <c r="J64" s="1" t="s">
        <v>39</v>
      </c>
      <c r="K64" s="1" t="s">
        <v>29</v>
      </c>
      <c r="L64" s="1" t="s">
        <v>69</v>
      </c>
      <c r="M64" s="1" t="s">
        <v>365</v>
      </c>
      <c r="N64" s="1" t="s">
        <v>366</v>
      </c>
      <c r="O64" s="1"/>
      <c r="P64" s="1"/>
      <c r="Q64" s="5" t="s">
        <v>214</v>
      </c>
      <c r="R64" s="5" t="s">
        <v>34</v>
      </c>
      <c r="S64" s="74">
        <v>0.9</v>
      </c>
      <c r="T64" s="130" t="s">
        <v>35</v>
      </c>
      <c r="U64" s="104" t="s">
        <v>373</v>
      </c>
    </row>
    <row r="65" spans="1:22" s="105" customFormat="1" ht="77.25" hidden="1" customHeight="1">
      <c r="B65" s="150">
        <f t="shared" si="0"/>
        <v>57</v>
      </c>
      <c r="C65" s="1" t="s">
        <v>334</v>
      </c>
      <c r="D65" s="1" t="s">
        <v>335</v>
      </c>
      <c r="E65" s="1" t="s">
        <v>336</v>
      </c>
      <c r="F65" s="1" t="s">
        <v>374</v>
      </c>
      <c r="G65" s="1" t="s">
        <v>375</v>
      </c>
      <c r="H65" s="1" t="s">
        <v>339</v>
      </c>
      <c r="I65" s="1" t="s">
        <v>46</v>
      </c>
      <c r="J65" s="1" t="s">
        <v>39</v>
      </c>
      <c r="K65" s="1" t="s">
        <v>29</v>
      </c>
      <c r="L65" s="1" t="s">
        <v>69</v>
      </c>
      <c r="M65" s="1" t="s">
        <v>365</v>
      </c>
      <c r="N65" s="1" t="s">
        <v>366</v>
      </c>
      <c r="O65" s="1"/>
      <c r="P65" s="1"/>
      <c r="Q65" s="5" t="s">
        <v>214</v>
      </c>
      <c r="R65" s="5" t="s">
        <v>34</v>
      </c>
      <c r="S65" s="74">
        <v>0.9</v>
      </c>
      <c r="T65" s="130" t="s">
        <v>35</v>
      </c>
      <c r="U65" s="104" t="s">
        <v>373</v>
      </c>
    </row>
    <row r="66" spans="1:22" s="105" customFormat="1" ht="77.25" hidden="1" customHeight="1">
      <c r="A66" s="4"/>
      <c r="B66" s="150">
        <f t="shared" si="0"/>
        <v>58</v>
      </c>
      <c r="C66" s="5" t="s">
        <v>334</v>
      </c>
      <c r="D66" s="5" t="s">
        <v>335</v>
      </c>
      <c r="E66" s="5" t="s">
        <v>336</v>
      </c>
      <c r="F66" s="5" t="s">
        <v>376</v>
      </c>
      <c r="G66" s="5" t="s">
        <v>377</v>
      </c>
      <c r="H66" s="5" t="s">
        <v>339</v>
      </c>
      <c r="I66" s="5" t="s">
        <v>46</v>
      </c>
      <c r="J66" s="5" t="s">
        <v>39</v>
      </c>
      <c r="K66" s="5" t="s">
        <v>29</v>
      </c>
      <c r="L66" s="5" t="s">
        <v>69</v>
      </c>
      <c r="M66" s="5" t="s">
        <v>365</v>
      </c>
      <c r="N66" s="5" t="s">
        <v>366</v>
      </c>
      <c r="O66" s="5"/>
      <c r="P66" s="5"/>
      <c r="Q66" s="5" t="s">
        <v>214</v>
      </c>
      <c r="R66" s="5" t="s">
        <v>34</v>
      </c>
      <c r="S66" s="74">
        <v>0.95</v>
      </c>
      <c r="T66" s="130" t="s">
        <v>35</v>
      </c>
      <c r="U66" s="119" t="s">
        <v>92</v>
      </c>
      <c r="V66" s="4"/>
    </row>
    <row r="67" spans="1:22" s="105" customFormat="1" ht="77.25" hidden="1" customHeight="1">
      <c r="B67" s="150">
        <f t="shared" si="0"/>
        <v>59</v>
      </c>
      <c r="C67" s="1" t="s">
        <v>334</v>
      </c>
      <c r="D67" s="1" t="s">
        <v>335</v>
      </c>
      <c r="E67" s="1" t="s">
        <v>336</v>
      </c>
      <c r="F67" s="1" t="s">
        <v>378</v>
      </c>
      <c r="G67" s="1" t="s">
        <v>379</v>
      </c>
      <c r="H67" s="1" t="s">
        <v>339</v>
      </c>
      <c r="I67" s="1" t="s">
        <v>46</v>
      </c>
      <c r="J67" s="1" t="s">
        <v>39</v>
      </c>
      <c r="K67" s="1" t="s">
        <v>29</v>
      </c>
      <c r="L67" s="1" t="s">
        <v>69</v>
      </c>
      <c r="M67" s="1" t="s">
        <v>365</v>
      </c>
      <c r="N67" s="1" t="s">
        <v>366</v>
      </c>
      <c r="O67" s="1"/>
      <c r="P67" s="1"/>
      <c r="Q67" s="5" t="s">
        <v>214</v>
      </c>
      <c r="R67" s="5" t="s">
        <v>34</v>
      </c>
      <c r="S67" s="74">
        <v>0.9</v>
      </c>
      <c r="T67" s="130" t="s">
        <v>35</v>
      </c>
      <c r="U67" s="104" t="s">
        <v>373</v>
      </c>
    </row>
    <row r="68" spans="1:22" s="105" customFormat="1" ht="77.25" hidden="1" customHeight="1">
      <c r="B68" s="150">
        <f t="shared" si="0"/>
        <v>60</v>
      </c>
      <c r="C68" s="1" t="s">
        <v>334</v>
      </c>
      <c r="D68" s="1" t="s">
        <v>335</v>
      </c>
      <c r="E68" s="1" t="s">
        <v>336</v>
      </c>
      <c r="F68" s="1" t="s">
        <v>380</v>
      </c>
      <c r="G68" s="1" t="s">
        <v>381</v>
      </c>
      <c r="H68" s="1" t="s">
        <v>339</v>
      </c>
      <c r="I68" s="1" t="s">
        <v>27</v>
      </c>
      <c r="J68" s="1" t="s">
        <v>133</v>
      </c>
      <c r="K68" s="1" t="s">
        <v>382</v>
      </c>
      <c r="L68" s="1" t="s">
        <v>30</v>
      </c>
      <c r="M68" s="1" t="s">
        <v>383</v>
      </c>
      <c r="N68" s="1" t="s">
        <v>384</v>
      </c>
      <c r="O68" s="1"/>
      <c r="P68" s="1"/>
      <c r="Q68" s="5" t="s">
        <v>214</v>
      </c>
      <c r="R68" s="5" t="s">
        <v>34</v>
      </c>
      <c r="S68" s="74" t="s">
        <v>385</v>
      </c>
      <c r="T68" s="130" t="s">
        <v>35</v>
      </c>
      <c r="U68" s="104" t="s">
        <v>386</v>
      </c>
    </row>
    <row r="69" spans="1:22" s="105" customFormat="1" ht="77.25" hidden="1" customHeight="1">
      <c r="B69" s="150">
        <f t="shared" si="0"/>
        <v>61</v>
      </c>
      <c r="C69" s="1" t="s">
        <v>334</v>
      </c>
      <c r="D69" s="1" t="s">
        <v>335</v>
      </c>
      <c r="E69" s="1" t="s">
        <v>336</v>
      </c>
      <c r="F69" s="1" t="s">
        <v>387</v>
      </c>
      <c r="G69" s="1" t="s">
        <v>388</v>
      </c>
      <c r="H69" s="1" t="s">
        <v>339</v>
      </c>
      <c r="I69" s="1" t="s">
        <v>27</v>
      </c>
      <c r="J69" s="1" t="s">
        <v>133</v>
      </c>
      <c r="K69" s="1" t="s">
        <v>29</v>
      </c>
      <c r="L69" s="1" t="s">
        <v>30</v>
      </c>
      <c r="M69" s="1" t="s">
        <v>389</v>
      </c>
      <c r="N69" s="1" t="s">
        <v>390</v>
      </c>
      <c r="O69" s="1" t="s">
        <v>384</v>
      </c>
      <c r="P69" s="1"/>
      <c r="Q69" s="5" t="s">
        <v>391</v>
      </c>
      <c r="R69" s="5" t="s">
        <v>34</v>
      </c>
      <c r="S69" s="74">
        <v>0.05</v>
      </c>
      <c r="T69" s="130" t="s">
        <v>35</v>
      </c>
      <c r="U69" s="104" t="s">
        <v>392</v>
      </c>
    </row>
    <row r="70" spans="1:22" s="105" customFormat="1" ht="77.25" hidden="1" customHeight="1">
      <c r="B70" s="150">
        <f t="shared" si="0"/>
        <v>62</v>
      </c>
      <c r="C70" s="1" t="s">
        <v>334</v>
      </c>
      <c r="D70" s="1" t="s">
        <v>335</v>
      </c>
      <c r="E70" s="1" t="s">
        <v>336</v>
      </c>
      <c r="F70" s="1" t="s">
        <v>393</v>
      </c>
      <c r="G70" s="1" t="s">
        <v>394</v>
      </c>
      <c r="H70" s="1" t="s">
        <v>339</v>
      </c>
      <c r="I70" s="1" t="s">
        <v>27</v>
      </c>
      <c r="J70" s="1" t="s">
        <v>133</v>
      </c>
      <c r="K70" s="1" t="s">
        <v>29</v>
      </c>
      <c r="L70" s="1" t="s">
        <v>143</v>
      </c>
      <c r="M70" s="1" t="s">
        <v>395</v>
      </c>
      <c r="N70" s="1" t="s">
        <v>396</v>
      </c>
      <c r="O70" s="1"/>
      <c r="P70" s="1"/>
      <c r="Q70" s="5" t="s">
        <v>214</v>
      </c>
      <c r="R70" s="5" t="s">
        <v>34</v>
      </c>
      <c r="S70" s="74">
        <v>0.05</v>
      </c>
      <c r="T70" s="130" t="s">
        <v>35</v>
      </c>
      <c r="U70" s="104" t="s">
        <v>397</v>
      </c>
    </row>
    <row r="71" spans="1:22" s="105" customFormat="1" ht="77.25" hidden="1" customHeight="1">
      <c r="B71" s="150">
        <f t="shared" si="0"/>
        <v>63</v>
      </c>
      <c r="C71" s="1" t="s">
        <v>334</v>
      </c>
      <c r="D71" s="1" t="s">
        <v>335</v>
      </c>
      <c r="E71" s="1" t="s">
        <v>344</v>
      </c>
      <c r="F71" s="1" t="s">
        <v>398</v>
      </c>
      <c r="G71" s="1" t="s">
        <v>399</v>
      </c>
      <c r="H71" s="1" t="s">
        <v>339</v>
      </c>
      <c r="I71" s="1" t="s">
        <v>46</v>
      </c>
      <c r="J71" s="1" t="s">
        <v>68</v>
      </c>
      <c r="K71" s="1" t="s">
        <v>29</v>
      </c>
      <c r="L71" s="1" t="s">
        <v>143</v>
      </c>
      <c r="M71" s="1" t="s">
        <v>400</v>
      </c>
      <c r="N71" s="1" t="s">
        <v>401</v>
      </c>
      <c r="O71" s="1"/>
      <c r="P71" s="1"/>
      <c r="Q71" s="5" t="s">
        <v>159</v>
      </c>
      <c r="R71" s="5" t="s">
        <v>34</v>
      </c>
      <c r="S71" s="74"/>
      <c r="T71" s="129" t="s">
        <v>72</v>
      </c>
      <c r="U71" s="104" t="s">
        <v>373</v>
      </c>
    </row>
    <row r="72" spans="1:22" s="105" customFormat="1" ht="77.25" hidden="1" customHeight="1">
      <c r="B72" s="118">
        <f t="shared" si="0"/>
        <v>64</v>
      </c>
      <c r="C72" s="1" t="s">
        <v>402</v>
      </c>
      <c r="D72" s="1" t="s">
        <v>403</v>
      </c>
      <c r="E72" s="1" t="s">
        <v>404</v>
      </c>
      <c r="F72" s="1" t="s">
        <v>405</v>
      </c>
      <c r="G72" s="1" t="s">
        <v>406</v>
      </c>
      <c r="H72" s="1" t="s">
        <v>407</v>
      </c>
      <c r="I72" s="1" t="s">
        <v>53</v>
      </c>
      <c r="J72" s="1" t="s">
        <v>39</v>
      </c>
      <c r="K72" s="1" t="s">
        <v>29</v>
      </c>
      <c r="L72" s="1" t="s">
        <v>30</v>
      </c>
      <c r="M72" s="1" t="s">
        <v>408</v>
      </c>
      <c r="N72" s="1" t="s">
        <v>409</v>
      </c>
      <c r="O72" s="1"/>
      <c r="P72" s="1"/>
      <c r="Q72" s="5" t="s">
        <v>214</v>
      </c>
      <c r="R72" s="5" t="s">
        <v>34</v>
      </c>
      <c r="S72" s="74">
        <v>1</v>
      </c>
      <c r="T72" s="130" t="s">
        <v>35</v>
      </c>
      <c r="U72" s="104" t="s">
        <v>410</v>
      </c>
    </row>
    <row r="73" spans="1:22" s="105" customFormat="1" ht="77.25" hidden="1" customHeight="1">
      <c r="B73" s="118">
        <f t="shared" si="0"/>
        <v>65</v>
      </c>
      <c r="C73" s="1" t="s">
        <v>402</v>
      </c>
      <c r="D73" s="1" t="s">
        <v>403</v>
      </c>
      <c r="E73" s="1" t="s">
        <v>404</v>
      </c>
      <c r="F73" s="1" t="s">
        <v>411</v>
      </c>
      <c r="G73" s="1" t="s">
        <v>412</v>
      </c>
      <c r="H73" s="1" t="s">
        <v>407</v>
      </c>
      <c r="I73" s="1" t="s">
        <v>27</v>
      </c>
      <c r="J73" s="1" t="s">
        <v>39</v>
      </c>
      <c r="K73" s="1" t="s">
        <v>29</v>
      </c>
      <c r="L73" s="1" t="s">
        <v>30</v>
      </c>
      <c r="M73" s="1" t="s">
        <v>413</v>
      </c>
      <c r="N73" s="1" t="s">
        <v>414</v>
      </c>
      <c r="O73" s="1"/>
      <c r="P73" s="1"/>
      <c r="Q73" s="5" t="s">
        <v>214</v>
      </c>
      <c r="R73" s="5" t="s">
        <v>34</v>
      </c>
      <c r="S73" s="74">
        <v>1</v>
      </c>
      <c r="T73" s="130" t="s">
        <v>35</v>
      </c>
      <c r="U73" s="104" t="s">
        <v>415</v>
      </c>
    </row>
    <row r="74" spans="1:22" s="105" customFormat="1" ht="77.25" hidden="1" customHeight="1">
      <c r="B74" s="118">
        <f t="shared" si="0"/>
        <v>66</v>
      </c>
      <c r="C74" s="1" t="s">
        <v>402</v>
      </c>
      <c r="D74" s="1" t="s">
        <v>403</v>
      </c>
      <c r="E74" s="1" t="s">
        <v>404</v>
      </c>
      <c r="F74" s="1" t="s">
        <v>416</v>
      </c>
      <c r="G74" s="1" t="s">
        <v>417</v>
      </c>
      <c r="H74" s="1" t="s">
        <v>407</v>
      </c>
      <c r="I74" s="1" t="s">
        <v>27</v>
      </c>
      <c r="J74" s="1" t="s">
        <v>39</v>
      </c>
      <c r="K74" s="1" t="s">
        <v>29</v>
      </c>
      <c r="L74" s="1" t="s">
        <v>30</v>
      </c>
      <c r="M74" s="1" t="s">
        <v>418</v>
      </c>
      <c r="N74" s="1" t="s">
        <v>419</v>
      </c>
      <c r="O74" s="1"/>
      <c r="P74" s="1"/>
      <c r="Q74" s="5" t="s">
        <v>214</v>
      </c>
      <c r="R74" s="5" t="s">
        <v>34</v>
      </c>
      <c r="S74" s="74">
        <v>1</v>
      </c>
      <c r="T74" s="130" t="s">
        <v>35</v>
      </c>
      <c r="U74" s="104" t="s">
        <v>420</v>
      </c>
      <c r="V74" s="105" t="s">
        <v>421</v>
      </c>
    </row>
    <row r="75" spans="1:22" s="105" customFormat="1" ht="77.25" hidden="1" customHeight="1">
      <c r="B75" s="118">
        <f t="shared" si="0"/>
        <v>67</v>
      </c>
      <c r="C75" s="1" t="s">
        <v>402</v>
      </c>
      <c r="D75" s="1" t="s">
        <v>403</v>
      </c>
      <c r="E75" s="1" t="s">
        <v>404</v>
      </c>
      <c r="F75" s="1" t="s">
        <v>422</v>
      </c>
      <c r="G75" s="1" t="s">
        <v>423</v>
      </c>
      <c r="H75" s="1" t="s">
        <v>407</v>
      </c>
      <c r="I75" s="1" t="s">
        <v>27</v>
      </c>
      <c r="J75" s="1" t="s">
        <v>39</v>
      </c>
      <c r="K75" s="1" t="s">
        <v>29</v>
      </c>
      <c r="L75" s="1" t="s">
        <v>30</v>
      </c>
      <c r="M75" s="1" t="s">
        <v>418</v>
      </c>
      <c r="N75" s="1" t="s">
        <v>419</v>
      </c>
      <c r="O75" s="1"/>
      <c r="P75" s="1"/>
      <c r="Q75" s="5" t="s">
        <v>214</v>
      </c>
      <c r="R75" s="5" t="s">
        <v>34</v>
      </c>
      <c r="S75" s="74"/>
      <c r="T75" s="130" t="s">
        <v>35</v>
      </c>
      <c r="U75" s="104" t="s">
        <v>424</v>
      </c>
    </row>
    <row r="76" spans="1:22" s="4" customFormat="1" ht="77.25" customHeight="1">
      <c r="B76" s="65">
        <f t="shared" si="0"/>
        <v>68</v>
      </c>
      <c r="C76" s="5" t="s">
        <v>425</v>
      </c>
      <c r="D76" s="5" t="s">
        <v>426</v>
      </c>
      <c r="E76" s="5" t="s">
        <v>427</v>
      </c>
      <c r="F76" s="5" t="s">
        <v>428</v>
      </c>
      <c r="G76" s="5" t="s">
        <v>429</v>
      </c>
      <c r="H76" s="5" t="s">
        <v>430</v>
      </c>
      <c r="I76" s="5" t="s">
        <v>27</v>
      </c>
      <c r="J76" s="5" t="s">
        <v>431</v>
      </c>
      <c r="K76" s="5" t="s">
        <v>29</v>
      </c>
      <c r="L76" s="5" t="s">
        <v>240</v>
      </c>
      <c r="M76" s="5" t="s">
        <v>432</v>
      </c>
      <c r="N76" s="5" t="s">
        <v>433</v>
      </c>
      <c r="O76" s="5"/>
      <c r="P76" s="5"/>
      <c r="Q76" s="5" t="s">
        <v>214</v>
      </c>
      <c r="R76" s="5" t="s">
        <v>34</v>
      </c>
      <c r="S76" s="74"/>
      <c r="T76" s="144" t="s">
        <v>434</v>
      </c>
      <c r="U76" s="119" t="s">
        <v>435</v>
      </c>
    </row>
    <row r="77" spans="1:22" s="105" customFormat="1" ht="77.25" hidden="1" customHeight="1">
      <c r="B77" s="150">
        <f t="shared" si="0"/>
        <v>69</v>
      </c>
      <c r="C77" s="1" t="s">
        <v>322</v>
      </c>
      <c r="D77" s="1" t="s">
        <v>323</v>
      </c>
      <c r="E77" s="1" t="s">
        <v>436</v>
      </c>
      <c r="F77" s="1" t="s">
        <v>437</v>
      </c>
      <c r="G77" s="1" t="s">
        <v>438</v>
      </c>
      <c r="H77" s="1" t="s">
        <v>439</v>
      </c>
      <c r="I77" s="1" t="s">
        <v>27</v>
      </c>
      <c r="J77" s="1" t="s">
        <v>39</v>
      </c>
      <c r="K77" s="1" t="s">
        <v>29</v>
      </c>
      <c r="L77" s="1" t="s">
        <v>30</v>
      </c>
      <c r="M77" s="1" t="s">
        <v>440</v>
      </c>
      <c r="N77" s="1" t="s">
        <v>441</v>
      </c>
      <c r="O77" s="1"/>
      <c r="P77" s="1"/>
      <c r="Q77" s="5" t="s">
        <v>214</v>
      </c>
      <c r="R77" s="5" t="s">
        <v>34</v>
      </c>
      <c r="S77" s="74">
        <v>1</v>
      </c>
      <c r="T77" s="130" t="s">
        <v>35</v>
      </c>
      <c r="U77" s="104" t="s">
        <v>442</v>
      </c>
    </row>
    <row r="78" spans="1:22" s="105" customFormat="1" ht="29.25" hidden="1" customHeight="1">
      <c r="B78" s="142">
        <f t="shared" si="0"/>
        <v>70</v>
      </c>
      <c r="C78" s="1" t="s">
        <v>334</v>
      </c>
      <c r="D78" s="1" t="s">
        <v>335</v>
      </c>
      <c r="E78" s="1" t="s">
        <v>336</v>
      </c>
      <c r="F78" s="1" t="s">
        <v>443</v>
      </c>
      <c r="G78" s="1" t="s">
        <v>444</v>
      </c>
      <c r="H78" s="1" t="s">
        <v>339</v>
      </c>
      <c r="I78" s="1" t="s">
        <v>46</v>
      </c>
      <c r="J78" s="1" t="s">
        <v>133</v>
      </c>
      <c r="K78" s="1" t="s">
        <v>29</v>
      </c>
      <c r="L78" s="1" t="s">
        <v>143</v>
      </c>
      <c r="M78" s="1" t="s">
        <v>445</v>
      </c>
      <c r="N78" s="1" t="s">
        <v>446</v>
      </c>
      <c r="O78" s="1"/>
      <c r="P78" s="1"/>
      <c r="Q78" s="5" t="s">
        <v>159</v>
      </c>
      <c r="R78" s="5" t="s">
        <v>86</v>
      </c>
      <c r="S78" s="74"/>
      <c r="T78" s="116"/>
      <c r="U78" s="104"/>
    </row>
    <row r="79" spans="1:22" s="105" customFormat="1" ht="67.5" hidden="1" customHeight="1">
      <c r="B79" s="150">
        <f t="shared" ref="B79:B91" si="1">B78+1</f>
        <v>71</v>
      </c>
      <c r="C79" s="1" t="s">
        <v>322</v>
      </c>
      <c r="D79" s="1" t="s">
        <v>323</v>
      </c>
      <c r="E79" s="1" t="s">
        <v>436</v>
      </c>
      <c r="F79" s="1" t="s">
        <v>447</v>
      </c>
      <c r="G79" s="1" t="s">
        <v>448</v>
      </c>
      <c r="H79" s="1" t="s">
        <v>439</v>
      </c>
      <c r="I79" s="1" t="s">
        <v>27</v>
      </c>
      <c r="J79" s="1" t="s">
        <v>39</v>
      </c>
      <c r="K79" s="1" t="s">
        <v>29</v>
      </c>
      <c r="L79" s="1" t="s">
        <v>30</v>
      </c>
      <c r="M79" s="1" t="s">
        <v>449</v>
      </c>
      <c r="N79" s="1" t="s">
        <v>450</v>
      </c>
      <c r="O79" s="1"/>
      <c r="P79" s="1"/>
      <c r="Q79" s="5" t="s">
        <v>214</v>
      </c>
      <c r="R79" s="5" t="s">
        <v>34</v>
      </c>
      <c r="S79" s="74">
        <v>1</v>
      </c>
      <c r="T79" s="130" t="s">
        <v>35</v>
      </c>
      <c r="U79" s="104" t="s">
        <v>451</v>
      </c>
    </row>
    <row r="80" spans="1:22" s="105" customFormat="1" ht="71.25" hidden="1" customHeight="1">
      <c r="B80" s="150">
        <f t="shared" si="1"/>
        <v>72</v>
      </c>
      <c r="C80" s="1" t="s">
        <v>322</v>
      </c>
      <c r="D80" s="1" t="s">
        <v>323</v>
      </c>
      <c r="E80" s="1" t="s">
        <v>452</v>
      </c>
      <c r="F80" s="1" t="s">
        <v>453</v>
      </c>
      <c r="G80" s="1" t="s">
        <v>454</v>
      </c>
      <c r="H80" s="1" t="s">
        <v>439</v>
      </c>
      <c r="I80" s="1" t="s">
        <v>27</v>
      </c>
      <c r="J80" s="1" t="s">
        <v>39</v>
      </c>
      <c r="K80" s="1" t="s">
        <v>29</v>
      </c>
      <c r="L80" s="1" t="s">
        <v>30</v>
      </c>
      <c r="M80" s="1" t="s">
        <v>455</v>
      </c>
      <c r="N80" s="1" t="s">
        <v>456</v>
      </c>
      <c r="O80" s="1"/>
      <c r="P80" s="1"/>
      <c r="Q80" s="5" t="s">
        <v>214</v>
      </c>
      <c r="R80" s="5" t="s">
        <v>34</v>
      </c>
      <c r="S80" s="74">
        <v>1</v>
      </c>
      <c r="T80" s="130" t="s">
        <v>35</v>
      </c>
      <c r="U80" s="104" t="s">
        <v>451</v>
      </c>
    </row>
    <row r="81" spans="2:21" s="105" customFormat="1" ht="77.25" hidden="1" customHeight="1">
      <c r="B81" s="150">
        <f t="shared" si="1"/>
        <v>73</v>
      </c>
      <c r="C81" s="1" t="s">
        <v>322</v>
      </c>
      <c r="D81" s="1" t="s">
        <v>323</v>
      </c>
      <c r="E81" s="1" t="s">
        <v>436</v>
      </c>
      <c r="F81" s="1" t="s">
        <v>457</v>
      </c>
      <c r="G81" s="1" t="s">
        <v>458</v>
      </c>
      <c r="H81" s="1" t="s">
        <v>439</v>
      </c>
      <c r="I81" s="1" t="s">
        <v>27</v>
      </c>
      <c r="J81" s="1" t="s">
        <v>39</v>
      </c>
      <c r="K81" s="1" t="s">
        <v>29</v>
      </c>
      <c r="L81" s="1" t="s">
        <v>30</v>
      </c>
      <c r="M81" s="1" t="s">
        <v>459</v>
      </c>
      <c r="N81" s="1" t="s">
        <v>460</v>
      </c>
      <c r="O81" s="1"/>
      <c r="P81" s="1"/>
      <c r="Q81" s="5" t="s">
        <v>214</v>
      </c>
      <c r="R81" s="5" t="s">
        <v>34</v>
      </c>
      <c r="S81" s="74">
        <v>1</v>
      </c>
      <c r="T81" s="130" t="s">
        <v>35</v>
      </c>
      <c r="U81" s="104" t="s">
        <v>451</v>
      </c>
    </row>
    <row r="82" spans="2:21" s="105" customFormat="1" ht="77.25" hidden="1" customHeight="1">
      <c r="B82" s="150">
        <f t="shared" si="1"/>
        <v>74</v>
      </c>
      <c r="C82" s="1" t="s">
        <v>322</v>
      </c>
      <c r="D82" s="1" t="s">
        <v>323</v>
      </c>
      <c r="E82" s="1" t="s">
        <v>436</v>
      </c>
      <c r="F82" s="1" t="s">
        <v>461</v>
      </c>
      <c r="G82" s="1" t="s">
        <v>462</v>
      </c>
      <c r="H82" s="1" t="s">
        <v>439</v>
      </c>
      <c r="I82" s="1" t="s">
        <v>27</v>
      </c>
      <c r="J82" s="1" t="s">
        <v>39</v>
      </c>
      <c r="K82" s="1" t="s">
        <v>29</v>
      </c>
      <c r="L82" s="1" t="s">
        <v>30</v>
      </c>
      <c r="M82" s="1" t="s">
        <v>463</v>
      </c>
      <c r="N82" s="1" t="s">
        <v>464</v>
      </c>
      <c r="O82" s="1"/>
      <c r="P82" s="1"/>
      <c r="Q82" s="5" t="s">
        <v>214</v>
      </c>
      <c r="R82" s="5" t="s">
        <v>34</v>
      </c>
      <c r="S82" s="74">
        <v>1</v>
      </c>
      <c r="T82" s="130" t="s">
        <v>35</v>
      </c>
      <c r="U82" s="104" t="s">
        <v>465</v>
      </c>
    </row>
    <row r="83" spans="2:21" s="105" customFormat="1" ht="84.75" hidden="1" customHeight="1">
      <c r="B83" s="150">
        <f t="shared" si="1"/>
        <v>75</v>
      </c>
      <c r="C83" s="1" t="s">
        <v>322</v>
      </c>
      <c r="D83" s="1" t="s">
        <v>323</v>
      </c>
      <c r="E83" s="1" t="s">
        <v>436</v>
      </c>
      <c r="F83" s="1" t="s">
        <v>466</v>
      </c>
      <c r="G83" s="1" t="s">
        <v>467</v>
      </c>
      <c r="H83" s="1" t="s">
        <v>439</v>
      </c>
      <c r="I83" s="1" t="s">
        <v>27</v>
      </c>
      <c r="J83" s="1" t="s">
        <v>39</v>
      </c>
      <c r="K83" s="1" t="s">
        <v>29</v>
      </c>
      <c r="L83" s="1" t="s">
        <v>30</v>
      </c>
      <c r="M83" s="1" t="s">
        <v>468</v>
      </c>
      <c r="N83" s="1" t="s">
        <v>469</v>
      </c>
      <c r="O83" s="1"/>
      <c r="P83" s="1"/>
      <c r="Q83" s="5" t="s">
        <v>214</v>
      </c>
      <c r="R83" s="5" t="s">
        <v>34</v>
      </c>
      <c r="S83" s="74">
        <v>1</v>
      </c>
      <c r="T83" s="130" t="s">
        <v>35</v>
      </c>
      <c r="U83" s="104" t="s">
        <v>470</v>
      </c>
    </row>
    <row r="84" spans="2:21" s="105" customFormat="1" ht="84.75" hidden="1" customHeight="1">
      <c r="B84" s="150">
        <f t="shared" si="1"/>
        <v>76</v>
      </c>
      <c r="C84" s="1" t="s">
        <v>471</v>
      </c>
      <c r="D84" s="1" t="s">
        <v>472</v>
      </c>
      <c r="E84" s="1" t="s">
        <v>473</v>
      </c>
      <c r="F84" s="1" t="s">
        <v>474</v>
      </c>
      <c r="G84" s="1" t="s">
        <v>475</v>
      </c>
      <c r="H84" s="1" t="s">
        <v>476</v>
      </c>
      <c r="I84" s="1" t="s">
        <v>27</v>
      </c>
      <c r="J84" s="1" t="s">
        <v>133</v>
      </c>
      <c r="K84" s="1" t="s">
        <v>29</v>
      </c>
      <c r="L84" s="1" t="s">
        <v>69</v>
      </c>
      <c r="M84" s="1" t="s">
        <v>477</v>
      </c>
      <c r="N84" s="1" t="s">
        <v>478</v>
      </c>
      <c r="O84" s="1"/>
      <c r="P84" s="1"/>
      <c r="Q84" s="5" t="s">
        <v>214</v>
      </c>
      <c r="R84" s="5" t="s">
        <v>34</v>
      </c>
      <c r="S84" s="74">
        <v>0.2</v>
      </c>
      <c r="T84" s="130" t="s">
        <v>35</v>
      </c>
      <c r="U84" s="104" t="s">
        <v>479</v>
      </c>
    </row>
    <row r="85" spans="2:21" s="105" customFormat="1" ht="51.75" hidden="1" customHeight="1">
      <c r="B85" s="150">
        <f t="shared" si="1"/>
        <v>77</v>
      </c>
      <c r="C85" s="1" t="s">
        <v>471</v>
      </c>
      <c r="D85" s="1" t="s">
        <v>472</v>
      </c>
      <c r="E85" s="1" t="s">
        <v>480</v>
      </c>
      <c r="F85" s="1" t="s">
        <v>481</v>
      </c>
      <c r="G85" s="1" t="s">
        <v>482</v>
      </c>
      <c r="H85" s="1" t="s">
        <v>476</v>
      </c>
      <c r="I85" s="1" t="s">
        <v>53</v>
      </c>
      <c r="J85" s="1" t="s">
        <v>39</v>
      </c>
      <c r="K85" s="1" t="s">
        <v>29</v>
      </c>
      <c r="L85" s="1" t="s">
        <v>483</v>
      </c>
      <c r="M85" s="1" t="s">
        <v>484</v>
      </c>
      <c r="N85" s="1" t="s">
        <v>485</v>
      </c>
      <c r="O85" s="1"/>
      <c r="P85" s="1"/>
      <c r="Q85" s="5" t="s">
        <v>214</v>
      </c>
      <c r="R85" s="5" t="s">
        <v>34</v>
      </c>
      <c r="S85" s="74">
        <v>1</v>
      </c>
      <c r="T85" s="130" t="s">
        <v>35</v>
      </c>
      <c r="U85" s="104" t="s">
        <v>486</v>
      </c>
    </row>
    <row r="86" spans="2:21" s="105" customFormat="1" ht="122.25" hidden="1" customHeight="1">
      <c r="B86" s="150">
        <f t="shared" si="1"/>
        <v>78</v>
      </c>
      <c r="C86" s="1" t="s">
        <v>487</v>
      </c>
      <c r="D86" s="1" t="s">
        <v>488</v>
      </c>
      <c r="E86" s="1" t="s">
        <v>489</v>
      </c>
      <c r="F86" s="1" t="s">
        <v>490</v>
      </c>
      <c r="G86" s="1" t="s">
        <v>491</v>
      </c>
      <c r="H86" s="1" t="s">
        <v>492</v>
      </c>
      <c r="I86" s="1" t="s">
        <v>53</v>
      </c>
      <c r="J86" s="1" t="s">
        <v>39</v>
      </c>
      <c r="K86" s="1" t="s">
        <v>29</v>
      </c>
      <c r="L86" s="1" t="s">
        <v>69</v>
      </c>
      <c r="M86" s="1" t="s">
        <v>493</v>
      </c>
      <c r="N86" s="1" t="s">
        <v>494</v>
      </c>
      <c r="O86" s="1"/>
      <c r="P86" s="1"/>
      <c r="Q86" s="5" t="s">
        <v>214</v>
      </c>
      <c r="R86" s="5" t="s">
        <v>34</v>
      </c>
      <c r="S86" s="74">
        <v>1</v>
      </c>
      <c r="T86" s="130" t="s">
        <v>35</v>
      </c>
      <c r="U86" s="104" t="s">
        <v>495</v>
      </c>
    </row>
    <row r="87" spans="2:21" s="105" customFormat="1" ht="98.25" hidden="1" customHeight="1">
      <c r="B87" s="150">
        <f t="shared" si="1"/>
        <v>79</v>
      </c>
      <c r="C87" s="1" t="s">
        <v>487</v>
      </c>
      <c r="D87" s="1" t="s">
        <v>488</v>
      </c>
      <c r="E87" s="1" t="s">
        <v>496</v>
      </c>
      <c r="F87" s="1" t="s">
        <v>497</v>
      </c>
      <c r="G87" s="1" t="s">
        <v>498</v>
      </c>
      <c r="H87" s="1" t="s">
        <v>499</v>
      </c>
      <c r="I87" s="1" t="s">
        <v>27</v>
      </c>
      <c r="J87" s="1" t="s">
        <v>39</v>
      </c>
      <c r="K87" s="1" t="s">
        <v>29</v>
      </c>
      <c r="L87" s="1" t="s">
        <v>69</v>
      </c>
      <c r="M87" s="1" t="s">
        <v>500</v>
      </c>
      <c r="N87" s="1" t="s">
        <v>501</v>
      </c>
      <c r="O87" s="1"/>
      <c r="P87" s="1"/>
      <c r="Q87" s="1" t="s">
        <v>214</v>
      </c>
      <c r="R87" s="1" t="s">
        <v>34</v>
      </c>
      <c r="S87" s="1">
        <v>1</v>
      </c>
      <c r="T87" s="130" t="s">
        <v>35</v>
      </c>
      <c r="U87" s="104" t="s">
        <v>92</v>
      </c>
    </row>
    <row r="88" spans="2:21" s="105" customFormat="1" ht="130.5" hidden="1" customHeight="1">
      <c r="B88" s="150">
        <f t="shared" si="1"/>
        <v>80</v>
      </c>
      <c r="C88" s="1" t="s">
        <v>502</v>
      </c>
      <c r="D88" s="1" t="s">
        <v>503</v>
      </c>
      <c r="E88" s="1" t="s">
        <v>504</v>
      </c>
      <c r="F88" s="1" t="s">
        <v>505</v>
      </c>
      <c r="G88" s="1" t="s">
        <v>506</v>
      </c>
      <c r="H88" s="1" t="s">
        <v>26</v>
      </c>
      <c r="I88" s="1" t="s">
        <v>27</v>
      </c>
      <c r="J88" s="1" t="s">
        <v>39</v>
      </c>
      <c r="K88" s="1" t="s">
        <v>29</v>
      </c>
      <c r="L88" s="1" t="s">
        <v>30</v>
      </c>
      <c r="M88" s="1" t="s">
        <v>507</v>
      </c>
      <c r="N88" s="1" t="s">
        <v>508</v>
      </c>
      <c r="O88" s="1"/>
      <c r="P88" s="1"/>
      <c r="Q88" s="5" t="s">
        <v>275</v>
      </c>
      <c r="R88" s="5" t="s">
        <v>34</v>
      </c>
      <c r="S88" s="74">
        <v>1</v>
      </c>
      <c r="T88" s="130" t="s">
        <v>35</v>
      </c>
      <c r="U88" s="104" t="s">
        <v>509</v>
      </c>
    </row>
    <row r="89" spans="2:21" s="105" customFormat="1" ht="29.25" hidden="1" customHeight="1">
      <c r="B89" s="142">
        <f t="shared" si="1"/>
        <v>81</v>
      </c>
      <c r="C89" s="1" t="s">
        <v>402</v>
      </c>
      <c r="D89" s="1" t="s">
        <v>403</v>
      </c>
      <c r="E89" s="1" t="s">
        <v>510</v>
      </c>
      <c r="F89" s="1" t="s">
        <v>511</v>
      </c>
      <c r="G89" s="1" t="s">
        <v>512</v>
      </c>
      <c r="H89" s="1" t="s">
        <v>407</v>
      </c>
      <c r="I89" s="1" t="s">
        <v>27</v>
      </c>
      <c r="J89" s="1" t="s">
        <v>39</v>
      </c>
      <c r="K89" s="1" t="s">
        <v>29</v>
      </c>
      <c r="L89" s="1" t="s">
        <v>143</v>
      </c>
      <c r="M89" s="1" t="s">
        <v>513</v>
      </c>
      <c r="N89" s="1" t="s">
        <v>514</v>
      </c>
      <c r="O89" s="1"/>
      <c r="P89" s="1"/>
      <c r="Q89" s="5" t="s">
        <v>214</v>
      </c>
      <c r="R89" s="5" t="s">
        <v>86</v>
      </c>
      <c r="S89" s="74"/>
      <c r="T89" s="102"/>
      <c r="U89" s="104" t="s">
        <v>515</v>
      </c>
    </row>
    <row r="90" spans="2:21" s="105" customFormat="1" ht="93" hidden="1" customHeight="1">
      <c r="B90" s="150">
        <f t="shared" si="1"/>
        <v>82</v>
      </c>
      <c r="C90" s="1" t="s">
        <v>502</v>
      </c>
      <c r="D90" s="1" t="s">
        <v>503</v>
      </c>
      <c r="E90" s="1" t="s">
        <v>516</v>
      </c>
      <c r="F90" s="1" t="s">
        <v>517</v>
      </c>
      <c r="G90" s="1" t="s">
        <v>518</v>
      </c>
      <c r="H90" s="1" t="s">
        <v>26</v>
      </c>
      <c r="I90" s="1" t="s">
        <v>27</v>
      </c>
      <c r="J90" s="1" t="s">
        <v>133</v>
      </c>
      <c r="K90" s="1" t="s">
        <v>29</v>
      </c>
      <c r="L90" s="1" t="s">
        <v>30</v>
      </c>
      <c r="M90" s="1" t="s">
        <v>519</v>
      </c>
      <c r="N90" s="1" t="s">
        <v>520</v>
      </c>
      <c r="O90" s="1"/>
      <c r="P90" s="1"/>
      <c r="Q90" s="5" t="s">
        <v>33</v>
      </c>
      <c r="R90" s="5" t="s">
        <v>34</v>
      </c>
      <c r="S90" s="74">
        <v>0.25</v>
      </c>
      <c r="T90" s="130" t="s">
        <v>35</v>
      </c>
      <c r="U90" s="104" t="s">
        <v>521</v>
      </c>
    </row>
    <row r="91" spans="2:21" s="105" customFormat="1" ht="80.25" hidden="1" customHeight="1" thickBot="1">
      <c r="B91" s="150">
        <f t="shared" si="1"/>
        <v>83</v>
      </c>
      <c r="C91" s="121" t="s">
        <v>502</v>
      </c>
      <c r="D91" s="1" t="s">
        <v>503</v>
      </c>
      <c r="E91" s="1" t="s">
        <v>522</v>
      </c>
      <c r="F91" s="1" t="s">
        <v>523</v>
      </c>
      <c r="G91" s="1" t="s">
        <v>524</v>
      </c>
      <c r="H91" s="1" t="s">
        <v>26</v>
      </c>
      <c r="I91" s="1" t="s">
        <v>53</v>
      </c>
      <c r="J91" s="121" t="s">
        <v>39</v>
      </c>
      <c r="K91" s="1" t="s">
        <v>265</v>
      </c>
      <c r="L91" s="1" t="s">
        <v>30</v>
      </c>
      <c r="M91" s="1" t="s">
        <v>525</v>
      </c>
      <c r="N91" s="1" t="s">
        <v>526</v>
      </c>
      <c r="O91" s="1"/>
      <c r="P91" s="1"/>
      <c r="Q91" s="5" t="s">
        <v>527</v>
      </c>
      <c r="R91" s="5" t="s">
        <v>34</v>
      </c>
      <c r="S91" s="5" t="s">
        <v>528</v>
      </c>
      <c r="T91" s="131" t="s">
        <v>91</v>
      </c>
      <c r="U91" s="104" t="s">
        <v>529</v>
      </c>
    </row>
    <row r="93" spans="2:21" ht="13.5" thickBot="1"/>
    <row r="94" spans="2:21" ht="60" customHeight="1" thickBot="1">
      <c r="B94" s="136" t="s">
        <v>530</v>
      </c>
      <c r="C94" s="137"/>
      <c r="D94" s="137"/>
      <c r="E94" s="137"/>
      <c r="F94" s="137"/>
      <c r="G94" s="137"/>
      <c r="H94" s="137"/>
      <c r="I94" s="133"/>
      <c r="J94" s="133"/>
      <c r="K94" s="133"/>
      <c r="L94" s="133"/>
      <c r="M94" s="137"/>
      <c r="N94" s="137"/>
      <c r="O94" s="137"/>
      <c r="P94" s="137"/>
      <c r="Q94" s="133"/>
      <c r="R94" s="133"/>
      <c r="S94" s="133"/>
      <c r="T94" s="137"/>
      <c r="U94" s="168"/>
    </row>
    <row r="96" spans="2:21">
      <c r="D96" s="112">
        <v>2</v>
      </c>
    </row>
    <row r="97" spans="4:4">
      <c r="D97" s="112">
        <v>7</v>
      </c>
    </row>
    <row r="98" spans="4:4">
      <c r="D98" s="112">
        <v>3</v>
      </c>
    </row>
  </sheetData>
  <autoFilter ref="A8:V91" xr:uid="{00000000-0009-0000-0000-000001000000}">
    <filterColumn colId="12" showButton="0"/>
    <filterColumn colId="13" showButton="0"/>
    <filterColumn colId="14" showButton="0"/>
    <filterColumn colId="17">
      <filters>
        <filter val="Activo"/>
      </filters>
    </filterColumn>
    <filterColumn colId="19">
      <filters blank="1"/>
    </filterColumn>
    <sortState xmlns:xlrd2="http://schemas.microsoft.com/office/spreadsheetml/2017/richdata2" ref="A9:V91">
      <sortCondition ref="C8:C91"/>
    </sortState>
  </autoFilter>
  <mergeCells count="9">
    <mergeCell ref="F5:S6"/>
    <mergeCell ref="T5:U6"/>
    <mergeCell ref="B2:B6"/>
    <mergeCell ref="C2:E4"/>
    <mergeCell ref="F2:S4"/>
    <mergeCell ref="T2:U2"/>
    <mergeCell ref="T3:U3"/>
    <mergeCell ref="T4:U4"/>
    <mergeCell ref="C5:E6"/>
  </mergeCells>
  <pageMargins left="0.7" right="0.7" top="0.75" bottom="0.75" header="0.3" footer="0.3"/>
  <pageSetup scale="79" orientation="portrait" r:id="rId1"/>
  <rowBreaks count="1" manualBreakCount="1">
    <brk id="18" max="16383" man="1"/>
  </rowBreaks>
  <colBreaks count="1" manualBreakCount="1">
    <brk id="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81"/>
  <sheetViews>
    <sheetView topLeftCell="D1" zoomScaleNormal="100" workbookViewId="0">
      <pane ySplit="1" topLeftCell="A74" activePane="bottomLeft" state="frozen"/>
      <selection pane="bottomLeft" activeCell="K74" sqref="K74"/>
    </sheetView>
  </sheetViews>
  <sheetFormatPr defaultColWidth="11.42578125" defaultRowHeight="15"/>
  <cols>
    <col min="1" max="1" width="7.42578125" style="25" customWidth="1"/>
    <col min="2" max="2" width="22.42578125" style="25" customWidth="1"/>
    <col min="3" max="3" width="24.42578125" style="25" customWidth="1"/>
    <col min="4" max="4" width="39.5703125" style="25" customWidth="1"/>
    <col min="5" max="5" width="48.7109375" style="25" customWidth="1"/>
    <col min="6" max="6" width="20.85546875" style="25" customWidth="1"/>
    <col min="7" max="7" width="24.42578125" style="25" customWidth="1"/>
    <col min="8" max="10" width="24.42578125" style="32" customWidth="1"/>
    <col min="11" max="12" width="24.42578125" style="25" customWidth="1"/>
    <col min="13" max="16384" width="11.42578125" style="25"/>
  </cols>
  <sheetData>
    <row r="1" spans="1:12" ht="30.75" thickBot="1">
      <c r="A1" s="245" t="s">
        <v>984</v>
      </c>
      <c r="B1" s="245"/>
      <c r="C1" s="173" t="s">
        <v>985</v>
      </c>
      <c r="D1" s="173" t="s">
        <v>986</v>
      </c>
      <c r="E1" s="173" t="s">
        <v>987</v>
      </c>
      <c r="F1" s="173" t="s">
        <v>988</v>
      </c>
      <c r="G1" s="173" t="s">
        <v>989</v>
      </c>
      <c r="H1" s="173" t="s">
        <v>990</v>
      </c>
      <c r="I1" s="173" t="s">
        <v>991</v>
      </c>
      <c r="J1" s="173" t="s">
        <v>992</v>
      </c>
      <c r="K1" s="173" t="s">
        <v>993</v>
      </c>
      <c r="L1" s="173" t="s">
        <v>994</v>
      </c>
    </row>
    <row r="2" spans="1:12" ht="120.75" thickBot="1">
      <c r="A2" s="38" t="s">
        <v>995</v>
      </c>
      <c r="B2" s="38" t="s">
        <v>996</v>
      </c>
      <c r="C2" s="24" t="s">
        <v>997</v>
      </c>
      <c r="D2" s="30" t="s">
        <v>998</v>
      </c>
      <c r="E2" s="30" t="s">
        <v>999</v>
      </c>
      <c r="F2" s="33">
        <v>1</v>
      </c>
      <c r="G2" s="31" t="s">
        <v>33</v>
      </c>
      <c r="H2" s="35">
        <v>517</v>
      </c>
      <c r="I2" s="35">
        <v>400</v>
      </c>
      <c r="J2" s="36">
        <f>+(H2/I2)</f>
        <v>1.2925</v>
      </c>
      <c r="K2" s="37" t="s">
        <v>555</v>
      </c>
      <c r="L2" s="38"/>
    </row>
    <row r="3" spans="1:12" ht="75.75" customHeight="1" thickBot="1">
      <c r="A3" s="38" t="s">
        <v>995</v>
      </c>
      <c r="B3" s="38" t="s">
        <v>996</v>
      </c>
      <c r="C3" s="24" t="s">
        <v>997</v>
      </c>
      <c r="D3" s="39" t="s">
        <v>1000</v>
      </c>
      <c r="E3" s="30" t="s">
        <v>1001</v>
      </c>
      <c r="F3" s="33">
        <v>1</v>
      </c>
      <c r="G3" s="35" t="s">
        <v>1002</v>
      </c>
      <c r="H3" s="35">
        <v>4.0632621784345924</v>
      </c>
      <c r="I3" s="35">
        <v>2</v>
      </c>
      <c r="J3" s="36">
        <f>+H3/I3</f>
        <v>2.0316310892172962</v>
      </c>
      <c r="K3" s="37" t="s">
        <v>555</v>
      </c>
      <c r="L3" s="38"/>
    </row>
    <row r="4" spans="1:12" ht="60.75" thickBot="1">
      <c r="A4" s="38" t="s">
        <v>995</v>
      </c>
      <c r="B4" s="38" t="s">
        <v>996</v>
      </c>
      <c r="C4" s="38" t="s">
        <v>1003</v>
      </c>
      <c r="D4" s="39" t="s">
        <v>1004</v>
      </c>
      <c r="E4" s="30" t="s">
        <v>1005</v>
      </c>
      <c r="F4" s="33">
        <v>1</v>
      </c>
      <c r="G4" s="35" t="s">
        <v>1006</v>
      </c>
      <c r="H4" s="35">
        <v>4.248646650038598</v>
      </c>
      <c r="I4" s="35">
        <v>8</v>
      </c>
      <c r="J4" s="40">
        <v>2.1240000000000001</v>
      </c>
      <c r="K4" s="37" t="s">
        <v>555</v>
      </c>
      <c r="L4" s="38"/>
    </row>
    <row r="5" spans="1:12" ht="60.75" thickBot="1">
      <c r="A5" s="38" t="s">
        <v>995</v>
      </c>
      <c r="B5" s="38" t="s">
        <v>996</v>
      </c>
      <c r="C5" s="24" t="s">
        <v>997</v>
      </c>
      <c r="D5" s="39" t="s">
        <v>1007</v>
      </c>
      <c r="E5" s="30" t="s">
        <v>1008</v>
      </c>
      <c r="F5" s="33">
        <v>1</v>
      </c>
      <c r="G5" s="35" t="s">
        <v>33</v>
      </c>
      <c r="H5" s="35">
        <v>405</v>
      </c>
      <c r="I5" s="35">
        <v>400</v>
      </c>
      <c r="J5" s="36">
        <f t="shared" ref="J5:J18" si="0">+H5/I5</f>
        <v>1.0125</v>
      </c>
      <c r="K5" s="37" t="s">
        <v>555</v>
      </c>
      <c r="L5" s="38"/>
    </row>
    <row r="6" spans="1:12" ht="60.75" thickBot="1">
      <c r="A6" s="38" t="s">
        <v>995</v>
      </c>
      <c r="B6" s="38" t="s">
        <v>996</v>
      </c>
      <c r="C6" s="24" t="s">
        <v>997</v>
      </c>
      <c r="D6" s="39" t="s">
        <v>1009</v>
      </c>
      <c r="E6" s="30" t="s">
        <v>1010</v>
      </c>
      <c r="F6" s="33">
        <v>1</v>
      </c>
      <c r="G6" s="35" t="s">
        <v>33</v>
      </c>
      <c r="H6" s="35">
        <v>1</v>
      </c>
      <c r="I6" s="35">
        <v>1</v>
      </c>
      <c r="J6" s="36">
        <f t="shared" si="0"/>
        <v>1</v>
      </c>
      <c r="K6" s="37" t="s">
        <v>555</v>
      </c>
      <c r="L6" s="38"/>
    </row>
    <row r="7" spans="1:12" ht="45.75" thickBot="1">
      <c r="A7" s="38" t="s">
        <v>995</v>
      </c>
      <c r="B7" s="38" t="s">
        <v>996</v>
      </c>
      <c r="C7" s="38" t="s">
        <v>1003</v>
      </c>
      <c r="D7" s="39" t="s">
        <v>1011</v>
      </c>
      <c r="E7" s="30" t="s">
        <v>1012</v>
      </c>
      <c r="F7" s="33">
        <v>1</v>
      </c>
      <c r="G7" s="35" t="s">
        <v>1013</v>
      </c>
      <c r="H7" s="35">
        <v>268</v>
      </c>
      <c r="I7" s="35">
        <v>100</v>
      </c>
      <c r="J7" s="36">
        <f t="shared" si="0"/>
        <v>2.68</v>
      </c>
      <c r="K7" s="37" t="s">
        <v>555</v>
      </c>
      <c r="L7" s="38"/>
    </row>
    <row r="8" spans="1:12" ht="45.75" thickBot="1">
      <c r="A8" s="38" t="s">
        <v>995</v>
      </c>
      <c r="B8" s="38" t="s">
        <v>996</v>
      </c>
      <c r="C8" s="24" t="s">
        <v>997</v>
      </c>
      <c r="D8" s="39" t="s">
        <v>1014</v>
      </c>
      <c r="E8" s="30" t="s">
        <v>1015</v>
      </c>
      <c r="F8" s="33">
        <v>1</v>
      </c>
      <c r="G8" s="35" t="s">
        <v>1013</v>
      </c>
      <c r="H8" s="35">
        <v>6</v>
      </c>
      <c r="I8" s="35">
        <v>5</v>
      </c>
      <c r="J8" s="36">
        <f t="shared" si="0"/>
        <v>1.2</v>
      </c>
      <c r="K8" s="37" t="s">
        <v>555</v>
      </c>
      <c r="L8" s="38"/>
    </row>
    <row r="9" spans="1:12" ht="45.75" thickBot="1">
      <c r="A9" s="38" t="s">
        <v>995</v>
      </c>
      <c r="B9" s="38" t="s">
        <v>996</v>
      </c>
      <c r="C9" s="38" t="s">
        <v>1003</v>
      </c>
      <c r="D9" s="39" t="s">
        <v>1016</v>
      </c>
      <c r="E9" s="30" t="s">
        <v>1017</v>
      </c>
      <c r="F9" s="33">
        <v>1</v>
      </c>
      <c r="G9" s="35" t="s">
        <v>33</v>
      </c>
      <c r="H9" s="35">
        <v>892</v>
      </c>
      <c r="I9" s="35">
        <v>800</v>
      </c>
      <c r="J9" s="41">
        <f t="shared" si="0"/>
        <v>1.115</v>
      </c>
      <c r="K9" s="37" t="s">
        <v>555</v>
      </c>
      <c r="L9" s="38"/>
    </row>
    <row r="10" spans="1:12" ht="36" customHeight="1" thickBot="1">
      <c r="A10" s="38" t="s">
        <v>995</v>
      </c>
      <c r="B10" s="38" t="s">
        <v>996</v>
      </c>
      <c r="C10" s="24" t="s">
        <v>997</v>
      </c>
      <c r="D10" s="39" t="s">
        <v>1018</v>
      </c>
      <c r="E10" s="30" t="s">
        <v>1019</v>
      </c>
      <c r="F10" s="33">
        <v>1</v>
      </c>
      <c r="G10" s="35" t="s">
        <v>1013</v>
      </c>
      <c r="H10" s="35">
        <v>1177</v>
      </c>
      <c r="I10" s="35">
        <v>1150</v>
      </c>
      <c r="J10" s="36">
        <f t="shared" si="0"/>
        <v>1.0234782608695652</v>
      </c>
      <c r="K10" s="37" t="s">
        <v>555</v>
      </c>
      <c r="L10" s="38"/>
    </row>
    <row r="11" spans="1:12" ht="75.75" thickBot="1">
      <c r="A11" s="38" t="s">
        <v>995</v>
      </c>
      <c r="B11" s="38" t="s">
        <v>996</v>
      </c>
      <c r="C11" s="38" t="s">
        <v>1020</v>
      </c>
      <c r="D11" s="39" t="s">
        <v>1021</v>
      </c>
      <c r="E11" s="30" t="s">
        <v>1022</v>
      </c>
      <c r="F11" s="33">
        <v>0.7</v>
      </c>
      <c r="G11" s="35" t="s">
        <v>1023</v>
      </c>
      <c r="H11" s="42">
        <v>36.590000000000003</v>
      </c>
      <c r="I11" s="35">
        <v>46</v>
      </c>
      <c r="J11" s="36">
        <f t="shared" si="0"/>
        <v>0.79543478260869571</v>
      </c>
      <c r="K11" s="37" t="s">
        <v>555</v>
      </c>
      <c r="L11" s="38"/>
    </row>
    <row r="12" spans="1:12" ht="60.75" thickBot="1">
      <c r="A12" s="38" t="s">
        <v>995</v>
      </c>
      <c r="B12" s="38" t="s">
        <v>996</v>
      </c>
      <c r="C12" s="38" t="s">
        <v>1003</v>
      </c>
      <c r="D12" s="39" t="s">
        <v>1024</v>
      </c>
      <c r="E12" s="30" t="s">
        <v>1025</v>
      </c>
      <c r="F12" s="33">
        <v>1</v>
      </c>
      <c r="G12" s="35" t="s">
        <v>33</v>
      </c>
      <c r="H12" s="35">
        <v>4260</v>
      </c>
      <c r="I12" s="35">
        <v>5917</v>
      </c>
      <c r="J12" s="36">
        <f t="shared" si="0"/>
        <v>0.71995943890485048</v>
      </c>
      <c r="K12" s="43" t="s">
        <v>72</v>
      </c>
      <c r="L12" s="44" t="s">
        <v>1026</v>
      </c>
    </row>
    <row r="13" spans="1:12" ht="90.75" thickBot="1">
      <c r="A13" s="38" t="s">
        <v>1027</v>
      </c>
      <c r="B13" s="38" t="s">
        <v>1028</v>
      </c>
      <c r="C13" s="24" t="s">
        <v>997</v>
      </c>
      <c r="D13" s="39" t="s">
        <v>123</v>
      </c>
      <c r="E13" s="30" t="s">
        <v>124</v>
      </c>
      <c r="F13" s="33">
        <v>1</v>
      </c>
      <c r="G13" s="35" t="s">
        <v>33</v>
      </c>
      <c r="H13" s="35">
        <v>1357</v>
      </c>
      <c r="I13" s="35">
        <v>1420</v>
      </c>
      <c r="J13" s="36">
        <f t="shared" si="0"/>
        <v>0.95563380281690136</v>
      </c>
      <c r="K13" s="37" t="s">
        <v>555</v>
      </c>
      <c r="L13" s="38"/>
    </row>
    <row r="14" spans="1:12" ht="105.75" thickBot="1">
      <c r="A14" s="38" t="s">
        <v>1027</v>
      </c>
      <c r="B14" s="38" t="s">
        <v>1028</v>
      </c>
      <c r="C14" s="38" t="s">
        <v>1003</v>
      </c>
      <c r="D14" s="39" t="s">
        <v>131</v>
      </c>
      <c r="E14" s="30" t="s">
        <v>132</v>
      </c>
      <c r="F14" s="33">
        <v>0.3</v>
      </c>
      <c r="G14" s="35" t="s">
        <v>33</v>
      </c>
      <c r="H14" s="35">
        <v>1084</v>
      </c>
      <c r="I14" s="35">
        <v>6208</v>
      </c>
      <c r="J14" s="36">
        <f t="shared" si="0"/>
        <v>0.17461340206185566</v>
      </c>
      <c r="K14" s="37" t="s">
        <v>555</v>
      </c>
      <c r="L14" s="38"/>
    </row>
    <row r="15" spans="1:12" ht="60.75" thickBot="1">
      <c r="A15" s="38" t="s">
        <v>1029</v>
      </c>
      <c r="B15" s="38" t="s">
        <v>1030</v>
      </c>
      <c r="C15" s="38" t="s">
        <v>1003</v>
      </c>
      <c r="D15" s="39" t="s">
        <v>24</v>
      </c>
      <c r="E15" s="30" t="s">
        <v>25</v>
      </c>
      <c r="F15" s="33">
        <v>0.5</v>
      </c>
      <c r="G15" s="35" t="s">
        <v>33</v>
      </c>
      <c r="H15" s="35">
        <v>3670</v>
      </c>
      <c r="I15" s="35">
        <v>5769</v>
      </c>
      <c r="J15" s="36">
        <f t="shared" si="0"/>
        <v>0.63615877968452073</v>
      </c>
      <c r="K15" s="37" t="s">
        <v>555</v>
      </c>
      <c r="L15" s="38" t="s">
        <v>648</v>
      </c>
    </row>
    <row r="16" spans="1:12" ht="45.75" thickBot="1">
      <c r="A16" s="38" t="s">
        <v>1029</v>
      </c>
      <c r="B16" s="38" t="s">
        <v>1030</v>
      </c>
      <c r="C16" s="38" t="s">
        <v>1003</v>
      </c>
      <c r="D16" s="39" t="s">
        <v>1031</v>
      </c>
      <c r="E16" s="30" t="s">
        <v>38</v>
      </c>
      <c r="F16" s="34">
        <v>0.999</v>
      </c>
      <c r="G16" s="35" t="s">
        <v>33</v>
      </c>
      <c r="H16" s="35">
        <v>29368</v>
      </c>
      <c r="I16" s="35">
        <v>29368</v>
      </c>
      <c r="J16" s="36">
        <f t="shared" si="0"/>
        <v>1</v>
      </c>
      <c r="K16" s="37" t="s">
        <v>555</v>
      </c>
      <c r="L16" s="38" t="s">
        <v>1032</v>
      </c>
    </row>
    <row r="17" spans="1:12" ht="45.75" thickBot="1">
      <c r="A17" s="38" t="s">
        <v>1029</v>
      </c>
      <c r="B17" s="38" t="s">
        <v>1030</v>
      </c>
      <c r="C17" s="38" t="s">
        <v>1020</v>
      </c>
      <c r="D17" s="39" t="s">
        <v>44</v>
      </c>
      <c r="E17" s="30" t="s">
        <v>45</v>
      </c>
      <c r="F17" s="33">
        <v>0.7</v>
      </c>
      <c r="G17" s="35" t="s">
        <v>33</v>
      </c>
      <c r="H17" s="35">
        <v>9</v>
      </c>
      <c r="I17" s="35">
        <v>12</v>
      </c>
      <c r="J17" s="36">
        <f t="shared" si="0"/>
        <v>0.75</v>
      </c>
      <c r="K17" s="37" t="s">
        <v>555</v>
      </c>
      <c r="L17" s="38" t="s">
        <v>1033</v>
      </c>
    </row>
    <row r="18" spans="1:12" ht="60.75" thickBot="1">
      <c r="A18" s="38" t="s">
        <v>1029</v>
      </c>
      <c r="B18" s="38" t="s">
        <v>1030</v>
      </c>
      <c r="C18" s="24" t="s">
        <v>997</v>
      </c>
      <c r="D18" s="39" t="s">
        <v>1034</v>
      </c>
      <c r="E18" s="30" t="s">
        <v>1035</v>
      </c>
      <c r="F18" s="33">
        <v>0.95</v>
      </c>
      <c r="G18" s="35" t="s">
        <v>33</v>
      </c>
      <c r="H18" s="35">
        <v>966</v>
      </c>
      <c r="I18" s="35">
        <v>985</v>
      </c>
      <c r="J18" s="36">
        <f t="shared" si="0"/>
        <v>0.98071065989847717</v>
      </c>
      <c r="K18" s="37" t="s">
        <v>555</v>
      </c>
      <c r="L18" s="38" t="s">
        <v>1033</v>
      </c>
    </row>
    <row r="19" spans="1:12" ht="45.75" thickBot="1">
      <c r="A19" s="38" t="s">
        <v>1036</v>
      </c>
      <c r="B19" s="38" t="s">
        <v>1037</v>
      </c>
      <c r="C19" s="38" t="s">
        <v>1020</v>
      </c>
      <c r="D19" s="39" t="s">
        <v>155</v>
      </c>
      <c r="E19" s="30" t="s">
        <v>156</v>
      </c>
      <c r="F19" s="29" t="s">
        <v>1038</v>
      </c>
      <c r="G19" s="35" t="s">
        <v>1039</v>
      </c>
      <c r="H19" s="35">
        <v>11</v>
      </c>
      <c r="I19" s="35">
        <v>12</v>
      </c>
      <c r="J19" s="36">
        <f>(H19-I19)/I19</f>
        <v>-8.3333333333333329E-2</v>
      </c>
      <c r="K19" s="37" t="s">
        <v>555</v>
      </c>
      <c r="L19" s="38"/>
    </row>
    <row r="20" spans="1:12" ht="75.75" thickBot="1">
      <c r="A20" s="38" t="s">
        <v>1036</v>
      </c>
      <c r="B20" s="38" t="s">
        <v>1037</v>
      </c>
      <c r="C20" s="38" t="s">
        <v>1020</v>
      </c>
      <c r="D20" s="39" t="s">
        <v>163</v>
      </c>
      <c r="E20" s="30" t="s">
        <v>164</v>
      </c>
      <c r="F20" s="33">
        <v>1</v>
      </c>
      <c r="G20" s="35" t="s">
        <v>33</v>
      </c>
      <c r="H20" s="35">
        <v>34</v>
      </c>
      <c r="I20" s="35">
        <v>36</v>
      </c>
      <c r="J20" s="36">
        <f>+(H20/I20)</f>
        <v>0.94444444444444442</v>
      </c>
      <c r="K20" s="37" t="s">
        <v>555</v>
      </c>
      <c r="L20" s="38"/>
    </row>
    <row r="21" spans="1:12" ht="60.75" thickBot="1">
      <c r="A21" s="38" t="s">
        <v>1040</v>
      </c>
      <c r="B21" s="38" t="s">
        <v>1041</v>
      </c>
      <c r="C21" s="38" t="s">
        <v>1020</v>
      </c>
      <c r="D21" s="39" t="s">
        <v>505</v>
      </c>
      <c r="E21" s="30" t="s">
        <v>506</v>
      </c>
      <c r="F21" s="33">
        <v>1</v>
      </c>
      <c r="G21" s="35" t="s">
        <v>268</v>
      </c>
      <c r="H21" s="35">
        <v>1456</v>
      </c>
      <c r="I21" s="35">
        <v>1456</v>
      </c>
      <c r="J21" s="36">
        <f>+(H21/I21)</f>
        <v>1</v>
      </c>
      <c r="K21" s="37" t="s">
        <v>555</v>
      </c>
      <c r="L21" s="38" t="s">
        <v>1042</v>
      </c>
    </row>
    <row r="22" spans="1:12" ht="75.75" thickBot="1">
      <c r="A22" s="38" t="s">
        <v>1040</v>
      </c>
      <c r="B22" s="38" t="s">
        <v>1041</v>
      </c>
      <c r="C22" s="38" t="s">
        <v>1003</v>
      </c>
      <c r="D22" s="39" t="s">
        <v>517</v>
      </c>
      <c r="E22" s="30" t="s">
        <v>518</v>
      </c>
      <c r="F22" s="58">
        <v>0.25</v>
      </c>
      <c r="G22" s="35" t="s">
        <v>33</v>
      </c>
      <c r="H22" s="45">
        <v>43</v>
      </c>
      <c r="I22" s="45">
        <v>537</v>
      </c>
      <c r="J22" s="46">
        <f>+(H22/I22)</f>
        <v>8.0074487895716945E-2</v>
      </c>
      <c r="K22" s="37" t="s">
        <v>555</v>
      </c>
      <c r="L22" s="38"/>
    </row>
    <row r="23" spans="1:12" ht="60.75" thickBot="1">
      <c r="A23" s="38" t="s">
        <v>1040</v>
      </c>
      <c r="B23" s="38" t="s">
        <v>1041</v>
      </c>
      <c r="C23" s="24" t="s">
        <v>997</v>
      </c>
      <c r="D23" s="39" t="s">
        <v>523</v>
      </c>
      <c r="E23" s="30" t="s">
        <v>524</v>
      </c>
      <c r="F23" s="29" t="s">
        <v>1043</v>
      </c>
      <c r="G23" s="35" t="s">
        <v>1044</v>
      </c>
      <c r="H23" s="35">
        <v>7997</v>
      </c>
      <c r="I23" s="35">
        <v>1111</v>
      </c>
      <c r="J23" s="47" t="s">
        <v>1045</v>
      </c>
      <c r="K23" s="37" t="s">
        <v>555</v>
      </c>
      <c r="L23" s="38" t="s">
        <v>648</v>
      </c>
    </row>
    <row r="24" spans="1:12" ht="45.75" thickBot="1">
      <c r="A24" s="38" t="s">
        <v>1046</v>
      </c>
      <c r="B24" s="38" t="s">
        <v>1047</v>
      </c>
      <c r="C24" s="38" t="s">
        <v>1003</v>
      </c>
      <c r="D24" s="39" t="s">
        <v>1048</v>
      </c>
      <c r="E24" s="30" t="s">
        <v>1049</v>
      </c>
      <c r="F24" s="33">
        <v>0.7</v>
      </c>
      <c r="G24" s="35" t="s">
        <v>33</v>
      </c>
      <c r="H24" s="35">
        <v>111</v>
      </c>
      <c r="I24" s="35">
        <v>165</v>
      </c>
      <c r="J24" s="46">
        <f t="shared" ref="J24:J32" si="1">+(H24/I24)</f>
        <v>0.67272727272727273</v>
      </c>
      <c r="K24" s="37" t="s">
        <v>555</v>
      </c>
      <c r="L24" s="38"/>
    </row>
    <row r="25" spans="1:12" ht="30.75" thickBot="1">
      <c r="A25" s="38" t="s">
        <v>1046</v>
      </c>
      <c r="B25" s="38" t="s">
        <v>1047</v>
      </c>
      <c r="C25" s="24" t="s">
        <v>997</v>
      </c>
      <c r="D25" s="39" t="s">
        <v>1050</v>
      </c>
      <c r="E25" s="30" t="s">
        <v>1051</v>
      </c>
      <c r="F25" s="33">
        <v>1</v>
      </c>
      <c r="G25" s="35" t="s">
        <v>33</v>
      </c>
      <c r="H25" s="35">
        <v>124</v>
      </c>
      <c r="I25" s="35">
        <v>124</v>
      </c>
      <c r="J25" s="46">
        <f t="shared" si="1"/>
        <v>1</v>
      </c>
      <c r="K25" s="37" t="s">
        <v>555</v>
      </c>
      <c r="L25" s="38"/>
    </row>
    <row r="26" spans="1:12" ht="45.75" thickBot="1">
      <c r="A26" s="38" t="s">
        <v>1052</v>
      </c>
      <c r="B26" s="38" t="s">
        <v>1053</v>
      </c>
      <c r="C26" s="38" t="s">
        <v>1020</v>
      </c>
      <c r="D26" s="39" t="s">
        <v>1054</v>
      </c>
      <c r="E26" s="30" t="s">
        <v>1055</v>
      </c>
      <c r="F26" s="33">
        <v>1</v>
      </c>
      <c r="G26" s="35" t="s">
        <v>33</v>
      </c>
      <c r="H26" s="35">
        <v>597</v>
      </c>
      <c r="I26" s="35">
        <v>733</v>
      </c>
      <c r="J26" s="36">
        <f t="shared" si="1"/>
        <v>0.81446111869031379</v>
      </c>
      <c r="K26" s="37" t="s">
        <v>555</v>
      </c>
      <c r="L26" s="38"/>
    </row>
    <row r="27" spans="1:12" ht="30.75" thickBot="1">
      <c r="A27" s="38" t="s">
        <v>1052</v>
      </c>
      <c r="B27" s="38" t="s">
        <v>1053</v>
      </c>
      <c r="C27" s="38" t="s">
        <v>1003</v>
      </c>
      <c r="D27" s="39" t="s">
        <v>171</v>
      </c>
      <c r="E27" s="30" t="s">
        <v>172</v>
      </c>
      <c r="F27" s="33">
        <v>1</v>
      </c>
      <c r="G27" s="35" t="s">
        <v>33</v>
      </c>
      <c r="H27" s="42">
        <v>0.93</v>
      </c>
      <c r="I27" s="42">
        <v>0.93</v>
      </c>
      <c r="J27" s="46">
        <f t="shared" si="1"/>
        <v>1</v>
      </c>
      <c r="K27" s="37" t="s">
        <v>555</v>
      </c>
      <c r="L27" s="38"/>
    </row>
    <row r="28" spans="1:12" ht="60.75" thickBot="1">
      <c r="A28" s="38" t="s">
        <v>1056</v>
      </c>
      <c r="B28" s="38" t="s">
        <v>1057</v>
      </c>
      <c r="C28" s="24" t="s">
        <v>997</v>
      </c>
      <c r="D28" s="39" t="s">
        <v>1058</v>
      </c>
      <c r="E28" s="30" t="s">
        <v>1059</v>
      </c>
      <c r="F28" s="33">
        <v>1</v>
      </c>
      <c r="G28" s="35" t="s">
        <v>33</v>
      </c>
      <c r="H28" s="35">
        <v>192</v>
      </c>
      <c r="I28" s="35">
        <v>152</v>
      </c>
      <c r="J28" s="36">
        <f t="shared" si="1"/>
        <v>1.263157894736842</v>
      </c>
      <c r="K28" s="37" t="s">
        <v>555</v>
      </c>
      <c r="L28" s="38"/>
    </row>
    <row r="29" spans="1:12" ht="45.75" thickBot="1">
      <c r="A29" s="38" t="s">
        <v>1056</v>
      </c>
      <c r="B29" s="38" t="s">
        <v>1057</v>
      </c>
      <c r="C29" s="24" t="s">
        <v>997</v>
      </c>
      <c r="D29" s="39" t="s">
        <v>1060</v>
      </c>
      <c r="E29" s="30" t="s">
        <v>1061</v>
      </c>
      <c r="F29" s="33">
        <v>1</v>
      </c>
      <c r="G29" s="35" t="s">
        <v>33</v>
      </c>
      <c r="H29" s="35">
        <v>774</v>
      </c>
      <c r="I29" s="35">
        <v>760</v>
      </c>
      <c r="J29" s="36">
        <f t="shared" si="1"/>
        <v>1.0184210526315789</v>
      </c>
      <c r="K29" s="37" t="s">
        <v>555</v>
      </c>
      <c r="L29" s="38"/>
    </row>
    <row r="30" spans="1:12" ht="60.75" thickBot="1">
      <c r="A30" s="38" t="s">
        <v>1056</v>
      </c>
      <c r="B30" s="38" t="s">
        <v>1057</v>
      </c>
      <c r="C30" s="24" t="s">
        <v>997</v>
      </c>
      <c r="D30" s="39" t="s">
        <v>1062</v>
      </c>
      <c r="E30" s="30" t="s">
        <v>1063</v>
      </c>
      <c r="F30" s="33">
        <v>1</v>
      </c>
      <c r="G30" s="35" t="s">
        <v>33</v>
      </c>
      <c r="H30" s="35">
        <v>1731</v>
      </c>
      <c r="I30" s="35">
        <v>1200</v>
      </c>
      <c r="J30" s="36">
        <f t="shared" si="1"/>
        <v>1.4424999999999999</v>
      </c>
      <c r="K30" s="37" t="s">
        <v>555</v>
      </c>
      <c r="L30" s="38"/>
    </row>
    <row r="31" spans="1:12" ht="75.75" thickBot="1">
      <c r="A31" s="38" t="s">
        <v>1056</v>
      </c>
      <c r="B31" s="38" t="s">
        <v>1057</v>
      </c>
      <c r="C31" s="38" t="s">
        <v>1003</v>
      </c>
      <c r="D31" s="39" t="s">
        <v>1064</v>
      </c>
      <c r="E31" s="30" t="s">
        <v>1065</v>
      </c>
      <c r="F31" s="33">
        <v>1</v>
      </c>
      <c r="G31" s="35" t="s">
        <v>33</v>
      </c>
      <c r="H31" s="35">
        <v>154</v>
      </c>
      <c r="I31" s="35">
        <v>144</v>
      </c>
      <c r="J31" s="36">
        <f t="shared" si="1"/>
        <v>1.0694444444444444</v>
      </c>
      <c r="K31" s="37" t="s">
        <v>555</v>
      </c>
      <c r="L31" s="38"/>
    </row>
    <row r="32" spans="1:12" ht="30.75" thickBot="1">
      <c r="A32" s="38" t="s">
        <v>1066</v>
      </c>
      <c r="B32" s="38" t="s">
        <v>1067</v>
      </c>
      <c r="C32" s="38" t="s">
        <v>1003</v>
      </c>
      <c r="D32" s="39" t="s">
        <v>672</v>
      </c>
      <c r="E32" s="30" t="s">
        <v>1068</v>
      </c>
      <c r="F32" s="33">
        <v>0.35</v>
      </c>
      <c r="G32" s="35" t="s">
        <v>268</v>
      </c>
      <c r="H32" s="35">
        <v>622732</v>
      </c>
      <c r="I32" s="35">
        <v>488010</v>
      </c>
      <c r="J32" s="48">
        <f t="shared" si="1"/>
        <v>1.2760640150816582</v>
      </c>
      <c r="K32" s="37" t="s">
        <v>555</v>
      </c>
      <c r="L32" s="38"/>
    </row>
    <row r="33" spans="1:12" ht="60.75" thickBot="1">
      <c r="A33" s="38" t="s">
        <v>1066</v>
      </c>
      <c r="B33" s="38" t="s">
        <v>1067</v>
      </c>
      <c r="C33" s="38" t="s">
        <v>1003</v>
      </c>
      <c r="D33" s="39" t="s">
        <v>1069</v>
      </c>
      <c r="E33" s="30" t="s">
        <v>673</v>
      </c>
      <c r="F33" s="33">
        <v>0.3</v>
      </c>
      <c r="G33" s="35" t="s">
        <v>268</v>
      </c>
      <c r="H33" s="35">
        <v>181128</v>
      </c>
      <c r="I33" s="35">
        <v>272673</v>
      </c>
      <c r="J33" s="48">
        <f>+H33/I33</f>
        <v>0.66426818936968457</v>
      </c>
      <c r="K33" s="37" t="s">
        <v>555</v>
      </c>
      <c r="L33" s="38"/>
    </row>
    <row r="34" spans="1:12" ht="45.75" thickBot="1">
      <c r="A34" s="38" t="s">
        <v>1066</v>
      </c>
      <c r="B34" s="38" t="s">
        <v>1067</v>
      </c>
      <c r="C34" s="24" t="s">
        <v>997</v>
      </c>
      <c r="D34" s="39" t="s">
        <v>1070</v>
      </c>
      <c r="E34" s="30" t="s">
        <v>1071</v>
      </c>
      <c r="F34" s="29" t="s">
        <v>676</v>
      </c>
      <c r="G34" s="35" t="s">
        <v>268</v>
      </c>
      <c r="H34" s="35">
        <v>535</v>
      </c>
      <c r="I34" s="35">
        <v>842</v>
      </c>
      <c r="J34" s="49">
        <f>+H34/I34</f>
        <v>0.63539192399049882</v>
      </c>
      <c r="K34" s="37" t="s">
        <v>555</v>
      </c>
      <c r="L34" s="38"/>
    </row>
    <row r="35" spans="1:12" ht="90.75" thickBot="1">
      <c r="A35" s="38" t="s">
        <v>1072</v>
      </c>
      <c r="B35" s="38" t="s">
        <v>1073</v>
      </c>
      <c r="C35" s="38" t="s">
        <v>1003</v>
      </c>
      <c r="D35" s="39" t="s">
        <v>1074</v>
      </c>
      <c r="E35" s="30" t="s">
        <v>1075</v>
      </c>
      <c r="F35" s="33">
        <v>0.1</v>
      </c>
      <c r="G35" s="35" t="s">
        <v>214</v>
      </c>
      <c r="H35" s="35">
        <v>759260</v>
      </c>
      <c r="I35" s="35">
        <v>11070455</v>
      </c>
      <c r="J35" s="36">
        <f t="shared" ref="J35:J57" si="2">+(H35/I35)</f>
        <v>6.85843535789631E-2</v>
      </c>
      <c r="K35" s="37" t="s">
        <v>555</v>
      </c>
      <c r="L35" s="44"/>
    </row>
    <row r="36" spans="1:12" ht="60.75" thickBot="1">
      <c r="A36" s="38" t="s">
        <v>1072</v>
      </c>
      <c r="B36" s="38" t="s">
        <v>1073</v>
      </c>
      <c r="C36" s="38" t="s">
        <v>1003</v>
      </c>
      <c r="D36" s="39" t="s">
        <v>1076</v>
      </c>
      <c r="E36" s="30" t="s">
        <v>1077</v>
      </c>
      <c r="F36" s="33">
        <v>0.2</v>
      </c>
      <c r="G36" s="35" t="s">
        <v>214</v>
      </c>
      <c r="H36" s="35">
        <v>3358</v>
      </c>
      <c r="I36" s="35">
        <v>32265</v>
      </c>
      <c r="J36" s="36">
        <f t="shared" si="2"/>
        <v>0.10407562374089571</v>
      </c>
      <c r="K36" s="37" t="s">
        <v>555</v>
      </c>
      <c r="L36" s="44"/>
    </row>
    <row r="37" spans="1:12" ht="60.75" thickBot="1">
      <c r="A37" s="38" t="s">
        <v>1072</v>
      </c>
      <c r="B37" s="38" t="s">
        <v>1073</v>
      </c>
      <c r="C37" s="24" t="s">
        <v>997</v>
      </c>
      <c r="D37" s="39" t="s">
        <v>1078</v>
      </c>
      <c r="E37" s="30" t="s">
        <v>1079</v>
      </c>
      <c r="F37" s="33">
        <v>0.9</v>
      </c>
      <c r="G37" s="35" t="s">
        <v>718</v>
      </c>
      <c r="H37" s="35">
        <v>5801904</v>
      </c>
      <c r="I37" s="35">
        <v>7485197</v>
      </c>
      <c r="J37" s="36">
        <f t="shared" si="2"/>
        <v>0.77511707440699285</v>
      </c>
      <c r="K37" s="37" t="s">
        <v>555</v>
      </c>
      <c r="L37" s="44"/>
    </row>
    <row r="38" spans="1:12" ht="60.75" thickBot="1">
      <c r="A38" s="38" t="s">
        <v>1080</v>
      </c>
      <c r="B38" s="38" t="s">
        <v>1081</v>
      </c>
      <c r="C38" s="38" t="s">
        <v>1003</v>
      </c>
      <c r="D38" s="39" t="s">
        <v>209</v>
      </c>
      <c r="E38" s="30" t="s">
        <v>210</v>
      </c>
      <c r="F38" s="33">
        <v>1</v>
      </c>
      <c r="G38" s="35" t="s">
        <v>214</v>
      </c>
      <c r="H38" s="35">
        <v>187</v>
      </c>
      <c r="I38" s="35">
        <v>187</v>
      </c>
      <c r="J38" s="36">
        <f t="shared" si="2"/>
        <v>1</v>
      </c>
      <c r="K38" s="37" t="s">
        <v>555</v>
      </c>
      <c r="L38" s="38"/>
    </row>
    <row r="39" spans="1:12" ht="75.75" thickBot="1">
      <c r="A39" s="38" t="s">
        <v>1080</v>
      </c>
      <c r="B39" s="38" t="s">
        <v>1081</v>
      </c>
      <c r="C39" s="38" t="s">
        <v>1003</v>
      </c>
      <c r="D39" s="39" t="s">
        <v>217</v>
      </c>
      <c r="E39" s="30" t="s">
        <v>1082</v>
      </c>
      <c r="F39" s="33">
        <v>1</v>
      </c>
      <c r="G39" s="35" t="s">
        <v>214</v>
      </c>
      <c r="H39" s="35">
        <v>47</v>
      </c>
      <c r="I39" s="35">
        <v>47</v>
      </c>
      <c r="J39" s="36">
        <f t="shared" si="2"/>
        <v>1</v>
      </c>
      <c r="K39" s="37" t="s">
        <v>555</v>
      </c>
      <c r="L39" s="38"/>
    </row>
    <row r="40" spans="1:12" ht="60.75" thickBot="1">
      <c r="A40" s="38" t="s">
        <v>1080</v>
      </c>
      <c r="B40" s="38" t="s">
        <v>1081</v>
      </c>
      <c r="C40" s="38" t="s">
        <v>1003</v>
      </c>
      <c r="D40" s="39" t="s">
        <v>222</v>
      </c>
      <c r="E40" s="30" t="s">
        <v>1083</v>
      </c>
      <c r="F40" s="33">
        <v>1</v>
      </c>
      <c r="G40" s="35" t="s">
        <v>214</v>
      </c>
      <c r="H40" s="35">
        <v>2564</v>
      </c>
      <c r="I40" s="35">
        <v>2564</v>
      </c>
      <c r="J40" s="36">
        <f t="shared" si="2"/>
        <v>1</v>
      </c>
      <c r="K40" s="37" t="s">
        <v>555</v>
      </c>
      <c r="L40" s="38"/>
    </row>
    <row r="41" spans="1:12" ht="45.75" thickBot="1">
      <c r="A41" s="38" t="s">
        <v>1080</v>
      </c>
      <c r="B41" s="38" t="s">
        <v>1081</v>
      </c>
      <c r="C41" s="38" t="s">
        <v>1003</v>
      </c>
      <c r="D41" s="39" t="s">
        <v>228</v>
      </c>
      <c r="E41" s="30" t="s">
        <v>229</v>
      </c>
      <c r="F41" s="33">
        <v>1</v>
      </c>
      <c r="G41" s="35" t="s">
        <v>214</v>
      </c>
      <c r="H41" s="35">
        <v>88148</v>
      </c>
      <c r="I41" s="35">
        <v>88148</v>
      </c>
      <c r="J41" s="36">
        <f t="shared" si="2"/>
        <v>1</v>
      </c>
      <c r="K41" s="37" t="s">
        <v>555</v>
      </c>
      <c r="L41" s="38"/>
    </row>
    <row r="42" spans="1:12" ht="60.75" thickBot="1">
      <c r="A42" s="38" t="s">
        <v>1080</v>
      </c>
      <c r="B42" s="38" t="s">
        <v>1081</v>
      </c>
      <c r="C42" s="38" t="s">
        <v>1003</v>
      </c>
      <c r="D42" s="39" t="s">
        <v>678</v>
      </c>
      <c r="E42" s="30" t="s">
        <v>679</v>
      </c>
      <c r="F42" s="33">
        <v>1</v>
      </c>
      <c r="G42" s="35" t="s">
        <v>214</v>
      </c>
      <c r="H42" s="35">
        <v>12</v>
      </c>
      <c r="I42" s="35">
        <v>12</v>
      </c>
      <c r="J42" s="36">
        <f t="shared" si="2"/>
        <v>1</v>
      </c>
      <c r="K42" s="37" t="s">
        <v>555</v>
      </c>
      <c r="L42" s="38"/>
    </row>
    <row r="43" spans="1:12" ht="75.75" thickBot="1">
      <c r="A43" s="38" t="s">
        <v>1080</v>
      </c>
      <c r="B43" s="38" t="s">
        <v>1081</v>
      </c>
      <c r="C43" s="38" t="s">
        <v>1003</v>
      </c>
      <c r="D43" s="39" t="s">
        <v>681</v>
      </c>
      <c r="E43" s="30" t="s">
        <v>1084</v>
      </c>
      <c r="F43" s="29">
        <v>1005</v>
      </c>
      <c r="G43" s="35" t="s">
        <v>214</v>
      </c>
      <c r="H43" s="35">
        <v>84</v>
      </c>
      <c r="I43" s="35">
        <v>84</v>
      </c>
      <c r="J43" s="36">
        <f t="shared" si="2"/>
        <v>1</v>
      </c>
      <c r="K43" s="37" t="s">
        <v>555</v>
      </c>
      <c r="L43" s="38"/>
    </row>
    <row r="44" spans="1:12" ht="60.75" thickBot="1">
      <c r="A44" s="38" t="s">
        <v>1080</v>
      </c>
      <c r="B44" s="38" t="s">
        <v>1081</v>
      </c>
      <c r="C44" s="38" t="s">
        <v>1003</v>
      </c>
      <c r="D44" s="39" t="s">
        <v>1085</v>
      </c>
      <c r="E44" s="30" t="s">
        <v>1086</v>
      </c>
      <c r="F44" s="33">
        <v>1</v>
      </c>
      <c r="G44" s="35" t="s">
        <v>214</v>
      </c>
      <c r="H44" s="35">
        <v>7</v>
      </c>
      <c r="I44" s="35">
        <v>7</v>
      </c>
      <c r="J44" s="36">
        <f t="shared" si="2"/>
        <v>1</v>
      </c>
      <c r="K44" s="37" t="s">
        <v>555</v>
      </c>
      <c r="L44" s="38"/>
    </row>
    <row r="45" spans="1:12" ht="45.75" thickBot="1">
      <c r="A45" s="38" t="s">
        <v>1080</v>
      </c>
      <c r="B45" s="38" t="s">
        <v>1081</v>
      </c>
      <c r="C45" s="38" t="s">
        <v>1003</v>
      </c>
      <c r="D45" s="39" t="s">
        <v>689</v>
      </c>
      <c r="E45" s="30" t="s">
        <v>690</v>
      </c>
      <c r="F45" s="33">
        <v>1</v>
      </c>
      <c r="G45" s="35" t="s">
        <v>214</v>
      </c>
      <c r="H45" s="35">
        <v>27</v>
      </c>
      <c r="I45" s="35">
        <v>27</v>
      </c>
      <c r="J45" s="36">
        <f t="shared" si="2"/>
        <v>1</v>
      </c>
      <c r="K45" s="37" t="s">
        <v>555</v>
      </c>
      <c r="L45" s="38"/>
    </row>
    <row r="46" spans="1:12" ht="90.75" thickBot="1">
      <c r="A46" s="38" t="s">
        <v>1080</v>
      </c>
      <c r="B46" s="38" t="s">
        <v>1081</v>
      </c>
      <c r="C46" s="38" t="s">
        <v>1003</v>
      </c>
      <c r="D46" s="39" t="s">
        <v>691</v>
      </c>
      <c r="E46" s="30" t="s">
        <v>692</v>
      </c>
      <c r="F46" s="33">
        <v>1</v>
      </c>
      <c r="G46" s="35" t="s">
        <v>214</v>
      </c>
      <c r="H46" s="35">
        <v>25</v>
      </c>
      <c r="I46" s="35">
        <v>25</v>
      </c>
      <c r="J46" s="36">
        <f t="shared" si="2"/>
        <v>1</v>
      </c>
      <c r="K46" s="37" t="s">
        <v>555</v>
      </c>
      <c r="L46" s="38"/>
    </row>
    <row r="47" spans="1:12" ht="150.75" thickBot="1">
      <c r="A47" s="38" t="s">
        <v>1087</v>
      </c>
      <c r="B47" s="38" t="s">
        <v>1088</v>
      </c>
      <c r="C47" s="38" t="s">
        <v>1003</v>
      </c>
      <c r="D47" s="39" t="s">
        <v>428</v>
      </c>
      <c r="E47" s="30" t="s">
        <v>1089</v>
      </c>
      <c r="F47" s="33">
        <v>1</v>
      </c>
      <c r="G47" s="35" t="s">
        <v>214</v>
      </c>
      <c r="H47" s="42">
        <v>5165.1251000000002</v>
      </c>
      <c r="I47" s="35">
        <v>5342</v>
      </c>
      <c r="J47" s="55">
        <f t="shared" si="2"/>
        <v>0.96688976038936736</v>
      </c>
      <c r="K47" s="37" t="s">
        <v>555</v>
      </c>
      <c r="L47" s="38"/>
    </row>
    <row r="48" spans="1:12" ht="45.75" thickBot="1">
      <c r="A48" s="38" t="s">
        <v>1087</v>
      </c>
      <c r="B48" s="38" t="s">
        <v>1088</v>
      </c>
      <c r="C48" s="38" t="s">
        <v>1003</v>
      </c>
      <c r="D48" s="39" t="s">
        <v>1090</v>
      </c>
      <c r="E48" s="30" t="s">
        <v>1091</v>
      </c>
      <c r="F48" s="33">
        <v>1</v>
      </c>
      <c r="G48" s="35" t="s">
        <v>214</v>
      </c>
      <c r="H48" s="50">
        <v>5165.1211999999996</v>
      </c>
      <c r="I48" s="35">
        <v>5342</v>
      </c>
      <c r="J48" s="36">
        <f t="shared" si="2"/>
        <v>0.9668890303257206</v>
      </c>
      <c r="K48" s="37" t="s">
        <v>555</v>
      </c>
      <c r="L48" s="38"/>
    </row>
    <row r="49" spans="1:12" ht="75.75" thickBot="1">
      <c r="A49" s="38" t="s">
        <v>1092</v>
      </c>
      <c r="B49" s="38" t="s">
        <v>1093</v>
      </c>
      <c r="C49" s="24" t="s">
        <v>997</v>
      </c>
      <c r="D49" s="39" t="s">
        <v>1094</v>
      </c>
      <c r="E49" s="30" t="s">
        <v>326</v>
      </c>
      <c r="F49" s="29" t="s">
        <v>1095</v>
      </c>
      <c r="G49" s="35" t="s">
        <v>214</v>
      </c>
      <c r="H49" s="35">
        <v>3</v>
      </c>
      <c r="I49" s="35">
        <v>4</v>
      </c>
      <c r="J49" s="36">
        <f t="shared" si="2"/>
        <v>0.75</v>
      </c>
      <c r="K49" s="43" t="s">
        <v>72</v>
      </c>
      <c r="L49" s="38"/>
    </row>
    <row r="50" spans="1:12" ht="30.75" thickBot="1">
      <c r="A50" s="38" t="s">
        <v>1092</v>
      </c>
      <c r="B50" s="38" t="s">
        <v>1093</v>
      </c>
      <c r="C50" s="38" t="s">
        <v>1003</v>
      </c>
      <c r="D50" s="39" t="s">
        <v>461</v>
      </c>
      <c r="E50" s="30" t="s">
        <v>462</v>
      </c>
      <c r="F50" s="33">
        <v>1</v>
      </c>
      <c r="G50" s="35" t="s">
        <v>214</v>
      </c>
      <c r="H50" s="35">
        <v>135</v>
      </c>
      <c r="I50" s="35">
        <v>135</v>
      </c>
      <c r="J50" s="36">
        <f t="shared" si="2"/>
        <v>1</v>
      </c>
      <c r="K50" s="37" t="s">
        <v>555</v>
      </c>
      <c r="L50" s="38"/>
    </row>
    <row r="51" spans="1:12" ht="30.75" thickBot="1">
      <c r="A51" s="38" t="s">
        <v>1092</v>
      </c>
      <c r="B51" s="38" t="s">
        <v>1093</v>
      </c>
      <c r="C51" s="38" t="s">
        <v>1003</v>
      </c>
      <c r="D51" s="39" t="s">
        <v>466</v>
      </c>
      <c r="E51" s="30" t="s">
        <v>467</v>
      </c>
      <c r="F51" s="33">
        <v>1</v>
      </c>
      <c r="G51" s="35" t="s">
        <v>214</v>
      </c>
      <c r="H51" s="35">
        <v>130</v>
      </c>
      <c r="I51" s="35">
        <v>134</v>
      </c>
      <c r="J51" s="36">
        <f t="shared" si="2"/>
        <v>0.97014925373134331</v>
      </c>
      <c r="K51" s="37" t="s">
        <v>555</v>
      </c>
      <c r="L51" s="38"/>
    </row>
    <row r="52" spans="1:12" ht="45.75" thickBot="1">
      <c r="A52" s="38" t="s">
        <v>1092</v>
      </c>
      <c r="B52" s="38" t="s">
        <v>1093</v>
      </c>
      <c r="C52" s="38" t="s">
        <v>1003</v>
      </c>
      <c r="D52" s="39" t="s">
        <v>453</v>
      </c>
      <c r="E52" s="30" t="s">
        <v>454</v>
      </c>
      <c r="F52" s="33">
        <v>1</v>
      </c>
      <c r="G52" s="35" t="s">
        <v>214</v>
      </c>
      <c r="H52" s="35">
        <v>1331</v>
      </c>
      <c r="I52" s="35">
        <v>1379</v>
      </c>
      <c r="J52" s="36">
        <f t="shared" si="2"/>
        <v>0.96519216823785348</v>
      </c>
      <c r="K52" s="37" t="s">
        <v>555</v>
      </c>
      <c r="L52" s="38"/>
    </row>
    <row r="53" spans="1:12" ht="45.75" thickBot="1">
      <c r="A53" s="38" t="s">
        <v>1092</v>
      </c>
      <c r="B53" s="38" t="s">
        <v>1093</v>
      </c>
      <c r="C53" s="38" t="s">
        <v>1003</v>
      </c>
      <c r="D53" s="39" t="s">
        <v>457</v>
      </c>
      <c r="E53" s="30" t="s">
        <v>1096</v>
      </c>
      <c r="F53" s="33">
        <v>1</v>
      </c>
      <c r="G53" s="35" t="s">
        <v>214</v>
      </c>
      <c r="H53" s="35">
        <v>17270</v>
      </c>
      <c r="I53" s="35">
        <v>18090</v>
      </c>
      <c r="J53" s="36">
        <f t="shared" si="2"/>
        <v>0.95467108899944719</v>
      </c>
      <c r="K53" s="37" t="s">
        <v>555</v>
      </c>
      <c r="L53" s="38"/>
    </row>
    <row r="54" spans="1:12" ht="60.75" thickBot="1">
      <c r="A54" s="38" t="s">
        <v>1092</v>
      </c>
      <c r="B54" s="38" t="s">
        <v>1093</v>
      </c>
      <c r="C54" s="38" t="s">
        <v>1003</v>
      </c>
      <c r="D54" s="39" t="s">
        <v>1097</v>
      </c>
      <c r="E54" s="30" t="s">
        <v>1098</v>
      </c>
      <c r="F54" s="33">
        <v>1</v>
      </c>
      <c r="G54" s="35" t="s">
        <v>214</v>
      </c>
      <c r="H54" s="35">
        <v>19453</v>
      </c>
      <c r="I54" s="35">
        <v>19469</v>
      </c>
      <c r="J54" s="36">
        <f t="shared" si="2"/>
        <v>0.99917818069751918</v>
      </c>
      <c r="K54" s="37" t="s">
        <v>555</v>
      </c>
      <c r="L54" s="38"/>
    </row>
    <row r="55" spans="1:12" ht="45.75" thickBot="1">
      <c r="A55" s="38" t="s">
        <v>1092</v>
      </c>
      <c r="B55" s="38" t="s">
        <v>1093</v>
      </c>
      <c r="C55" s="38" t="s">
        <v>1003</v>
      </c>
      <c r="D55" s="39" t="s">
        <v>437</v>
      </c>
      <c r="E55" s="30" t="s">
        <v>1099</v>
      </c>
      <c r="F55" s="33">
        <v>1</v>
      </c>
      <c r="G55" s="35" t="s">
        <v>214</v>
      </c>
      <c r="H55" s="35">
        <v>18600</v>
      </c>
      <c r="I55" s="35">
        <v>19469</v>
      </c>
      <c r="J55" s="36">
        <f t="shared" si="2"/>
        <v>0.95536493913400788</v>
      </c>
      <c r="K55" s="37" t="s">
        <v>555</v>
      </c>
      <c r="L55" s="38"/>
    </row>
    <row r="56" spans="1:12" ht="60.75" thickBot="1">
      <c r="A56" s="38" t="s">
        <v>1100</v>
      </c>
      <c r="B56" s="38" t="s">
        <v>1101</v>
      </c>
      <c r="C56" s="38" t="s">
        <v>1003</v>
      </c>
      <c r="D56" s="39" t="s">
        <v>302</v>
      </c>
      <c r="E56" s="30" t="s">
        <v>303</v>
      </c>
      <c r="F56" s="33">
        <v>1</v>
      </c>
      <c r="G56" s="35" t="s">
        <v>214</v>
      </c>
      <c r="H56" s="35">
        <v>9</v>
      </c>
      <c r="I56" s="35">
        <v>9</v>
      </c>
      <c r="J56" s="36">
        <f t="shared" si="2"/>
        <v>1</v>
      </c>
      <c r="K56" s="37" t="s">
        <v>555</v>
      </c>
      <c r="L56" s="38"/>
    </row>
    <row r="57" spans="1:12" ht="60.75" thickBot="1">
      <c r="A57" s="38" t="s">
        <v>1100</v>
      </c>
      <c r="B57" s="38" t="s">
        <v>1101</v>
      </c>
      <c r="C57" s="24" t="s">
        <v>997</v>
      </c>
      <c r="D57" s="39" t="s">
        <v>308</v>
      </c>
      <c r="E57" s="30" t="s">
        <v>303</v>
      </c>
      <c r="F57" s="33">
        <v>1</v>
      </c>
      <c r="G57" s="35" t="s">
        <v>214</v>
      </c>
      <c r="H57" s="35">
        <v>3</v>
      </c>
      <c r="I57" s="35">
        <v>3</v>
      </c>
      <c r="J57" s="36">
        <f t="shared" si="2"/>
        <v>1</v>
      </c>
      <c r="K57" s="37" t="s">
        <v>555</v>
      </c>
      <c r="L57" s="38"/>
    </row>
    <row r="58" spans="1:12" ht="105.75" thickBot="1">
      <c r="A58" s="38" t="s">
        <v>1102</v>
      </c>
      <c r="B58" s="38" t="s">
        <v>1103</v>
      </c>
      <c r="C58" s="38" t="s">
        <v>1003</v>
      </c>
      <c r="D58" s="39" t="s">
        <v>696</v>
      </c>
      <c r="E58" s="30" t="s">
        <v>697</v>
      </c>
      <c r="F58" s="29">
        <v>-1</v>
      </c>
      <c r="G58" s="35" t="s">
        <v>700</v>
      </c>
      <c r="H58" s="35" t="s">
        <v>698</v>
      </c>
      <c r="I58" s="35" t="s">
        <v>699</v>
      </c>
      <c r="J58" s="51">
        <v>-2</v>
      </c>
      <c r="K58" s="37" t="s">
        <v>555</v>
      </c>
      <c r="L58" s="38" t="s">
        <v>1104</v>
      </c>
    </row>
    <row r="59" spans="1:12" ht="45.75" thickBot="1">
      <c r="A59" s="38" t="s">
        <v>1102</v>
      </c>
      <c r="B59" s="38" t="s">
        <v>1103</v>
      </c>
      <c r="C59" s="38" t="s">
        <v>1003</v>
      </c>
      <c r="D59" s="39" t="s">
        <v>702</v>
      </c>
      <c r="E59" s="30" t="s">
        <v>703</v>
      </c>
      <c r="F59" s="33">
        <v>0.05</v>
      </c>
      <c r="G59" s="35" t="s">
        <v>214</v>
      </c>
      <c r="H59" s="35">
        <v>1</v>
      </c>
      <c r="I59" s="35">
        <v>716</v>
      </c>
      <c r="J59" s="52">
        <f>+H59/I59</f>
        <v>1.3966480446927375E-3</v>
      </c>
      <c r="K59" s="37" t="s">
        <v>555</v>
      </c>
      <c r="L59" s="38"/>
    </row>
    <row r="60" spans="1:12" ht="105.75" thickBot="1">
      <c r="A60" s="38" t="s">
        <v>1102</v>
      </c>
      <c r="B60" s="38" t="s">
        <v>1103</v>
      </c>
      <c r="C60" s="38" t="s">
        <v>1003</v>
      </c>
      <c r="D60" s="39" t="s">
        <v>707</v>
      </c>
      <c r="E60" s="30" t="s">
        <v>708</v>
      </c>
      <c r="F60" s="29" t="s">
        <v>1105</v>
      </c>
      <c r="G60" s="35" t="s">
        <v>700</v>
      </c>
      <c r="H60" s="35" t="s">
        <v>709</v>
      </c>
      <c r="I60" s="35" t="s">
        <v>710</v>
      </c>
      <c r="J60" s="51">
        <v>-1</v>
      </c>
      <c r="K60" s="37" t="s">
        <v>555</v>
      </c>
      <c r="L60" s="38" t="s">
        <v>1106</v>
      </c>
    </row>
    <row r="61" spans="1:12" ht="45.75" thickBot="1">
      <c r="A61" s="38" t="s">
        <v>1102</v>
      </c>
      <c r="B61" s="38" t="s">
        <v>1103</v>
      </c>
      <c r="C61" s="24" t="s">
        <v>997</v>
      </c>
      <c r="D61" s="39" t="s">
        <v>712</v>
      </c>
      <c r="E61" s="30" t="s">
        <v>713</v>
      </c>
      <c r="F61" s="29" t="s">
        <v>1107</v>
      </c>
      <c r="G61" s="35" t="s">
        <v>718</v>
      </c>
      <c r="H61" s="35">
        <v>485.95104900000001</v>
      </c>
      <c r="I61" s="35">
        <v>201</v>
      </c>
      <c r="J61" s="53">
        <f t="shared" ref="J61:J71" si="3">+H61/I61</f>
        <v>2.4176669104477613</v>
      </c>
      <c r="K61" s="37" t="s">
        <v>555</v>
      </c>
      <c r="L61" s="38"/>
    </row>
    <row r="62" spans="1:12" ht="45.75" thickBot="1">
      <c r="A62" s="38" t="s">
        <v>1102</v>
      </c>
      <c r="B62" s="38" t="s">
        <v>1103</v>
      </c>
      <c r="C62" s="24" t="s">
        <v>997</v>
      </c>
      <c r="D62" s="39" t="s">
        <v>720</v>
      </c>
      <c r="E62" s="30" t="s">
        <v>721</v>
      </c>
      <c r="F62" s="29" t="s">
        <v>1107</v>
      </c>
      <c r="G62" s="35" t="s">
        <v>718</v>
      </c>
      <c r="H62" s="35">
        <v>75</v>
      </c>
      <c r="I62" s="35">
        <v>27</v>
      </c>
      <c r="J62" s="53">
        <f t="shared" si="3"/>
        <v>2.7777777777777777</v>
      </c>
      <c r="K62" s="37" t="s">
        <v>555</v>
      </c>
      <c r="L62" s="38"/>
    </row>
    <row r="63" spans="1:12" ht="45.75" thickBot="1">
      <c r="A63" s="38" t="s">
        <v>1102</v>
      </c>
      <c r="B63" s="38" t="s">
        <v>1103</v>
      </c>
      <c r="C63" s="38" t="s">
        <v>1003</v>
      </c>
      <c r="D63" s="39" t="s">
        <v>722</v>
      </c>
      <c r="E63" s="30" t="s">
        <v>723</v>
      </c>
      <c r="F63" s="29" t="s">
        <v>726</v>
      </c>
      <c r="G63" s="35" t="s">
        <v>718</v>
      </c>
      <c r="H63" s="35">
        <v>99</v>
      </c>
      <c r="I63" s="35">
        <v>6</v>
      </c>
      <c r="J63" s="53">
        <f t="shared" si="3"/>
        <v>16.5</v>
      </c>
      <c r="K63" s="37" t="s">
        <v>555</v>
      </c>
      <c r="L63" s="38"/>
    </row>
    <row r="64" spans="1:12" ht="45.75" thickBot="1">
      <c r="A64" s="38" t="s">
        <v>1102</v>
      </c>
      <c r="B64" s="38" t="s">
        <v>1103</v>
      </c>
      <c r="C64" s="38" t="s">
        <v>1003</v>
      </c>
      <c r="D64" s="39" t="s">
        <v>728</v>
      </c>
      <c r="E64" s="30" t="s">
        <v>729</v>
      </c>
      <c r="F64" s="29" t="s">
        <v>726</v>
      </c>
      <c r="G64" s="35" t="s">
        <v>718</v>
      </c>
      <c r="H64" s="35">
        <v>1673</v>
      </c>
      <c r="I64" s="35">
        <v>40</v>
      </c>
      <c r="J64" s="54">
        <f t="shared" si="3"/>
        <v>41.825000000000003</v>
      </c>
      <c r="K64" s="43" t="s">
        <v>72</v>
      </c>
      <c r="L64" s="38"/>
    </row>
    <row r="65" spans="1:14" ht="60.75" thickBot="1">
      <c r="A65" s="38" t="s">
        <v>1102</v>
      </c>
      <c r="B65" s="38" t="s">
        <v>1103</v>
      </c>
      <c r="C65" s="38" t="s">
        <v>1020</v>
      </c>
      <c r="D65" s="39" t="s">
        <v>733</v>
      </c>
      <c r="E65" s="30" t="s">
        <v>364</v>
      </c>
      <c r="F65" s="33">
        <v>0.9</v>
      </c>
      <c r="G65" s="35" t="s">
        <v>214</v>
      </c>
      <c r="H65" s="35">
        <v>633</v>
      </c>
      <c r="I65" s="35">
        <v>687</v>
      </c>
      <c r="J65" s="36">
        <f t="shared" si="3"/>
        <v>0.92139737991266379</v>
      </c>
      <c r="K65" s="37" t="s">
        <v>555</v>
      </c>
      <c r="L65" s="38"/>
    </row>
    <row r="66" spans="1:14" ht="45.75" thickBot="1">
      <c r="A66" s="38" t="s">
        <v>1102</v>
      </c>
      <c r="B66" s="38" t="s">
        <v>1103</v>
      </c>
      <c r="C66" s="38" t="s">
        <v>1020</v>
      </c>
      <c r="D66" s="39" t="s">
        <v>734</v>
      </c>
      <c r="E66" s="30" t="s">
        <v>735</v>
      </c>
      <c r="F66" s="33">
        <v>0.9</v>
      </c>
      <c r="G66" s="35" t="s">
        <v>214</v>
      </c>
      <c r="H66" s="35">
        <v>1562</v>
      </c>
      <c r="I66" s="35">
        <v>1721</v>
      </c>
      <c r="J66" s="36">
        <f t="shared" si="3"/>
        <v>0.90761185357350382</v>
      </c>
      <c r="K66" s="37" t="s">
        <v>555</v>
      </c>
      <c r="L66" s="38"/>
    </row>
    <row r="67" spans="1:14" ht="45.75" thickBot="1">
      <c r="A67" s="38" t="s">
        <v>1102</v>
      </c>
      <c r="B67" s="38" t="s">
        <v>1103</v>
      </c>
      <c r="C67" s="38" t="s">
        <v>1020</v>
      </c>
      <c r="D67" s="39" t="s">
        <v>736</v>
      </c>
      <c r="E67" s="30" t="s">
        <v>737</v>
      </c>
      <c r="F67" s="33">
        <v>0.9</v>
      </c>
      <c r="G67" s="35" t="s">
        <v>214</v>
      </c>
      <c r="H67" s="35">
        <v>713</v>
      </c>
      <c r="I67" s="35">
        <v>804</v>
      </c>
      <c r="J67" s="36">
        <f t="shared" si="3"/>
        <v>0.88681592039800994</v>
      </c>
      <c r="K67" s="37" t="s">
        <v>555</v>
      </c>
      <c r="L67" s="38"/>
    </row>
    <row r="68" spans="1:14" ht="45.75" thickBot="1">
      <c r="A68" s="38" t="s">
        <v>1102</v>
      </c>
      <c r="B68" s="38" t="s">
        <v>1103</v>
      </c>
      <c r="C68" s="38" t="s">
        <v>1003</v>
      </c>
      <c r="D68" s="39" t="s">
        <v>738</v>
      </c>
      <c r="E68" s="30" t="s">
        <v>1108</v>
      </c>
      <c r="F68" s="33">
        <v>1</v>
      </c>
      <c r="G68" s="35" t="s">
        <v>214</v>
      </c>
      <c r="H68" s="35">
        <v>658</v>
      </c>
      <c r="I68" s="35">
        <v>721</v>
      </c>
      <c r="J68" s="36">
        <f t="shared" si="3"/>
        <v>0.91262135922330101</v>
      </c>
      <c r="K68" s="37" t="s">
        <v>555</v>
      </c>
      <c r="L68" s="38"/>
    </row>
    <row r="69" spans="1:14" ht="45.75" thickBot="1">
      <c r="A69" s="38" t="s">
        <v>1102</v>
      </c>
      <c r="B69" s="38" t="s">
        <v>1103</v>
      </c>
      <c r="C69" s="38" t="s">
        <v>1003</v>
      </c>
      <c r="D69" s="39" t="s">
        <v>742</v>
      </c>
      <c r="E69" s="30" t="s">
        <v>1109</v>
      </c>
      <c r="F69" s="33">
        <v>1</v>
      </c>
      <c r="G69" s="35" t="s">
        <v>214</v>
      </c>
      <c r="H69" s="35">
        <v>727</v>
      </c>
      <c r="I69" s="35">
        <v>752</v>
      </c>
      <c r="J69" s="36">
        <f t="shared" si="3"/>
        <v>0.9667553191489362</v>
      </c>
      <c r="K69" s="37" t="s">
        <v>555</v>
      </c>
      <c r="L69" s="38"/>
    </row>
    <row r="70" spans="1:14" ht="45.75" thickBot="1">
      <c r="A70" s="38" t="s">
        <v>1102</v>
      </c>
      <c r="B70" s="38" t="s">
        <v>1103</v>
      </c>
      <c r="C70" s="38" t="s">
        <v>1003</v>
      </c>
      <c r="D70" s="39" t="s">
        <v>744</v>
      </c>
      <c r="E70" s="30" t="s">
        <v>1110</v>
      </c>
      <c r="F70" s="33">
        <v>1</v>
      </c>
      <c r="G70" s="35" t="s">
        <v>214</v>
      </c>
      <c r="H70" s="35">
        <v>721</v>
      </c>
      <c r="I70" s="35">
        <v>721</v>
      </c>
      <c r="J70" s="36">
        <f t="shared" si="3"/>
        <v>1</v>
      </c>
      <c r="K70" s="37" t="s">
        <v>555</v>
      </c>
      <c r="L70" s="38"/>
    </row>
    <row r="71" spans="1:14" ht="45.75" thickBot="1">
      <c r="A71" s="38" t="s">
        <v>1102</v>
      </c>
      <c r="B71" s="38" t="s">
        <v>1103</v>
      </c>
      <c r="C71" s="38" t="s">
        <v>1003</v>
      </c>
      <c r="D71" s="39" t="s">
        <v>746</v>
      </c>
      <c r="E71" s="30" t="s">
        <v>747</v>
      </c>
      <c r="F71" s="33">
        <v>0.9</v>
      </c>
      <c r="G71" s="35" t="s">
        <v>214</v>
      </c>
      <c r="H71" s="35">
        <v>212</v>
      </c>
      <c r="I71" s="35">
        <v>232</v>
      </c>
      <c r="J71" s="36">
        <f t="shared" si="3"/>
        <v>0.91379310344827591</v>
      </c>
      <c r="K71" s="37" t="s">
        <v>555</v>
      </c>
      <c r="L71" s="38"/>
    </row>
    <row r="72" spans="1:14" ht="45.75" thickBot="1">
      <c r="A72" s="38" t="s">
        <v>1102</v>
      </c>
      <c r="B72" s="38" t="s">
        <v>1103</v>
      </c>
      <c r="C72" s="38" t="s">
        <v>1020</v>
      </c>
      <c r="D72" s="39" t="s">
        <v>443</v>
      </c>
      <c r="E72" s="30" t="s">
        <v>444</v>
      </c>
      <c r="F72" s="33">
        <v>0.05</v>
      </c>
      <c r="G72" s="35" t="s">
        <v>700</v>
      </c>
      <c r="H72" s="35">
        <v>201</v>
      </c>
      <c r="I72" s="35">
        <v>184</v>
      </c>
      <c r="J72" s="55">
        <f>+(H72/I72)-1</f>
        <v>9.2391304347826164E-2</v>
      </c>
      <c r="K72" s="56" t="s">
        <v>555</v>
      </c>
      <c r="L72" s="38"/>
    </row>
    <row r="73" spans="1:14" ht="45.75" thickBot="1">
      <c r="A73" s="38" t="s">
        <v>1102</v>
      </c>
      <c r="B73" s="38" t="s">
        <v>1103</v>
      </c>
      <c r="C73" s="38" t="s">
        <v>1020</v>
      </c>
      <c r="D73" s="39" t="s">
        <v>398</v>
      </c>
      <c r="E73" s="30" t="s">
        <v>399</v>
      </c>
      <c r="F73" s="33">
        <v>0.1</v>
      </c>
      <c r="G73" s="35" t="s">
        <v>700</v>
      </c>
      <c r="H73" s="35">
        <v>202</v>
      </c>
      <c r="I73" s="35">
        <v>278</v>
      </c>
      <c r="J73" s="36">
        <f>+(I73/H73)-1</f>
        <v>0.37623762376237613</v>
      </c>
      <c r="K73" s="37" t="s">
        <v>555</v>
      </c>
      <c r="L73" s="38"/>
    </row>
    <row r="74" spans="1:14" ht="45.75" thickBot="1">
      <c r="A74" s="38" t="s">
        <v>1102</v>
      </c>
      <c r="B74" s="38" t="s">
        <v>1103</v>
      </c>
      <c r="C74" s="38" t="s">
        <v>1020</v>
      </c>
      <c r="D74" s="39" t="s">
        <v>754</v>
      </c>
      <c r="E74" s="30" t="s">
        <v>1111</v>
      </c>
      <c r="F74" s="33">
        <v>0.8</v>
      </c>
      <c r="G74" s="35" t="s">
        <v>1013</v>
      </c>
      <c r="H74" s="42">
        <v>0.47</v>
      </c>
      <c r="I74" s="42">
        <v>0.77</v>
      </c>
      <c r="J74" s="36">
        <f>+(I74/H74)-1</f>
        <v>0.63829787234042556</v>
      </c>
      <c r="K74" s="43" t="s">
        <v>72</v>
      </c>
      <c r="L74" s="38"/>
    </row>
    <row r="75" spans="1:14" ht="45.75" thickBot="1">
      <c r="A75" s="38" t="s">
        <v>1102</v>
      </c>
      <c r="B75" s="38" t="s">
        <v>1103</v>
      </c>
      <c r="C75" s="24" t="s">
        <v>997</v>
      </c>
      <c r="D75" s="39" t="s">
        <v>759</v>
      </c>
      <c r="E75" s="30" t="s">
        <v>760</v>
      </c>
      <c r="F75" s="29" t="s">
        <v>1112</v>
      </c>
      <c r="G75" s="35" t="s">
        <v>268</v>
      </c>
      <c r="H75" s="35">
        <v>1686</v>
      </c>
      <c r="I75" s="35">
        <v>791</v>
      </c>
      <c r="J75" s="57">
        <f t="shared" ref="J75:J81" si="4">+H75/I75</f>
        <v>2.1314791403286977</v>
      </c>
      <c r="K75" s="37" t="s">
        <v>555</v>
      </c>
      <c r="L75" s="38"/>
    </row>
    <row r="76" spans="1:14" ht="45.75" thickBot="1">
      <c r="A76" s="38" t="s">
        <v>1102</v>
      </c>
      <c r="B76" s="38" t="s">
        <v>1103</v>
      </c>
      <c r="C76" s="24" t="s">
        <v>997</v>
      </c>
      <c r="D76" s="39" t="s">
        <v>764</v>
      </c>
      <c r="E76" s="30" t="s">
        <v>765</v>
      </c>
      <c r="F76" s="33">
        <v>1</v>
      </c>
      <c r="G76" s="35" t="s">
        <v>214</v>
      </c>
      <c r="H76" s="35">
        <v>8</v>
      </c>
      <c r="I76" s="35">
        <v>8</v>
      </c>
      <c r="J76" s="36">
        <f t="shared" si="4"/>
        <v>1</v>
      </c>
      <c r="K76" s="37" t="s">
        <v>555</v>
      </c>
      <c r="L76" s="38"/>
    </row>
    <row r="77" spans="1:14" ht="90.75" thickBot="1">
      <c r="A77" s="38" t="s">
        <v>1113</v>
      </c>
      <c r="B77" s="38" t="s">
        <v>1114</v>
      </c>
      <c r="C77" s="38" t="s">
        <v>1003</v>
      </c>
      <c r="D77" s="39" t="s">
        <v>474</v>
      </c>
      <c r="E77" s="30" t="s">
        <v>475</v>
      </c>
      <c r="F77" s="33">
        <v>0.2</v>
      </c>
      <c r="G77" s="35" t="s">
        <v>214</v>
      </c>
      <c r="H77" s="35">
        <v>42</v>
      </c>
      <c r="I77" s="35">
        <v>903</v>
      </c>
      <c r="J77" s="36">
        <f t="shared" si="4"/>
        <v>4.6511627906976744E-2</v>
      </c>
      <c r="K77" s="37" t="s">
        <v>555</v>
      </c>
      <c r="L77" s="38"/>
    </row>
    <row r="78" spans="1:14" ht="60.75" thickBot="1">
      <c r="A78" s="38" t="s">
        <v>1113</v>
      </c>
      <c r="B78" s="38" t="s">
        <v>1114</v>
      </c>
      <c r="C78" s="38" t="s">
        <v>1020</v>
      </c>
      <c r="D78" s="39" t="s">
        <v>481</v>
      </c>
      <c r="E78" s="30" t="s">
        <v>482</v>
      </c>
      <c r="F78" s="33">
        <v>1</v>
      </c>
      <c r="G78" s="35" t="s">
        <v>214</v>
      </c>
      <c r="H78" s="35">
        <v>310</v>
      </c>
      <c r="I78" s="35">
        <v>310</v>
      </c>
      <c r="J78" s="36">
        <f t="shared" si="4"/>
        <v>1</v>
      </c>
      <c r="K78" s="37" t="s">
        <v>555</v>
      </c>
      <c r="L78" s="38"/>
    </row>
    <row r="79" spans="1:14" ht="60.75" thickBot="1">
      <c r="A79" s="38" t="s">
        <v>1115</v>
      </c>
      <c r="B79" s="38" t="s">
        <v>1116</v>
      </c>
      <c r="C79" s="38" t="s">
        <v>1003</v>
      </c>
      <c r="D79" s="39" t="s">
        <v>405</v>
      </c>
      <c r="E79" s="30" t="s">
        <v>767</v>
      </c>
      <c r="F79" s="33">
        <v>1</v>
      </c>
      <c r="G79" s="35" t="s">
        <v>214</v>
      </c>
      <c r="H79" s="35">
        <v>53</v>
      </c>
      <c r="I79" s="35">
        <v>53</v>
      </c>
      <c r="J79" s="36">
        <f t="shared" si="4"/>
        <v>1</v>
      </c>
      <c r="K79" s="37" t="s">
        <v>555</v>
      </c>
      <c r="L79" s="38" t="s">
        <v>1117</v>
      </c>
    </row>
    <row r="80" spans="1:14" ht="60.75" thickBot="1">
      <c r="A80" s="38" t="s">
        <v>1118</v>
      </c>
      <c r="B80" s="38" t="s">
        <v>1119</v>
      </c>
      <c r="C80" s="38" t="s">
        <v>1020</v>
      </c>
      <c r="D80" s="39" t="s">
        <v>490</v>
      </c>
      <c r="E80" s="30" t="s">
        <v>491</v>
      </c>
      <c r="F80" s="33">
        <v>1</v>
      </c>
      <c r="G80" s="35" t="s">
        <v>214</v>
      </c>
      <c r="H80" s="35">
        <v>71</v>
      </c>
      <c r="I80" s="35">
        <v>72</v>
      </c>
      <c r="J80" s="36">
        <f t="shared" si="4"/>
        <v>0.98611111111111116</v>
      </c>
      <c r="K80" s="37" t="s">
        <v>555</v>
      </c>
      <c r="L80" s="38"/>
      <c r="N80" s="59">
        <f>3/80</f>
        <v>3.7499999999999999E-2</v>
      </c>
    </row>
    <row r="81" spans="1:12" ht="75.75" thickBot="1">
      <c r="A81" s="38" t="s">
        <v>1118</v>
      </c>
      <c r="B81" s="38" t="s">
        <v>1119</v>
      </c>
      <c r="C81" s="24" t="s">
        <v>997</v>
      </c>
      <c r="D81" s="39" t="s">
        <v>497</v>
      </c>
      <c r="E81" s="30" t="s">
        <v>498</v>
      </c>
      <c r="F81" s="33">
        <v>1</v>
      </c>
      <c r="G81" s="35" t="s">
        <v>214</v>
      </c>
      <c r="H81" s="35">
        <v>33</v>
      </c>
      <c r="I81" s="35">
        <v>37</v>
      </c>
      <c r="J81" s="36">
        <f t="shared" si="4"/>
        <v>0.89189189189189189</v>
      </c>
      <c r="K81" s="43" t="s">
        <v>72</v>
      </c>
      <c r="L81" s="38"/>
    </row>
  </sheetData>
  <mergeCells count="1">
    <mergeCell ref="A1:B1"/>
  </mergeCells>
  <dataValidations count="2">
    <dataValidation type="textLength" allowBlank="1" showInputMessage="1" showErrorMessage="1" errorTitle="Entrada no válida" error="Escriba un texto " promptTitle="Cualquier contenido" sqref="D2:L2" xr:uid="{00000000-0002-0000-0C00-000000000000}">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xr:uid="{00000000-0002-0000-0C00-000001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0"/>
  <sheetViews>
    <sheetView workbookViewId="0">
      <selection activeCell="C43" sqref="C43"/>
    </sheetView>
  </sheetViews>
  <sheetFormatPr defaultColWidth="11.42578125" defaultRowHeight="12.75"/>
  <cols>
    <col min="1" max="1" width="14" style="68" customWidth="1"/>
    <col min="2" max="2" width="14" style="69" customWidth="1"/>
    <col min="3" max="5" width="14" style="68" customWidth="1"/>
    <col min="6" max="6" width="12.42578125" style="68" customWidth="1"/>
    <col min="7" max="256" width="11.42578125" style="68"/>
    <col min="257" max="261" width="14" style="68" customWidth="1"/>
    <col min="262" max="262" width="12.42578125" style="68" customWidth="1"/>
    <col min="263" max="512" width="11.42578125" style="68"/>
    <col min="513" max="517" width="14" style="68" customWidth="1"/>
    <col min="518" max="518" width="12.42578125" style="68" customWidth="1"/>
    <col min="519" max="768" width="11.42578125" style="68"/>
    <col min="769" max="773" width="14" style="68" customWidth="1"/>
    <col min="774" max="774" width="12.42578125" style="68" customWidth="1"/>
    <col min="775" max="1024" width="11.42578125" style="68"/>
    <col min="1025" max="1029" width="14" style="68" customWidth="1"/>
    <col min="1030" max="1030" width="12.42578125" style="68" customWidth="1"/>
    <col min="1031" max="1280" width="11.42578125" style="68"/>
    <col min="1281" max="1285" width="14" style="68" customWidth="1"/>
    <col min="1286" max="1286" width="12.42578125" style="68" customWidth="1"/>
    <col min="1287" max="1536" width="11.42578125" style="68"/>
    <col min="1537" max="1541" width="14" style="68" customWidth="1"/>
    <col min="1542" max="1542" width="12.42578125" style="68" customWidth="1"/>
    <col min="1543" max="1792" width="11.42578125" style="68"/>
    <col min="1793" max="1797" width="14" style="68" customWidth="1"/>
    <col min="1798" max="1798" width="12.42578125" style="68" customWidth="1"/>
    <col min="1799" max="2048" width="11.42578125" style="68"/>
    <col min="2049" max="2053" width="14" style="68" customWidth="1"/>
    <col min="2054" max="2054" width="12.42578125" style="68" customWidth="1"/>
    <col min="2055" max="2304" width="11.42578125" style="68"/>
    <col min="2305" max="2309" width="14" style="68" customWidth="1"/>
    <col min="2310" max="2310" width="12.42578125" style="68" customWidth="1"/>
    <col min="2311" max="2560" width="11.42578125" style="68"/>
    <col min="2561" max="2565" width="14" style="68" customWidth="1"/>
    <col min="2566" max="2566" width="12.42578125" style="68" customWidth="1"/>
    <col min="2567" max="2816" width="11.42578125" style="68"/>
    <col min="2817" max="2821" width="14" style="68" customWidth="1"/>
    <col min="2822" max="2822" width="12.42578125" style="68" customWidth="1"/>
    <col min="2823" max="3072" width="11.42578125" style="68"/>
    <col min="3073" max="3077" width="14" style="68" customWidth="1"/>
    <col min="3078" max="3078" width="12.42578125" style="68" customWidth="1"/>
    <col min="3079" max="3328" width="11.42578125" style="68"/>
    <col min="3329" max="3333" width="14" style="68" customWidth="1"/>
    <col min="3334" max="3334" width="12.42578125" style="68" customWidth="1"/>
    <col min="3335" max="3584" width="11.42578125" style="68"/>
    <col min="3585" max="3589" width="14" style="68" customWidth="1"/>
    <col min="3590" max="3590" width="12.42578125" style="68" customWidth="1"/>
    <col min="3591" max="3840" width="11.42578125" style="68"/>
    <col min="3841" max="3845" width="14" style="68" customWidth="1"/>
    <col min="3846" max="3846" width="12.42578125" style="68" customWidth="1"/>
    <col min="3847" max="4096" width="11.42578125" style="68"/>
    <col min="4097" max="4101" width="14" style="68" customWidth="1"/>
    <col min="4102" max="4102" width="12.42578125" style="68" customWidth="1"/>
    <col min="4103" max="4352" width="11.42578125" style="68"/>
    <col min="4353" max="4357" width="14" style="68" customWidth="1"/>
    <col min="4358" max="4358" width="12.42578125" style="68" customWidth="1"/>
    <col min="4359" max="4608" width="11.42578125" style="68"/>
    <col min="4609" max="4613" width="14" style="68" customWidth="1"/>
    <col min="4614" max="4614" width="12.42578125" style="68" customWidth="1"/>
    <col min="4615" max="4864" width="11.42578125" style="68"/>
    <col min="4865" max="4869" width="14" style="68" customWidth="1"/>
    <col min="4870" max="4870" width="12.42578125" style="68" customWidth="1"/>
    <col min="4871" max="5120" width="11.42578125" style="68"/>
    <col min="5121" max="5125" width="14" style="68" customWidth="1"/>
    <col min="5126" max="5126" width="12.42578125" style="68" customWidth="1"/>
    <col min="5127" max="5376" width="11.42578125" style="68"/>
    <col min="5377" max="5381" width="14" style="68" customWidth="1"/>
    <col min="5382" max="5382" width="12.42578125" style="68" customWidth="1"/>
    <col min="5383" max="5632" width="11.42578125" style="68"/>
    <col min="5633" max="5637" width="14" style="68" customWidth="1"/>
    <col min="5638" max="5638" width="12.42578125" style="68" customWidth="1"/>
    <col min="5639" max="5888" width="11.42578125" style="68"/>
    <col min="5889" max="5893" width="14" style="68" customWidth="1"/>
    <col min="5894" max="5894" width="12.42578125" style="68" customWidth="1"/>
    <col min="5895" max="6144" width="11.42578125" style="68"/>
    <col min="6145" max="6149" width="14" style="68" customWidth="1"/>
    <col min="6150" max="6150" width="12.42578125" style="68" customWidth="1"/>
    <col min="6151" max="6400" width="11.42578125" style="68"/>
    <col min="6401" max="6405" width="14" style="68" customWidth="1"/>
    <col min="6406" max="6406" width="12.42578125" style="68" customWidth="1"/>
    <col min="6407" max="6656" width="11.42578125" style="68"/>
    <col min="6657" max="6661" width="14" style="68" customWidth="1"/>
    <col min="6662" max="6662" width="12.42578125" style="68" customWidth="1"/>
    <col min="6663" max="6912" width="11.42578125" style="68"/>
    <col min="6913" max="6917" width="14" style="68" customWidth="1"/>
    <col min="6918" max="6918" width="12.42578125" style="68" customWidth="1"/>
    <col min="6919" max="7168" width="11.42578125" style="68"/>
    <col min="7169" max="7173" width="14" style="68" customWidth="1"/>
    <col min="7174" max="7174" width="12.42578125" style="68" customWidth="1"/>
    <col min="7175" max="7424" width="11.42578125" style="68"/>
    <col min="7425" max="7429" width="14" style="68" customWidth="1"/>
    <col min="7430" max="7430" width="12.42578125" style="68" customWidth="1"/>
    <col min="7431" max="7680" width="11.42578125" style="68"/>
    <col min="7681" max="7685" width="14" style="68" customWidth="1"/>
    <col min="7686" max="7686" width="12.42578125" style="68" customWidth="1"/>
    <col min="7687" max="7936" width="11.42578125" style="68"/>
    <col min="7937" max="7941" width="14" style="68" customWidth="1"/>
    <col min="7942" max="7942" width="12.42578125" style="68" customWidth="1"/>
    <col min="7943" max="8192" width="11.42578125" style="68"/>
    <col min="8193" max="8197" width="14" style="68" customWidth="1"/>
    <col min="8198" max="8198" width="12.42578125" style="68" customWidth="1"/>
    <col min="8199" max="8448" width="11.42578125" style="68"/>
    <col min="8449" max="8453" width="14" style="68" customWidth="1"/>
    <col min="8454" max="8454" width="12.42578125" style="68" customWidth="1"/>
    <col min="8455" max="8704" width="11.42578125" style="68"/>
    <col min="8705" max="8709" width="14" style="68" customWidth="1"/>
    <col min="8710" max="8710" width="12.42578125" style="68" customWidth="1"/>
    <col min="8711" max="8960" width="11.42578125" style="68"/>
    <col min="8961" max="8965" width="14" style="68" customWidth="1"/>
    <col min="8966" max="8966" width="12.42578125" style="68" customWidth="1"/>
    <col min="8967" max="9216" width="11.42578125" style="68"/>
    <col min="9217" max="9221" width="14" style="68" customWidth="1"/>
    <col min="9222" max="9222" width="12.42578125" style="68" customWidth="1"/>
    <col min="9223" max="9472" width="11.42578125" style="68"/>
    <col min="9473" max="9477" width="14" style="68" customWidth="1"/>
    <col min="9478" max="9478" width="12.42578125" style="68" customWidth="1"/>
    <col min="9479" max="9728" width="11.42578125" style="68"/>
    <col min="9729" max="9733" width="14" style="68" customWidth="1"/>
    <col min="9734" max="9734" width="12.42578125" style="68" customWidth="1"/>
    <col min="9735" max="9984" width="11.42578125" style="68"/>
    <col min="9985" max="9989" width="14" style="68" customWidth="1"/>
    <col min="9990" max="9990" width="12.42578125" style="68" customWidth="1"/>
    <col min="9991" max="10240" width="11.42578125" style="68"/>
    <col min="10241" max="10245" width="14" style="68" customWidth="1"/>
    <col min="10246" max="10246" width="12.42578125" style="68" customWidth="1"/>
    <col min="10247" max="10496" width="11.42578125" style="68"/>
    <col min="10497" max="10501" width="14" style="68" customWidth="1"/>
    <col min="10502" max="10502" width="12.42578125" style="68" customWidth="1"/>
    <col min="10503" max="10752" width="11.42578125" style="68"/>
    <col min="10753" max="10757" width="14" style="68" customWidth="1"/>
    <col min="10758" max="10758" width="12.42578125" style="68" customWidth="1"/>
    <col min="10759" max="11008" width="11.42578125" style="68"/>
    <col min="11009" max="11013" width="14" style="68" customWidth="1"/>
    <col min="11014" max="11014" width="12.42578125" style="68" customWidth="1"/>
    <col min="11015" max="11264" width="11.42578125" style="68"/>
    <col min="11265" max="11269" width="14" style="68" customWidth="1"/>
    <col min="11270" max="11270" width="12.42578125" style="68" customWidth="1"/>
    <col min="11271" max="11520" width="11.42578125" style="68"/>
    <col min="11521" max="11525" width="14" style="68" customWidth="1"/>
    <col min="11526" max="11526" width="12.42578125" style="68" customWidth="1"/>
    <col min="11527" max="11776" width="11.42578125" style="68"/>
    <col min="11777" max="11781" width="14" style="68" customWidth="1"/>
    <col min="11782" max="11782" width="12.42578125" style="68" customWidth="1"/>
    <col min="11783" max="12032" width="11.42578125" style="68"/>
    <col min="12033" max="12037" width="14" style="68" customWidth="1"/>
    <col min="12038" max="12038" width="12.42578125" style="68" customWidth="1"/>
    <col min="12039" max="12288" width="11.42578125" style="68"/>
    <col min="12289" max="12293" width="14" style="68" customWidth="1"/>
    <col min="12294" max="12294" width="12.42578125" style="68" customWidth="1"/>
    <col min="12295" max="12544" width="11.42578125" style="68"/>
    <col min="12545" max="12549" width="14" style="68" customWidth="1"/>
    <col min="12550" max="12550" width="12.42578125" style="68" customWidth="1"/>
    <col min="12551" max="12800" width="11.42578125" style="68"/>
    <col min="12801" max="12805" width="14" style="68" customWidth="1"/>
    <col min="12806" max="12806" width="12.42578125" style="68" customWidth="1"/>
    <col min="12807" max="13056" width="11.42578125" style="68"/>
    <col min="13057" max="13061" width="14" style="68" customWidth="1"/>
    <col min="13062" max="13062" width="12.42578125" style="68" customWidth="1"/>
    <col min="13063" max="13312" width="11.42578125" style="68"/>
    <col min="13313" max="13317" width="14" style="68" customWidth="1"/>
    <col min="13318" max="13318" width="12.42578125" style="68" customWidth="1"/>
    <col min="13319" max="13568" width="11.42578125" style="68"/>
    <col min="13569" max="13573" width="14" style="68" customWidth="1"/>
    <col min="13574" max="13574" width="12.42578125" style="68" customWidth="1"/>
    <col min="13575" max="13824" width="11.42578125" style="68"/>
    <col min="13825" max="13829" width="14" style="68" customWidth="1"/>
    <col min="13830" max="13830" width="12.42578125" style="68" customWidth="1"/>
    <col min="13831" max="14080" width="11.42578125" style="68"/>
    <col min="14081" max="14085" width="14" style="68" customWidth="1"/>
    <col min="14086" max="14086" width="12.42578125" style="68" customWidth="1"/>
    <col min="14087" max="14336" width="11.42578125" style="68"/>
    <col min="14337" max="14341" width="14" style="68" customWidth="1"/>
    <col min="14342" max="14342" width="12.42578125" style="68" customWidth="1"/>
    <col min="14343" max="14592" width="11.42578125" style="68"/>
    <col min="14593" max="14597" width="14" style="68" customWidth="1"/>
    <col min="14598" max="14598" width="12.42578125" style="68" customWidth="1"/>
    <col min="14599" max="14848" width="11.42578125" style="68"/>
    <col min="14849" max="14853" width="14" style="68" customWidth="1"/>
    <col min="14854" max="14854" width="12.42578125" style="68" customWidth="1"/>
    <col min="14855" max="15104" width="11.42578125" style="68"/>
    <col min="15105" max="15109" width="14" style="68" customWidth="1"/>
    <col min="15110" max="15110" width="12.42578125" style="68" customWidth="1"/>
    <col min="15111" max="15360" width="11.42578125" style="68"/>
    <col min="15361" max="15365" width="14" style="68" customWidth="1"/>
    <col min="15366" max="15366" width="12.42578125" style="68" customWidth="1"/>
    <col min="15367" max="15616" width="11.42578125" style="68"/>
    <col min="15617" max="15621" width="14" style="68" customWidth="1"/>
    <col min="15622" max="15622" width="12.42578125" style="68" customWidth="1"/>
    <col min="15623" max="15872" width="11.42578125" style="68"/>
    <col min="15873" max="15877" width="14" style="68" customWidth="1"/>
    <col min="15878" max="15878" width="12.42578125" style="68" customWidth="1"/>
    <col min="15879" max="16128" width="11.42578125" style="68"/>
    <col min="16129" max="16133" width="14" style="68" customWidth="1"/>
    <col min="16134" max="16134" width="12.42578125" style="68" customWidth="1"/>
    <col min="16135" max="16384" width="11.42578125" style="68"/>
  </cols>
  <sheetData>
    <row r="1" spans="1:6" ht="14.25" customHeight="1">
      <c r="A1" s="66" t="s">
        <v>984</v>
      </c>
      <c r="B1" s="67" t="s">
        <v>9</v>
      </c>
      <c r="C1" s="66" t="s">
        <v>1120</v>
      </c>
      <c r="D1" s="66" t="s">
        <v>1121</v>
      </c>
      <c r="E1" s="66" t="s">
        <v>1122</v>
      </c>
      <c r="F1" s="66" t="s">
        <v>1123</v>
      </c>
    </row>
    <row r="2" spans="1:6" ht="14.25" customHeight="1">
      <c r="A2" s="68" t="s">
        <v>1124</v>
      </c>
      <c r="C2" s="68" t="s">
        <v>1124</v>
      </c>
      <c r="D2" s="68" t="s">
        <v>1124</v>
      </c>
      <c r="E2" s="68" t="s">
        <v>1124</v>
      </c>
      <c r="F2" s="68" t="s">
        <v>1124</v>
      </c>
    </row>
    <row r="3" spans="1:6" ht="14.25" customHeight="1">
      <c r="A3" s="68" t="s">
        <v>1125</v>
      </c>
      <c r="B3" s="69" t="s">
        <v>63</v>
      </c>
      <c r="C3" s="68" t="s">
        <v>27</v>
      </c>
      <c r="D3" s="68" t="s">
        <v>68</v>
      </c>
      <c r="E3" s="68" t="s">
        <v>1126</v>
      </c>
      <c r="F3" s="70" t="s">
        <v>1127</v>
      </c>
    </row>
    <row r="4" spans="1:6" ht="14.25" customHeight="1">
      <c r="A4" s="68" t="s">
        <v>1128</v>
      </c>
      <c r="B4" s="69" t="s">
        <v>121</v>
      </c>
      <c r="C4" s="68" t="s">
        <v>53</v>
      </c>
      <c r="D4" s="68" t="s">
        <v>133</v>
      </c>
      <c r="E4" s="68" t="s">
        <v>86</v>
      </c>
      <c r="F4" s="70" t="s">
        <v>1129</v>
      </c>
    </row>
    <row r="5" spans="1:6" ht="14.25" customHeight="1">
      <c r="A5" s="68" t="s">
        <v>1130</v>
      </c>
      <c r="B5" s="69" t="s">
        <v>153</v>
      </c>
      <c r="C5" s="68" t="s">
        <v>1131</v>
      </c>
      <c r="D5" s="68" t="s">
        <v>39</v>
      </c>
      <c r="F5" s="70" t="s">
        <v>1132</v>
      </c>
    </row>
    <row r="6" spans="1:6" ht="14.25" customHeight="1">
      <c r="A6" s="68" t="s">
        <v>1133</v>
      </c>
      <c r="B6" s="69" t="s">
        <v>22</v>
      </c>
      <c r="C6" s="68" t="s">
        <v>1134</v>
      </c>
      <c r="F6" s="70" t="s">
        <v>1135</v>
      </c>
    </row>
    <row r="7" spans="1:6" ht="14.25" customHeight="1">
      <c r="A7" s="68" t="s">
        <v>1136</v>
      </c>
      <c r="B7" s="69" t="s">
        <v>503</v>
      </c>
      <c r="C7" s="68" t="s">
        <v>1137</v>
      </c>
      <c r="F7" s="70" t="s">
        <v>1138</v>
      </c>
    </row>
    <row r="8" spans="1:6" ht="14.25" customHeight="1">
      <c r="A8" s="68" t="s">
        <v>1139</v>
      </c>
      <c r="B8" s="69" t="s">
        <v>138</v>
      </c>
      <c r="F8" s="70" t="s">
        <v>1140</v>
      </c>
    </row>
    <row r="9" spans="1:6" ht="14.25" customHeight="1">
      <c r="A9" s="68" t="s">
        <v>1141</v>
      </c>
      <c r="B9" s="69" t="s">
        <v>169</v>
      </c>
      <c r="F9" s="70" t="s">
        <v>1142</v>
      </c>
    </row>
    <row r="10" spans="1:6" ht="14.25" customHeight="1">
      <c r="A10" s="68" t="s">
        <v>1143</v>
      </c>
      <c r="B10" s="69" t="s">
        <v>184</v>
      </c>
      <c r="F10" s="70" t="s">
        <v>1144</v>
      </c>
    </row>
    <row r="11" spans="1:6" ht="14.25" customHeight="1">
      <c r="A11" s="68" t="s">
        <v>1145</v>
      </c>
      <c r="B11" s="69" t="s">
        <v>254</v>
      </c>
    </row>
    <row r="12" spans="1:6" ht="14.25" customHeight="1">
      <c r="A12" s="68" t="s">
        <v>1146</v>
      </c>
      <c r="B12" s="69" t="s">
        <v>1147</v>
      </c>
    </row>
    <row r="13" spans="1:6" ht="14.25" customHeight="1">
      <c r="A13" s="68" t="s">
        <v>1148</v>
      </c>
      <c r="B13" s="69" t="s">
        <v>207</v>
      </c>
    </row>
    <row r="14" spans="1:6" ht="14.25" customHeight="1">
      <c r="A14" s="68" t="s">
        <v>1149</v>
      </c>
      <c r="B14" s="69" t="s">
        <v>426</v>
      </c>
    </row>
    <row r="15" spans="1:6" ht="14.25" customHeight="1">
      <c r="A15" s="68" t="s">
        <v>1150</v>
      </c>
      <c r="B15" s="69" t="s">
        <v>323</v>
      </c>
    </row>
    <row r="16" spans="1:6" ht="14.25" customHeight="1">
      <c r="A16" s="68" t="s">
        <v>1151</v>
      </c>
      <c r="B16" s="69" t="s">
        <v>300</v>
      </c>
    </row>
    <row r="17" spans="1:4" ht="14.25" customHeight="1">
      <c r="A17" s="68" t="s">
        <v>1152</v>
      </c>
      <c r="B17" s="69" t="s">
        <v>335</v>
      </c>
    </row>
    <row r="18" spans="1:4" ht="14.25" customHeight="1">
      <c r="A18" s="68" t="s">
        <v>1153</v>
      </c>
      <c r="B18" s="69" t="s">
        <v>472</v>
      </c>
    </row>
    <row r="19" spans="1:4" ht="14.25" customHeight="1">
      <c r="A19" s="68" t="s">
        <v>1154</v>
      </c>
      <c r="B19" s="69" t="s">
        <v>403</v>
      </c>
    </row>
    <row r="20" spans="1:4" ht="14.25" customHeight="1">
      <c r="A20" s="68" t="s">
        <v>1155</v>
      </c>
      <c r="B20" s="69" t="s">
        <v>1156</v>
      </c>
    </row>
    <row r="23" spans="1:4">
      <c r="B23" s="71">
        <v>0.245</v>
      </c>
      <c r="C23" s="71">
        <v>0.14499999999999999</v>
      </c>
      <c r="D23" s="71">
        <v>0.44500000000000001</v>
      </c>
    </row>
    <row r="24" spans="1:4">
      <c r="B24" s="71">
        <v>9.5000000000000001E-2</v>
      </c>
      <c r="C24" s="71">
        <v>9.5000000000000001E-2</v>
      </c>
      <c r="D24" s="71">
        <v>0.115</v>
      </c>
    </row>
    <row r="25" spans="1:4">
      <c r="B25" s="71">
        <v>0.29499999999999998</v>
      </c>
      <c r="C25" s="71">
        <v>0.44500000000000001</v>
      </c>
      <c r="D25" s="71">
        <v>0.20499999999999999</v>
      </c>
    </row>
    <row r="26" spans="1:4">
      <c r="B26" s="71">
        <v>0.34499999999999997</v>
      </c>
      <c r="C26" s="71">
        <v>0.29499999999999998</v>
      </c>
      <c r="D26" s="71">
        <v>0.20499999999999999</v>
      </c>
    </row>
    <row r="28" spans="1:4" ht="15">
      <c r="B28" s="72">
        <v>1</v>
      </c>
      <c r="C28" s="73">
        <v>0.79500000000000004</v>
      </c>
    </row>
    <row r="29" spans="1:4" ht="15">
      <c r="B29" s="72">
        <v>0.79400000000000004</v>
      </c>
      <c r="C29" s="73">
        <v>0.495</v>
      </c>
    </row>
    <row r="30" spans="1:4" ht="15">
      <c r="B30" s="72">
        <v>0.49399999999999999</v>
      </c>
      <c r="C30" s="73">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W99"/>
  <sheetViews>
    <sheetView showGridLines="0" tabSelected="1" topLeftCell="AJ88" zoomScaleNormal="100" zoomScaleSheetLayoutView="100" workbookViewId="0">
      <selection activeCell="AU89" sqref="AU89"/>
    </sheetView>
  </sheetViews>
  <sheetFormatPr defaultColWidth="11.42578125" defaultRowHeight="12.75"/>
  <cols>
    <col min="1" max="1" width="4.42578125" style="3" customWidth="1"/>
    <col min="2" max="2" width="2.85546875" style="4" customWidth="1"/>
    <col min="3" max="3" width="10.42578125" style="111" customWidth="1"/>
    <col min="4" max="4" width="49" style="112" customWidth="1"/>
    <col min="5" max="5" width="15" style="111" customWidth="1"/>
    <col min="6" max="6" width="14.42578125" style="112" customWidth="1"/>
    <col min="7" max="7" width="30.85546875" style="112" customWidth="1"/>
    <col min="8" max="8" width="18.5703125" style="3" customWidth="1"/>
    <col min="9" max="10" width="15.85546875" style="113" customWidth="1"/>
    <col min="11" max="11" width="12.140625" style="113" customWidth="1"/>
    <col min="12" max="12" width="15.7109375" style="113" customWidth="1"/>
    <col min="13" max="14" width="15.85546875" style="7" customWidth="1"/>
    <col min="15" max="16" width="13.140625" style="3" customWidth="1"/>
    <col min="17" max="19" width="15" style="4" customWidth="1"/>
    <col min="20" max="24" width="7.140625" style="113" customWidth="1"/>
    <col min="25" max="25" width="9.28515625" style="113" customWidth="1"/>
    <col min="26" max="26" width="7.140625" style="113" customWidth="1"/>
    <col min="27" max="27" width="8.42578125" style="113" customWidth="1"/>
    <col min="28" max="30" width="7.140625" style="113" customWidth="1"/>
    <col min="31" max="31" width="8.140625" style="113" customWidth="1"/>
    <col min="32" max="36" width="7.140625" style="113" customWidth="1"/>
    <col min="37" max="37" width="9.140625" style="113" customWidth="1"/>
    <col min="38" max="41" width="7.140625" style="113" customWidth="1"/>
    <col min="42" max="42" width="7.28515625" style="113" customWidth="1"/>
    <col min="43" max="43" width="8.7109375" style="113" customWidth="1"/>
    <col min="44" max="44" width="6.5703125" style="4" customWidth="1"/>
    <col min="45" max="45" width="8.7109375" style="4" customWidth="1"/>
    <col min="46" max="46" width="11.42578125" style="4"/>
    <col min="47" max="47" width="19.42578125" style="3" customWidth="1"/>
    <col min="48" max="48" width="26.140625" style="3" customWidth="1"/>
    <col min="49" max="49" width="6.28515625" style="3" customWidth="1"/>
    <col min="50" max="16384" width="11.42578125" style="3"/>
  </cols>
  <sheetData>
    <row r="1" spans="1:49" ht="13.5" thickBot="1"/>
    <row r="2" spans="1:49" s="88" customFormat="1" ht="18.75" customHeight="1" thickBot="1">
      <c r="B2" s="189"/>
      <c r="C2" s="192" t="s">
        <v>0</v>
      </c>
      <c r="D2" s="193"/>
      <c r="E2" s="194"/>
      <c r="F2" s="179" t="s">
        <v>1</v>
      </c>
      <c r="G2" s="180"/>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208"/>
      <c r="AJ2" s="211" t="s">
        <v>531</v>
      </c>
      <c r="AK2" s="204"/>
      <c r="AL2" s="204"/>
      <c r="AM2" s="204"/>
      <c r="AN2" s="204"/>
      <c r="AO2" s="204"/>
      <c r="AP2" s="204"/>
      <c r="AQ2" s="205"/>
      <c r="AR2" s="211" t="s">
        <v>532</v>
      </c>
      <c r="AS2" s="204"/>
      <c r="AT2" s="204"/>
      <c r="AU2" s="204"/>
      <c r="AV2" s="205"/>
    </row>
    <row r="3" spans="1:49" s="88" customFormat="1" ht="18.75" customHeight="1" thickBot="1">
      <c r="B3" s="190"/>
      <c r="C3" s="195"/>
      <c r="D3" s="196"/>
      <c r="E3" s="197"/>
      <c r="F3" s="201"/>
      <c r="G3" s="202"/>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9"/>
      <c r="AJ3" s="211" t="s">
        <v>533</v>
      </c>
      <c r="AK3" s="204"/>
      <c r="AL3" s="204"/>
      <c r="AM3" s="204"/>
      <c r="AN3" s="204"/>
      <c r="AO3" s="204"/>
      <c r="AP3" s="204"/>
      <c r="AQ3" s="205"/>
      <c r="AR3" s="211">
        <v>1</v>
      </c>
      <c r="AS3" s="204"/>
      <c r="AT3" s="204"/>
      <c r="AU3" s="204"/>
      <c r="AV3" s="205"/>
    </row>
    <row r="4" spans="1:49" s="88" customFormat="1" ht="18.75" customHeight="1" thickBot="1">
      <c r="B4" s="190"/>
      <c r="C4" s="198"/>
      <c r="D4" s="199"/>
      <c r="E4" s="200"/>
      <c r="F4" s="182"/>
      <c r="G4" s="183"/>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210"/>
      <c r="AJ4" s="211" t="s">
        <v>534</v>
      </c>
      <c r="AK4" s="204"/>
      <c r="AL4" s="204"/>
      <c r="AM4" s="204"/>
      <c r="AN4" s="204"/>
      <c r="AO4" s="204"/>
      <c r="AP4" s="204"/>
      <c r="AQ4" s="205"/>
      <c r="AR4" s="212">
        <v>43896</v>
      </c>
      <c r="AS4" s="206"/>
      <c r="AT4" s="206"/>
      <c r="AU4" s="206"/>
      <c r="AV4" s="207"/>
    </row>
    <row r="5" spans="1:49" s="88" customFormat="1" ht="15" customHeight="1">
      <c r="B5" s="190"/>
      <c r="C5" s="192" t="s">
        <v>2</v>
      </c>
      <c r="D5" s="193"/>
      <c r="E5" s="194"/>
      <c r="F5" s="179" t="s">
        <v>3</v>
      </c>
      <c r="G5" s="180"/>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208"/>
      <c r="AJ5" s="213" t="s">
        <v>535</v>
      </c>
      <c r="AK5" s="214"/>
      <c r="AL5" s="214"/>
      <c r="AM5" s="214"/>
      <c r="AN5" s="214"/>
      <c r="AO5" s="214"/>
      <c r="AP5" s="214"/>
      <c r="AQ5" s="215"/>
      <c r="AR5" s="219" t="s">
        <v>536</v>
      </c>
      <c r="AS5" s="185"/>
      <c r="AT5" s="185"/>
      <c r="AU5" s="185"/>
      <c r="AV5" s="186"/>
    </row>
    <row r="6" spans="1:49" s="88" customFormat="1" ht="15.75" customHeight="1" thickBot="1">
      <c r="B6" s="191"/>
      <c r="C6" s="198"/>
      <c r="D6" s="199"/>
      <c r="E6" s="200"/>
      <c r="F6" s="182"/>
      <c r="G6" s="183"/>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210"/>
      <c r="AJ6" s="216"/>
      <c r="AK6" s="217"/>
      <c r="AL6" s="217"/>
      <c r="AM6" s="217"/>
      <c r="AN6" s="217"/>
      <c r="AO6" s="217"/>
      <c r="AP6" s="217"/>
      <c r="AQ6" s="218"/>
      <c r="AR6" s="220"/>
      <c r="AS6" s="187"/>
      <c r="AT6" s="187"/>
      <c r="AU6" s="187"/>
      <c r="AV6" s="188"/>
    </row>
    <row r="7" spans="1:49" ht="13.5" thickBot="1"/>
    <row r="8" spans="1:49" ht="76.5" customHeight="1">
      <c r="B8" s="146" t="s">
        <v>4</v>
      </c>
      <c r="C8" s="99" t="s">
        <v>5</v>
      </c>
      <c r="D8" s="99" t="s">
        <v>6</v>
      </c>
      <c r="E8" s="99" t="s">
        <v>7</v>
      </c>
      <c r="F8" s="99" t="s">
        <v>8</v>
      </c>
      <c r="G8" s="147" t="s">
        <v>9</v>
      </c>
      <c r="H8" s="99" t="s">
        <v>10</v>
      </c>
      <c r="I8" s="148" t="s">
        <v>11</v>
      </c>
      <c r="J8" s="99" t="s">
        <v>12</v>
      </c>
      <c r="K8" s="99" t="s">
        <v>13</v>
      </c>
      <c r="L8" s="99" t="s">
        <v>14</v>
      </c>
      <c r="M8" s="99" t="s">
        <v>15</v>
      </c>
      <c r="N8" s="99" t="s">
        <v>15</v>
      </c>
      <c r="O8" s="99" t="s">
        <v>15</v>
      </c>
      <c r="P8" s="99" t="s">
        <v>15</v>
      </c>
      <c r="Q8" s="99" t="s">
        <v>16</v>
      </c>
      <c r="R8" s="99" t="s">
        <v>17</v>
      </c>
      <c r="S8" s="99" t="s">
        <v>18</v>
      </c>
      <c r="T8" s="99" t="s">
        <v>537</v>
      </c>
      <c r="U8" s="99"/>
      <c r="V8" s="99" t="s">
        <v>538</v>
      </c>
      <c r="W8" s="99"/>
      <c r="X8" s="99" t="s">
        <v>539</v>
      </c>
      <c r="Y8" s="99"/>
      <c r="Z8" s="99" t="s">
        <v>540</v>
      </c>
      <c r="AA8" s="99"/>
      <c r="AB8" s="99" t="s">
        <v>541</v>
      </c>
      <c r="AC8" s="99"/>
      <c r="AD8" s="99" t="s">
        <v>542</v>
      </c>
      <c r="AE8" s="99"/>
      <c r="AF8" s="99" t="s">
        <v>543</v>
      </c>
      <c r="AG8" s="99"/>
      <c r="AH8" s="99" t="s">
        <v>544</v>
      </c>
      <c r="AI8" s="99"/>
      <c r="AJ8" s="99" t="s">
        <v>545</v>
      </c>
      <c r="AK8" s="99"/>
      <c r="AL8" s="99" t="s">
        <v>546</v>
      </c>
      <c r="AM8" s="99"/>
      <c r="AN8" s="99" t="s">
        <v>547</v>
      </c>
      <c r="AO8" s="99"/>
      <c r="AP8" s="99" t="s">
        <v>548</v>
      </c>
      <c r="AQ8" s="99"/>
      <c r="AR8" s="99" t="s">
        <v>549</v>
      </c>
      <c r="AS8" s="99"/>
      <c r="AT8" s="99" t="s">
        <v>550</v>
      </c>
      <c r="AU8" s="149" t="s">
        <v>19</v>
      </c>
      <c r="AV8" s="145" t="s">
        <v>20</v>
      </c>
    </row>
    <row r="9" spans="1:49" s="105" customFormat="1" ht="66.75" customHeight="1">
      <c r="B9" s="65">
        <f>1</f>
        <v>1</v>
      </c>
      <c r="C9" s="106" t="s">
        <v>21</v>
      </c>
      <c r="D9" s="106" t="s">
        <v>22</v>
      </c>
      <c r="E9" s="106" t="s">
        <v>23</v>
      </c>
      <c r="F9" s="106" t="s">
        <v>24</v>
      </c>
      <c r="G9" s="106" t="s">
        <v>25</v>
      </c>
      <c r="H9" s="1" t="s">
        <v>26</v>
      </c>
      <c r="I9" s="5" t="s">
        <v>27</v>
      </c>
      <c r="J9" s="5" t="s">
        <v>28</v>
      </c>
      <c r="K9" s="5" t="s">
        <v>29</v>
      </c>
      <c r="L9" s="5" t="s">
        <v>30</v>
      </c>
      <c r="M9" s="1" t="s">
        <v>31</v>
      </c>
      <c r="N9" s="1" t="s">
        <v>32</v>
      </c>
      <c r="O9" s="1"/>
      <c r="P9" s="1"/>
      <c r="Q9" s="5" t="s">
        <v>33</v>
      </c>
      <c r="R9" s="5" t="s">
        <v>34</v>
      </c>
      <c r="S9" s="74">
        <v>1</v>
      </c>
      <c r="T9" s="5">
        <v>466</v>
      </c>
      <c r="U9" s="5">
        <v>196</v>
      </c>
      <c r="V9" s="5">
        <v>694</v>
      </c>
      <c r="W9" s="5">
        <v>457</v>
      </c>
      <c r="X9" s="5">
        <v>387</v>
      </c>
      <c r="Y9" s="5">
        <v>339</v>
      </c>
      <c r="Z9" s="5">
        <v>535</v>
      </c>
      <c r="AA9" s="5">
        <v>434</v>
      </c>
      <c r="AB9" s="5">
        <v>359</v>
      </c>
      <c r="AC9" s="5">
        <v>255</v>
      </c>
      <c r="AD9" s="5">
        <v>712</v>
      </c>
      <c r="AE9" s="5">
        <v>385</v>
      </c>
      <c r="AF9" s="5">
        <v>626</v>
      </c>
      <c r="AG9" s="5">
        <v>484</v>
      </c>
      <c r="AH9" s="5">
        <v>728</v>
      </c>
      <c r="AI9" s="5">
        <v>385</v>
      </c>
      <c r="AJ9" s="5">
        <v>682</v>
      </c>
      <c r="AK9" s="5">
        <v>415</v>
      </c>
      <c r="AL9" s="5"/>
      <c r="AM9" s="5"/>
      <c r="AN9" s="5"/>
      <c r="AO9" s="5"/>
      <c r="AP9" s="5"/>
      <c r="AQ9" s="5"/>
      <c r="AR9" s="83">
        <f>T9+V9+X9+Z9+AB9+AD9+AF9+AH9+AJ9+AL9+AN9+AP9</f>
        <v>5189</v>
      </c>
      <c r="AS9" s="83">
        <f>U9+W9+Y9+AA9+AC9+AE9+AG9+AI9+AK9+AM9+AO9+AQ9</f>
        <v>3350</v>
      </c>
      <c r="AT9" s="19">
        <f>(AR9/AS9)</f>
        <v>1.548955223880597</v>
      </c>
      <c r="AU9" s="130" t="s">
        <v>35</v>
      </c>
      <c r="AV9" s="104" t="s">
        <v>551</v>
      </c>
    </row>
    <row r="10" spans="1:49" s="105" customFormat="1" ht="76.5" customHeight="1">
      <c r="B10" s="65">
        <f>B9+1</f>
        <v>2</v>
      </c>
      <c r="C10" s="106" t="s">
        <v>21</v>
      </c>
      <c r="D10" s="106" t="s">
        <v>22</v>
      </c>
      <c r="E10" s="106" t="s">
        <v>23</v>
      </c>
      <c r="F10" s="106" t="s">
        <v>37</v>
      </c>
      <c r="G10" s="106" t="s">
        <v>38</v>
      </c>
      <c r="H10" s="1" t="s">
        <v>26</v>
      </c>
      <c r="I10" s="5" t="s">
        <v>27</v>
      </c>
      <c r="J10" s="5" t="s">
        <v>39</v>
      </c>
      <c r="K10" s="5" t="s">
        <v>29</v>
      </c>
      <c r="L10" s="5" t="s">
        <v>30</v>
      </c>
      <c r="M10" s="1" t="s">
        <v>40</v>
      </c>
      <c r="N10" s="1" t="s">
        <v>41</v>
      </c>
      <c r="O10" s="1"/>
      <c r="P10" s="1"/>
      <c r="Q10" s="5" t="s">
        <v>33</v>
      </c>
      <c r="R10" s="5" t="s">
        <v>34</v>
      </c>
      <c r="S10" s="74">
        <v>1</v>
      </c>
      <c r="T10" s="5">
        <v>29855</v>
      </c>
      <c r="U10" s="5">
        <v>29869</v>
      </c>
      <c r="V10" s="5">
        <v>25606</v>
      </c>
      <c r="W10" s="5">
        <v>25621</v>
      </c>
      <c r="X10" s="5">
        <v>27527</v>
      </c>
      <c r="Y10" s="5">
        <v>27527</v>
      </c>
      <c r="Z10" s="5">
        <v>28773</v>
      </c>
      <c r="AA10" s="5">
        <v>28773</v>
      </c>
      <c r="AB10" s="5">
        <v>30199</v>
      </c>
      <c r="AC10" s="5">
        <v>30199</v>
      </c>
      <c r="AD10" s="5">
        <v>28970</v>
      </c>
      <c r="AE10" s="5">
        <v>28970</v>
      </c>
      <c r="AF10" s="5">
        <v>28176</v>
      </c>
      <c r="AG10" s="5">
        <v>28176</v>
      </c>
      <c r="AH10" s="5">
        <v>28850</v>
      </c>
      <c r="AI10" s="5">
        <v>28850</v>
      </c>
      <c r="AJ10" s="5">
        <v>26970</v>
      </c>
      <c r="AK10" s="5">
        <v>26970</v>
      </c>
      <c r="AL10" s="115"/>
      <c r="AM10" s="115"/>
      <c r="AN10" s="115"/>
      <c r="AO10" s="115"/>
      <c r="AP10" s="115"/>
      <c r="AQ10" s="115"/>
      <c r="AR10" s="83">
        <f t="shared" ref="AR10:AS15" si="0">T10+V10+X10+Z10+AB10+AD10+AF10+AH10+AJ10+AL10+AN10+AP10</f>
        <v>254926</v>
      </c>
      <c r="AS10" s="83">
        <f t="shared" si="0"/>
        <v>254955</v>
      </c>
      <c r="AT10" s="19">
        <f>(AR10/AS10)</f>
        <v>0.99988625443705748</v>
      </c>
      <c r="AU10" s="130" t="s">
        <v>35</v>
      </c>
      <c r="AV10" s="104" t="s">
        <v>92</v>
      </c>
    </row>
    <row r="11" spans="1:49" s="105" customFormat="1" ht="76.5" customHeight="1">
      <c r="B11" s="65">
        <f t="shared" ref="B11:B15" si="1">B10+1</f>
        <v>3</v>
      </c>
      <c r="C11" s="106" t="s">
        <v>21</v>
      </c>
      <c r="D11" s="106" t="s">
        <v>22</v>
      </c>
      <c r="E11" s="106" t="s">
        <v>43</v>
      </c>
      <c r="F11" s="106" t="s">
        <v>44</v>
      </c>
      <c r="G11" s="106" t="s">
        <v>45</v>
      </c>
      <c r="H11" s="1" t="s">
        <v>26</v>
      </c>
      <c r="I11" s="5" t="s">
        <v>46</v>
      </c>
      <c r="J11" s="5" t="s">
        <v>39</v>
      </c>
      <c r="K11" s="5" t="s">
        <v>29</v>
      </c>
      <c r="L11" s="5" t="s">
        <v>30</v>
      </c>
      <c r="M11" s="1" t="s">
        <v>47</v>
      </c>
      <c r="N11" s="1" t="s">
        <v>48</v>
      </c>
      <c r="O11" s="1"/>
      <c r="P11" s="1"/>
      <c r="Q11" s="5" t="s">
        <v>33</v>
      </c>
      <c r="R11" s="5" t="s">
        <v>34</v>
      </c>
      <c r="S11" s="74">
        <v>1</v>
      </c>
      <c r="T11" s="5">
        <v>15</v>
      </c>
      <c r="U11" s="5">
        <v>15</v>
      </c>
      <c r="V11" s="5">
        <v>15</v>
      </c>
      <c r="W11" s="5">
        <v>15</v>
      </c>
      <c r="X11" s="5">
        <v>0</v>
      </c>
      <c r="Y11" s="5">
        <v>0</v>
      </c>
      <c r="Z11" s="5">
        <v>4</v>
      </c>
      <c r="AA11" s="5">
        <v>4</v>
      </c>
      <c r="AB11" s="5">
        <v>19</v>
      </c>
      <c r="AC11" s="5">
        <v>19</v>
      </c>
      <c r="AD11" s="5">
        <v>18</v>
      </c>
      <c r="AE11" s="5">
        <v>18</v>
      </c>
      <c r="AF11" s="5">
        <v>16</v>
      </c>
      <c r="AG11" s="5">
        <v>16</v>
      </c>
      <c r="AH11" s="5">
        <v>19</v>
      </c>
      <c r="AI11" s="5">
        <v>19</v>
      </c>
      <c r="AJ11" s="5">
        <v>31</v>
      </c>
      <c r="AK11" s="5">
        <v>31</v>
      </c>
      <c r="AL11" s="115"/>
      <c r="AM11" s="115"/>
      <c r="AN11" s="115"/>
      <c r="AO11" s="115"/>
      <c r="AP11" s="115"/>
      <c r="AQ11" s="115"/>
      <c r="AR11" s="83">
        <f t="shared" si="0"/>
        <v>137</v>
      </c>
      <c r="AS11" s="83">
        <f t="shared" si="0"/>
        <v>137</v>
      </c>
      <c r="AT11" s="19">
        <f>(AR11/AS11)</f>
        <v>1</v>
      </c>
      <c r="AU11" s="130" t="s">
        <v>35</v>
      </c>
      <c r="AV11" s="104" t="s">
        <v>552</v>
      </c>
    </row>
    <row r="12" spans="1:49" ht="76.5" customHeight="1">
      <c r="A12" s="105"/>
      <c r="B12" s="65">
        <f t="shared" si="1"/>
        <v>4</v>
      </c>
      <c r="C12" s="106" t="s">
        <v>21</v>
      </c>
      <c r="D12" s="106" t="s">
        <v>22</v>
      </c>
      <c r="E12" s="106" t="s">
        <v>50</v>
      </c>
      <c r="F12" s="106" t="s">
        <v>51</v>
      </c>
      <c r="G12" s="106" t="s">
        <v>52</v>
      </c>
      <c r="H12" s="1" t="s">
        <v>26</v>
      </c>
      <c r="I12" s="5" t="s">
        <v>53</v>
      </c>
      <c r="J12" s="5" t="s">
        <v>39</v>
      </c>
      <c r="K12" s="5" t="s">
        <v>29</v>
      </c>
      <c r="L12" s="5" t="s">
        <v>30</v>
      </c>
      <c r="M12" s="157" t="s">
        <v>54</v>
      </c>
      <c r="N12" s="1" t="s">
        <v>55</v>
      </c>
      <c r="O12" s="157"/>
      <c r="P12" s="1"/>
      <c r="Q12" s="5" t="s">
        <v>33</v>
      </c>
      <c r="R12" s="5" t="s">
        <v>34</v>
      </c>
      <c r="S12" s="74">
        <v>1</v>
      </c>
      <c r="T12" s="5">
        <v>936</v>
      </c>
      <c r="U12" s="5">
        <v>939</v>
      </c>
      <c r="V12" s="5">
        <v>905</v>
      </c>
      <c r="W12" s="5">
        <v>907</v>
      </c>
      <c r="X12" s="5">
        <v>818</v>
      </c>
      <c r="Y12" s="5">
        <v>868</v>
      </c>
      <c r="Z12" s="5">
        <v>963</v>
      </c>
      <c r="AA12" s="5">
        <v>961</v>
      </c>
      <c r="AB12" s="5">
        <v>926</v>
      </c>
      <c r="AC12" s="5">
        <v>969</v>
      </c>
      <c r="AD12" s="5">
        <v>903</v>
      </c>
      <c r="AE12" s="5">
        <v>912</v>
      </c>
      <c r="AF12" s="5">
        <v>848</v>
      </c>
      <c r="AG12" s="5">
        <v>913</v>
      </c>
      <c r="AH12" s="5">
        <v>911</v>
      </c>
      <c r="AI12" s="5">
        <v>911</v>
      </c>
      <c r="AJ12" s="5">
        <v>840</v>
      </c>
      <c r="AK12" s="5">
        <v>1002</v>
      </c>
      <c r="AL12" s="115"/>
      <c r="AM12" s="115"/>
      <c r="AN12" s="115"/>
      <c r="AO12" s="115"/>
      <c r="AP12" s="115"/>
      <c r="AQ12" s="115"/>
      <c r="AR12" s="83">
        <f t="shared" si="0"/>
        <v>8050</v>
      </c>
      <c r="AS12" s="83">
        <f t="shared" si="0"/>
        <v>8382</v>
      </c>
      <c r="AT12" s="19">
        <v>0.95</v>
      </c>
      <c r="AU12" s="130" t="s">
        <v>35</v>
      </c>
      <c r="AV12" s="104" t="s">
        <v>176</v>
      </c>
      <c r="AW12" s="105"/>
    </row>
    <row r="13" spans="1:49" s="4" customFormat="1" ht="104.25" customHeight="1">
      <c r="A13" s="105"/>
      <c r="B13" s="65">
        <f t="shared" si="1"/>
        <v>5</v>
      </c>
      <c r="C13" s="106" t="s">
        <v>21</v>
      </c>
      <c r="D13" s="106" t="s">
        <v>22</v>
      </c>
      <c r="E13" s="106" t="s">
        <v>23</v>
      </c>
      <c r="F13" s="106" t="s">
        <v>57</v>
      </c>
      <c r="G13" s="106" t="s">
        <v>58</v>
      </c>
      <c r="H13" s="1" t="s">
        <v>26</v>
      </c>
      <c r="I13" s="5" t="s">
        <v>27</v>
      </c>
      <c r="J13" s="5" t="s">
        <v>39</v>
      </c>
      <c r="K13" s="5" t="s">
        <v>29</v>
      </c>
      <c r="L13" s="5" t="s">
        <v>30</v>
      </c>
      <c r="M13" s="1" t="s">
        <v>59</v>
      </c>
      <c r="N13" s="1" t="s">
        <v>60</v>
      </c>
      <c r="O13" s="1"/>
      <c r="P13" s="1"/>
      <c r="Q13" s="5" t="s">
        <v>33</v>
      </c>
      <c r="R13" s="5" t="s">
        <v>34</v>
      </c>
      <c r="S13" s="74">
        <v>0.11</v>
      </c>
      <c r="T13" s="5">
        <v>3565</v>
      </c>
      <c r="U13" s="5">
        <v>29855</v>
      </c>
      <c r="V13" s="5">
        <v>3220</v>
      </c>
      <c r="W13" s="5">
        <v>25606</v>
      </c>
      <c r="X13" s="5">
        <v>3627</v>
      </c>
      <c r="Y13" s="5">
        <v>27527</v>
      </c>
      <c r="Z13" s="5">
        <v>4020</v>
      </c>
      <c r="AA13" s="5">
        <v>28773</v>
      </c>
      <c r="AB13" s="5">
        <v>3875</v>
      </c>
      <c r="AC13" s="5">
        <v>7726.8</v>
      </c>
      <c r="AD13" s="5">
        <v>3240</v>
      </c>
      <c r="AE13" s="5">
        <v>28970</v>
      </c>
      <c r="AF13" s="5">
        <v>3120</v>
      </c>
      <c r="AG13" s="5">
        <v>28176.1</v>
      </c>
      <c r="AH13" s="5">
        <v>3379</v>
      </c>
      <c r="AI13" s="5">
        <v>28850</v>
      </c>
      <c r="AJ13" s="5">
        <v>3330</v>
      </c>
      <c r="AK13" s="5">
        <v>26970</v>
      </c>
      <c r="AL13" s="115"/>
      <c r="AM13" s="115"/>
      <c r="AN13" s="115"/>
      <c r="AO13" s="115"/>
      <c r="AP13" s="115"/>
      <c r="AQ13" s="115"/>
      <c r="AR13" s="83">
        <f t="shared" si="0"/>
        <v>31376</v>
      </c>
      <c r="AS13" s="83">
        <f t="shared" si="0"/>
        <v>232453.9</v>
      </c>
      <c r="AT13" s="132">
        <f>(AR13/AS13)</f>
        <v>0.13497730087557147</v>
      </c>
      <c r="AU13" s="130" t="s">
        <v>35</v>
      </c>
      <c r="AV13" s="104" t="s">
        <v>92</v>
      </c>
      <c r="AW13" s="105"/>
    </row>
    <row r="14" spans="1:49" s="4" customFormat="1" ht="76.5" customHeight="1">
      <c r="A14" s="105"/>
      <c r="B14" s="65">
        <f t="shared" si="1"/>
        <v>6</v>
      </c>
      <c r="C14" s="1" t="s">
        <v>62</v>
      </c>
      <c r="D14" s="1" t="s">
        <v>63</v>
      </c>
      <c r="E14" s="1" t="s">
        <v>64</v>
      </c>
      <c r="F14" s="1" t="s">
        <v>65</v>
      </c>
      <c r="G14" s="1" t="s">
        <v>66</v>
      </c>
      <c r="H14" s="1" t="s">
        <v>67</v>
      </c>
      <c r="I14" s="1" t="s">
        <v>27</v>
      </c>
      <c r="J14" s="1" t="s">
        <v>68</v>
      </c>
      <c r="K14" s="1" t="s">
        <v>29</v>
      </c>
      <c r="L14" s="1" t="s">
        <v>69</v>
      </c>
      <c r="M14" s="1" t="s">
        <v>70</v>
      </c>
      <c r="N14" s="1" t="s">
        <v>71</v>
      </c>
      <c r="O14" s="1"/>
      <c r="P14" s="1"/>
      <c r="Q14" s="5" t="s">
        <v>33</v>
      </c>
      <c r="R14" s="5" t="s">
        <v>34</v>
      </c>
      <c r="S14" s="74">
        <v>1</v>
      </c>
      <c r="T14" s="1"/>
      <c r="U14" s="1"/>
      <c r="V14" s="1"/>
      <c r="W14" s="1"/>
      <c r="X14" s="1">
        <v>43</v>
      </c>
      <c r="Y14" s="1">
        <v>30</v>
      </c>
      <c r="Z14" s="2"/>
      <c r="AA14" s="2"/>
      <c r="AB14" s="2"/>
      <c r="AC14" s="2"/>
      <c r="AD14" s="5">
        <v>30</v>
      </c>
      <c r="AE14" s="5">
        <v>30</v>
      </c>
      <c r="AF14" s="2"/>
      <c r="AG14" s="2"/>
      <c r="AH14" s="2"/>
      <c r="AI14" s="2"/>
      <c r="AJ14" s="2">
        <v>30</v>
      </c>
      <c r="AK14" s="2">
        <v>30</v>
      </c>
      <c r="AL14" s="2"/>
      <c r="AM14" s="2"/>
      <c r="AN14" s="2"/>
      <c r="AO14" s="2"/>
      <c r="AP14" s="2"/>
      <c r="AQ14" s="2"/>
      <c r="AR14" s="83">
        <f t="shared" si="0"/>
        <v>103</v>
      </c>
      <c r="AS14" s="83">
        <f t="shared" si="0"/>
        <v>90</v>
      </c>
      <c r="AT14" s="19">
        <v>0.86</v>
      </c>
      <c r="AU14" s="130" t="s">
        <v>35</v>
      </c>
      <c r="AV14" s="104" t="s">
        <v>92</v>
      </c>
      <c r="AW14" s="105"/>
    </row>
    <row r="15" spans="1:49" s="105" customFormat="1" ht="76.5" customHeight="1">
      <c r="B15" s="65">
        <f t="shared" si="1"/>
        <v>7</v>
      </c>
      <c r="C15" s="1" t="s">
        <v>62</v>
      </c>
      <c r="D15" s="1" t="s">
        <v>63</v>
      </c>
      <c r="E15" s="1" t="s">
        <v>74</v>
      </c>
      <c r="F15" s="1" t="s">
        <v>75</v>
      </c>
      <c r="G15" s="1" t="s">
        <v>76</v>
      </c>
      <c r="H15" s="1" t="s">
        <v>67</v>
      </c>
      <c r="I15" s="1" t="s">
        <v>27</v>
      </c>
      <c r="J15" s="1" t="s">
        <v>68</v>
      </c>
      <c r="K15" s="1" t="s">
        <v>29</v>
      </c>
      <c r="L15" s="1" t="s">
        <v>69</v>
      </c>
      <c r="M15" s="157" t="s">
        <v>77</v>
      </c>
      <c r="N15" s="1" t="s">
        <v>78</v>
      </c>
      <c r="O15" s="157"/>
      <c r="P15" s="1"/>
      <c r="Q15" s="5" t="s">
        <v>33</v>
      </c>
      <c r="R15" s="5" t="s">
        <v>34</v>
      </c>
      <c r="S15" s="74">
        <v>1</v>
      </c>
      <c r="T15" s="1"/>
      <c r="U15" s="1"/>
      <c r="V15" s="1"/>
      <c r="W15" s="1"/>
      <c r="X15" s="1">
        <v>30</v>
      </c>
      <c r="Y15" s="1">
        <v>20</v>
      </c>
      <c r="Z15" s="2"/>
      <c r="AA15" s="2"/>
      <c r="AB15" s="2"/>
      <c r="AC15" s="2"/>
      <c r="AD15" s="5">
        <v>18</v>
      </c>
      <c r="AE15" s="5">
        <v>20</v>
      </c>
      <c r="AF15" s="2"/>
      <c r="AG15" s="2"/>
      <c r="AH15" s="2"/>
      <c r="AI15" s="2"/>
      <c r="AJ15" s="2">
        <v>19</v>
      </c>
      <c r="AK15" s="2">
        <v>20</v>
      </c>
      <c r="AL15" s="2"/>
      <c r="AM15" s="2"/>
      <c r="AN15" s="2"/>
      <c r="AO15" s="2"/>
      <c r="AP15" s="2"/>
      <c r="AQ15" s="2"/>
      <c r="AR15" s="83">
        <f t="shared" si="0"/>
        <v>67</v>
      </c>
      <c r="AS15" s="83">
        <f t="shared" si="0"/>
        <v>60</v>
      </c>
      <c r="AT15" s="19">
        <v>0.83799999999999997</v>
      </c>
      <c r="AU15" s="130" t="s">
        <v>35</v>
      </c>
      <c r="AV15" s="104" t="s">
        <v>176</v>
      </c>
    </row>
    <row r="16" spans="1:49" ht="50.25" hidden="1" customHeight="1">
      <c r="B16" s="142">
        <f t="shared" ref="B16:B46" si="2">B15+1</f>
        <v>8</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t="s">
        <v>86</v>
      </c>
      <c r="S16" s="74"/>
      <c r="T16" s="2"/>
      <c r="U16" s="2"/>
      <c r="V16" s="2"/>
      <c r="W16" s="2"/>
      <c r="X16" s="2"/>
      <c r="Y16" s="2"/>
      <c r="Z16" s="2"/>
      <c r="AA16" s="2"/>
      <c r="AB16" s="2"/>
      <c r="AC16" s="2"/>
      <c r="AD16" s="2"/>
      <c r="AE16" s="2"/>
      <c r="AF16" s="2"/>
      <c r="AG16" s="2"/>
      <c r="AH16" s="2"/>
      <c r="AI16" s="2"/>
      <c r="AJ16" s="2"/>
      <c r="AK16" s="2"/>
      <c r="AL16" s="2"/>
      <c r="AM16" s="2"/>
      <c r="AN16" s="2"/>
      <c r="AO16" s="2"/>
      <c r="AP16" s="2"/>
      <c r="AQ16" s="2"/>
      <c r="AR16" s="22"/>
      <c r="AS16" s="22"/>
      <c r="AT16" s="81"/>
      <c r="AU16" s="102"/>
      <c r="AV16" s="60" t="s">
        <v>553</v>
      </c>
    </row>
    <row r="17" spans="1:49" s="4" customFormat="1" ht="76.5" customHeight="1">
      <c r="A17" s="105"/>
      <c r="B17" s="65">
        <f t="shared" si="2"/>
        <v>9</v>
      </c>
      <c r="C17" s="1" t="s">
        <v>62</v>
      </c>
      <c r="D17" s="1" t="s">
        <v>80</v>
      </c>
      <c r="E17" s="1" t="s">
        <v>64</v>
      </c>
      <c r="F17" s="1" t="s">
        <v>87</v>
      </c>
      <c r="G17" s="1" t="s">
        <v>88</v>
      </c>
      <c r="H17" s="1" t="s">
        <v>67</v>
      </c>
      <c r="I17" s="1" t="s">
        <v>27</v>
      </c>
      <c r="J17" s="1" t="s">
        <v>68</v>
      </c>
      <c r="K17" s="1" t="s">
        <v>29</v>
      </c>
      <c r="L17" s="1" t="s">
        <v>69</v>
      </c>
      <c r="M17" s="1" t="s">
        <v>89</v>
      </c>
      <c r="N17" s="1" t="s">
        <v>90</v>
      </c>
      <c r="O17" s="1"/>
      <c r="P17" s="1"/>
      <c r="Q17" s="5" t="s">
        <v>33</v>
      </c>
      <c r="R17" s="5" t="s">
        <v>34</v>
      </c>
      <c r="S17" s="74">
        <v>1</v>
      </c>
      <c r="T17" s="1"/>
      <c r="U17" s="1"/>
      <c r="V17" s="1"/>
      <c r="W17" s="1"/>
      <c r="X17" s="1">
        <v>17</v>
      </c>
      <c r="Y17" s="1">
        <v>30</v>
      </c>
      <c r="Z17" s="2"/>
      <c r="AA17" s="2"/>
      <c r="AB17" s="2"/>
      <c r="AC17" s="2"/>
      <c r="AD17" s="5">
        <v>24</v>
      </c>
      <c r="AE17" s="5">
        <v>30</v>
      </c>
      <c r="AF17" s="2"/>
      <c r="AG17" s="2"/>
      <c r="AH17" s="2"/>
      <c r="AI17" s="2"/>
      <c r="AJ17" s="2">
        <v>16</v>
      </c>
      <c r="AK17" s="2">
        <v>20</v>
      </c>
      <c r="AL17" s="2"/>
      <c r="AM17" s="2"/>
      <c r="AN17" s="2"/>
      <c r="AO17" s="2"/>
      <c r="AP17" s="2"/>
      <c r="AQ17" s="2"/>
      <c r="AR17" s="83">
        <f t="shared" ref="AR17:AS24" si="3">T17+V17+X17+Z17+AB17+AD17+AF17+AH17+AJ17+AL17+AN17+AP17</f>
        <v>57</v>
      </c>
      <c r="AS17" s="83">
        <f t="shared" si="3"/>
        <v>80</v>
      </c>
      <c r="AT17" s="19">
        <v>0.8</v>
      </c>
      <c r="AU17" s="130" t="s">
        <v>35</v>
      </c>
      <c r="AV17" s="162" t="s">
        <v>554</v>
      </c>
      <c r="AW17" s="105"/>
    </row>
    <row r="18" spans="1:49" s="110" customFormat="1" ht="93.75" customHeight="1">
      <c r="A18" s="3"/>
      <c r="B18" s="65">
        <f t="shared" si="2"/>
        <v>10</v>
      </c>
      <c r="C18" s="138" t="s">
        <v>62</v>
      </c>
      <c r="D18" s="139" t="s">
        <v>80</v>
      </c>
      <c r="E18" s="138" t="s">
        <v>93</v>
      </c>
      <c r="F18" s="138" t="s">
        <v>94</v>
      </c>
      <c r="G18" s="140" t="s">
        <v>95</v>
      </c>
      <c r="H18" s="139" t="s">
        <v>67</v>
      </c>
      <c r="I18" s="139" t="s">
        <v>46</v>
      </c>
      <c r="J18" s="139" t="s">
        <v>39</v>
      </c>
      <c r="K18" s="139" t="s">
        <v>29</v>
      </c>
      <c r="L18" s="139" t="s">
        <v>69</v>
      </c>
      <c r="M18" s="140" t="s">
        <v>96</v>
      </c>
      <c r="N18" s="140" t="s">
        <v>97</v>
      </c>
      <c r="O18" s="138"/>
      <c r="P18" s="138"/>
      <c r="Q18" s="139" t="s">
        <v>33</v>
      </c>
      <c r="R18" s="139" t="s">
        <v>34</v>
      </c>
      <c r="S18" s="141">
        <v>0.7</v>
      </c>
      <c r="T18" s="138"/>
      <c r="U18" s="138"/>
      <c r="V18" s="138"/>
      <c r="W18" s="138"/>
      <c r="X18" s="138"/>
      <c r="Y18" s="138"/>
      <c r="Z18" s="138"/>
      <c r="AA18" s="138"/>
      <c r="AB18" s="139"/>
      <c r="AC18" s="139"/>
      <c r="AD18" s="5">
        <v>1174</v>
      </c>
      <c r="AE18" s="5">
        <v>1204</v>
      </c>
      <c r="AF18" s="5"/>
      <c r="AG18" s="2"/>
      <c r="AH18" s="2"/>
      <c r="AI18" s="96"/>
      <c r="AJ18" s="5">
        <v>3624</v>
      </c>
      <c r="AK18" s="5">
        <v>3828</v>
      </c>
      <c r="AL18" s="2"/>
      <c r="AM18" s="2"/>
      <c r="AN18" s="2"/>
      <c r="AO18" s="2"/>
      <c r="AP18" s="2"/>
      <c r="AQ18" s="96"/>
      <c r="AR18" s="83">
        <f t="shared" si="3"/>
        <v>4798</v>
      </c>
      <c r="AS18" s="83">
        <f t="shared" si="3"/>
        <v>5032</v>
      </c>
      <c r="AT18" s="19">
        <f>AR18/AS18</f>
        <v>0.95349761526232113</v>
      </c>
      <c r="AU18" s="130" t="s">
        <v>555</v>
      </c>
      <c r="AV18" s="162" t="s">
        <v>554</v>
      </c>
      <c r="AW18" s="3"/>
    </row>
    <row r="19" spans="1:49" s="126" customFormat="1" ht="93.75" customHeight="1">
      <c r="A19" s="4"/>
      <c r="B19" s="65">
        <f t="shared" si="2"/>
        <v>11</v>
      </c>
      <c r="C19" s="5" t="s">
        <v>62</v>
      </c>
      <c r="D19" s="5" t="s">
        <v>80</v>
      </c>
      <c r="E19" s="5" t="s">
        <v>81</v>
      </c>
      <c r="F19" s="5" t="s">
        <v>99</v>
      </c>
      <c r="G19" s="5" t="s">
        <v>100</v>
      </c>
      <c r="H19" s="5" t="s">
        <v>67</v>
      </c>
      <c r="I19" s="5" t="s">
        <v>27</v>
      </c>
      <c r="J19" s="1" t="s">
        <v>68</v>
      </c>
      <c r="K19" s="5" t="s">
        <v>29</v>
      </c>
      <c r="L19" s="5" t="s">
        <v>69</v>
      </c>
      <c r="M19" s="5" t="s">
        <v>101</v>
      </c>
      <c r="N19" s="5" t="s">
        <v>102</v>
      </c>
      <c r="O19" s="5"/>
      <c r="P19" s="5"/>
      <c r="Q19" s="5" t="s">
        <v>33</v>
      </c>
      <c r="R19" s="5" t="s">
        <v>34</v>
      </c>
      <c r="S19" s="74">
        <v>1</v>
      </c>
      <c r="T19" s="5"/>
      <c r="U19" s="5"/>
      <c r="V19" s="5"/>
      <c r="W19" s="5"/>
      <c r="X19" s="5">
        <v>31</v>
      </c>
      <c r="Y19" s="5">
        <v>31</v>
      </c>
      <c r="Z19" s="2"/>
      <c r="AA19" s="2"/>
      <c r="AB19" s="2"/>
      <c r="AC19" s="2"/>
      <c r="AD19" s="5">
        <v>84</v>
      </c>
      <c r="AE19" s="5">
        <v>118</v>
      </c>
      <c r="AF19" s="5"/>
      <c r="AG19" s="5"/>
      <c r="AH19" s="5"/>
      <c r="AI19" s="5"/>
      <c r="AJ19" s="5">
        <v>203</v>
      </c>
      <c r="AK19" s="5">
        <v>178</v>
      </c>
      <c r="AL19" s="2"/>
      <c r="AM19" s="2"/>
      <c r="AN19" s="2"/>
      <c r="AO19" s="2"/>
      <c r="AP19" s="2"/>
      <c r="AQ19" s="2"/>
      <c r="AR19" s="83">
        <f t="shared" si="3"/>
        <v>318</v>
      </c>
      <c r="AS19" s="83">
        <f t="shared" si="3"/>
        <v>327</v>
      </c>
      <c r="AT19" s="19">
        <v>0.92</v>
      </c>
      <c r="AU19" s="130" t="s">
        <v>555</v>
      </c>
      <c r="AV19" s="119" t="s">
        <v>556</v>
      </c>
    </row>
    <row r="20" spans="1:49" s="105" customFormat="1" ht="93" customHeight="1">
      <c r="A20" s="4"/>
      <c r="B20" s="65">
        <f t="shared" si="2"/>
        <v>12</v>
      </c>
      <c r="C20" s="5" t="s">
        <v>62</v>
      </c>
      <c r="D20" s="5" t="s">
        <v>80</v>
      </c>
      <c r="E20" s="5" t="s">
        <v>64</v>
      </c>
      <c r="F20" s="5" t="s">
        <v>104</v>
      </c>
      <c r="G20" s="5" t="s">
        <v>105</v>
      </c>
      <c r="H20" s="5" t="s">
        <v>67</v>
      </c>
      <c r="I20" s="5" t="s">
        <v>27</v>
      </c>
      <c r="J20" s="1" t="s">
        <v>68</v>
      </c>
      <c r="K20" s="5" t="s">
        <v>29</v>
      </c>
      <c r="L20" s="5" t="s">
        <v>69</v>
      </c>
      <c r="M20" s="5" t="s">
        <v>106</v>
      </c>
      <c r="N20" s="5" t="s">
        <v>107</v>
      </c>
      <c r="O20" s="5"/>
      <c r="P20" s="5"/>
      <c r="Q20" s="5" t="s">
        <v>33</v>
      </c>
      <c r="R20" s="5" t="s">
        <v>34</v>
      </c>
      <c r="S20" s="74">
        <v>1</v>
      </c>
      <c r="T20" s="5"/>
      <c r="U20" s="5"/>
      <c r="V20" s="5"/>
      <c r="W20" s="5"/>
      <c r="X20" s="5">
        <v>20</v>
      </c>
      <c r="Y20" s="5">
        <v>20</v>
      </c>
      <c r="Z20" s="2"/>
      <c r="AA20" s="2"/>
      <c r="AB20" s="2"/>
      <c r="AC20" s="2"/>
      <c r="AD20" s="1">
        <v>34</v>
      </c>
      <c r="AE20" s="1">
        <v>80</v>
      </c>
      <c r="AF20" s="2"/>
      <c r="AG20" s="2"/>
      <c r="AH20" s="2"/>
      <c r="AI20" s="2"/>
      <c r="AJ20" s="5">
        <v>210</v>
      </c>
      <c r="AK20" s="5">
        <v>280</v>
      </c>
      <c r="AL20" s="2"/>
      <c r="AM20" s="2"/>
      <c r="AN20" s="2"/>
      <c r="AO20" s="2"/>
      <c r="AP20" s="2"/>
      <c r="AQ20" s="2"/>
      <c r="AR20" s="83">
        <f t="shared" si="3"/>
        <v>264</v>
      </c>
      <c r="AS20" s="83">
        <f t="shared" si="3"/>
        <v>380</v>
      </c>
      <c r="AT20" s="19">
        <v>0.53</v>
      </c>
      <c r="AU20" s="129" t="s">
        <v>72</v>
      </c>
      <c r="AV20" s="119" t="s">
        <v>557</v>
      </c>
      <c r="AW20" s="126"/>
    </row>
    <row r="21" spans="1:49" s="105" customFormat="1" ht="99.75" customHeight="1">
      <c r="B21" s="65">
        <f t="shared" si="2"/>
        <v>13</v>
      </c>
      <c r="C21" s="5" t="s">
        <v>62</v>
      </c>
      <c r="D21" s="5" t="s">
        <v>80</v>
      </c>
      <c r="E21" s="5" t="s">
        <v>93</v>
      </c>
      <c r="F21" s="5" t="s">
        <v>109</v>
      </c>
      <c r="G21" s="5" t="s">
        <v>110</v>
      </c>
      <c r="H21" s="5" t="s">
        <v>67</v>
      </c>
      <c r="I21" s="5" t="s">
        <v>46</v>
      </c>
      <c r="J21" s="5" t="s">
        <v>39</v>
      </c>
      <c r="K21" s="5" t="s">
        <v>29</v>
      </c>
      <c r="L21" s="5" t="s">
        <v>69</v>
      </c>
      <c r="M21" s="5" t="s">
        <v>111</v>
      </c>
      <c r="N21" s="5" t="s">
        <v>112</v>
      </c>
      <c r="O21" s="5"/>
      <c r="P21" s="5"/>
      <c r="Q21" s="5" t="s">
        <v>33</v>
      </c>
      <c r="R21" s="5" t="s">
        <v>34</v>
      </c>
      <c r="S21" s="74">
        <v>0.9</v>
      </c>
      <c r="T21" s="1"/>
      <c r="U21" s="1"/>
      <c r="V21" s="1"/>
      <c r="W21" s="1"/>
      <c r="X21" s="1"/>
      <c r="Y21" s="1"/>
      <c r="Z21" s="2"/>
      <c r="AA21" s="2"/>
      <c r="AB21" s="2"/>
      <c r="AC21" s="2"/>
      <c r="AD21" s="5">
        <v>97</v>
      </c>
      <c r="AE21" s="5">
        <v>98</v>
      </c>
      <c r="AF21" s="2"/>
      <c r="AG21" s="2"/>
      <c r="AH21" s="2"/>
      <c r="AI21" s="2"/>
      <c r="AJ21" s="5">
        <v>257</v>
      </c>
      <c r="AK21" s="5">
        <v>257</v>
      </c>
      <c r="AL21" s="2"/>
      <c r="AM21" s="2"/>
      <c r="AN21" s="2"/>
      <c r="AO21" s="2"/>
      <c r="AP21" s="2"/>
      <c r="AQ21" s="2"/>
      <c r="AR21" s="83">
        <f t="shared" si="3"/>
        <v>354</v>
      </c>
      <c r="AS21" s="83">
        <f t="shared" si="3"/>
        <v>355</v>
      </c>
      <c r="AT21" s="19">
        <f>(AR21/AS21)</f>
        <v>0.9971830985915493</v>
      </c>
      <c r="AU21" s="130" t="s">
        <v>35</v>
      </c>
      <c r="AV21" s="104" t="s">
        <v>92</v>
      </c>
    </row>
    <row r="22" spans="1:49" s="105" customFormat="1" ht="93" customHeight="1">
      <c r="A22" s="4"/>
      <c r="B22" s="65">
        <f t="shared" si="2"/>
        <v>14</v>
      </c>
      <c r="C22" s="5" t="s">
        <v>62</v>
      </c>
      <c r="D22" s="5" t="s">
        <v>80</v>
      </c>
      <c r="E22" s="5" t="s">
        <v>74</v>
      </c>
      <c r="F22" s="5" t="s">
        <v>114</v>
      </c>
      <c r="G22" s="5" t="s">
        <v>115</v>
      </c>
      <c r="H22" s="5" t="s">
        <v>67</v>
      </c>
      <c r="I22" s="5" t="s">
        <v>46</v>
      </c>
      <c r="J22" s="5" t="s">
        <v>39</v>
      </c>
      <c r="K22" s="5" t="s">
        <v>29</v>
      </c>
      <c r="L22" s="5" t="s">
        <v>116</v>
      </c>
      <c r="M22" s="5" t="s">
        <v>117</v>
      </c>
      <c r="N22" s="5" t="s">
        <v>118</v>
      </c>
      <c r="O22" s="5"/>
      <c r="P22" s="5"/>
      <c r="Q22" s="5" t="s">
        <v>33</v>
      </c>
      <c r="R22" s="5" t="s">
        <v>34</v>
      </c>
      <c r="S22" s="74">
        <v>0.7</v>
      </c>
      <c r="T22" s="5"/>
      <c r="U22" s="5"/>
      <c r="V22" s="5"/>
      <c r="W22" s="5"/>
      <c r="X22" s="5"/>
      <c r="Y22" s="5"/>
      <c r="Z22" s="19">
        <v>128.15</v>
      </c>
      <c r="AA22" s="5">
        <v>140</v>
      </c>
      <c r="AB22" s="2"/>
      <c r="AC22" s="2"/>
      <c r="AD22" s="2"/>
      <c r="AE22" s="2"/>
      <c r="AF22" s="2"/>
      <c r="AG22" s="2"/>
      <c r="AH22" s="19">
        <v>96.33</v>
      </c>
      <c r="AI22" s="160">
        <v>108</v>
      </c>
      <c r="AJ22" s="2"/>
      <c r="AK22" s="2"/>
      <c r="AL22" s="2"/>
      <c r="AM22" s="2"/>
      <c r="AN22" s="2"/>
      <c r="AO22" s="2"/>
      <c r="AP22" s="2"/>
      <c r="AQ22" s="96"/>
      <c r="AR22" s="83">
        <f t="shared" si="3"/>
        <v>224.48000000000002</v>
      </c>
      <c r="AS22" s="83">
        <f t="shared" si="3"/>
        <v>248</v>
      </c>
      <c r="AT22" s="19">
        <f>(AR22/AS22)</f>
        <v>0.90516129032258075</v>
      </c>
      <c r="AU22" s="130" t="s">
        <v>35</v>
      </c>
      <c r="AV22" s="104" t="s">
        <v>92</v>
      </c>
      <c r="AW22" s="4"/>
    </row>
    <row r="23" spans="1:49" s="105" customFormat="1" ht="93" customHeight="1">
      <c r="A23" s="110"/>
      <c r="B23" s="65">
        <f t="shared" si="2"/>
        <v>15</v>
      </c>
      <c r="C23" s="108" t="s">
        <v>120</v>
      </c>
      <c r="D23" s="108" t="s">
        <v>121</v>
      </c>
      <c r="E23" s="108" t="s">
        <v>122</v>
      </c>
      <c r="F23" s="108" t="s">
        <v>123</v>
      </c>
      <c r="G23" s="108" t="s">
        <v>124</v>
      </c>
      <c r="H23" s="108" t="s">
        <v>125</v>
      </c>
      <c r="I23" s="83" t="s">
        <v>53</v>
      </c>
      <c r="J23" s="83" t="s">
        <v>39</v>
      </c>
      <c r="K23" s="83" t="s">
        <v>29</v>
      </c>
      <c r="L23" s="83" t="s">
        <v>126</v>
      </c>
      <c r="M23" s="108" t="s">
        <v>127</v>
      </c>
      <c r="N23" s="108" t="s">
        <v>128</v>
      </c>
      <c r="O23" s="108"/>
      <c r="P23" s="108"/>
      <c r="Q23" s="83" t="s">
        <v>33</v>
      </c>
      <c r="R23" s="83" t="s">
        <v>34</v>
      </c>
      <c r="S23" s="81">
        <v>1</v>
      </c>
      <c r="T23" s="83">
        <v>687</v>
      </c>
      <c r="U23" s="83">
        <v>717</v>
      </c>
      <c r="V23" s="83">
        <v>708</v>
      </c>
      <c r="W23" s="83">
        <v>735</v>
      </c>
      <c r="X23" s="83">
        <v>995</v>
      </c>
      <c r="Y23" s="83">
        <v>1077</v>
      </c>
      <c r="Z23" s="83">
        <v>930</v>
      </c>
      <c r="AA23" s="83">
        <v>1042</v>
      </c>
      <c r="AB23" s="83">
        <v>835</v>
      </c>
      <c r="AC23" s="83">
        <v>1005</v>
      </c>
      <c r="AD23" s="83">
        <v>817</v>
      </c>
      <c r="AE23" s="177">
        <v>902</v>
      </c>
      <c r="AF23" s="177">
        <v>865</v>
      </c>
      <c r="AG23" s="177">
        <v>908</v>
      </c>
      <c r="AH23" s="177">
        <v>964</v>
      </c>
      <c r="AI23" s="177">
        <v>989</v>
      </c>
      <c r="AJ23" s="177">
        <v>974</v>
      </c>
      <c r="AK23" s="177">
        <v>979</v>
      </c>
      <c r="AL23" s="83"/>
      <c r="AM23" s="83"/>
      <c r="AN23" s="83"/>
      <c r="AO23" s="83"/>
      <c r="AP23" s="83"/>
      <c r="AQ23" s="83"/>
      <c r="AR23" s="83">
        <f t="shared" si="3"/>
        <v>7775</v>
      </c>
      <c r="AS23" s="83">
        <f t="shared" si="3"/>
        <v>8354</v>
      </c>
      <c r="AT23" s="19">
        <f>(AR23/AS23)</f>
        <v>0.93069188412736414</v>
      </c>
      <c r="AU23" s="130" t="s">
        <v>35</v>
      </c>
      <c r="AV23" s="104" t="s">
        <v>92</v>
      </c>
      <c r="AW23" s="110"/>
    </row>
    <row r="24" spans="1:49" s="105" customFormat="1" ht="93" customHeight="1">
      <c r="A24" s="126"/>
      <c r="B24" s="65">
        <f t="shared" si="2"/>
        <v>16</v>
      </c>
      <c r="C24" s="108" t="s">
        <v>120</v>
      </c>
      <c r="D24" s="178" t="s">
        <v>121</v>
      </c>
      <c r="E24" s="83" t="s">
        <v>130</v>
      </c>
      <c r="F24" s="83" t="s">
        <v>131</v>
      </c>
      <c r="G24" s="83" t="s">
        <v>132</v>
      </c>
      <c r="H24" s="83" t="s">
        <v>125</v>
      </c>
      <c r="I24" s="83" t="s">
        <v>558</v>
      </c>
      <c r="J24" s="83" t="s">
        <v>133</v>
      </c>
      <c r="K24" s="83" t="s">
        <v>29</v>
      </c>
      <c r="L24" s="83" t="s">
        <v>30</v>
      </c>
      <c r="M24" s="83" t="s">
        <v>134</v>
      </c>
      <c r="N24" s="83" t="s">
        <v>135</v>
      </c>
      <c r="O24" s="83"/>
      <c r="P24" s="83"/>
      <c r="Q24" s="83" t="s">
        <v>33</v>
      </c>
      <c r="R24" s="83" t="s">
        <v>34</v>
      </c>
      <c r="S24" s="81">
        <v>0.3</v>
      </c>
      <c r="T24" s="83">
        <v>113</v>
      </c>
      <c r="U24" s="83">
        <v>1009</v>
      </c>
      <c r="V24" s="83">
        <v>151</v>
      </c>
      <c r="W24" s="83">
        <v>1173</v>
      </c>
      <c r="X24" s="83">
        <v>223</v>
      </c>
      <c r="Y24" s="83">
        <v>1443</v>
      </c>
      <c r="Z24" s="83">
        <v>259</v>
      </c>
      <c r="AA24" s="83">
        <v>1185</v>
      </c>
      <c r="AB24" s="83">
        <v>255</v>
      </c>
      <c r="AC24" s="83">
        <v>1189</v>
      </c>
      <c r="AD24" s="83">
        <v>172</v>
      </c>
      <c r="AE24" s="83">
        <v>1173</v>
      </c>
      <c r="AF24" s="177">
        <v>169</v>
      </c>
      <c r="AG24" s="177">
        <v>1045</v>
      </c>
      <c r="AH24" s="177">
        <v>160</v>
      </c>
      <c r="AI24" s="177">
        <v>1089</v>
      </c>
      <c r="AJ24" s="177">
        <v>104</v>
      </c>
      <c r="AK24" s="177">
        <v>1088</v>
      </c>
      <c r="AL24" s="114"/>
      <c r="AM24" s="114"/>
      <c r="AN24" s="114"/>
      <c r="AO24" s="114"/>
      <c r="AP24" s="114"/>
      <c r="AQ24" s="114"/>
      <c r="AR24" s="83">
        <f t="shared" si="3"/>
        <v>1606</v>
      </c>
      <c r="AS24" s="83">
        <f t="shared" si="3"/>
        <v>10394</v>
      </c>
      <c r="AT24" s="19">
        <f>(AR24/AS24)</f>
        <v>0.15451221858764672</v>
      </c>
      <c r="AU24" s="130" t="s">
        <v>35</v>
      </c>
      <c r="AV24" s="109" t="s">
        <v>92</v>
      </c>
      <c r="AW24" s="126"/>
    </row>
    <row r="25" spans="1:49" s="105" customFormat="1" ht="115.5" customHeight="1">
      <c r="B25" s="65">
        <f t="shared" si="2"/>
        <v>17</v>
      </c>
      <c r="C25" s="1" t="s">
        <v>137</v>
      </c>
      <c r="D25" s="1" t="s">
        <v>138</v>
      </c>
      <c r="E25" s="1" t="s">
        <v>139</v>
      </c>
      <c r="F25" s="1" t="s">
        <v>140</v>
      </c>
      <c r="G25" s="1" t="s">
        <v>141</v>
      </c>
      <c r="H25" s="1" t="s">
        <v>142</v>
      </c>
      <c r="I25" s="1" t="s">
        <v>27</v>
      </c>
      <c r="J25" s="1" t="s">
        <v>68</v>
      </c>
      <c r="K25" s="1" t="s">
        <v>29</v>
      </c>
      <c r="L25" s="1" t="s">
        <v>143</v>
      </c>
      <c r="M25" s="1" t="s">
        <v>144</v>
      </c>
      <c r="N25" s="1" t="s">
        <v>145</v>
      </c>
      <c r="O25" s="1"/>
      <c r="P25" s="1"/>
      <c r="Q25" s="5" t="s">
        <v>33</v>
      </c>
      <c r="R25" s="5" t="s">
        <v>34</v>
      </c>
      <c r="S25" s="74">
        <v>0.65</v>
      </c>
      <c r="T25" s="1"/>
      <c r="U25" s="1"/>
      <c r="V25" s="1"/>
      <c r="W25" s="1"/>
      <c r="X25" s="1"/>
      <c r="Y25" s="1"/>
      <c r="Z25" s="2"/>
      <c r="AA25" s="2"/>
      <c r="AB25" s="2"/>
      <c r="AC25" s="2"/>
      <c r="AD25" s="5">
        <v>127</v>
      </c>
      <c r="AE25" s="5">
        <v>86</v>
      </c>
      <c r="AF25" s="2"/>
      <c r="AG25" s="2"/>
      <c r="AH25" s="2"/>
      <c r="AI25" s="2"/>
      <c r="AJ25" s="2"/>
      <c r="AK25" s="2"/>
      <c r="AL25" s="2"/>
      <c r="AM25" s="2"/>
      <c r="AN25" s="2"/>
      <c r="AO25" s="2"/>
      <c r="AP25" s="2"/>
      <c r="AQ25" s="2"/>
      <c r="AR25" s="103">
        <f>AD25</f>
        <v>127</v>
      </c>
      <c r="AS25" s="103">
        <f>AE25</f>
        <v>86</v>
      </c>
      <c r="AT25" s="82">
        <v>0.44</v>
      </c>
      <c r="AU25" s="130" t="s">
        <v>35</v>
      </c>
      <c r="AV25" s="109" t="s">
        <v>92</v>
      </c>
    </row>
    <row r="26" spans="1:49" s="105" customFormat="1" ht="115.5" customHeight="1">
      <c r="B26" s="65">
        <f t="shared" si="2"/>
        <v>18</v>
      </c>
      <c r="C26" s="1" t="s">
        <v>137</v>
      </c>
      <c r="D26" s="1" t="s">
        <v>138</v>
      </c>
      <c r="E26" s="1" t="s">
        <v>139</v>
      </c>
      <c r="F26" s="1" t="s">
        <v>147</v>
      </c>
      <c r="G26" s="1" t="s">
        <v>148</v>
      </c>
      <c r="H26" s="1" t="s">
        <v>142</v>
      </c>
      <c r="I26" s="1" t="s">
        <v>27</v>
      </c>
      <c r="J26" s="1" t="s">
        <v>39</v>
      </c>
      <c r="K26" s="1" t="s">
        <v>29</v>
      </c>
      <c r="L26" s="1" t="s">
        <v>69</v>
      </c>
      <c r="M26" s="1" t="s">
        <v>149</v>
      </c>
      <c r="N26" s="1" t="s">
        <v>150</v>
      </c>
      <c r="O26" s="1"/>
      <c r="P26" s="1"/>
      <c r="Q26" s="5" t="s">
        <v>33</v>
      </c>
      <c r="R26" s="5" t="s">
        <v>34</v>
      </c>
      <c r="S26" s="153">
        <v>1</v>
      </c>
      <c r="T26" s="1"/>
      <c r="U26" s="1"/>
      <c r="V26" s="1"/>
      <c r="W26" s="1"/>
      <c r="X26" s="1">
        <v>21</v>
      </c>
      <c r="Y26" s="1">
        <v>21</v>
      </c>
      <c r="Z26" s="2"/>
      <c r="AA26" s="2"/>
      <c r="AB26" s="2"/>
      <c r="AC26" s="2"/>
      <c r="AD26" s="5">
        <v>18</v>
      </c>
      <c r="AE26" s="5">
        <v>18</v>
      </c>
      <c r="AF26" s="2"/>
      <c r="AG26" s="2"/>
      <c r="AH26" s="2"/>
      <c r="AI26" s="2"/>
      <c r="AJ26" s="5">
        <v>21</v>
      </c>
      <c r="AK26" s="5">
        <v>21</v>
      </c>
      <c r="AL26" s="2"/>
      <c r="AM26" s="2"/>
      <c r="AN26" s="2"/>
      <c r="AO26" s="2"/>
      <c r="AP26" s="2"/>
      <c r="AQ26" s="2"/>
      <c r="AR26" s="103">
        <f>T26+V26+X26</f>
        <v>21</v>
      </c>
      <c r="AS26" s="103">
        <f>U26+W26+Y26</f>
        <v>21</v>
      </c>
      <c r="AT26" s="82">
        <f>AR26/AS26</f>
        <v>1</v>
      </c>
      <c r="AU26" s="130" t="s">
        <v>35</v>
      </c>
      <c r="AV26" s="109" t="s">
        <v>92</v>
      </c>
    </row>
    <row r="27" spans="1:49" s="105" customFormat="1" ht="84" customHeight="1">
      <c r="B27" s="65">
        <f t="shared" si="2"/>
        <v>19</v>
      </c>
      <c r="C27" s="1" t="s">
        <v>152</v>
      </c>
      <c r="D27" s="1" t="s">
        <v>153</v>
      </c>
      <c r="E27" s="1" t="s">
        <v>154</v>
      </c>
      <c r="F27" s="1" t="s">
        <v>155</v>
      </c>
      <c r="G27" s="1" t="s">
        <v>156</v>
      </c>
      <c r="H27" s="1" t="s">
        <v>26</v>
      </c>
      <c r="I27" s="1" t="s">
        <v>27</v>
      </c>
      <c r="J27" s="1" t="s">
        <v>133</v>
      </c>
      <c r="K27" s="1" t="s">
        <v>29</v>
      </c>
      <c r="L27" s="1" t="s">
        <v>30</v>
      </c>
      <c r="M27" s="1" t="s">
        <v>157</v>
      </c>
      <c r="N27" s="1" t="s">
        <v>158</v>
      </c>
      <c r="O27" s="1"/>
      <c r="P27" s="1"/>
      <c r="Q27" s="5" t="s">
        <v>159</v>
      </c>
      <c r="R27" s="5" t="s">
        <v>34</v>
      </c>
      <c r="S27" s="74" t="s">
        <v>160</v>
      </c>
      <c r="T27" s="117">
        <v>3</v>
      </c>
      <c r="U27" s="117">
        <v>3</v>
      </c>
      <c r="V27" s="1">
        <v>2</v>
      </c>
      <c r="W27" s="1">
        <v>3</v>
      </c>
      <c r="X27" s="1">
        <v>2</v>
      </c>
      <c r="Y27" s="1">
        <v>2</v>
      </c>
      <c r="Z27" s="1">
        <v>1</v>
      </c>
      <c r="AA27" s="1">
        <v>2</v>
      </c>
      <c r="AB27" s="5">
        <v>1</v>
      </c>
      <c r="AC27" s="5">
        <v>1</v>
      </c>
      <c r="AD27" s="5">
        <v>1</v>
      </c>
      <c r="AE27" s="5">
        <v>1</v>
      </c>
      <c r="AF27" s="2">
        <v>1</v>
      </c>
      <c r="AG27" s="2">
        <v>1</v>
      </c>
      <c r="AH27" s="2">
        <v>0</v>
      </c>
      <c r="AI27" s="2">
        <v>1</v>
      </c>
      <c r="AJ27" s="2">
        <v>0</v>
      </c>
      <c r="AK27" s="2">
        <v>0</v>
      </c>
      <c r="AL27" s="2"/>
      <c r="AM27" s="2"/>
      <c r="AN27" s="2"/>
      <c r="AO27" s="2"/>
      <c r="AP27" s="2"/>
      <c r="AQ27" s="2"/>
      <c r="AR27" s="83">
        <f t="shared" ref="AR27:AR44" si="4">T27+V27+X27+Z27+AB27+AD27+AF27+AH27+AJ27+AL27+AN27+AP27</f>
        <v>11</v>
      </c>
      <c r="AS27" s="83">
        <f t="shared" ref="AS27:AS44" si="5">U27+W27+Y27+AA27+AC27+AE27+AG27+AI27+AK27+AM27+AO27+AQ27</f>
        <v>14</v>
      </c>
      <c r="AT27" s="82">
        <v>0</v>
      </c>
      <c r="AU27" s="130" t="s">
        <v>35</v>
      </c>
      <c r="AV27" s="104" t="s">
        <v>559</v>
      </c>
    </row>
    <row r="28" spans="1:49" s="105" customFormat="1" ht="84" customHeight="1">
      <c r="B28" s="65">
        <f t="shared" si="2"/>
        <v>20</v>
      </c>
      <c r="C28" s="1" t="s">
        <v>152</v>
      </c>
      <c r="D28" s="1" t="s">
        <v>162</v>
      </c>
      <c r="E28" s="1" t="s">
        <v>154</v>
      </c>
      <c r="F28" s="1" t="s">
        <v>163</v>
      </c>
      <c r="G28" s="1" t="s">
        <v>164</v>
      </c>
      <c r="H28" s="1" t="s">
        <v>26</v>
      </c>
      <c r="I28" s="1" t="s">
        <v>27</v>
      </c>
      <c r="J28" s="1" t="s">
        <v>39</v>
      </c>
      <c r="K28" s="1" t="s">
        <v>29</v>
      </c>
      <c r="L28" s="1" t="s">
        <v>30</v>
      </c>
      <c r="M28" s="1" t="s">
        <v>165</v>
      </c>
      <c r="N28" s="1" t="s">
        <v>166</v>
      </c>
      <c r="O28" s="1"/>
      <c r="P28" s="1"/>
      <c r="Q28" s="5" t="s">
        <v>33</v>
      </c>
      <c r="R28" s="5" t="s">
        <v>34</v>
      </c>
      <c r="S28" s="124">
        <v>1</v>
      </c>
      <c r="T28" s="1">
        <v>5</v>
      </c>
      <c r="U28" s="1">
        <v>5</v>
      </c>
      <c r="V28" s="1">
        <v>2</v>
      </c>
      <c r="W28" s="1">
        <v>2</v>
      </c>
      <c r="X28" s="1">
        <v>4</v>
      </c>
      <c r="Y28" s="1">
        <v>4</v>
      </c>
      <c r="Z28" s="1">
        <v>10</v>
      </c>
      <c r="AA28" s="1">
        <v>10</v>
      </c>
      <c r="AB28" s="5">
        <v>9</v>
      </c>
      <c r="AC28" s="5">
        <v>9</v>
      </c>
      <c r="AD28" s="5">
        <v>6</v>
      </c>
      <c r="AE28" s="5">
        <v>6</v>
      </c>
      <c r="AF28" s="5">
        <v>4</v>
      </c>
      <c r="AG28" s="5">
        <v>4</v>
      </c>
      <c r="AH28" s="5">
        <v>6</v>
      </c>
      <c r="AI28" s="5">
        <v>6</v>
      </c>
      <c r="AJ28" s="5">
        <v>14</v>
      </c>
      <c r="AK28" s="5">
        <v>14</v>
      </c>
      <c r="AL28" s="2"/>
      <c r="AM28" s="2"/>
      <c r="AN28" s="2"/>
      <c r="AO28" s="2"/>
      <c r="AP28" s="2"/>
      <c r="AQ28" s="2"/>
      <c r="AR28" s="83">
        <f t="shared" si="4"/>
        <v>60</v>
      </c>
      <c r="AS28" s="83">
        <f t="shared" si="5"/>
        <v>60</v>
      </c>
      <c r="AT28" s="19">
        <f>AR28/AS28</f>
        <v>1</v>
      </c>
      <c r="AU28" s="130" t="s">
        <v>35</v>
      </c>
      <c r="AV28" s="109" t="s">
        <v>92</v>
      </c>
    </row>
    <row r="29" spans="1:49" s="105" customFormat="1" ht="84" customHeight="1">
      <c r="B29" s="65">
        <f t="shared" si="2"/>
        <v>21</v>
      </c>
      <c r="C29" s="1" t="s">
        <v>168</v>
      </c>
      <c r="D29" s="1" t="s">
        <v>169</v>
      </c>
      <c r="E29" s="1" t="s">
        <v>170</v>
      </c>
      <c r="F29" s="1" t="s">
        <v>171</v>
      </c>
      <c r="G29" s="1" t="s">
        <v>172</v>
      </c>
      <c r="H29" s="1" t="s">
        <v>173</v>
      </c>
      <c r="I29" s="1" t="s">
        <v>27</v>
      </c>
      <c r="J29" s="1" t="s">
        <v>68</v>
      </c>
      <c r="K29" s="1" t="s">
        <v>29</v>
      </c>
      <c r="L29" s="1" t="s">
        <v>69</v>
      </c>
      <c r="M29" s="1" t="s">
        <v>174</v>
      </c>
      <c r="N29" s="1" t="s">
        <v>175</v>
      </c>
      <c r="O29" s="1"/>
      <c r="P29" s="1"/>
      <c r="Q29" s="5" t="s">
        <v>33</v>
      </c>
      <c r="R29" s="5" t="s">
        <v>34</v>
      </c>
      <c r="S29" s="74">
        <v>1</v>
      </c>
      <c r="T29" s="1"/>
      <c r="U29" s="1"/>
      <c r="V29" s="1"/>
      <c r="W29" s="1"/>
      <c r="X29" s="123">
        <v>0.247222</v>
      </c>
      <c r="Y29" s="124">
        <v>0.25</v>
      </c>
      <c r="Z29" s="2"/>
      <c r="AA29" s="2"/>
      <c r="AB29" s="2"/>
      <c r="AC29" s="2"/>
      <c r="AD29" s="96">
        <v>0.55000000000000004</v>
      </c>
      <c r="AE29" s="96">
        <v>0.55000000000000004</v>
      </c>
      <c r="AF29" s="2"/>
      <c r="AG29" s="2"/>
      <c r="AH29" s="2"/>
      <c r="AI29" s="2"/>
      <c r="AJ29" s="96">
        <v>0.85</v>
      </c>
      <c r="AK29" s="96">
        <v>0.85</v>
      </c>
      <c r="AL29" s="2"/>
      <c r="AM29" s="2"/>
      <c r="AN29" s="2"/>
      <c r="AO29" s="2"/>
      <c r="AP29" s="2"/>
      <c r="AQ29" s="2"/>
      <c r="AR29" s="74">
        <f>T29+V29+X29+Z29+AB29+AF29+AD29+AH29+AJ29+AL29+AN29+AP29</f>
        <v>1.6472220000000002</v>
      </c>
      <c r="AS29" s="74">
        <f>U29+W29+Y29+AA29+AC29+AG29+AE29+AI29+AK29+AM29+AO29+AQ29</f>
        <v>1.65</v>
      </c>
      <c r="AT29" s="19">
        <f t="shared" ref="AT29:AT34" si="6">(AR29/AS29)</f>
        <v>0.99831636363636378</v>
      </c>
      <c r="AU29" s="130" t="s">
        <v>35</v>
      </c>
      <c r="AV29" s="104" t="s">
        <v>176</v>
      </c>
    </row>
    <row r="30" spans="1:49" s="105" customFormat="1" ht="100.5" customHeight="1">
      <c r="B30" s="65">
        <f t="shared" si="2"/>
        <v>22</v>
      </c>
      <c r="C30" s="1" t="s">
        <v>168</v>
      </c>
      <c r="D30" s="1" t="s">
        <v>169</v>
      </c>
      <c r="E30" s="1" t="s">
        <v>177</v>
      </c>
      <c r="F30" s="1" t="s">
        <v>178</v>
      </c>
      <c r="G30" s="1" t="s">
        <v>179</v>
      </c>
      <c r="H30" s="1" t="s">
        <v>180</v>
      </c>
      <c r="I30" s="1" t="s">
        <v>46</v>
      </c>
      <c r="J30" s="1" t="s">
        <v>39</v>
      </c>
      <c r="K30" s="1" t="s">
        <v>29</v>
      </c>
      <c r="L30" s="1" t="s">
        <v>69</v>
      </c>
      <c r="M30" s="1" t="s">
        <v>181</v>
      </c>
      <c r="N30" s="1" t="s">
        <v>182</v>
      </c>
      <c r="O30" s="1"/>
      <c r="P30" s="1"/>
      <c r="Q30" s="5" t="s">
        <v>33</v>
      </c>
      <c r="R30" s="5" t="s">
        <v>34</v>
      </c>
      <c r="S30" s="74">
        <v>0.9</v>
      </c>
      <c r="T30" s="1"/>
      <c r="U30" s="1"/>
      <c r="V30" s="1"/>
      <c r="W30" s="1"/>
      <c r="X30" s="1">
        <v>157</v>
      </c>
      <c r="Y30" s="1">
        <v>216</v>
      </c>
      <c r="Z30" s="1"/>
      <c r="AA30" s="1"/>
      <c r="AB30" s="1"/>
      <c r="AC30" s="1"/>
      <c r="AD30" s="1">
        <v>209</v>
      </c>
      <c r="AE30" s="1">
        <v>220</v>
      </c>
      <c r="AH30" s="2"/>
      <c r="AI30" s="2"/>
      <c r="AJ30" s="5">
        <v>54</v>
      </c>
      <c r="AK30" s="5">
        <v>90</v>
      </c>
      <c r="AL30" s="2"/>
      <c r="AM30" s="2"/>
      <c r="AN30" s="2"/>
      <c r="AO30" s="2"/>
      <c r="AP30" s="2"/>
      <c r="AQ30" s="2"/>
      <c r="AR30" s="83">
        <f>T30+V30+X30+Z30+AB30+AF30+AD30+AH30+AJ30+AL30+AN30+AP30</f>
        <v>420</v>
      </c>
      <c r="AS30" s="83">
        <f>U30+W30+Y30+AA30+AC30+AG30+AE30+AI30+AK30+AM30+AO30+AQ30</f>
        <v>526</v>
      </c>
      <c r="AT30" s="19">
        <f>(AR30/AS30)</f>
        <v>0.79847908745247154</v>
      </c>
      <c r="AU30" s="130" t="s">
        <v>35</v>
      </c>
      <c r="AV30" s="104" t="s">
        <v>560</v>
      </c>
    </row>
    <row r="31" spans="1:49" s="105" customFormat="1" ht="100.5" customHeight="1">
      <c r="B31" s="65">
        <f t="shared" si="2"/>
        <v>23</v>
      </c>
      <c r="C31" s="1" t="s">
        <v>183</v>
      </c>
      <c r="D31" s="1" t="s">
        <v>184</v>
      </c>
      <c r="E31" s="1" t="s">
        <v>185</v>
      </c>
      <c r="F31" s="1" t="s">
        <v>186</v>
      </c>
      <c r="G31" s="1" t="s">
        <v>187</v>
      </c>
      <c r="H31" s="1" t="s">
        <v>188</v>
      </c>
      <c r="I31" s="1" t="s">
        <v>27</v>
      </c>
      <c r="J31" s="1" t="s">
        <v>39</v>
      </c>
      <c r="K31" s="1" t="s">
        <v>29</v>
      </c>
      <c r="L31" s="1" t="s">
        <v>69</v>
      </c>
      <c r="M31" s="1" t="s">
        <v>189</v>
      </c>
      <c r="N31" s="1" t="s">
        <v>190</v>
      </c>
      <c r="O31" s="1"/>
      <c r="P31" s="1"/>
      <c r="Q31" s="5" t="s">
        <v>33</v>
      </c>
      <c r="R31" s="5" t="s">
        <v>34</v>
      </c>
      <c r="S31" s="74">
        <v>0.95</v>
      </c>
      <c r="T31" s="1"/>
      <c r="U31" s="1"/>
      <c r="V31" s="1"/>
      <c r="W31" s="1"/>
      <c r="X31" s="1">
        <v>141</v>
      </c>
      <c r="Y31" s="1">
        <v>141</v>
      </c>
      <c r="Z31" s="2"/>
      <c r="AA31" s="2"/>
      <c r="AB31" s="2"/>
      <c r="AC31" s="2"/>
      <c r="AD31" s="1">
        <v>35</v>
      </c>
      <c r="AE31" s="1">
        <v>35</v>
      </c>
      <c r="AF31" s="2"/>
      <c r="AG31" s="2"/>
      <c r="AH31" s="2"/>
      <c r="AI31" s="2"/>
      <c r="AJ31" s="1">
        <v>24</v>
      </c>
      <c r="AK31" s="1">
        <v>24</v>
      </c>
      <c r="AL31" s="2"/>
      <c r="AM31" s="2"/>
      <c r="AN31" s="2"/>
      <c r="AO31" s="2"/>
      <c r="AP31" s="2"/>
      <c r="AQ31" s="2"/>
      <c r="AR31" s="83">
        <f t="shared" si="4"/>
        <v>200</v>
      </c>
      <c r="AS31" s="83">
        <f t="shared" si="5"/>
        <v>200</v>
      </c>
      <c r="AT31" s="19">
        <f t="shared" si="6"/>
        <v>1</v>
      </c>
      <c r="AU31" s="130" t="s">
        <v>35</v>
      </c>
      <c r="AV31" s="104" t="s">
        <v>92</v>
      </c>
    </row>
    <row r="32" spans="1:49" s="105" customFormat="1" ht="113.25" customHeight="1">
      <c r="B32" s="65">
        <f t="shared" si="2"/>
        <v>24</v>
      </c>
      <c r="C32" s="1" t="s">
        <v>183</v>
      </c>
      <c r="D32" s="1" t="s">
        <v>184</v>
      </c>
      <c r="E32" s="1" t="s">
        <v>185</v>
      </c>
      <c r="F32" s="1" t="s">
        <v>192</v>
      </c>
      <c r="G32" s="1" t="s">
        <v>193</v>
      </c>
      <c r="H32" s="1" t="s">
        <v>188</v>
      </c>
      <c r="I32" s="1" t="s">
        <v>27</v>
      </c>
      <c r="J32" s="1" t="s">
        <v>39</v>
      </c>
      <c r="K32" s="1" t="s">
        <v>29</v>
      </c>
      <c r="L32" s="1" t="s">
        <v>69</v>
      </c>
      <c r="M32" s="1" t="s">
        <v>194</v>
      </c>
      <c r="N32" s="1" t="s">
        <v>195</v>
      </c>
      <c r="O32" s="1"/>
      <c r="P32" s="1"/>
      <c r="Q32" s="5" t="s">
        <v>33</v>
      </c>
      <c r="R32" s="5" t="s">
        <v>34</v>
      </c>
      <c r="S32" s="74">
        <v>0.95</v>
      </c>
      <c r="T32" s="1"/>
      <c r="U32" s="1"/>
      <c r="V32" s="1"/>
      <c r="W32" s="1"/>
      <c r="X32" s="1">
        <v>74</v>
      </c>
      <c r="Y32" s="1">
        <v>74</v>
      </c>
      <c r="Z32" s="2"/>
      <c r="AA32" s="2"/>
      <c r="AB32" s="2"/>
      <c r="AC32" s="2"/>
      <c r="AD32" s="5">
        <v>87</v>
      </c>
      <c r="AE32" s="5">
        <v>87</v>
      </c>
      <c r="AF32" s="2"/>
      <c r="AG32" s="2"/>
      <c r="AH32" s="2"/>
      <c r="AI32" s="2"/>
      <c r="AJ32" s="5">
        <v>48</v>
      </c>
      <c r="AK32" s="5">
        <v>48</v>
      </c>
      <c r="AL32" s="2"/>
      <c r="AM32" s="2"/>
      <c r="AN32" s="2"/>
      <c r="AO32" s="2"/>
      <c r="AP32" s="2"/>
      <c r="AQ32" s="2"/>
      <c r="AR32" s="83">
        <f t="shared" si="4"/>
        <v>209</v>
      </c>
      <c r="AS32" s="83">
        <f t="shared" si="5"/>
        <v>209</v>
      </c>
      <c r="AT32" s="19">
        <f t="shared" si="6"/>
        <v>1</v>
      </c>
      <c r="AU32" s="130" t="s">
        <v>35</v>
      </c>
      <c r="AV32" s="104" t="s">
        <v>561</v>
      </c>
    </row>
    <row r="33" spans="1:49" s="105" customFormat="1" ht="113.25" customHeight="1">
      <c r="B33" s="65">
        <f t="shared" si="2"/>
        <v>25</v>
      </c>
      <c r="C33" s="1" t="s">
        <v>183</v>
      </c>
      <c r="D33" s="1" t="s">
        <v>184</v>
      </c>
      <c r="E33" s="1" t="s">
        <v>185</v>
      </c>
      <c r="F33" s="1" t="s">
        <v>196</v>
      </c>
      <c r="G33" s="1" t="s">
        <v>197</v>
      </c>
      <c r="H33" s="1" t="s">
        <v>188</v>
      </c>
      <c r="I33" s="1" t="s">
        <v>27</v>
      </c>
      <c r="J33" s="1" t="s">
        <v>39</v>
      </c>
      <c r="K33" s="1" t="s">
        <v>29</v>
      </c>
      <c r="L33" s="1" t="s">
        <v>69</v>
      </c>
      <c r="M33" s="1" t="s">
        <v>198</v>
      </c>
      <c r="N33" s="1" t="s">
        <v>199</v>
      </c>
      <c r="O33" s="1"/>
      <c r="P33" s="1"/>
      <c r="Q33" s="5" t="s">
        <v>33</v>
      </c>
      <c r="R33" s="5" t="s">
        <v>34</v>
      </c>
      <c r="S33" s="74">
        <v>0.95</v>
      </c>
      <c r="T33" s="1"/>
      <c r="U33" s="1"/>
      <c r="V33" s="1"/>
      <c r="W33" s="1"/>
      <c r="X33" s="1">
        <v>345</v>
      </c>
      <c r="Y33" s="1">
        <v>345</v>
      </c>
      <c r="Z33" s="2"/>
      <c r="AA33" s="2"/>
      <c r="AB33" s="2"/>
      <c r="AC33" s="2"/>
      <c r="AD33" s="5">
        <v>85</v>
      </c>
      <c r="AE33" s="5">
        <v>85</v>
      </c>
      <c r="AF33" s="2"/>
      <c r="AG33" s="2"/>
      <c r="AH33" s="2"/>
      <c r="AI33" s="2"/>
      <c r="AJ33" s="5">
        <v>66</v>
      </c>
      <c r="AK33" s="5">
        <v>66</v>
      </c>
      <c r="AL33" s="5"/>
      <c r="AM33" s="5"/>
      <c r="AN33" s="2"/>
      <c r="AO33" s="2"/>
      <c r="AP33" s="2"/>
      <c r="AQ33" s="2"/>
      <c r="AR33" s="83">
        <f t="shared" si="4"/>
        <v>496</v>
      </c>
      <c r="AS33" s="83">
        <f t="shared" si="5"/>
        <v>496</v>
      </c>
      <c r="AT33" s="19">
        <f t="shared" si="6"/>
        <v>1</v>
      </c>
      <c r="AU33" s="130" t="s">
        <v>35</v>
      </c>
      <c r="AV33" s="104" t="s">
        <v>561</v>
      </c>
    </row>
    <row r="34" spans="1:49" s="105" customFormat="1" ht="113.25" customHeight="1">
      <c r="B34" s="65">
        <f t="shared" si="2"/>
        <v>26</v>
      </c>
      <c r="C34" s="1" t="s">
        <v>183</v>
      </c>
      <c r="D34" s="1" t="s">
        <v>184</v>
      </c>
      <c r="E34" s="1" t="s">
        <v>200</v>
      </c>
      <c r="F34" s="1" t="s">
        <v>201</v>
      </c>
      <c r="G34" s="1" t="s">
        <v>202</v>
      </c>
      <c r="H34" s="1" t="s">
        <v>188</v>
      </c>
      <c r="I34" s="1" t="s">
        <v>27</v>
      </c>
      <c r="J34" s="1" t="s">
        <v>39</v>
      </c>
      <c r="K34" s="1" t="s">
        <v>29</v>
      </c>
      <c r="L34" s="1" t="s">
        <v>69</v>
      </c>
      <c r="M34" s="1" t="s">
        <v>203</v>
      </c>
      <c r="N34" s="1" t="s">
        <v>204</v>
      </c>
      <c r="O34" s="1"/>
      <c r="P34" s="1"/>
      <c r="Q34" s="5" t="s">
        <v>33</v>
      </c>
      <c r="R34" s="5" t="s">
        <v>34</v>
      </c>
      <c r="S34" s="74">
        <v>1</v>
      </c>
      <c r="T34" s="1"/>
      <c r="U34" s="1"/>
      <c r="V34" s="1"/>
      <c r="W34" s="1"/>
      <c r="X34" s="1">
        <v>1968</v>
      </c>
      <c r="Y34" s="1">
        <v>1545</v>
      </c>
      <c r="Z34" s="2"/>
      <c r="AA34" s="2"/>
      <c r="AB34" s="2"/>
      <c r="AC34" s="2"/>
      <c r="AD34" s="1">
        <v>1356</v>
      </c>
      <c r="AE34" s="1">
        <v>1367</v>
      </c>
      <c r="AF34" s="2"/>
      <c r="AG34" s="2"/>
      <c r="AH34" s="2"/>
      <c r="AI34" s="2"/>
      <c r="AJ34" s="1">
        <v>1645</v>
      </c>
      <c r="AK34" s="1">
        <v>1843</v>
      </c>
      <c r="AL34" s="2"/>
      <c r="AM34" s="2"/>
      <c r="AN34" s="2"/>
      <c r="AO34" s="2"/>
      <c r="AP34" s="2"/>
      <c r="AQ34" s="2"/>
      <c r="AR34" s="83">
        <f t="shared" si="4"/>
        <v>4969</v>
      </c>
      <c r="AS34" s="83">
        <f t="shared" si="5"/>
        <v>4755</v>
      </c>
      <c r="AT34" s="19">
        <f t="shared" si="6"/>
        <v>1.0450052576235542</v>
      </c>
      <c r="AU34" s="130" t="s">
        <v>35</v>
      </c>
      <c r="AV34" s="104" t="s">
        <v>562</v>
      </c>
    </row>
    <row r="35" spans="1:49" s="105" customFormat="1" ht="91.5" customHeight="1">
      <c r="B35" s="65">
        <f t="shared" si="2"/>
        <v>27</v>
      </c>
      <c r="C35" s="1" t="s">
        <v>206</v>
      </c>
      <c r="D35" s="1" t="s">
        <v>207</v>
      </c>
      <c r="E35" s="1" t="s">
        <v>208</v>
      </c>
      <c r="F35" s="1" t="s">
        <v>209</v>
      </c>
      <c r="G35" s="1" t="s">
        <v>210</v>
      </c>
      <c r="H35" s="1" t="s">
        <v>211</v>
      </c>
      <c r="I35" s="1" t="s">
        <v>27</v>
      </c>
      <c r="J35" s="1" t="s">
        <v>68</v>
      </c>
      <c r="K35" s="1" t="s">
        <v>29</v>
      </c>
      <c r="L35" s="1" t="s">
        <v>69</v>
      </c>
      <c r="M35" s="1" t="s">
        <v>212</v>
      </c>
      <c r="N35" s="1" t="s">
        <v>213</v>
      </c>
      <c r="O35" s="1"/>
      <c r="P35" s="1"/>
      <c r="Q35" s="5" t="s">
        <v>214</v>
      </c>
      <c r="R35" s="5" t="s">
        <v>34</v>
      </c>
      <c r="S35" s="74">
        <v>1</v>
      </c>
      <c r="T35" s="1"/>
      <c r="U35" s="1"/>
      <c r="V35" s="1"/>
      <c r="W35" s="1"/>
      <c r="X35" s="1">
        <v>23</v>
      </c>
      <c r="Y35" s="1">
        <v>23</v>
      </c>
      <c r="Z35" s="2"/>
      <c r="AA35" s="2"/>
      <c r="AB35" s="2"/>
      <c r="AC35" s="2"/>
      <c r="AD35" s="5">
        <v>28</v>
      </c>
      <c r="AE35" s="5">
        <v>28</v>
      </c>
      <c r="AF35" s="5"/>
      <c r="AG35" s="5"/>
      <c r="AH35" s="5"/>
      <c r="AI35" s="5"/>
      <c r="AJ35" s="5">
        <v>31</v>
      </c>
      <c r="AK35" s="5">
        <v>31</v>
      </c>
      <c r="AL35" s="2"/>
      <c r="AM35" s="2"/>
      <c r="AN35" s="2"/>
      <c r="AO35" s="2"/>
      <c r="AP35" s="2"/>
      <c r="AQ35" s="2"/>
      <c r="AR35" s="83">
        <f t="shared" si="4"/>
        <v>82</v>
      </c>
      <c r="AS35" s="83">
        <f t="shared" si="5"/>
        <v>82</v>
      </c>
      <c r="AT35" s="19">
        <v>0.75</v>
      </c>
      <c r="AU35" s="129" t="s">
        <v>72</v>
      </c>
      <c r="AV35" s="104" t="s">
        <v>561</v>
      </c>
    </row>
    <row r="36" spans="1:49" s="105" customFormat="1" ht="204">
      <c r="B36" s="65">
        <f t="shared" si="2"/>
        <v>28</v>
      </c>
      <c r="C36" s="1" t="s">
        <v>206</v>
      </c>
      <c r="D36" s="1" t="s">
        <v>207</v>
      </c>
      <c r="E36" s="1" t="s">
        <v>216</v>
      </c>
      <c r="F36" s="1" t="s">
        <v>217</v>
      </c>
      <c r="G36" s="1" t="s">
        <v>218</v>
      </c>
      <c r="H36" s="1" t="s">
        <v>211</v>
      </c>
      <c r="I36" s="1" t="s">
        <v>27</v>
      </c>
      <c r="J36" s="1" t="s">
        <v>68</v>
      </c>
      <c r="K36" s="1" t="s">
        <v>29</v>
      </c>
      <c r="L36" s="1" t="s">
        <v>69</v>
      </c>
      <c r="M36" s="1" t="s">
        <v>219</v>
      </c>
      <c r="N36" s="1" t="s">
        <v>220</v>
      </c>
      <c r="O36" s="1"/>
      <c r="P36" s="1"/>
      <c r="Q36" s="5" t="s">
        <v>214</v>
      </c>
      <c r="R36" s="5" t="s">
        <v>34</v>
      </c>
      <c r="S36" s="74">
        <v>1</v>
      </c>
      <c r="T36" s="1"/>
      <c r="U36" s="1"/>
      <c r="V36" s="1"/>
      <c r="W36" s="1"/>
      <c r="X36" s="1">
        <v>7</v>
      </c>
      <c r="Y36" s="1">
        <v>7</v>
      </c>
      <c r="Z36" s="2"/>
      <c r="AA36" s="2"/>
      <c r="AB36" s="2"/>
      <c r="AC36" s="2"/>
      <c r="AD36" s="5">
        <v>4</v>
      </c>
      <c r="AE36" s="5">
        <v>4</v>
      </c>
      <c r="AF36" s="2"/>
      <c r="AG36" s="2"/>
      <c r="AH36" s="2"/>
      <c r="AI36" s="2"/>
      <c r="AJ36" s="2">
        <v>1</v>
      </c>
      <c r="AK36" s="2">
        <v>1</v>
      </c>
      <c r="AL36" s="2"/>
      <c r="AM36" s="2"/>
      <c r="AN36" s="2"/>
      <c r="AO36" s="2"/>
      <c r="AP36" s="2"/>
      <c r="AQ36" s="2"/>
      <c r="AR36" s="83">
        <f t="shared" si="4"/>
        <v>12</v>
      </c>
      <c r="AS36" s="83">
        <f t="shared" si="5"/>
        <v>12</v>
      </c>
      <c r="AT36" s="19">
        <f>(AR36/AS36)</f>
        <v>1</v>
      </c>
      <c r="AU36" s="130" t="s">
        <v>35</v>
      </c>
      <c r="AV36" s="104" t="s">
        <v>92</v>
      </c>
    </row>
    <row r="37" spans="1:49" s="105" customFormat="1" ht="204">
      <c r="B37" s="65">
        <f t="shared" si="2"/>
        <v>29</v>
      </c>
      <c r="C37" s="1" t="s">
        <v>206</v>
      </c>
      <c r="D37" s="1" t="s">
        <v>207</v>
      </c>
      <c r="E37" s="1" t="s">
        <v>216</v>
      </c>
      <c r="F37" s="1" t="s">
        <v>222</v>
      </c>
      <c r="G37" s="1" t="s">
        <v>223</v>
      </c>
      <c r="H37" s="1" t="s">
        <v>211</v>
      </c>
      <c r="I37" s="1" t="s">
        <v>27</v>
      </c>
      <c r="J37" s="1" t="s">
        <v>39</v>
      </c>
      <c r="K37" s="1" t="s">
        <v>224</v>
      </c>
      <c r="L37" s="1" t="s">
        <v>69</v>
      </c>
      <c r="M37" s="1" t="s">
        <v>225</v>
      </c>
      <c r="N37" s="1" t="s">
        <v>226</v>
      </c>
      <c r="O37" s="1"/>
      <c r="P37" s="1"/>
      <c r="Q37" s="5" t="s">
        <v>214</v>
      </c>
      <c r="R37" s="5" t="s">
        <v>34</v>
      </c>
      <c r="S37" s="74">
        <v>1</v>
      </c>
      <c r="T37" s="1"/>
      <c r="U37" s="1"/>
      <c r="V37" s="1"/>
      <c r="W37" s="1"/>
      <c r="X37" s="1">
        <v>153</v>
      </c>
      <c r="Y37" s="1">
        <v>153</v>
      </c>
      <c r="Z37" s="2"/>
      <c r="AA37" s="2"/>
      <c r="AB37" s="2"/>
      <c r="AC37" s="2"/>
      <c r="AD37" s="5">
        <v>159</v>
      </c>
      <c r="AE37" s="5">
        <v>159</v>
      </c>
      <c r="AF37" s="1"/>
      <c r="AG37" s="2"/>
      <c r="AH37" s="2"/>
      <c r="AI37" s="2"/>
      <c r="AJ37" s="2">
        <v>86</v>
      </c>
      <c r="AK37" s="2">
        <v>86</v>
      </c>
      <c r="AL37" s="2"/>
      <c r="AM37" s="2"/>
      <c r="AN37" s="2"/>
      <c r="AO37" s="2"/>
      <c r="AP37" s="2"/>
      <c r="AQ37" s="2"/>
      <c r="AR37" s="83">
        <f t="shared" si="4"/>
        <v>398</v>
      </c>
      <c r="AS37" s="83">
        <f t="shared" si="5"/>
        <v>398</v>
      </c>
      <c r="AT37" s="19">
        <f>(AR37/AS37)</f>
        <v>1</v>
      </c>
      <c r="AU37" s="130" t="s">
        <v>35</v>
      </c>
      <c r="AV37" s="104" t="s">
        <v>92</v>
      </c>
    </row>
    <row r="38" spans="1:49" s="105" customFormat="1" ht="91.5" customHeight="1">
      <c r="B38" s="65">
        <f t="shared" si="2"/>
        <v>30</v>
      </c>
      <c r="C38" s="1" t="s">
        <v>206</v>
      </c>
      <c r="D38" s="1" t="s">
        <v>207</v>
      </c>
      <c r="E38" s="1" t="s">
        <v>216</v>
      </c>
      <c r="F38" s="1" t="s">
        <v>228</v>
      </c>
      <c r="G38" s="1" t="s">
        <v>229</v>
      </c>
      <c r="H38" s="1" t="s">
        <v>211</v>
      </c>
      <c r="I38" s="1" t="s">
        <v>27</v>
      </c>
      <c r="J38" s="1" t="s">
        <v>39</v>
      </c>
      <c r="K38" s="1" t="s">
        <v>29</v>
      </c>
      <c r="L38" s="1" t="s">
        <v>69</v>
      </c>
      <c r="M38" s="1" t="s">
        <v>230</v>
      </c>
      <c r="N38" s="1" t="s">
        <v>231</v>
      </c>
      <c r="O38" s="1"/>
      <c r="P38" s="1"/>
      <c r="Q38" s="5" t="s">
        <v>214</v>
      </c>
      <c r="R38" s="5" t="s">
        <v>34</v>
      </c>
      <c r="S38" s="74">
        <v>1</v>
      </c>
      <c r="T38" s="1"/>
      <c r="U38" s="1"/>
      <c r="V38" s="1"/>
      <c r="W38" s="1"/>
      <c r="X38" s="1">
        <v>11741</v>
      </c>
      <c r="Y38" s="1">
        <v>11741</v>
      </c>
      <c r="Z38" s="2"/>
      <c r="AA38" s="2"/>
      <c r="AB38" s="2"/>
      <c r="AC38" s="2"/>
      <c r="AD38" s="5">
        <v>16011</v>
      </c>
      <c r="AE38" s="5">
        <v>16011</v>
      </c>
      <c r="AF38" s="2"/>
      <c r="AG38" s="2"/>
      <c r="AH38" s="2"/>
      <c r="AI38" s="2"/>
      <c r="AJ38" s="2">
        <v>20757</v>
      </c>
      <c r="AK38" s="2">
        <v>20757</v>
      </c>
      <c r="AL38" s="2"/>
      <c r="AM38" s="2"/>
      <c r="AN38" s="2"/>
      <c r="AO38" s="2"/>
      <c r="AP38" s="2"/>
      <c r="AQ38" s="2"/>
      <c r="AR38" s="83">
        <f t="shared" si="4"/>
        <v>48509</v>
      </c>
      <c r="AS38" s="83">
        <f t="shared" si="5"/>
        <v>48509</v>
      </c>
      <c r="AT38" s="19">
        <f>(AR38/AS38)</f>
        <v>1</v>
      </c>
      <c r="AU38" s="130" t="s">
        <v>35</v>
      </c>
      <c r="AV38" s="104" t="s">
        <v>92</v>
      </c>
    </row>
    <row r="39" spans="1:49" ht="68.25" customHeight="1">
      <c r="A39" s="105"/>
      <c r="B39" s="65">
        <f t="shared" si="2"/>
        <v>31</v>
      </c>
      <c r="C39" s="1" t="s">
        <v>206</v>
      </c>
      <c r="D39" s="1" t="s">
        <v>207</v>
      </c>
      <c r="E39" s="1" t="s">
        <v>216</v>
      </c>
      <c r="F39" s="1" t="s">
        <v>233</v>
      </c>
      <c r="G39" s="156" t="s">
        <v>234</v>
      </c>
      <c r="H39" s="1" t="s">
        <v>211</v>
      </c>
      <c r="I39" s="1" t="s">
        <v>27</v>
      </c>
      <c r="J39" s="1" t="s">
        <v>68</v>
      </c>
      <c r="K39" s="1" t="s">
        <v>29</v>
      </c>
      <c r="L39" s="1" t="s">
        <v>69</v>
      </c>
      <c r="M39" s="1" t="s">
        <v>235</v>
      </c>
      <c r="N39" s="1" t="s">
        <v>236</v>
      </c>
      <c r="O39" s="1"/>
      <c r="P39" s="1"/>
      <c r="Q39" s="5" t="s">
        <v>214</v>
      </c>
      <c r="R39" s="5" t="s">
        <v>34</v>
      </c>
      <c r="S39" s="74">
        <v>1</v>
      </c>
      <c r="T39" s="1"/>
      <c r="U39" s="1"/>
      <c r="V39" s="1"/>
      <c r="W39" s="1"/>
      <c r="X39" s="1">
        <v>26</v>
      </c>
      <c r="Y39" s="1">
        <v>26</v>
      </c>
      <c r="Z39" s="2"/>
      <c r="AA39" s="2"/>
      <c r="AB39" s="2"/>
      <c r="AC39" s="2"/>
      <c r="AD39" s="2">
        <v>22</v>
      </c>
      <c r="AE39" s="2">
        <v>22</v>
      </c>
      <c r="AF39" s="2"/>
      <c r="AG39" s="2"/>
      <c r="AH39" s="2"/>
      <c r="AI39" s="2"/>
      <c r="AJ39" s="2">
        <v>41</v>
      </c>
      <c r="AK39" s="2">
        <v>41</v>
      </c>
      <c r="AL39" s="2"/>
      <c r="AM39" s="2"/>
      <c r="AN39" s="2"/>
      <c r="AO39" s="2"/>
      <c r="AP39" s="2"/>
      <c r="AQ39" s="2"/>
      <c r="AR39" s="103">
        <f t="shared" si="4"/>
        <v>89</v>
      </c>
      <c r="AS39" s="103">
        <f t="shared" si="5"/>
        <v>89</v>
      </c>
      <c r="AT39" s="19">
        <v>0.75</v>
      </c>
      <c r="AU39" s="129" t="s">
        <v>72</v>
      </c>
      <c r="AV39" s="104" t="s">
        <v>92</v>
      </c>
      <c r="AW39" s="105"/>
    </row>
    <row r="40" spans="1:49" s="105" customFormat="1" ht="87" customHeight="1">
      <c r="B40" s="65">
        <f t="shared" si="2"/>
        <v>32</v>
      </c>
      <c r="C40" s="1" t="s">
        <v>206</v>
      </c>
      <c r="D40" s="1" t="s">
        <v>207</v>
      </c>
      <c r="E40" s="1" t="s">
        <v>207</v>
      </c>
      <c r="F40" s="1" t="s">
        <v>238</v>
      </c>
      <c r="G40" s="1" t="s">
        <v>239</v>
      </c>
      <c r="H40" s="1" t="s">
        <v>211</v>
      </c>
      <c r="I40" s="1" t="s">
        <v>27</v>
      </c>
      <c r="J40" s="1" t="s">
        <v>68</v>
      </c>
      <c r="K40" s="1" t="s">
        <v>29</v>
      </c>
      <c r="L40" s="1" t="s">
        <v>240</v>
      </c>
      <c r="M40" s="1" t="s">
        <v>241</v>
      </c>
      <c r="N40" s="1" t="s">
        <v>242</v>
      </c>
      <c r="O40" s="1"/>
      <c r="P40" s="1"/>
      <c r="Q40" s="5" t="s">
        <v>214</v>
      </c>
      <c r="R40" s="5" t="s">
        <v>34</v>
      </c>
      <c r="S40" s="74">
        <v>1</v>
      </c>
      <c r="T40" s="1"/>
      <c r="U40" s="1"/>
      <c r="V40" s="1"/>
      <c r="W40" s="1"/>
      <c r="X40" s="1">
        <v>1</v>
      </c>
      <c r="Y40" s="1">
        <v>1</v>
      </c>
      <c r="Z40" s="2"/>
      <c r="AA40" s="2"/>
      <c r="AB40" s="2"/>
      <c r="AC40" s="2"/>
      <c r="AD40" s="2">
        <v>1</v>
      </c>
      <c r="AE40" s="2">
        <v>1</v>
      </c>
      <c r="AF40" s="2"/>
      <c r="AG40" s="2"/>
      <c r="AH40" s="2"/>
      <c r="AI40" s="2"/>
      <c r="AJ40" s="2">
        <v>4</v>
      </c>
      <c r="AK40" s="2">
        <v>4</v>
      </c>
      <c r="AL40" s="2"/>
      <c r="AM40" s="2"/>
      <c r="AN40" s="2"/>
      <c r="AO40" s="2"/>
      <c r="AP40" s="2"/>
      <c r="AQ40" s="2"/>
      <c r="AR40" s="103">
        <f t="shared" si="4"/>
        <v>6</v>
      </c>
      <c r="AS40" s="103">
        <f t="shared" si="5"/>
        <v>6</v>
      </c>
      <c r="AT40" s="19">
        <v>0.65</v>
      </c>
      <c r="AU40" s="129" t="s">
        <v>72</v>
      </c>
      <c r="AV40" s="104" t="s">
        <v>92</v>
      </c>
    </row>
    <row r="41" spans="1:49" s="4" customFormat="1" ht="102" customHeight="1">
      <c r="A41" s="105"/>
      <c r="B41" s="65">
        <f t="shared" si="2"/>
        <v>33</v>
      </c>
      <c r="C41" s="1" t="s">
        <v>206</v>
      </c>
      <c r="D41" s="1" t="s">
        <v>207</v>
      </c>
      <c r="E41" s="1" t="s">
        <v>216</v>
      </c>
      <c r="F41" s="1" t="s">
        <v>244</v>
      </c>
      <c r="G41" s="1" t="s">
        <v>245</v>
      </c>
      <c r="H41" s="1" t="s">
        <v>211</v>
      </c>
      <c r="I41" s="1" t="s">
        <v>27</v>
      </c>
      <c r="J41" s="1" t="s">
        <v>68</v>
      </c>
      <c r="K41" s="1" t="s">
        <v>29</v>
      </c>
      <c r="L41" s="1" t="s">
        <v>240</v>
      </c>
      <c r="M41" s="1" t="s">
        <v>246</v>
      </c>
      <c r="N41" s="1" t="s">
        <v>247</v>
      </c>
      <c r="O41" s="1"/>
      <c r="P41" s="1"/>
      <c r="Q41" s="5" t="s">
        <v>214</v>
      </c>
      <c r="R41" s="5" t="s">
        <v>34</v>
      </c>
      <c r="S41" s="74">
        <v>1</v>
      </c>
      <c r="T41" s="1"/>
      <c r="U41" s="1"/>
      <c r="V41" s="1"/>
      <c r="W41" s="1"/>
      <c r="X41" s="1">
        <v>7</v>
      </c>
      <c r="Y41" s="1">
        <v>7</v>
      </c>
      <c r="Z41" s="2"/>
      <c r="AA41" s="2"/>
      <c r="AB41" s="2"/>
      <c r="AC41" s="2"/>
      <c r="AD41" s="2">
        <v>8</v>
      </c>
      <c r="AE41" s="2">
        <v>8</v>
      </c>
      <c r="AF41" s="2"/>
      <c r="AG41" s="2"/>
      <c r="AH41" s="2"/>
      <c r="AI41" s="2"/>
      <c r="AJ41" s="2">
        <v>5</v>
      </c>
      <c r="AK41" s="2">
        <v>5</v>
      </c>
      <c r="AL41" s="2"/>
      <c r="AM41" s="2"/>
      <c r="AN41" s="2"/>
      <c r="AO41" s="2"/>
      <c r="AP41" s="2"/>
      <c r="AQ41" s="2"/>
      <c r="AR41" s="103">
        <f t="shared" si="4"/>
        <v>20</v>
      </c>
      <c r="AS41" s="103">
        <f t="shared" si="5"/>
        <v>20</v>
      </c>
      <c r="AT41" s="19">
        <v>0.65</v>
      </c>
      <c r="AU41" s="129" t="s">
        <v>72</v>
      </c>
      <c r="AV41" s="104" t="s">
        <v>92</v>
      </c>
      <c r="AW41" s="105"/>
    </row>
    <row r="42" spans="1:49" s="4" customFormat="1" ht="102" customHeight="1">
      <c r="A42" s="105"/>
      <c r="B42" s="65">
        <f t="shared" si="2"/>
        <v>34</v>
      </c>
      <c r="C42" s="1" t="s">
        <v>206</v>
      </c>
      <c r="D42" s="1" t="s">
        <v>207</v>
      </c>
      <c r="E42" s="1" t="s">
        <v>216</v>
      </c>
      <c r="F42" s="1" t="s">
        <v>249</v>
      </c>
      <c r="G42" s="1" t="s">
        <v>250</v>
      </c>
      <c r="H42" s="1" t="s">
        <v>211</v>
      </c>
      <c r="I42" s="1" t="s">
        <v>27</v>
      </c>
      <c r="J42" s="1" t="s">
        <v>68</v>
      </c>
      <c r="K42" s="1" t="s">
        <v>29</v>
      </c>
      <c r="L42" s="1" t="s">
        <v>240</v>
      </c>
      <c r="M42" s="1" t="s">
        <v>251</v>
      </c>
      <c r="N42" s="1" t="s">
        <v>242</v>
      </c>
      <c r="O42" s="1"/>
      <c r="P42" s="1"/>
      <c r="Q42" s="5" t="s">
        <v>214</v>
      </c>
      <c r="R42" s="5" t="s">
        <v>34</v>
      </c>
      <c r="S42" s="74">
        <v>1</v>
      </c>
      <c r="T42" s="1"/>
      <c r="U42" s="1"/>
      <c r="V42" s="1"/>
      <c r="W42" s="1"/>
      <c r="X42" s="1">
        <v>2</v>
      </c>
      <c r="Y42" s="1">
        <v>2</v>
      </c>
      <c r="Z42" s="2"/>
      <c r="AA42" s="2"/>
      <c r="AB42" s="2"/>
      <c r="AC42" s="2"/>
      <c r="AD42" s="2">
        <v>1</v>
      </c>
      <c r="AE42" s="2">
        <v>1</v>
      </c>
      <c r="AF42" s="2"/>
      <c r="AG42" s="2"/>
      <c r="AH42" s="2"/>
      <c r="AI42" s="2"/>
      <c r="AJ42" s="2">
        <v>1</v>
      </c>
      <c r="AK42" s="2">
        <v>1</v>
      </c>
      <c r="AL42" s="2"/>
      <c r="AM42" s="2"/>
      <c r="AN42" s="2"/>
      <c r="AO42" s="2"/>
      <c r="AP42" s="2"/>
      <c r="AQ42" s="2"/>
      <c r="AR42" s="103">
        <f t="shared" si="4"/>
        <v>4</v>
      </c>
      <c r="AS42" s="103">
        <f t="shared" si="5"/>
        <v>4</v>
      </c>
      <c r="AT42" s="19">
        <v>0.65</v>
      </c>
      <c r="AU42" s="129" t="s">
        <v>72</v>
      </c>
      <c r="AV42" s="104" t="s">
        <v>92</v>
      </c>
      <c r="AW42" s="105"/>
    </row>
    <row r="43" spans="1:49" s="4" customFormat="1" ht="102" customHeight="1">
      <c r="A43" s="105"/>
      <c r="B43" s="65">
        <f t="shared" si="2"/>
        <v>35</v>
      </c>
      <c r="C43" s="1" t="s">
        <v>253</v>
      </c>
      <c r="D43" s="1" t="s">
        <v>254</v>
      </c>
      <c r="E43" s="1" t="s">
        <v>255</v>
      </c>
      <c r="F43" s="1" t="s">
        <v>256</v>
      </c>
      <c r="G43" s="1" t="s">
        <v>257</v>
      </c>
      <c r="H43" s="1" t="s">
        <v>258</v>
      </c>
      <c r="I43" s="1" t="s">
        <v>27</v>
      </c>
      <c r="J43" s="1" t="s">
        <v>68</v>
      </c>
      <c r="K43" s="1" t="s">
        <v>29</v>
      </c>
      <c r="L43" s="1" t="s">
        <v>69</v>
      </c>
      <c r="M43" s="1" t="s">
        <v>259</v>
      </c>
      <c r="N43" s="1" t="s">
        <v>260</v>
      </c>
      <c r="O43" s="1"/>
      <c r="P43" s="1"/>
      <c r="Q43" s="5" t="s">
        <v>159</v>
      </c>
      <c r="R43" s="5" t="s">
        <v>34</v>
      </c>
      <c r="S43" s="74">
        <v>0.1</v>
      </c>
      <c r="T43" s="1"/>
      <c r="U43" s="1"/>
      <c r="V43" s="1"/>
      <c r="W43" s="1"/>
      <c r="X43" s="1">
        <v>65991</v>
      </c>
      <c r="Y43" s="1">
        <v>37284</v>
      </c>
      <c r="Z43" s="1"/>
      <c r="AA43" s="1"/>
      <c r="AB43" s="1"/>
      <c r="AC43" s="1"/>
      <c r="AD43" s="1">
        <v>69845</v>
      </c>
      <c r="AE43" s="1">
        <v>51675</v>
      </c>
      <c r="AF43" s="2"/>
      <c r="AG43" s="2"/>
      <c r="AH43" s="2"/>
      <c r="AI43" s="2"/>
      <c r="AJ43" s="1">
        <v>72624</v>
      </c>
      <c r="AK43" s="1">
        <v>69845</v>
      </c>
      <c r="AL43" s="2"/>
      <c r="AM43" s="2"/>
      <c r="AN43" s="2"/>
      <c r="AO43" s="2"/>
      <c r="AP43" s="2"/>
      <c r="AQ43" s="2"/>
      <c r="AR43" s="83">
        <f t="shared" si="4"/>
        <v>208460</v>
      </c>
      <c r="AS43" s="83">
        <f t="shared" si="5"/>
        <v>158804</v>
      </c>
      <c r="AT43" s="19">
        <v>0.16900000000000001</v>
      </c>
      <c r="AU43" s="130" t="s">
        <v>35</v>
      </c>
      <c r="AV43" s="104" t="s">
        <v>92</v>
      </c>
      <c r="AW43" s="105"/>
    </row>
    <row r="44" spans="1:49" s="105" customFormat="1" ht="93.75" customHeight="1">
      <c r="A44" s="3"/>
      <c r="B44" s="65">
        <f t="shared" si="2"/>
        <v>36</v>
      </c>
      <c r="C44" s="1" t="s">
        <v>253</v>
      </c>
      <c r="D44" s="1" t="s">
        <v>254</v>
      </c>
      <c r="E44" s="1" t="s">
        <v>262</v>
      </c>
      <c r="F44" s="1" t="s">
        <v>263</v>
      </c>
      <c r="G44" s="1" t="s">
        <v>264</v>
      </c>
      <c r="H44" s="1" t="s">
        <v>258</v>
      </c>
      <c r="I44" s="1" t="s">
        <v>53</v>
      </c>
      <c r="J44" s="1" t="s">
        <v>39</v>
      </c>
      <c r="K44" s="1" t="s">
        <v>265</v>
      </c>
      <c r="L44" s="1" t="s">
        <v>69</v>
      </c>
      <c r="M44" s="1" t="s">
        <v>266</v>
      </c>
      <c r="N44" s="1" t="s">
        <v>267</v>
      </c>
      <c r="O44" s="1"/>
      <c r="P44" s="1"/>
      <c r="Q44" s="5" t="s">
        <v>268</v>
      </c>
      <c r="R44" s="5" t="s">
        <v>34</v>
      </c>
      <c r="S44" s="5">
        <v>5</v>
      </c>
      <c r="T44" s="1"/>
      <c r="U44" s="1"/>
      <c r="V44" s="1"/>
      <c r="W44" s="1"/>
      <c r="X44" s="1">
        <v>649</v>
      </c>
      <c r="Y44" s="1">
        <v>369</v>
      </c>
      <c r="Z44" s="1"/>
      <c r="AA44" s="1"/>
      <c r="AB44" s="1"/>
      <c r="AC44" s="1"/>
      <c r="AD44" s="1">
        <v>608</v>
      </c>
      <c r="AE44" s="1">
        <v>591</v>
      </c>
      <c r="AF44" s="1"/>
      <c r="AG44" s="1"/>
      <c r="AH44" s="1"/>
      <c r="AI44" s="2"/>
      <c r="AJ44" s="1">
        <v>1042</v>
      </c>
      <c r="AK44" s="1">
        <v>747</v>
      </c>
      <c r="AL44" s="2"/>
      <c r="AM44" s="2"/>
      <c r="AN44" s="2"/>
      <c r="AO44" s="2"/>
      <c r="AP44" s="2"/>
      <c r="AQ44" s="2"/>
      <c r="AR44" s="83">
        <f t="shared" si="4"/>
        <v>2299</v>
      </c>
      <c r="AS44" s="83">
        <f t="shared" si="5"/>
        <v>1707</v>
      </c>
      <c r="AT44" s="107">
        <f>AR44/AS44</f>
        <v>1.3468072642062097</v>
      </c>
      <c r="AU44" s="130" t="s">
        <v>35</v>
      </c>
      <c r="AV44" s="104" t="s">
        <v>92</v>
      </c>
      <c r="AW44" s="3"/>
    </row>
    <row r="45" spans="1:49" s="105" customFormat="1" ht="78.75" customHeight="1">
      <c r="B45" s="65">
        <f t="shared" si="2"/>
        <v>37</v>
      </c>
      <c r="C45" s="1" t="s">
        <v>253</v>
      </c>
      <c r="D45" s="1" t="s">
        <v>254</v>
      </c>
      <c r="E45" s="1" t="s">
        <v>270</v>
      </c>
      <c r="F45" s="1" t="s">
        <v>271</v>
      </c>
      <c r="G45" s="1" t="s">
        <v>272</v>
      </c>
      <c r="H45" s="1" t="s">
        <v>258</v>
      </c>
      <c r="I45" s="1" t="s">
        <v>27</v>
      </c>
      <c r="J45" s="1" t="s">
        <v>39</v>
      </c>
      <c r="K45" s="1" t="s">
        <v>29</v>
      </c>
      <c r="L45" s="1" t="s">
        <v>69</v>
      </c>
      <c r="M45" s="1" t="s">
        <v>273</v>
      </c>
      <c r="N45" s="1" t="s">
        <v>274</v>
      </c>
      <c r="O45" s="1"/>
      <c r="P45" s="1"/>
      <c r="Q45" s="5" t="s">
        <v>275</v>
      </c>
      <c r="R45" s="5" t="s">
        <v>34</v>
      </c>
      <c r="S45" s="74">
        <v>0.9</v>
      </c>
      <c r="T45" s="1"/>
      <c r="U45" s="1"/>
      <c r="V45" s="1"/>
      <c r="W45" s="1"/>
      <c r="X45" s="1"/>
      <c r="Y45" s="1"/>
      <c r="Z45" s="2"/>
      <c r="AA45" s="2"/>
      <c r="AB45" s="2"/>
      <c r="AC45" s="2"/>
      <c r="AD45" s="2"/>
      <c r="AE45" s="2"/>
      <c r="AF45" s="2"/>
      <c r="AG45" s="2"/>
      <c r="AH45" s="2"/>
      <c r="AI45" s="2"/>
      <c r="AJ45" s="1">
        <v>53</v>
      </c>
      <c r="AK45" s="1">
        <v>54</v>
      </c>
      <c r="AL45" s="2"/>
      <c r="AM45" s="2"/>
      <c r="AN45" s="2"/>
      <c r="AO45" s="2"/>
      <c r="AP45" s="2"/>
      <c r="AQ45" s="2"/>
      <c r="AR45" s="83">
        <f t="shared" ref="AR45" si="7">T45+V45+X45+Z45+AB45+AD45+AF45+AH45+AJ45+AL45+AN45+AP45</f>
        <v>53</v>
      </c>
      <c r="AS45" s="83">
        <f t="shared" ref="AS45" si="8">U45+W45+Y45+AA45+AC45+AE45+AG45+AI45+AK45+AM45+AO45+AQ45</f>
        <v>54</v>
      </c>
      <c r="AT45" s="19">
        <f>AR45/AS45</f>
        <v>0.98148148148148151</v>
      </c>
      <c r="AU45" s="130" t="s">
        <v>35</v>
      </c>
      <c r="AV45" s="104" t="s">
        <v>92</v>
      </c>
    </row>
    <row r="46" spans="1:49" s="105" customFormat="1" ht="93.75" customHeight="1">
      <c r="A46" s="4"/>
      <c r="B46" s="65">
        <f t="shared" si="2"/>
        <v>38</v>
      </c>
      <c r="C46" s="5" t="s">
        <v>277</v>
      </c>
      <c r="D46" s="5" t="s">
        <v>278</v>
      </c>
      <c r="E46" s="5" t="s">
        <v>279</v>
      </c>
      <c r="F46" s="5" t="s">
        <v>280</v>
      </c>
      <c r="G46" s="5" t="s">
        <v>281</v>
      </c>
      <c r="H46" s="5" t="s">
        <v>282</v>
      </c>
      <c r="I46" s="5" t="s">
        <v>27</v>
      </c>
      <c r="J46" s="5" t="s">
        <v>39</v>
      </c>
      <c r="K46" s="5" t="s">
        <v>29</v>
      </c>
      <c r="L46" s="5" t="s">
        <v>30</v>
      </c>
      <c r="M46" s="5" t="s">
        <v>283</v>
      </c>
      <c r="N46" s="5" t="s">
        <v>284</v>
      </c>
      <c r="O46" s="5"/>
      <c r="P46" s="5"/>
      <c r="Q46" s="5" t="s">
        <v>214</v>
      </c>
      <c r="R46" s="5" t="s">
        <v>34</v>
      </c>
      <c r="S46" s="74">
        <v>0.2</v>
      </c>
      <c r="T46" s="5">
        <v>98</v>
      </c>
      <c r="U46" s="5">
        <v>962</v>
      </c>
      <c r="V46" s="5">
        <v>112</v>
      </c>
      <c r="W46" s="5">
        <v>1194</v>
      </c>
      <c r="X46" s="5">
        <v>116</v>
      </c>
      <c r="Y46" s="5">
        <v>1252</v>
      </c>
      <c r="Z46" s="5">
        <v>64</v>
      </c>
      <c r="AA46" s="5">
        <v>883</v>
      </c>
      <c r="AB46" s="5">
        <v>137</v>
      </c>
      <c r="AC46" s="5">
        <v>2096</v>
      </c>
      <c r="AD46" s="5">
        <v>135</v>
      </c>
      <c r="AE46" s="5">
        <v>1448</v>
      </c>
      <c r="AF46" s="5">
        <v>118</v>
      </c>
      <c r="AG46" s="5">
        <v>1335</v>
      </c>
      <c r="AH46" s="5">
        <v>358</v>
      </c>
      <c r="AI46" s="5">
        <v>3744</v>
      </c>
      <c r="AJ46" s="5">
        <v>95</v>
      </c>
      <c r="AK46" s="5">
        <v>1196</v>
      </c>
      <c r="AL46" s="2"/>
      <c r="AM46" s="2"/>
      <c r="AN46" s="2"/>
      <c r="AO46" s="2"/>
      <c r="AP46" s="2"/>
      <c r="AQ46" s="2"/>
      <c r="AR46" s="83">
        <f t="shared" ref="AR46:AS50" si="9">T46+V46+X46+Z46+AB46+AD46+AF46+AH46+AJ46+AL46+AN46+AP46</f>
        <v>1233</v>
      </c>
      <c r="AS46" s="83">
        <f t="shared" si="9"/>
        <v>14110</v>
      </c>
      <c r="AT46" s="81">
        <f>AR46/AS46</f>
        <v>8.738483345145287E-2</v>
      </c>
      <c r="AU46" s="130" t="s">
        <v>35</v>
      </c>
      <c r="AV46" s="119" t="s">
        <v>563</v>
      </c>
    </row>
    <row r="47" spans="1:49" s="105" customFormat="1" ht="93.75" customHeight="1">
      <c r="A47" s="4"/>
      <c r="B47" s="65">
        <f t="shared" ref="B47:B91" si="10">B46+1</f>
        <v>39</v>
      </c>
      <c r="C47" s="5" t="s">
        <v>277</v>
      </c>
      <c r="D47" s="5" t="s">
        <v>278</v>
      </c>
      <c r="E47" s="5" t="s">
        <v>286</v>
      </c>
      <c r="F47" s="5" t="s">
        <v>287</v>
      </c>
      <c r="G47" s="5" t="s">
        <v>288</v>
      </c>
      <c r="H47" s="5" t="s">
        <v>282</v>
      </c>
      <c r="I47" s="5" t="s">
        <v>53</v>
      </c>
      <c r="J47" s="5" t="s">
        <v>39</v>
      </c>
      <c r="K47" s="5" t="s">
        <v>29</v>
      </c>
      <c r="L47" s="5" t="s">
        <v>30</v>
      </c>
      <c r="M47" s="5" t="s">
        <v>289</v>
      </c>
      <c r="N47" s="5" t="s">
        <v>290</v>
      </c>
      <c r="O47" s="5"/>
      <c r="P47" s="5"/>
      <c r="Q47" s="5" t="s">
        <v>214</v>
      </c>
      <c r="R47" s="5" t="s">
        <v>34</v>
      </c>
      <c r="S47" s="74" t="s">
        <v>291</v>
      </c>
      <c r="T47" s="5">
        <v>32777</v>
      </c>
      <c r="U47" s="5">
        <v>797948</v>
      </c>
      <c r="V47" s="5">
        <v>10801</v>
      </c>
      <c r="W47" s="5">
        <v>671370</v>
      </c>
      <c r="X47" s="5">
        <v>9901</v>
      </c>
      <c r="Y47" s="5">
        <v>763837</v>
      </c>
      <c r="Z47" s="5">
        <v>32774</v>
      </c>
      <c r="AA47" s="5">
        <v>825869</v>
      </c>
      <c r="AB47" s="5">
        <v>10716</v>
      </c>
      <c r="AC47" s="5">
        <v>823443</v>
      </c>
      <c r="AD47" s="5">
        <v>21730</v>
      </c>
      <c r="AE47" s="5">
        <v>392166</v>
      </c>
      <c r="AF47" s="5">
        <v>1610</v>
      </c>
      <c r="AG47" s="5">
        <v>516690</v>
      </c>
      <c r="AH47" s="5">
        <v>2558</v>
      </c>
      <c r="AI47" s="5">
        <v>494871</v>
      </c>
      <c r="AJ47" s="5">
        <v>1662</v>
      </c>
      <c r="AK47" s="5">
        <v>462219</v>
      </c>
      <c r="AL47" s="2"/>
      <c r="AM47" s="2"/>
      <c r="AN47" s="2"/>
      <c r="AO47" s="2"/>
      <c r="AP47" s="2"/>
      <c r="AQ47" s="2"/>
      <c r="AR47" s="83">
        <f t="shared" si="9"/>
        <v>124529</v>
      </c>
      <c r="AS47" s="83">
        <f t="shared" si="9"/>
        <v>5748413</v>
      </c>
      <c r="AT47" s="125">
        <f>AR47/AS47</f>
        <v>2.166319643352E-2</v>
      </c>
      <c r="AU47" s="130" t="s">
        <v>35</v>
      </c>
      <c r="AV47" s="119" t="s">
        <v>564</v>
      </c>
    </row>
    <row r="48" spans="1:49" s="105" customFormat="1" ht="93.75" customHeight="1">
      <c r="A48" s="4"/>
      <c r="B48" s="65">
        <f t="shared" si="10"/>
        <v>40</v>
      </c>
      <c r="C48" s="5" t="s">
        <v>277</v>
      </c>
      <c r="D48" s="5" t="s">
        <v>278</v>
      </c>
      <c r="E48" s="5" t="s">
        <v>293</v>
      </c>
      <c r="F48" s="5" t="s">
        <v>294</v>
      </c>
      <c r="G48" s="5" t="s">
        <v>295</v>
      </c>
      <c r="H48" s="5" t="s">
        <v>282</v>
      </c>
      <c r="I48" s="5" t="s">
        <v>53</v>
      </c>
      <c r="J48" s="5" t="s">
        <v>39</v>
      </c>
      <c r="K48" s="5" t="s">
        <v>29</v>
      </c>
      <c r="L48" s="5" t="s">
        <v>30</v>
      </c>
      <c r="M48" s="5" t="s">
        <v>296</v>
      </c>
      <c r="N48" s="5" t="s">
        <v>297</v>
      </c>
      <c r="O48" s="5"/>
      <c r="P48" s="5"/>
      <c r="Q48" s="5" t="s">
        <v>214</v>
      </c>
      <c r="R48" s="5" t="s">
        <v>34</v>
      </c>
      <c r="S48" s="74">
        <v>0.9</v>
      </c>
      <c r="T48" s="5">
        <v>477308</v>
      </c>
      <c r="U48" s="5">
        <v>563828</v>
      </c>
      <c r="V48" s="5">
        <v>496597</v>
      </c>
      <c r="W48" s="5">
        <v>526657</v>
      </c>
      <c r="X48" s="5">
        <v>557542</v>
      </c>
      <c r="Y48" s="5">
        <v>598325</v>
      </c>
      <c r="Z48" s="5">
        <v>465292</v>
      </c>
      <c r="AA48" s="5">
        <v>529964</v>
      </c>
      <c r="AB48" s="5">
        <v>227897</v>
      </c>
      <c r="AC48" s="5">
        <v>267675</v>
      </c>
      <c r="AD48" s="5">
        <v>193027</v>
      </c>
      <c r="AE48" s="5">
        <v>252121</v>
      </c>
      <c r="AF48" s="5">
        <v>376690</v>
      </c>
      <c r="AG48" s="5">
        <v>386674</v>
      </c>
      <c r="AH48" s="5">
        <v>367004</v>
      </c>
      <c r="AI48" s="5">
        <v>380297</v>
      </c>
      <c r="AJ48" s="5">
        <v>342036</v>
      </c>
      <c r="AK48" s="5">
        <v>353305</v>
      </c>
      <c r="AL48" s="5"/>
      <c r="AM48" s="2"/>
      <c r="AN48" s="2"/>
      <c r="AO48" s="2"/>
      <c r="AP48" s="2"/>
      <c r="AQ48" s="2"/>
      <c r="AR48" s="83">
        <f t="shared" si="9"/>
        <v>3503393</v>
      </c>
      <c r="AS48" s="83">
        <f t="shared" si="9"/>
        <v>3858846</v>
      </c>
      <c r="AT48" s="81">
        <f>AR48/AS48</f>
        <v>0.90788619188223629</v>
      </c>
      <c r="AU48" s="130" t="s">
        <v>35</v>
      </c>
      <c r="AV48" s="119" t="s">
        <v>564</v>
      </c>
    </row>
    <row r="49" spans="1:49" s="105" customFormat="1" ht="93.75" customHeight="1">
      <c r="B49" s="65">
        <f t="shared" si="10"/>
        <v>41</v>
      </c>
      <c r="C49" s="1" t="s">
        <v>299</v>
      </c>
      <c r="D49" s="1" t="s">
        <v>300</v>
      </c>
      <c r="E49" s="1" t="s">
        <v>301</v>
      </c>
      <c r="F49" s="1" t="s">
        <v>302</v>
      </c>
      <c r="G49" s="1" t="s">
        <v>303</v>
      </c>
      <c r="H49" s="1" t="s">
        <v>304</v>
      </c>
      <c r="I49" s="1" t="s">
        <v>27</v>
      </c>
      <c r="J49" s="1" t="s">
        <v>39</v>
      </c>
      <c r="K49" s="1" t="s">
        <v>29</v>
      </c>
      <c r="L49" s="1" t="s">
        <v>69</v>
      </c>
      <c r="M49" s="1" t="s">
        <v>305</v>
      </c>
      <c r="N49" s="1" t="s">
        <v>306</v>
      </c>
      <c r="O49" s="1"/>
      <c r="P49" s="1"/>
      <c r="Q49" s="5" t="s">
        <v>214</v>
      </c>
      <c r="R49" s="5" t="s">
        <v>34</v>
      </c>
      <c r="S49" s="74">
        <v>1</v>
      </c>
      <c r="T49" s="1"/>
      <c r="U49" s="1"/>
      <c r="V49" s="1"/>
      <c r="W49" s="1"/>
      <c r="X49" s="1">
        <v>10</v>
      </c>
      <c r="Y49" s="1">
        <v>10</v>
      </c>
      <c r="Z49" s="2"/>
      <c r="AA49" s="2"/>
      <c r="AB49" s="2"/>
      <c r="AC49" s="2"/>
      <c r="AD49" s="5">
        <v>10</v>
      </c>
      <c r="AE49" s="5">
        <v>10</v>
      </c>
      <c r="AF49" s="2"/>
      <c r="AG49" s="2"/>
      <c r="AH49" s="2"/>
      <c r="AI49" s="2"/>
      <c r="AJ49" s="5">
        <v>15</v>
      </c>
      <c r="AK49" s="5">
        <v>15</v>
      </c>
      <c r="AL49" s="2"/>
      <c r="AM49" s="2"/>
      <c r="AN49" s="2"/>
      <c r="AO49" s="2"/>
      <c r="AP49" s="2"/>
      <c r="AQ49" s="2"/>
      <c r="AR49" s="83">
        <f t="shared" si="9"/>
        <v>35</v>
      </c>
      <c r="AS49" s="83">
        <f t="shared" si="9"/>
        <v>35</v>
      </c>
      <c r="AT49" s="19">
        <f>(AR49/AS49)</f>
        <v>1</v>
      </c>
      <c r="AU49" s="130" t="s">
        <v>35</v>
      </c>
      <c r="AV49" s="104" t="s">
        <v>561</v>
      </c>
    </row>
    <row r="50" spans="1:49" s="105" customFormat="1" ht="108" customHeight="1">
      <c r="B50" s="65">
        <f t="shared" si="10"/>
        <v>42</v>
      </c>
      <c r="C50" s="1" t="s">
        <v>299</v>
      </c>
      <c r="D50" s="1" t="s">
        <v>300</v>
      </c>
      <c r="E50" s="1" t="s">
        <v>307</v>
      </c>
      <c r="F50" s="1" t="s">
        <v>308</v>
      </c>
      <c r="G50" s="1" t="s">
        <v>309</v>
      </c>
      <c r="H50" s="1" t="s">
        <v>304</v>
      </c>
      <c r="I50" s="1" t="s">
        <v>27</v>
      </c>
      <c r="J50" s="1" t="s">
        <v>39</v>
      </c>
      <c r="K50" s="1" t="s">
        <v>29</v>
      </c>
      <c r="L50" s="1" t="s">
        <v>69</v>
      </c>
      <c r="M50" s="1" t="s">
        <v>310</v>
      </c>
      <c r="N50" s="1" t="s">
        <v>311</v>
      </c>
      <c r="O50" s="1"/>
      <c r="P50" s="1"/>
      <c r="Q50" s="5" t="s">
        <v>214</v>
      </c>
      <c r="R50" s="5" t="s">
        <v>34</v>
      </c>
      <c r="S50" s="74">
        <v>1</v>
      </c>
      <c r="T50" s="1"/>
      <c r="U50" s="1"/>
      <c r="V50" s="1"/>
      <c r="W50" s="1"/>
      <c r="X50" s="1">
        <v>3</v>
      </c>
      <c r="Y50" s="1">
        <v>3</v>
      </c>
      <c r="Z50" s="2"/>
      <c r="AA50" s="2"/>
      <c r="AB50" s="2"/>
      <c r="AC50" s="2"/>
      <c r="AD50" s="5">
        <v>3</v>
      </c>
      <c r="AE50" s="5">
        <v>3</v>
      </c>
      <c r="AF50" s="2"/>
      <c r="AG50" s="2"/>
      <c r="AH50" s="2"/>
      <c r="AI50" s="2"/>
      <c r="AJ50" s="5">
        <v>3</v>
      </c>
      <c r="AK50" s="5">
        <v>3</v>
      </c>
      <c r="AL50" s="2"/>
      <c r="AM50" s="2"/>
      <c r="AN50" s="2"/>
      <c r="AO50" s="2"/>
      <c r="AP50" s="2"/>
      <c r="AQ50" s="2"/>
      <c r="AR50" s="83">
        <f t="shared" si="9"/>
        <v>9</v>
      </c>
      <c r="AS50" s="83">
        <f t="shared" si="9"/>
        <v>9</v>
      </c>
      <c r="AT50" s="19">
        <f>(AR50/AS50)</f>
        <v>1</v>
      </c>
      <c r="AU50" s="130" t="s">
        <v>35</v>
      </c>
      <c r="AV50" s="104" t="s">
        <v>565</v>
      </c>
    </row>
    <row r="51" spans="1:49" s="105" customFormat="1" ht="112.5" customHeight="1">
      <c r="B51" s="65">
        <f t="shared" si="10"/>
        <v>43</v>
      </c>
      <c r="C51" s="1" t="s">
        <v>299</v>
      </c>
      <c r="D51" s="1" t="s">
        <v>300</v>
      </c>
      <c r="E51" s="1" t="s">
        <v>312</v>
      </c>
      <c r="F51" s="1" t="s">
        <v>313</v>
      </c>
      <c r="G51" s="1" t="s">
        <v>314</v>
      </c>
      <c r="H51" s="1" t="s">
        <v>304</v>
      </c>
      <c r="I51" s="1" t="s">
        <v>53</v>
      </c>
      <c r="J51" s="1" t="s">
        <v>39</v>
      </c>
      <c r="K51" s="1" t="s">
        <v>29</v>
      </c>
      <c r="L51" s="1" t="s">
        <v>69</v>
      </c>
      <c r="M51" s="1" t="s">
        <v>315</v>
      </c>
      <c r="N51" s="1" t="s">
        <v>316</v>
      </c>
      <c r="O51" s="1"/>
      <c r="P51" s="1"/>
      <c r="Q51" s="5" t="s">
        <v>214</v>
      </c>
      <c r="R51" s="5" t="s">
        <v>34</v>
      </c>
      <c r="S51" s="74">
        <v>0.85</v>
      </c>
      <c r="T51" s="1"/>
      <c r="U51" s="1"/>
      <c r="V51" s="1"/>
      <c r="W51" s="1"/>
      <c r="X51" s="1"/>
      <c r="Y51" s="1"/>
      <c r="Z51" s="2"/>
      <c r="AA51" s="2"/>
      <c r="AB51" s="2"/>
      <c r="AC51" s="2"/>
      <c r="AD51" s="2"/>
      <c r="AE51" s="2"/>
      <c r="AF51" s="2"/>
      <c r="AG51" s="2"/>
      <c r="AH51" s="2"/>
      <c r="AI51" s="2"/>
      <c r="AJ51" s="5">
        <v>3796</v>
      </c>
      <c r="AK51" s="5">
        <v>3805</v>
      </c>
      <c r="AL51" s="2"/>
      <c r="AM51" s="2"/>
      <c r="AN51" s="2"/>
      <c r="AO51" s="2"/>
      <c r="AP51" s="2"/>
      <c r="AQ51" s="2"/>
      <c r="AR51" s="83">
        <f t="shared" ref="AR51:AR53" si="11">T51+V51+X51+Z51+AB51+AD51+AF51+AH51+AJ51+AL51+AN51+AP51</f>
        <v>3796</v>
      </c>
      <c r="AS51" s="83">
        <f t="shared" ref="AS51:AS53" si="12">U51+W51+Y51+AA51+AC51+AE51+AG51+AI51+AK51+AM51+AO51+AQ51</f>
        <v>3805</v>
      </c>
      <c r="AT51" s="19">
        <f t="shared" ref="AT51:AT53" si="13">(AR51/AS51)</f>
        <v>0.99763469119579495</v>
      </c>
      <c r="AU51" s="130" t="s">
        <v>35</v>
      </c>
      <c r="AV51" s="104" t="s">
        <v>92</v>
      </c>
    </row>
    <row r="52" spans="1:49" s="4" customFormat="1" ht="114.75">
      <c r="A52" s="105"/>
      <c r="B52" s="65">
        <f t="shared" si="10"/>
        <v>44</v>
      </c>
      <c r="C52" s="1" t="s">
        <v>299</v>
      </c>
      <c r="D52" s="1" t="s">
        <v>300</v>
      </c>
      <c r="E52" s="1" t="s">
        <v>312</v>
      </c>
      <c r="F52" s="1" t="s">
        <v>318</v>
      </c>
      <c r="G52" s="1" t="s">
        <v>319</v>
      </c>
      <c r="H52" s="1" t="s">
        <v>304</v>
      </c>
      <c r="I52" s="1" t="s">
        <v>53</v>
      </c>
      <c r="J52" s="1" t="s">
        <v>39</v>
      </c>
      <c r="K52" s="1" t="s">
        <v>29</v>
      </c>
      <c r="L52" s="1" t="s">
        <v>69</v>
      </c>
      <c r="M52" s="1" t="s">
        <v>320</v>
      </c>
      <c r="N52" s="1" t="s">
        <v>321</v>
      </c>
      <c r="O52" s="1"/>
      <c r="P52" s="1"/>
      <c r="Q52" s="5" t="s">
        <v>214</v>
      </c>
      <c r="R52" s="5" t="s">
        <v>34</v>
      </c>
      <c r="S52" s="74">
        <v>0.85</v>
      </c>
      <c r="T52" s="1"/>
      <c r="U52" s="1"/>
      <c r="V52" s="1"/>
      <c r="W52" s="1"/>
      <c r="X52" s="1"/>
      <c r="Y52" s="1"/>
      <c r="Z52" s="2"/>
      <c r="AA52" s="2"/>
      <c r="AB52" s="2"/>
      <c r="AC52" s="2"/>
      <c r="AD52" s="2"/>
      <c r="AE52" s="2"/>
      <c r="AF52" s="2"/>
      <c r="AG52" s="2"/>
      <c r="AH52" s="2"/>
      <c r="AI52" s="2"/>
      <c r="AJ52" s="83">
        <v>346</v>
      </c>
      <c r="AK52" s="83">
        <v>346</v>
      </c>
      <c r="AL52" s="2"/>
      <c r="AM52" s="2"/>
      <c r="AN52" s="2"/>
      <c r="AO52" s="2"/>
      <c r="AP52" s="2"/>
      <c r="AQ52" s="2"/>
      <c r="AR52" s="83">
        <f t="shared" si="11"/>
        <v>346</v>
      </c>
      <c r="AS52" s="83">
        <f t="shared" si="12"/>
        <v>346</v>
      </c>
      <c r="AT52" s="19">
        <f t="shared" si="13"/>
        <v>1</v>
      </c>
      <c r="AU52" s="130" t="s">
        <v>35</v>
      </c>
      <c r="AV52" s="104" t="s">
        <v>92</v>
      </c>
      <c r="AW52" s="105"/>
    </row>
    <row r="53" spans="1:49" s="105" customFormat="1" ht="103.5" customHeight="1">
      <c r="B53" s="65">
        <f t="shared" si="10"/>
        <v>45</v>
      </c>
      <c r="C53" s="1" t="s">
        <v>299</v>
      </c>
      <c r="D53" s="1" t="s">
        <v>300</v>
      </c>
      <c r="E53" s="1" t="s">
        <v>312</v>
      </c>
      <c r="F53" s="1" t="s">
        <v>330</v>
      </c>
      <c r="G53" s="1" t="s">
        <v>331</v>
      </c>
      <c r="H53" s="1" t="s">
        <v>304</v>
      </c>
      <c r="I53" s="1" t="s">
        <v>53</v>
      </c>
      <c r="J53" s="1" t="s">
        <v>39</v>
      </c>
      <c r="K53" s="1" t="s">
        <v>29</v>
      </c>
      <c r="L53" s="1" t="s">
        <v>69</v>
      </c>
      <c r="M53" s="1" t="s">
        <v>332</v>
      </c>
      <c r="N53" s="1" t="s">
        <v>333</v>
      </c>
      <c r="O53" s="1"/>
      <c r="P53" s="1"/>
      <c r="Q53" s="5" t="s">
        <v>214</v>
      </c>
      <c r="R53" s="5" t="s">
        <v>34</v>
      </c>
      <c r="S53" s="74">
        <v>0.85</v>
      </c>
      <c r="T53" s="1"/>
      <c r="U53" s="1"/>
      <c r="V53" s="1"/>
      <c r="W53" s="1"/>
      <c r="X53" s="1"/>
      <c r="Y53" s="1"/>
      <c r="Z53" s="2"/>
      <c r="AA53" s="2"/>
      <c r="AB53" s="2"/>
      <c r="AC53" s="2"/>
      <c r="AD53" s="2"/>
      <c r="AE53" s="2"/>
      <c r="AF53" s="2"/>
      <c r="AG53" s="2"/>
      <c r="AH53" s="2"/>
      <c r="AI53" s="2"/>
      <c r="AJ53" s="83">
        <v>493</v>
      </c>
      <c r="AK53" s="83">
        <v>500</v>
      </c>
      <c r="AL53" s="2"/>
      <c r="AM53" s="2"/>
      <c r="AN53" s="2"/>
      <c r="AO53" s="2"/>
      <c r="AP53" s="2"/>
      <c r="AQ53" s="2"/>
      <c r="AR53" s="83">
        <f t="shared" si="11"/>
        <v>493</v>
      </c>
      <c r="AS53" s="83">
        <f t="shared" si="12"/>
        <v>500</v>
      </c>
      <c r="AT53" s="19">
        <f t="shared" si="13"/>
        <v>0.98599999999999999</v>
      </c>
      <c r="AU53" s="130" t="s">
        <v>35</v>
      </c>
      <c r="AV53" s="104" t="s">
        <v>92</v>
      </c>
    </row>
    <row r="54" spans="1:49" ht="27.75" hidden="1" customHeight="1">
      <c r="B54" s="142">
        <f>B53+1</f>
        <v>46</v>
      </c>
      <c r="C54" s="2" t="s">
        <v>322</v>
      </c>
      <c r="D54" s="6" t="s">
        <v>323</v>
      </c>
      <c r="E54" s="2" t="s">
        <v>324</v>
      </c>
      <c r="F54" s="6" t="s">
        <v>325</v>
      </c>
      <c r="G54" s="6" t="s">
        <v>326</v>
      </c>
      <c r="H54" s="2" t="s">
        <v>327</v>
      </c>
      <c r="I54" s="2" t="s">
        <v>27</v>
      </c>
      <c r="J54" s="2" t="s">
        <v>39</v>
      </c>
      <c r="K54" s="2" t="s">
        <v>29</v>
      </c>
      <c r="L54" s="2" t="s">
        <v>143</v>
      </c>
      <c r="M54" s="6" t="s">
        <v>328</v>
      </c>
      <c r="N54" s="6" t="s">
        <v>329</v>
      </c>
      <c r="O54" s="2"/>
      <c r="P54" s="2"/>
      <c r="Q54" s="5" t="s">
        <v>214</v>
      </c>
      <c r="R54" s="5" t="s">
        <v>86</v>
      </c>
      <c r="S54" s="5"/>
      <c r="T54" s="2"/>
      <c r="U54" s="2"/>
      <c r="V54" s="2"/>
      <c r="W54" s="2"/>
      <c r="X54" s="2"/>
      <c r="Y54" s="2"/>
      <c r="Z54" s="2"/>
      <c r="AA54" s="2"/>
      <c r="AB54" s="2"/>
      <c r="AC54" s="2"/>
      <c r="AD54" s="2"/>
      <c r="AE54" s="2"/>
      <c r="AF54" s="2"/>
      <c r="AG54" s="2"/>
      <c r="AH54" s="2"/>
      <c r="AI54" s="2"/>
      <c r="AJ54" s="2"/>
      <c r="AK54" s="2"/>
      <c r="AL54" s="2"/>
      <c r="AM54" s="2"/>
      <c r="AN54" s="2"/>
      <c r="AO54" s="2"/>
      <c r="AP54" s="2"/>
      <c r="AQ54" s="2"/>
      <c r="AR54" s="83"/>
      <c r="AS54" s="83"/>
      <c r="AT54" s="19"/>
      <c r="AU54" s="102"/>
      <c r="AV54" s="60" t="s">
        <v>553</v>
      </c>
    </row>
    <row r="55" spans="1:49" s="105" customFormat="1" ht="98.25" customHeight="1">
      <c r="B55" s="65">
        <f t="shared" si="10"/>
        <v>47</v>
      </c>
      <c r="C55" s="1" t="s">
        <v>334</v>
      </c>
      <c r="D55" s="1" t="s">
        <v>335</v>
      </c>
      <c r="E55" s="1" t="s">
        <v>336</v>
      </c>
      <c r="F55" s="1" t="s">
        <v>337</v>
      </c>
      <c r="G55" s="1" t="s">
        <v>338</v>
      </c>
      <c r="H55" s="1" t="s">
        <v>339</v>
      </c>
      <c r="I55" s="1" t="s">
        <v>27</v>
      </c>
      <c r="J55" s="1" t="s">
        <v>39</v>
      </c>
      <c r="K55" s="1" t="s">
        <v>29</v>
      </c>
      <c r="L55" s="1" t="s">
        <v>143</v>
      </c>
      <c r="M55" s="1" t="s">
        <v>340</v>
      </c>
      <c r="N55" s="1" t="s">
        <v>341</v>
      </c>
      <c r="O55" s="1"/>
      <c r="P55" s="1"/>
      <c r="Q55" s="5" t="s">
        <v>342</v>
      </c>
      <c r="R55" s="5" t="s">
        <v>34</v>
      </c>
      <c r="S55" s="74">
        <v>0.9</v>
      </c>
      <c r="T55" s="1"/>
      <c r="U55" s="1"/>
      <c r="V55" s="1"/>
      <c r="W55" s="1"/>
      <c r="X55" s="1"/>
      <c r="Y55" s="1"/>
      <c r="Z55" s="2"/>
      <c r="AA55" s="2"/>
      <c r="AB55" s="2"/>
      <c r="AC55" s="2"/>
      <c r="AD55" s="2">
        <v>1471</v>
      </c>
      <c r="AE55" s="2">
        <v>1845</v>
      </c>
      <c r="AF55" s="2"/>
      <c r="AG55" s="2"/>
      <c r="AH55" s="2"/>
      <c r="AI55" s="2"/>
      <c r="AJ55" s="2"/>
      <c r="AK55" s="2"/>
      <c r="AL55" s="2"/>
      <c r="AM55" s="2"/>
      <c r="AN55" s="2"/>
      <c r="AO55" s="2"/>
      <c r="AP55" s="2"/>
      <c r="AQ55" s="2"/>
      <c r="AR55" s="83">
        <f t="shared" ref="AR55:AR65" si="14">T55+V55+X55+Z55+AB55+AD55+AF55+AH55+AJ55+AL55+AN55+AP55</f>
        <v>1471</v>
      </c>
      <c r="AS55" s="83">
        <f t="shared" ref="AS55:AS65" si="15">U55+W55+Y55+AA55+AC55+AE55+AG55+AI55+AK55+AM55+AO55+AQ55</f>
        <v>1845</v>
      </c>
      <c r="AT55" s="19">
        <f>AR55/AS55</f>
        <v>0.79728997289972903</v>
      </c>
      <c r="AU55" s="130" t="s">
        <v>35</v>
      </c>
      <c r="AV55" s="104" t="s">
        <v>343</v>
      </c>
    </row>
    <row r="56" spans="1:49" s="105" customFormat="1" ht="98.25" customHeight="1">
      <c r="B56" s="65">
        <f t="shared" si="10"/>
        <v>48</v>
      </c>
      <c r="C56" s="1" t="s">
        <v>334</v>
      </c>
      <c r="D56" s="1" t="s">
        <v>335</v>
      </c>
      <c r="E56" s="1" t="s">
        <v>336</v>
      </c>
      <c r="F56" s="1" t="s">
        <v>353</v>
      </c>
      <c r="G56" s="1" t="s">
        <v>354</v>
      </c>
      <c r="H56" s="1" t="s">
        <v>339</v>
      </c>
      <c r="I56" s="1" t="s">
        <v>27</v>
      </c>
      <c r="J56" s="1" t="s">
        <v>68</v>
      </c>
      <c r="K56" s="1" t="s">
        <v>29</v>
      </c>
      <c r="L56" s="1" t="s">
        <v>69</v>
      </c>
      <c r="M56" s="1" t="s">
        <v>347</v>
      </c>
      <c r="N56" s="1" t="s">
        <v>348</v>
      </c>
      <c r="O56" s="1"/>
      <c r="P56" s="1"/>
      <c r="Q56" s="5" t="s">
        <v>214</v>
      </c>
      <c r="R56" s="5" t="s">
        <v>34</v>
      </c>
      <c r="S56" s="74">
        <v>0.95</v>
      </c>
      <c r="T56" s="1"/>
      <c r="U56" s="1"/>
      <c r="V56" s="1"/>
      <c r="W56" s="1"/>
      <c r="X56" s="1">
        <v>3</v>
      </c>
      <c r="Y56" s="1">
        <v>3</v>
      </c>
      <c r="Z56" s="2"/>
      <c r="AA56" s="2"/>
      <c r="AB56" s="2"/>
      <c r="AC56" s="2"/>
      <c r="AD56" s="5">
        <v>7</v>
      </c>
      <c r="AE56" s="5">
        <v>7</v>
      </c>
      <c r="AF56" s="2"/>
      <c r="AG56" s="2"/>
      <c r="AH56" s="2"/>
      <c r="AI56" s="2"/>
      <c r="AJ56" s="2">
        <v>4</v>
      </c>
      <c r="AK56" s="2">
        <v>4</v>
      </c>
      <c r="AL56" s="2"/>
      <c r="AM56" s="2"/>
      <c r="AN56" s="2"/>
      <c r="AO56" s="2"/>
      <c r="AP56" s="2"/>
      <c r="AQ56" s="2"/>
      <c r="AR56" s="83">
        <f t="shared" si="14"/>
        <v>14</v>
      </c>
      <c r="AS56" s="83">
        <f t="shared" si="15"/>
        <v>14</v>
      </c>
      <c r="AT56" s="19">
        <v>0.75</v>
      </c>
      <c r="AU56" s="129" t="s">
        <v>72</v>
      </c>
      <c r="AV56" s="104" t="s">
        <v>92</v>
      </c>
    </row>
    <row r="57" spans="1:49" s="105" customFormat="1" ht="98.25" customHeight="1">
      <c r="B57" s="65">
        <f t="shared" si="10"/>
        <v>49</v>
      </c>
      <c r="C57" s="1" t="s">
        <v>334</v>
      </c>
      <c r="D57" s="1" t="s">
        <v>335</v>
      </c>
      <c r="E57" s="1" t="s">
        <v>336</v>
      </c>
      <c r="F57" s="1" t="s">
        <v>355</v>
      </c>
      <c r="G57" s="1" t="s">
        <v>356</v>
      </c>
      <c r="H57" s="1" t="s">
        <v>339</v>
      </c>
      <c r="I57" s="1" t="s">
        <v>27</v>
      </c>
      <c r="J57" s="1" t="s">
        <v>68</v>
      </c>
      <c r="K57" s="1" t="s">
        <v>29</v>
      </c>
      <c r="L57" s="1" t="s">
        <v>69</v>
      </c>
      <c r="M57" s="1" t="s">
        <v>347</v>
      </c>
      <c r="N57" s="1" t="s">
        <v>348</v>
      </c>
      <c r="O57" s="1"/>
      <c r="P57" s="1"/>
      <c r="Q57" s="5" t="s">
        <v>214</v>
      </c>
      <c r="R57" s="5" t="s">
        <v>34</v>
      </c>
      <c r="S57" s="74">
        <v>0.95</v>
      </c>
      <c r="T57" s="1"/>
      <c r="U57" s="1"/>
      <c r="V57" s="1"/>
      <c r="W57" s="1"/>
      <c r="X57" s="1">
        <v>21</v>
      </c>
      <c r="Y57" s="1">
        <v>21</v>
      </c>
      <c r="Z57" s="2"/>
      <c r="AA57" s="2"/>
      <c r="AB57" s="2"/>
      <c r="AC57" s="2"/>
      <c r="AD57" s="5">
        <v>19</v>
      </c>
      <c r="AE57" s="5">
        <v>19</v>
      </c>
      <c r="AF57" s="2"/>
      <c r="AG57" s="2"/>
      <c r="AH57" s="2"/>
      <c r="AI57" s="2"/>
      <c r="AJ57" s="2">
        <v>20</v>
      </c>
      <c r="AK57" s="2">
        <v>20</v>
      </c>
      <c r="AL57" s="2"/>
      <c r="AM57" s="2"/>
      <c r="AN57" s="2"/>
      <c r="AO57" s="2"/>
      <c r="AP57" s="2"/>
      <c r="AQ57" s="2"/>
      <c r="AR57" s="103">
        <f t="shared" si="14"/>
        <v>60</v>
      </c>
      <c r="AS57" s="103">
        <f t="shared" si="15"/>
        <v>60</v>
      </c>
      <c r="AT57" s="19">
        <v>0.75</v>
      </c>
      <c r="AU57" s="129" t="s">
        <v>72</v>
      </c>
      <c r="AV57" s="104" t="s">
        <v>92</v>
      </c>
    </row>
    <row r="58" spans="1:49" s="105" customFormat="1" ht="98.25" customHeight="1">
      <c r="B58" s="65">
        <f t="shared" si="10"/>
        <v>50</v>
      </c>
      <c r="C58" s="1" t="s">
        <v>334</v>
      </c>
      <c r="D58" s="1" t="s">
        <v>335</v>
      </c>
      <c r="E58" s="1" t="s">
        <v>336</v>
      </c>
      <c r="F58" s="1" t="s">
        <v>357</v>
      </c>
      <c r="G58" s="1" t="s">
        <v>358</v>
      </c>
      <c r="H58" s="1" t="s">
        <v>339</v>
      </c>
      <c r="I58" s="1" t="s">
        <v>27</v>
      </c>
      <c r="J58" s="1" t="s">
        <v>68</v>
      </c>
      <c r="K58" s="1" t="s">
        <v>29</v>
      </c>
      <c r="L58" s="1" t="s">
        <v>69</v>
      </c>
      <c r="M58" s="1" t="s">
        <v>347</v>
      </c>
      <c r="N58" s="1" t="s">
        <v>348</v>
      </c>
      <c r="O58" s="1"/>
      <c r="P58" s="1"/>
      <c r="Q58" s="5" t="s">
        <v>214</v>
      </c>
      <c r="R58" s="5" t="s">
        <v>34</v>
      </c>
      <c r="S58" s="74">
        <v>0.95</v>
      </c>
      <c r="T58" s="1"/>
      <c r="U58" s="1"/>
      <c r="V58" s="1"/>
      <c r="W58" s="1"/>
      <c r="X58" s="1">
        <v>9</v>
      </c>
      <c r="Y58" s="1">
        <v>10</v>
      </c>
      <c r="Z58" s="2"/>
      <c r="AA58" s="2"/>
      <c r="AB58" s="2"/>
      <c r="AC58" s="2"/>
      <c r="AD58" s="5">
        <v>46</v>
      </c>
      <c r="AE58" s="5">
        <v>20</v>
      </c>
      <c r="AF58" s="2"/>
      <c r="AG58" s="2"/>
      <c r="AH58" s="2"/>
      <c r="AI58" s="2"/>
      <c r="AJ58" s="1">
        <v>16</v>
      </c>
      <c r="AK58" s="1">
        <v>16</v>
      </c>
      <c r="AL58" s="2"/>
      <c r="AM58" s="2"/>
      <c r="AN58" s="2"/>
      <c r="AO58" s="2"/>
      <c r="AP58" s="2"/>
      <c r="AQ58" s="2"/>
      <c r="AR58" s="103">
        <f t="shared" si="14"/>
        <v>71</v>
      </c>
      <c r="AS58" s="103">
        <f t="shared" si="15"/>
        <v>46</v>
      </c>
      <c r="AT58" s="19">
        <v>1</v>
      </c>
      <c r="AU58" s="130" t="s">
        <v>35</v>
      </c>
      <c r="AV58" s="104" t="s">
        <v>566</v>
      </c>
    </row>
    <row r="59" spans="1:49" s="105" customFormat="1" ht="98.25" customHeight="1">
      <c r="B59" s="65">
        <f t="shared" si="10"/>
        <v>51</v>
      </c>
      <c r="C59" s="1" t="s">
        <v>334</v>
      </c>
      <c r="D59" s="1" t="s">
        <v>335</v>
      </c>
      <c r="E59" s="1" t="s">
        <v>336</v>
      </c>
      <c r="F59" s="1" t="s">
        <v>360</v>
      </c>
      <c r="G59" s="1" t="s">
        <v>361</v>
      </c>
      <c r="H59" s="1" t="s">
        <v>339</v>
      </c>
      <c r="I59" s="1" t="s">
        <v>27</v>
      </c>
      <c r="J59" s="1" t="s">
        <v>68</v>
      </c>
      <c r="K59" s="1" t="s">
        <v>29</v>
      </c>
      <c r="L59" s="1" t="s">
        <v>69</v>
      </c>
      <c r="M59" s="1" t="s">
        <v>347</v>
      </c>
      <c r="N59" s="1" t="s">
        <v>348</v>
      </c>
      <c r="O59" s="1"/>
      <c r="P59" s="1"/>
      <c r="Q59" s="5" t="s">
        <v>214</v>
      </c>
      <c r="R59" s="5" t="s">
        <v>34</v>
      </c>
      <c r="S59" s="74">
        <v>0.95</v>
      </c>
      <c r="T59" s="1"/>
      <c r="U59" s="1"/>
      <c r="V59" s="1"/>
      <c r="W59" s="1"/>
      <c r="X59" s="1">
        <v>3</v>
      </c>
      <c r="Y59" s="1">
        <v>3</v>
      </c>
      <c r="Z59" s="2"/>
      <c r="AA59" s="2"/>
      <c r="AB59" s="2"/>
      <c r="AC59" s="2"/>
      <c r="AD59" s="5">
        <v>6</v>
      </c>
      <c r="AE59" s="5">
        <v>6</v>
      </c>
      <c r="AF59" s="2"/>
      <c r="AG59" s="2"/>
      <c r="AH59" s="2"/>
      <c r="AI59" s="2"/>
      <c r="AJ59" s="1">
        <v>6</v>
      </c>
      <c r="AK59" s="1">
        <v>6</v>
      </c>
      <c r="AL59" s="2"/>
      <c r="AM59" s="2"/>
      <c r="AN59" s="2"/>
      <c r="AO59" s="2"/>
      <c r="AP59" s="2"/>
      <c r="AQ59" s="2"/>
      <c r="AR59" s="103">
        <f t="shared" si="14"/>
        <v>15</v>
      </c>
      <c r="AS59" s="103">
        <f t="shared" si="15"/>
        <v>15</v>
      </c>
      <c r="AT59" s="19">
        <v>0.75</v>
      </c>
      <c r="AU59" s="129" t="s">
        <v>72</v>
      </c>
      <c r="AV59" s="104" t="s">
        <v>561</v>
      </c>
    </row>
    <row r="60" spans="1:49" s="105" customFormat="1" ht="68.25" customHeight="1">
      <c r="B60" s="65">
        <f t="shared" si="10"/>
        <v>52</v>
      </c>
      <c r="C60" s="1" t="s">
        <v>334</v>
      </c>
      <c r="D60" s="1" t="s">
        <v>335</v>
      </c>
      <c r="E60" s="1" t="s">
        <v>336</v>
      </c>
      <c r="F60" s="1" t="s">
        <v>363</v>
      </c>
      <c r="G60" s="1" t="s">
        <v>364</v>
      </c>
      <c r="H60" s="1" t="s">
        <v>339</v>
      </c>
      <c r="I60" s="1" t="s">
        <v>46</v>
      </c>
      <c r="J60" s="1" t="s">
        <v>39</v>
      </c>
      <c r="K60" s="1" t="s">
        <v>29</v>
      </c>
      <c r="L60" s="1" t="s">
        <v>69</v>
      </c>
      <c r="M60" s="1" t="s">
        <v>365</v>
      </c>
      <c r="N60" s="1" t="s">
        <v>366</v>
      </c>
      <c r="O60" s="1"/>
      <c r="P60" s="1"/>
      <c r="Q60" s="5" t="s">
        <v>214</v>
      </c>
      <c r="R60" s="5" t="s">
        <v>34</v>
      </c>
      <c r="S60" s="74">
        <v>0.9</v>
      </c>
      <c r="T60" s="1"/>
      <c r="U60" s="1"/>
      <c r="V60" s="1"/>
      <c r="W60" s="1"/>
      <c r="X60" s="1">
        <v>1219</v>
      </c>
      <c r="Y60" s="1">
        <v>1221</v>
      </c>
      <c r="Z60" s="2"/>
      <c r="AA60" s="2"/>
      <c r="AB60" s="2"/>
      <c r="AC60" s="2"/>
      <c r="AD60" s="1">
        <v>1505</v>
      </c>
      <c r="AE60" s="1">
        <v>1511</v>
      </c>
      <c r="AF60" s="2"/>
      <c r="AG60" s="2"/>
      <c r="AH60" s="2"/>
      <c r="AI60" s="2"/>
      <c r="AJ60" s="1">
        <v>1524</v>
      </c>
      <c r="AK60" s="1">
        <v>1539</v>
      </c>
      <c r="AL60" s="2"/>
      <c r="AM60" s="2"/>
      <c r="AN60" s="2"/>
      <c r="AO60" s="2"/>
      <c r="AP60" s="2"/>
      <c r="AQ60" s="2"/>
      <c r="AR60" s="103">
        <f t="shared" si="14"/>
        <v>4248</v>
      </c>
      <c r="AS60" s="103">
        <f t="shared" si="15"/>
        <v>4271</v>
      </c>
      <c r="AT60" s="158">
        <v>0.998</v>
      </c>
      <c r="AU60" s="130" t="s">
        <v>35</v>
      </c>
      <c r="AV60" s="104" t="s">
        <v>567</v>
      </c>
    </row>
    <row r="61" spans="1:49" s="105" customFormat="1" ht="68.25" customHeight="1">
      <c r="B61" s="65">
        <f t="shared" si="10"/>
        <v>53</v>
      </c>
      <c r="C61" s="1" t="s">
        <v>334</v>
      </c>
      <c r="D61" s="1" t="s">
        <v>335</v>
      </c>
      <c r="E61" s="1" t="s">
        <v>336</v>
      </c>
      <c r="F61" s="1" t="s">
        <v>367</v>
      </c>
      <c r="G61" s="1" t="s">
        <v>368</v>
      </c>
      <c r="H61" s="1" t="s">
        <v>339</v>
      </c>
      <c r="I61" s="1" t="s">
        <v>46</v>
      </c>
      <c r="J61" s="1" t="s">
        <v>39</v>
      </c>
      <c r="K61" s="1" t="s">
        <v>29</v>
      </c>
      <c r="L61" s="1" t="s">
        <v>69</v>
      </c>
      <c r="M61" s="1" t="s">
        <v>369</v>
      </c>
      <c r="N61" s="1" t="s">
        <v>370</v>
      </c>
      <c r="O61" s="1"/>
      <c r="P61" s="1"/>
      <c r="Q61" s="5" t="s">
        <v>214</v>
      </c>
      <c r="R61" s="5" t="s">
        <v>34</v>
      </c>
      <c r="S61" s="74">
        <v>0.9</v>
      </c>
      <c r="T61" s="1"/>
      <c r="U61" s="1"/>
      <c r="V61" s="1"/>
      <c r="W61" s="1"/>
      <c r="X61" s="1">
        <v>983</v>
      </c>
      <c r="Y61" s="1">
        <v>983</v>
      </c>
      <c r="Z61" s="2"/>
      <c r="AA61" s="2"/>
      <c r="AB61" s="2"/>
      <c r="AC61" s="2"/>
      <c r="AD61" s="1">
        <v>1262</v>
      </c>
      <c r="AE61" s="1">
        <v>1269</v>
      </c>
      <c r="AF61" s="2"/>
      <c r="AG61" s="2"/>
      <c r="AH61" s="2"/>
      <c r="AI61" s="2"/>
      <c r="AJ61" s="2">
        <v>1019</v>
      </c>
      <c r="AK61" s="2">
        <v>1019</v>
      </c>
      <c r="AL61" s="2"/>
      <c r="AM61" s="2"/>
      <c r="AN61" s="2"/>
      <c r="AO61" s="2"/>
      <c r="AP61" s="2"/>
      <c r="AQ61" s="2"/>
      <c r="AR61" s="103">
        <f t="shared" si="14"/>
        <v>3264</v>
      </c>
      <c r="AS61" s="103">
        <f t="shared" si="15"/>
        <v>3271</v>
      </c>
      <c r="AT61" s="19">
        <v>1</v>
      </c>
      <c r="AU61" s="130" t="s">
        <v>35</v>
      </c>
      <c r="AV61" s="104" t="s">
        <v>567</v>
      </c>
    </row>
    <row r="62" spans="1:49" s="105" customFormat="1" ht="68.25" customHeight="1">
      <c r="B62" s="65">
        <f t="shared" si="10"/>
        <v>54</v>
      </c>
      <c r="C62" s="1" t="s">
        <v>334</v>
      </c>
      <c r="D62" s="1" t="s">
        <v>335</v>
      </c>
      <c r="E62" s="1" t="s">
        <v>336</v>
      </c>
      <c r="F62" s="1" t="s">
        <v>371</v>
      </c>
      <c r="G62" s="1" t="s">
        <v>372</v>
      </c>
      <c r="H62" s="1" t="s">
        <v>339</v>
      </c>
      <c r="I62" s="1" t="s">
        <v>46</v>
      </c>
      <c r="J62" s="1" t="s">
        <v>39</v>
      </c>
      <c r="K62" s="1" t="s">
        <v>29</v>
      </c>
      <c r="L62" s="1" t="s">
        <v>69</v>
      </c>
      <c r="M62" s="1" t="s">
        <v>365</v>
      </c>
      <c r="N62" s="1" t="s">
        <v>366</v>
      </c>
      <c r="O62" s="1"/>
      <c r="P62" s="1"/>
      <c r="Q62" s="5" t="s">
        <v>214</v>
      </c>
      <c r="R62" s="5" t="s">
        <v>34</v>
      </c>
      <c r="S62" s="74">
        <v>0.9</v>
      </c>
      <c r="T62" s="1"/>
      <c r="U62" s="1"/>
      <c r="V62" s="1"/>
      <c r="W62" s="1"/>
      <c r="X62" s="1">
        <v>97</v>
      </c>
      <c r="Y62" s="1">
        <v>97</v>
      </c>
      <c r="Z62" s="2"/>
      <c r="AA62" s="2"/>
      <c r="AB62" s="2"/>
      <c r="AC62" s="2"/>
      <c r="AD62" s="2">
        <v>503</v>
      </c>
      <c r="AE62" s="2">
        <v>508</v>
      </c>
      <c r="AF62" s="2"/>
      <c r="AG62" s="2"/>
      <c r="AH62" s="2"/>
      <c r="AI62" s="2"/>
      <c r="AJ62" s="2">
        <v>238</v>
      </c>
      <c r="AK62" s="2">
        <v>238</v>
      </c>
      <c r="AL62" s="2"/>
      <c r="AM62" s="2"/>
      <c r="AN62" s="2"/>
      <c r="AO62" s="2"/>
      <c r="AP62" s="2"/>
      <c r="AQ62" s="2"/>
      <c r="AR62" s="103">
        <f t="shared" si="14"/>
        <v>838</v>
      </c>
      <c r="AS62" s="103">
        <f t="shared" si="15"/>
        <v>843</v>
      </c>
      <c r="AT62" s="19">
        <v>1</v>
      </c>
      <c r="AU62" s="130" t="s">
        <v>35</v>
      </c>
      <c r="AV62" s="104" t="s">
        <v>92</v>
      </c>
    </row>
    <row r="63" spans="1:49" s="105" customFormat="1" ht="68.25" customHeight="1">
      <c r="B63" s="65">
        <f t="shared" si="10"/>
        <v>55</v>
      </c>
      <c r="C63" s="1" t="s">
        <v>334</v>
      </c>
      <c r="D63" s="1" t="s">
        <v>335</v>
      </c>
      <c r="E63" s="1" t="s">
        <v>336</v>
      </c>
      <c r="F63" s="1" t="s">
        <v>374</v>
      </c>
      <c r="G63" s="1" t="s">
        <v>375</v>
      </c>
      <c r="H63" s="1" t="s">
        <v>339</v>
      </c>
      <c r="I63" s="1" t="s">
        <v>46</v>
      </c>
      <c r="J63" s="1" t="s">
        <v>39</v>
      </c>
      <c r="K63" s="1" t="s">
        <v>29</v>
      </c>
      <c r="L63" s="1" t="s">
        <v>69</v>
      </c>
      <c r="M63" s="1" t="s">
        <v>365</v>
      </c>
      <c r="N63" s="1" t="s">
        <v>366</v>
      </c>
      <c r="O63" s="1"/>
      <c r="P63" s="1"/>
      <c r="Q63" s="5" t="s">
        <v>214</v>
      </c>
      <c r="R63" s="5" t="s">
        <v>34</v>
      </c>
      <c r="S63" s="74">
        <v>0.9</v>
      </c>
      <c r="T63" s="1"/>
      <c r="U63" s="1"/>
      <c r="V63" s="1"/>
      <c r="W63" s="1"/>
      <c r="X63" s="1">
        <v>435</v>
      </c>
      <c r="Y63" s="1">
        <v>441</v>
      </c>
      <c r="Z63" s="2"/>
      <c r="AA63" s="2"/>
      <c r="AB63" s="2"/>
      <c r="AC63" s="2"/>
      <c r="AD63" s="2">
        <v>587</v>
      </c>
      <c r="AE63" s="2">
        <v>597</v>
      </c>
      <c r="AF63" s="2"/>
      <c r="AG63" s="2"/>
      <c r="AH63" s="2"/>
      <c r="AI63" s="2"/>
      <c r="AJ63" s="2">
        <v>446</v>
      </c>
      <c r="AK63" s="2">
        <v>454</v>
      </c>
      <c r="AL63" s="2"/>
      <c r="AM63" s="2"/>
      <c r="AN63" s="2"/>
      <c r="AO63" s="2"/>
      <c r="AP63" s="2"/>
      <c r="AQ63" s="2"/>
      <c r="AR63" s="103">
        <f t="shared" si="14"/>
        <v>1468</v>
      </c>
      <c r="AS63" s="103">
        <f t="shared" si="15"/>
        <v>1492</v>
      </c>
      <c r="AT63" s="19">
        <f>AR63/AS63</f>
        <v>0.98391420911528149</v>
      </c>
      <c r="AU63" s="130" t="s">
        <v>35</v>
      </c>
      <c r="AV63" s="104" t="s">
        <v>561</v>
      </c>
    </row>
    <row r="64" spans="1:49" s="105" customFormat="1" ht="68.25" customHeight="1">
      <c r="B64" s="65">
        <f t="shared" si="10"/>
        <v>56</v>
      </c>
      <c r="C64" s="1" t="s">
        <v>334</v>
      </c>
      <c r="D64" s="1" t="s">
        <v>335</v>
      </c>
      <c r="E64" s="1" t="s">
        <v>336</v>
      </c>
      <c r="F64" s="1" t="s">
        <v>378</v>
      </c>
      <c r="G64" s="1" t="s">
        <v>379</v>
      </c>
      <c r="H64" s="1" t="s">
        <v>339</v>
      </c>
      <c r="I64" s="1" t="s">
        <v>46</v>
      </c>
      <c r="J64" s="1" t="s">
        <v>39</v>
      </c>
      <c r="K64" s="1" t="s">
        <v>29</v>
      </c>
      <c r="L64" s="1" t="s">
        <v>69</v>
      </c>
      <c r="M64" s="1" t="s">
        <v>365</v>
      </c>
      <c r="N64" s="1" t="s">
        <v>366</v>
      </c>
      <c r="O64" s="1"/>
      <c r="P64" s="1"/>
      <c r="Q64" s="5" t="s">
        <v>214</v>
      </c>
      <c r="R64" s="5" t="s">
        <v>34</v>
      </c>
      <c r="S64" s="74">
        <v>0.9</v>
      </c>
      <c r="T64" s="1"/>
      <c r="U64" s="1"/>
      <c r="V64" s="1"/>
      <c r="W64" s="1"/>
      <c r="X64" s="1">
        <v>52</v>
      </c>
      <c r="Y64" s="1">
        <v>52</v>
      </c>
      <c r="Z64" s="2"/>
      <c r="AA64" s="2"/>
      <c r="AB64" s="2"/>
      <c r="AC64" s="2"/>
      <c r="AD64" s="115">
        <v>310</v>
      </c>
      <c r="AE64" s="115">
        <v>311</v>
      </c>
      <c r="AF64" s="115"/>
      <c r="AG64" s="115"/>
      <c r="AH64" s="115"/>
      <c r="AI64" s="115"/>
      <c r="AJ64" s="115">
        <v>235</v>
      </c>
      <c r="AK64" s="115">
        <v>238</v>
      </c>
      <c r="AL64" s="2"/>
      <c r="AM64" s="2"/>
      <c r="AN64" s="2"/>
      <c r="AO64" s="2"/>
      <c r="AP64" s="2"/>
      <c r="AQ64" s="2"/>
      <c r="AR64" s="103">
        <f t="shared" si="14"/>
        <v>597</v>
      </c>
      <c r="AS64" s="103">
        <f t="shared" si="15"/>
        <v>601</v>
      </c>
      <c r="AT64" s="19">
        <f>AR64/AS64</f>
        <v>0.99334442595673877</v>
      </c>
      <c r="AU64" s="130" t="s">
        <v>35</v>
      </c>
      <c r="AV64" s="104" t="s">
        <v>561</v>
      </c>
    </row>
    <row r="65" spans="1:49" s="105" customFormat="1" ht="77.25" customHeight="1">
      <c r="B65" s="65">
        <f t="shared" si="10"/>
        <v>57</v>
      </c>
      <c r="C65" s="1" t="s">
        <v>334</v>
      </c>
      <c r="D65" s="1" t="s">
        <v>335</v>
      </c>
      <c r="E65" s="1" t="s">
        <v>336</v>
      </c>
      <c r="F65" s="1" t="s">
        <v>380</v>
      </c>
      <c r="G65" s="1" t="s">
        <v>381</v>
      </c>
      <c r="H65" s="1" t="s">
        <v>339</v>
      </c>
      <c r="I65" s="1" t="s">
        <v>27</v>
      </c>
      <c r="J65" s="1" t="s">
        <v>133</v>
      </c>
      <c r="K65" s="1" t="s">
        <v>382</v>
      </c>
      <c r="L65" s="1" t="s">
        <v>30</v>
      </c>
      <c r="M65" s="1" t="s">
        <v>383</v>
      </c>
      <c r="N65" s="1" t="s">
        <v>384</v>
      </c>
      <c r="O65" s="1"/>
      <c r="P65" s="1"/>
      <c r="Q65" s="5" t="s">
        <v>214</v>
      </c>
      <c r="R65" s="5" t="s">
        <v>34</v>
      </c>
      <c r="S65" s="74" t="s">
        <v>385</v>
      </c>
      <c r="T65" s="1">
        <v>0</v>
      </c>
      <c r="U65" s="1">
        <v>955</v>
      </c>
      <c r="V65" s="1">
        <v>5</v>
      </c>
      <c r="W65" s="1">
        <v>953</v>
      </c>
      <c r="X65" s="1">
        <v>0</v>
      </c>
      <c r="Y65" s="1">
        <v>916</v>
      </c>
      <c r="Z65" s="5">
        <v>5</v>
      </c>
      <c r="AA65" s="5">
        <v>1580</v>
      </c>
      <c r="AB65" s="5">
        <v>7</v>
      </c>
      <c r="AC65" s="5">
        <v>1724</v>
      </c>
      <c r="AD65" s="5">
        <v>15</v>
      </c>
      <c r="AE65" s="5">
        <v>1724</v>
      </c>
      <c r="AF65" s="5">
        <v>4</v>
      </c>
      <c r="AG65" s="5">
        <v>1922</v>
      </c>
      <c r="AH65" s="5">
        <v>2</v>
      </c>
      <c r="AI65" s="5">
        <v>1977</v>
      </c>
      <c r="AJ65" s="5">
        <v>5</v>
      </c>
      <c r="AK65" s="5">
        <v>1940</v>
      </c>
      <c r="AL65" s="2"/>
      <c r="AM65" s="2"/>
      <c r="AN65" s="2"/>
      <c r="AO65" s="2"/>
      <c r="AP65" s="2"/>
      <c r="AQ65" s="2"/>
      <c r="AR65" s="103">
        <f t="shared" si="14"/>
        <v>43</v>
      </c>
      <c r="AS65" s="103">
        <f t="shared" si="15"/>
        <v>13691</v>
      </c>
      <c r="AT65" s="82">
        <f>(AR65/AS65)</f>
        <v>3.1407493974143596E-3</v>
      </c>
      <c r="AU65" s="130" t="s">
        <v>35</v>
      </c>
      <c r="AV65" s="104" t="s">
        <v>176</v>
      </c>
    </row>
    <row r="66" spans="1:49" s="105" customFormat="1" ht="77.25" customHeight="1">
      <c r="B66" s="65">
        <f t="shared" si="10"/>
        <v>58</v>
      </c>
      <c r="C66" s="1" t="s">
        <v>334</v>
      </c>
      <c r="D66" s="1" t="s">
        <v>335</v>
      </c>
      <c r="E66" s="1" t="s">
        <v>336</v>
      </c>
      <c r="F66" s="1" t="s">
        <v>387</v>
      </c>
      <c r="G66" s="1" t="s">
        <v>388</v>
      </c>
      <c r="H66" s="1" t="s">
        <v>339</v>
      </c>
      <c r="I66" s="1" t="s">
        <v>27</v>
      </c>
      <c r="J66" s="1" t="s">
        <v>133</v>
      </c>
      <c r="K66" s="1" t="s">
        <v>29</v>
      </c>
      <c r="L66" s="1" t="s">
        <v>30</v>
      </c>
      <c r="M66" s="1" t="s">
        <v>389</v>
      </c>
      <c r="N66" s="1" t="s">
        <v>390</v>
      </c>
      <c r="O66" s="1" t="s">
        <v>384</v>
      </c>
      <c r="P66" s="1"/>
      <c r="Q66" s="5" t="s">
        <v>391</v>
      </c>
      <c r="R66" s="5" t="s">
        <v>34</v>
      </c>
      <c r="S66" s="74">
        <v>0.05</v>
      </c>
      <c r="T66" s="120">
        <v>323</v>
      </c>
      <c r="U66" s="120">
        <f>31*704</f>
        <v>21824</v>
      </c>
      <c r="V66" s="120">
        <v>210</v>
      </c>
      <c r="W66" s="120">
        <f>(28*702)</f>
        <v>19656</v>
      </c>
      <c r="X66" s="120">
        <v>182</v>
      </c>
      <c r="Y66" s="120">
        <f>(31*707)</f>
        <v>21917</v>
      </c>
      <c r="Z66" s="5">
        <v>211</v>
      </c>
      <c r="AA66" s="5">
        <f>30*710</f>
        <v>21300</v>
      </c>
      <c r="AB66" s="5">
        <v>150</v>
      </c>
      <c r="AC66" s="1">
        <f>31*709</f>
        <v>21979</v>
      </c>
      <c r="AD66" s="5">
        <v>228</v>
      </c>
      <c r="AE66" s="5">
        <f>30*709</f>
        <v>21270</v>
      </c>
      <c r="AF66" s="5">
        <v>231</v>
      </c>
      <c r="AG66" s="5">
        <f>704*31</f>
        <v>21824</v>
      </c>
      <c r="AH66" s="5">
        <v>196</v>
      </c>
      <c r="AI66" s="5">
        <f>709*31</f>
        <v>21979</v>
      </c>
      <c r="AJ66" s="5">
        <v>299</v>
      </c>
      <c r="AK66" s="5">
        <v>740</v>
      </c>
      <c r="AL66" s="2"/>
      <c r="AM66" s="2"/>
      <c r="AN66" s="2"/>
      <c r="AO66" s="2"/>
      <c r="AP66" s="2"/>
      <c r="AQ66" s="2"/>
      <c r="AR66" s="103">
        <f>T66+V66+X66+Z66+AB66+AD66+AF66+AH66+AJ66+AL66+AN66+AP66</f>
        <v>2030</v>
      </c>
      <c r="AS66" s="103">
        <v>63968.42</v>
      </c>
      <c r="AT66" s="82">
        <v>1.4E-3</v>
      </c>
      <c r="AU66" s="130" t="s">
        <v>35</v>
      </c>
      <c r="AV66" s="104" t="s">
        <v>176</v>
      </c>
    </row>
    <row r="67" spans="1:49" s="105" customFormat="1" ht="77.25" customHeight="1">
      <c r="B67" s="65">
        <f t="shared" si="10"/>
        <v>59</v>
      </c>
      <c r="C67" s="1" t="s">
        <v>334</v>
      </c>
      <c r="D67" s="1" t="s">
        <v>335</v>
      </c>
      <c r="E67" s="1" t="s">
        <v>336</v>
      </c>
      <c r="F67" s="1" t="s">
        <v>393</v>
      </c>
      <c r="G67" s="1" t="s">
        <v>394</v>
      </c>
      <c r="H67" s="1" t="s">
        <v>339</v>
      </c>
      <c r="I67" s="1" t="s">
        <v>27</v>
      </c>
      <c r="J67" s="1" t="s">
        <v>133</v>
      </c>
      <c r="K67" s="1" t="s">
        <v>29</v>
      </c>
      <c r="L67" s="1" t="s">
        <v>143</v>
      </c>
      <c r="M67" s="1" t="s">
        <v>395</v>
      </c>
      <c r="N67" s="1" t="s">
        <v>396</v>
      </c>
      <c r="O67" s="1"/>
      <c r="P67" s="1"/>
      <c r="Q67" s="5" t="s">
        <v>214</v>
      </c>
      <c r="R67" s="5" t="s">
        <v>34</v>
      </c>
      <c r="S67" s="74">
        <v>0.05</v>
      </c>
      <c r="T67" s="1"/>
      <c r="U67" s="1"/>
      <c r="V67" s="1"/>
      <c r="W67" s="1"/>
      <c r="X67" s="1"/>
      <c r="Y67" s="1"/>
      <c r="Z67" s="2"/>
      <c r="AA67" s="2"/>
      <c r="AB67" s="2"/>
      <c r="AC67" s="2"/>
      <c r="AD67" s="2">
        <v>1</v>
      </c>
      <c r="AE67" s="2">
        <v>707</v>
      </c>
      <c r="AF67" s="2"/>
      <c r="AG67" s="2"/>
      <c r="AH67" s="2"/>
      <c r="AI67" s="2"/>
      <c r="AJ67" s="174"/>
      <c r="AK67" s="174"/>
      <c r="AL67" s="2"/>
      <c r="AM67" s="2"/>
      <c r="AN67" s="2"/>
      <c r="AO67" s="2"/>
      <c r="AP67" s="2"/>
      <c r="AQ67" s="2"/>
      <c r="AR67" s="103">
        <f>AD67</f>
        <v>1</v>
      </c>
      <c r="AS67" s="103">
        <f>AE67</f>
        <v>707</v>
      </c>
      <c r="AT67" s="82">
        <v>1E-3</v>
      </c>
      <c r="AU67" s="130" t="s">
        <v>35</v>
      </c>
      <c r="AV67" s="104" t="s">
        <v>176</v>
      </c>
    </row>
    <row r="68" spans="1:49" s="105" customFormat="1" ht="77.25" customHeight="1">
      <c r="B68" s="65">
        <f t="shared" si="10"/>
        <v>60</v>
      </c>
      <c r="C68" s="1" t="s">
        <v>334</v>
      </c>
      <c r="D68" s="1" t="s">
        <v>335</v>
      </c>
      <c r="E68" s="1" t="s">
        <v>344</v>
      </c>
      <c r="F68" s="1" t="s">
        <v>398</v>
      </c>
      <c r="G68" s="1" t="s">
        <v>399</v>
      </c>
      <c r="H68" s="1" t="s">
        <v>339</v>
      </c>
      <c r="I68" s="1" t="s">
        <v>46</v>
      </c>
      <c r="J68" s="1" t="s">
        <v>68</v>
      </c>
      <c r="K68" s="1" t="s">
        <v>29</v>
      </c>
      <c r="L68" s="1" t="s">
        <v>143</v>
      </c>
      <c r="M68" s="1" t="s">
        <v>400</v>
      </c>
      <c r="N68" s="1" t="s">
        <v>401</v>
      </c>
      <c r="O68" s="1"/>
      <c r="P68" s="1"/>
      <c r="Q68" s="5" t="s">
        <v>159</v>
      </c>
      <c r="R68" s="5" t="s">
        <v>34</v>
      </c>
      <c r="S68" s="74">
        <v>0.3</v>
      </c>
      <c r="T68" s="1"/>
      <c r="U68" s="1"/>
      <c r="V68" s="1"/>
      <c r="W68" s="1"/>
      <c r="X68" s="1"/>
      <c r="Y68" s="1"/>
      <c r="Z68" s="2"/>
      <c r="AA68" s="2"/>
      <c r="AB68" s="2"/>
      <c r="AC68" s="2"/>
      <c r="AD68" s="2">
        <v>89</v>
      </c>
      <c r="AE68" s="2">
        <v>77</v>
      </c>
      <c r="AF68" s="2"/>
      <c r="AG68" s="2"/>
      <c r="AH68" s="2"/>
      <c r="AI68" s="2"/>
      <c r="AJ68" s="2"/>
      <c r="AK68" s="2"/>
      <c r="AL68" s="2"/>
      <c r="AM68" s="2"/>
      <c r="AN68" s="2"/>
      <c r="AO68" s="2"/>
      <c r="AP68" s="2"/>
      <c r="AQ68" s="2"/>
      <c r="AR68" s="103">
        <f t="shared" ref="AR68:AS71" si="16">T68+V68+X68+Z68+AB68+AD68+AF68+AH68+AJ68+AL68+AN68+AP68</f>
        <v>89</v>
      </c>
      <c r="AS68" s="103">
        <f t="shared" si="16"/>
        <v>77</v>
      </c>
      <c r="AT68" s="19">
        <f>(AR68/AS68)-1</f>
        <v>0.1558441558441559</v>
      </c>
      <c r="AU68" s="129" t="s">
        <v>72</v>
      </c>
      <c r="AV68" s="104" t="s">
        <v>176</v>
      </c>
    </row>
    <row r="69" spans="1:49" s="105" customFormat="1" ht="77.25" customHeight="1">
      <c r="B69" s="65">
        <f t="shared" si="10"/>
        <v>61</v>
      </c>
      <c r="C69" s="1" t="s">
        <v>334</v>
      </c>
      <c r="D69" s="1" t="s">
        <v>335</v>
      </c>
      <c r="E69" s="1" t="s">
        <v>344</v>
      </c>
      <c r="F69" s="1" t="s">
        <v>345</v>
      </c>
      <c r="G69" s="1" t="s">
        <v>346</v>
      </c>
      <c r="H69" s="1" t="s">
        <v>339</v>
      </c>
      <c r="I69" s="1" t="s">
        <v>27</v>
      </c>
      <c r="J69" s="1" t="s">
        <v>68</v>
      </c>
      <c r="K69" s="1" t="s">
        <v>29</v>
      </c>
      <c r="L69" s="1" t="s">
        <v>69</v>
      </c>
      <c r="M69" s="1" t="s">
        <v>347</v>
      </c>
      <c r="N69" s="1" t="s">
        <v>348</v>
      </c>
      <c r="O69" s="1"/>
      <c r="P69" s="1"/>
      <c r="Q69" s="5" t="s">
        <v>214</v>
      </c>
      <c r="R69" s="5" t="s">
        <v>34</v>
      </c>
      <c r="S69" s="74">
        <v>0.93</v>
      </c>
      <c r="T69" s="1"/>
      <c r="U69" s="1"/>
      <c r="V69" s="1"/>
      <c r="W69" s="1"/>
      <c r="X69" s="1">
        <v>40</v>
      </c>
      <c r="Y69" s="1">
        <v>42</v>
      </c>
      <c r="Z69" s="2"/>
      <c r="AA69" s="2"/>
      <c r="AB69" s="2"/>
      <c r="AC69" s="2"/>
      <c r="AD69" s="5">
        <v>45</v>
      </c>
      <c r="AE69" s="5">
        <v>45</v>
      </c>
      <c r="AF69" s="2"/>
      <c r="AG69" s="2"/>
      <c r="AH69" s="2"/>
      <c r="AI69" s="2"/>
      <c r="AJ69" s="5">
        <v>47</v>
      </c>
      <c r="AK69" s="5">
        <v>47</v>
      </c>
      <c r="AL69" s="2"/>
      <c r="AM69" s="2"/>
      <c r="AN69" s="2"/>
      <c r="AO69" s="2"/>
      <c r="AP69" s="2"/>
      <c r="AQ69" s="2"/>
      <c r="AR69" s="83">
        <f t="shared" si="16"/>
        <v>132</v>
      </c>
      <c r="AS69" s="83">
        <f t="shared" si="16"/>
        <v>134</v>
      </c>
      <c r="AT69" s="19">
        <v>0.74</v>
      </c>
      <c r="AU69" s="129" t="s">
        <v>72</v>
      </c>
      <c r="AV69" s="104" t="s">
        <v>176</v>
      </c>
    </row>
    <row r="70" spans="1:49" s="105" customFormat="1" ht="77.25" customHeight="1">
      <c r="B70" s="65">
        <f t="shared" si="10"/>
        <v>62</v>
      </c>
      <c r="C70" s="1" t="s">
        <v>334</v>
      </c>
      <c r="D70" s="1" t="s">
        <v>335</v>
      </c>
      <c r="E70" s="1" t="s">
        <v>336</v>
      </c>
      <c r="F70" s="1" t="s">
        <v>350</v>
      </c>
      <c r="G70" s="1" t="s">
        <v>351</v>
      </c>
      <c r="H70" s="1" t="s">
        <v>339</v>
      </c>
      <c r="I70" s="1" t="s">
        <v>27</v>
      </c>
      <c r="J70" s="1" t="s">
        <v>68</v>
      </c>
      <c r="K70" s="1" t="s">
        <v>29</v>
      </c>
      <c r="L70" s="1" t="s">
        <v>69</v>
      </c>
      <c r="M70" s="1" t="s">
        <v>347</v>
      </c>
      <c r="N70" s="1" t="s">
        <v>348</v>
      </c>
      <c r="O70" s="1"/>
      <c r="P70" s="1"/>
      <c r="Q70" s="5" t="s">
        <v>214</v>
      </c>
      <c r="R70" s="5" t="s">
        <v>34</v>
      </c>
      <c r="S70" s="74">
        <v>0.95</v>
      </c>
      <c r="T70" s="1"/>
      <c r="U70" s="1"/>
      <c r="V70" s="1"/>
      <c r="W70" s="1"/>
      <c r="X70" s="1">
        <v>21</v>
      </c>
      <c r="Y70" s="1">
        <v>21</v>
      </c>
      <c r="Z70" s="2"/>
      <c r="AA70" s="2"/>
      <c r="AB70" s="2"/>
      <c r="AC70" s="2"/>
      <c r="AD70" s="5">
        <v>12</v>
      </c>
      <c r="AE70" s="5">
        <v>14</v>
      </c>
      <c r="AF70" s="2"/>
      <c r="AG70" s="2"/>
      <c r="AH70" s="2"/>
      <c r="AI70" s="2"/>
      <c r="AJ70" s="175">
        <v>18</v>
      </c>
      <c r="AK70" s="175">
        <v>18</v>
      </c>
      <c r="AL70" s="2"/>
      <c r="AM70" s="2"/>
      <c r="AN70" s="2"/>
      <c r="AO70" s="2"/>
      <c r="AP70" s="2"/>
      <c r="AQ70" s="2"/>
      <c r="AR70" s="83">
        <f t="shared" si="16"/>
        <v>51</v>
      </c>
      <c r="AS70" s="83">
        <f t="shared" si="16"/>
        <v>53</v>
      </c>
      <c r="AT70" s="19">
        <v>0.71</v>
      </c>
      <c r="AU70" s="129" t="s">
        <v>72</v>
      </c>
      <c r="AV70" s="104" t="s">
        <v>176</v>
      </c>
    </row>
    <row r="71" spans="1:49" s="105" customFormat="1" ht="77.25" customHeight="1">
      <c r="A71" s="4"/>
      <c r="B71" s="65">
        <f t="shared" si="10"/>
        <v>63</v>
      </c>
      <c r="C71" s="5" t="s">
        <v>334</v>
      </c>
      <c r="D71" s="5" t="s">
        <v>335</v>
      </c>
      <c r="E71" s="5" t="s">
        <v>336</v>
      </c>
      <c r="F71" s="5" t="s">
        <v>376</v>
      </c>
      <c r="G71" s="5" t="s">
        <v>377</v>
      </c>
      <c r="H71" s="5" t="s">
        <v>339</v>
      </c>
      <c r="I71" s="5" t="s">
        <v>46</v>
      </c>
      <c r="J71" s="5" t="s">
        <v>39</v>
      </c>
      <c r="K71" s="5" t="s">
        <v>29</v>
      </c>
      <c r="L71" s="5" t="s">
        <v>69</v>
      </c>
      <c r="M71" s="5" t="s">
        <v>365</v>
      </c>
      <c r="N71" s="5" t="s">
        <v>366</v>
      </c>
      <c r="O71" s="5"/>
      <c r="P71" s="5"/>
      <c r="Q71" s="5" t="s">
        <v>214</v>
      </c>
      <c r="R71" s="5" t="s">
        <v>34</v>
      </c>
      <c r="S71" s="74">
        <v>0.95</v>
      </c>
      <c r="T71" s="5"/>
      <c r="U71" s="5"/>
      <c r="V71" s="5"/>
      <c r="W71" s="5"/>
      <c r="X71" s="5">
        <v>490</v>
      </c>
      <c r="Y71" s="5">
        <v>494</v>
      </c>
      <c r="Z71" s="2"/>
      <c r="AA71" s="2"/>
      <c r="AB71" s="2"/>
      <c r="AC71" s="2"/>
      <c r="AD71" s="115">
        <v>819</v>
      </c>
      <c r="AE71" s="115">
        <v>823</v>
      </c>
      <c r="AF71" s="2"/>
      <c r="AG71" s="2"/>
      <c r="AH71" s="2"/>
      <c r="AI71" s="2"/>
      <c r="AJ71" s="115">
        <v>639</v>
      </c>
      <c r="AK71" s="115">
        <v>645</v>
      </c>
      <c r="AL71" s="2"/>
      <c r="AM71" s="2"/>
      <c r="AN71" s="2"/>
      <c r="AO71" s="2"/>
      <c r="AP71" s="2"/>
      <c r="AQ71" s="2"/>
      <c r="AR71" s="83">
        <f t="shared" si="16"/>
        <v>1948</v>
      </c>
      <c r="AS71" s="83">
        <f t="shared" si="16"/>
        <v>1962</v>
      </c>
      <c r="AT71" s="19">
        <f>AR71/AS71</f>
        <v>0.99286442405708464</v>
      </c>
      <c r="AU71" s="130" t="s">
        <v>35</v>
      </c>
      <c r="AV71" s="176" t="s">
        <v>568</v>
      </c>
      <c r="AW71" s="4"/>
    </row>
    <row r="72" spans="1:49" s="105" customFormat="1" ht="77.25" customHeight="1">
      <c r="B72" s="65">
        <f t="shared" si="10"/>
        <v>64</v>
      </c>
      <c r="C72" s="1" t="s">
        <v>402</v>
      </c>
      <c r="D72" s="1" t="s">
        <v>403</v>
      </c>
      <c r="E72" s="1" t="s">
        <v>404</v>
      </c>
      <c r="F72" s="1" t="s">
        <v>405</v>
      </c>
      <c r="G72" s="1" t="s">
        <v>406</v>
      </c>
      <c r="H72" s="1" t="s">
        <v>407</v>
      </c>
      <c r="I72" s="1" t="s">
        <v>53</v>
      </c>
      <c r="J72" s="1" t="s">
        <v>39</v>
      </c>
      <c r="K72" s="1" t="s">
        <v>29</v>
      </c>
      <c r="L72" s="1" t="s">
        <v>30</v>
      </c>
      <c r="M72" s="1" t="s">
        <v>408</v>
      </c>
      <c r="N72" s="1" t="s">
        <v>409</v>
      </c>
      <c r="O72" s="1"/>
      <c r="P72" s="1"/>
      <c r="Q72" s="5" t="s">
        <v>214</v>
      </c>
      <c r="R72" s="5" t="s">
        <v>34</v>
      </c>
      <c r="S72" s="74">
        <v>1</v>
      </c>
      <c r="T72" s="1">
        <v>25</v>
      </c>
      <c r="U72" s="1">
        <v>25</v>
      </c>
      <c r="V72" s="1">
        <v>38</v>
      </c>
      <c r="W72" s="1">
        <v>37</v>
      </c>
      <c r="X72" s="1">
        <v>50</v>
      </c>
      <c r="Y72" s="1">
        <v>58</v>
      </c>
      <c r="Z72" s="5">
        <v>31</v>
      </c>
      <c r="AA72" s="5">
        <v>35</v>
      </c>
      <c r="AB72" s="5">
        <v>27</v>
      </c>
      <c r="AC72" s="5">
        <v>20</v>
      </c>
      <c r="AD72" s="5">
        <v>17</v>
      </c>
      <c r="AE72" s="5">
        <v>19</v>
      </c>
      <c r="AF72" s="5">
        <v>21</v>
      </c>
      <c r="AG72" s="5">
        <v>22</v>
      </c>
      <c r="AH72" s="5">
        <v>26</v>
      </c>
      <c r="AI72" s="5">
        <v>27</v>
      </c>
      <c r="AJ72" s="5">
        <v>25</v>
      </c>
      <c r="AK72" s="5">
        <v>27</v>
      </c>
      <c r="AL72" s="2"/>
      <c r="AM72" s="2"/>
      <c r="AN72" s="2"/>
      <c r="AO72" s="2"/>
      <c r="AP72" s="2"/>
      <c r="AQ72" s="2"/>
      <c r="AR72" s="83">
        <f t="shared" ref="AR72:AS75" si="17">T72+V72+X72+Z72+AB72+AD72+AF72+AH72+AJ72+AL72+AN72+AP72</f>
        <v>260</v>
      </c>
      <c r="AS72" s="83">
        <f t="shared" si="17"/>
        <v>270</v>
      </c>
      <c r="AT72" s="159">
        <f>AR72/AS72</f>
        <v>0.96296296296296291</v>
      </c>
      <c r="AU72" s="130" t="s">
        <v>35</v>
      </c>
      <c r="AV72" s="104" t="s">
        <v>176</v>
      </c>
    </row>
    <row r="73" spans="1:49" s="105" customFormat="1" ht="77.25" customHeight="1">
      <c r="B73" s="65">
        <f t="shared" si="10"/>
        <v>65</v>
      </c>
      <c r="C73" s="1" t="s">
        <v>402</v>
      </c>
      <c r="D73" s="1" t="s">
        <v>403</v>
      </c>
      <c r="E73" s="1" t="s">
        <v>404</v>
      </c>
      <c r="F73" s="1" t="s">
        <v>411</v>
      </c>
      <c r="G73" s="1" t="s">
        <v>412</v>
      </c>
      <c r="H73" s="1" t="s">
        <v>407</v>
      </c>
      <c r="I73" s="1" t="s">
        <v>27</v>
      </c>
      <c r="J73" s="1" t="s">
        <v>39</v>
      </c>
      <c r="K73" s="1" t="s">
        <v>29</v>
      </c>
      <c r="L73" s="1" t="s">
        <v>30</v>
      </c>
      <c r="M73" s="1" t="s">
        <v>413</v>
      </c>
      <c r="N73" s="1" t="s">
        <v>414</v>
      </c>
      <c r="O73" s="1"/>
      <c r="P73" s="1"/>
      <c r="Q73" s="5" t="s">
        <v>214</v>
      </c>
      <c r="R73" s="5" t="s">
        <v>34</v>
      </c>
      <c r="S73" s="74">
        <v>1</v>
      </c>
      <c r="T73" s="1">
        <v>4</v>
      </c>
      <c r="U73" s="1">
        <v>4</v>
      </c>
      <c r="V73" s="1">
        <v>4</v>
      </c>
      <c r="W73" s="1">
        <v>4</v>
      </c>
      <c r="X73" s="1">
        <v>4</v>
      </c>
      <c r="Y73" s="1">
        <v>4</v>
      </c>
      <c r="Z73" s="5">
        <v>4</v>
      </c>
      <c r="AA73" s="5">
        <v>4</v>
      </c>
      <c r="AB73" s="5">
        <v>4</v>
      </c>
      <c r="AC73" s="5">
        <v>4</v>
      </c>
      <c r="AD73" s="5">
        <v>4</v>
      </c>
      <c r="AE73" s="5">
        <v>4</v>
      </c>
      <c r="AF73" s="5">
        <v>4</v>
      </c>
      <c r="AG73" s="5">
        <v>4</v>
      </c>
      <c r="AH73" s="5">
        <v>4</v>
      </c>
      <c r="AI73" s="5">
        <v>4</v>
      </c>
      <c r="AJ73" s="5">
        <v>4</v>
      </c>
      <c r="AK73" s="5">
        <v>4</v>
      </c>
      <c r="AL73" s="2"/>
      <c r="AM73" s="2"/>
      <c r="AN73" s="2"/>
      <c r="AO73" s="2"/>
      <c r="AP73" s="2"/>
      <c r="AQ73" s="2"/>
      <c r="AR73" s="83">
        <f t="shared" si="17"/>
        <v>36</v>
      </c>
      <c r="AS73" s="83">
        <f t="shared" si="17"/>
        <v>36</v>
      </c>
      <c r="AT73" s="19">
        <f>(AR73/AS73)</f>
        <v>1</v>
      </c>
      <c r="AU73" s="130" t="s">
        <v>35</v>
      </c>
      <c r="AV73" s="104" t="s">
        <v>176</v>
      </c>
    </row>
    <row r="74" spans="1:49" s="105" customFormat="1" ht="77.25" customHeight="1">
      <c r="B74" s="65">
        <f t="shared" si="10"/>
        <v>66</v>
      </c>
      <c r="C74" s="1" t="s">
        <v>402</v>
      </c>
      <c r="D74" s="1" t="s">
        <v>403</v>
      </c>
      <c r="E74" s="1" t="s">
        <v>404</v>
      </c>
      <c r="F74" s="1" t="s">
        <v>416</v>
      </c>
      <c r="G74" s="1" t="s">
        <v>417</v>
      </c>
      <c r="H74" s="1" t="s">
        <v>407</v>
      </c>
      <c r="I74" s="1" t="s">
        <v>27</v>
      </c>
      <c r="J74" s="1" t="s">
        <v>39</v>
      </c>
      <c r="K74" s="1" t="s">
        <v>29</v>
      </c>
      <c r="L74" s="1" t="s">
        <v>30</v>
      </c>
      <c r="M74" s="1" t="s">
        <v>418</v>
      </c>
      <c r="N74" s="1" t="s">
        <v>419</v>
      </c>
      <c r="O74" s="1"/>
      <c r="P74" s="1"/>
      <c r="Q74" s="5" t="s">
        <v>214</v>
      </c>
      <c r="R74" s="5" t="s">
        <v>34</v>
      </c>
      <c r="S74" s="74">
        <v>1</v>
      </c>
      <c r="T74" s="1">
        <v>7</v>
      </c>
      <c r="U74" s="1">
        <v>9</v>
      </c>
      <c r="V74" s="1">
        <v>8</v>
      </c>
      <c r="W74" s="1">
        <v>9</v>
      </c>
      <c r="X74" s="1">
        <v>7</v>
      </c>
      <c r="Y74" s="1">
        <v>9</v>
      </c>
      <c r="Z74" s="5">
        <v>7</v>
      </c>
      <c r="AA74" s="5">
        <v>8</v>
      </c>
      <c r="AB74" s="5">
        <v>7</v>
      </c>
      <c r="AC74" s="5">
        <v>9</v>
      </c>
      <c r="AD74" s="5">
        <v>8</v>
      </c>
      <c r="AE74" s="5">
        <v>9</v>
      </c>
      <c r="AF74" s="1">
        <v>7</v>
      </c>
      <c r="AG74" s="1">
        <v>9</v>
      </c>
      <c r="AH74" s="1">
        <v>8</v>
      </c>
      <c r="AI74" s="1">
        <v>9</v>
      </c>
      <c r="AJ74" s="1">
        <v>7</v>
      </c>
      <c r="AK74" s="1">
        <v>9</v>
      </c>
      <c r="AL74" s="2"/>
      <c r="AM74" s="2"/>
      <c r="AN74" s="2"/>
      <c r="AO74" s="2"/>
      <c r="AP74" s="2"/>
      <c r="AQ74" s="2"/>
      <c r="AR74" s="83">
        <f t="shared" si="17"/>
        <v>66</v>
      </c>
      <c r="AS74" s="83">
        <f t="shared" si="17"/>
        <v>80</v>
      </c>
      <c r="AT74" s="19">
        <f>(AR74/AS74)</f>
        <v>0.82499999999999996</v>
      </c>
      <c r="AU74" s="130" t="s">
        <v>35</v>
      </c>
      <c r="AV74" s="104" t="s">
        <v>176</v>
      </c>
    </row>
    <row r="75" spans="1:49" s="105" customFormat="1" ht="77.25" customHeight="1">
      <c r="B75" s="65">
        <f t="shared" si="10"/>
        <v>67</v>
      </c>
      <c r="C75" s="1" t="s">
        <v>402</v>
      </c>
      <c r="D75" s="1" t="s">
        <v>403</v>
      </c>
      <c r="E75" s="1" t="s">
        <v>404</v>
      </c>
      <c r="F75" s="1" t="s">
        <v>422</v>
      </c>
      <c r="G75" s="1" t="s">
        <v>423</v>
      </c>
      <c r="H75" s="1" t="s">
        <v>407</v>
      </c>
      <c r="I75" s="1" t="s">
        <v>27</v>
      </c>
      <c r="J75" s="1" t="s">
        <v>39</v>
      </c>
      <c r="K75" s="1" t="s">
        <v>29</v>
      </c>
      <c r="L75" s="1" t="s">
        <v>30</v>
      </c>
      <c r="M75" s="1" t="s">
        <v>418</v>
      </c>
      <c r="N75" s="1" t="s">
        <v>419</v>
      </c>
      <c r="O75" s="1"/>
      <c r="P75" s="1"/>
      <c r="Q75" s="5" t="s">
        <v>214</v>
      </c>
      <c r="R75" s="5" t="s">
        <v>34</v>
      </c>
      <c r="S75" s="74"/>
      <c r="T75" s="1">
        <v>4</v>
      </c>
      <c r="U75" s="1">
        <v>4</v>
      </c>
      <c r="V75" s="1">
        <v>4</v>
      </c>
      <c r="W75" s="1">
        <v>4</v>
      </c>
      <c r="X75" s="1">
        <v>4</v>
      </c>
      <c r="Y75" s="5">
        <v>4</v>
      </c>
      <c r="Z75" s="5">
        <v>4</v>
      </c>
      <c r="AA75" s="5">
        <v>4</v>
      </c>
      <c r="AB75" s="5">
        <v>4</v>
      </c>
      <c r="AC75" s="5">
        <v>4</v>
      </c>
      <c r="AD75" s="5">
        <v>4</v>
      </c>
      <c r="AE75" s="5">
        <v>4</v>
      </c>
      <c r="AF75" s="5">
        <v>4</v>
      </c>
      <c r="AG75" s="5">
        <v>4</v>
      </c>
      <c r="AH75" s="5">
        <v>4</v>
      </c>
      <c r="AI75" s="5">
        <v>4</v>
      </c>
      <c r="AJ75" s="5">
        <v>4</v>
      </c>
      <c r="AK75" s="5">
        <v>4</v>
      </c>
      <c r="AL75" s="2"/>
      <c r="AM75" s="2"/>
      <c r="AN75" s="2"/>
      <c r="AO75" s="2"/>
      <c r="AP75" s="2"/>
      <c r="AQ75" s="2"/>
      <c r="AR75" s="83">
        <f t="shared" si="17"/>
        <v>36</v>
      </c>
      <c r="AS75" s="83">
        <f t="shared" si="17"/>
        <v>36</v>
      </c>
      <c r="AT75" s="19">
        <f>(AR75/AS75)</f>
        <v>1</v>
      </c>
      <c r="AU75" s="130" t="s">
        <v>35</v>
      </c>
      <c r="AV75" s="104" t="s">
        <v>176</v>
      </c>
    </row>
    <row r="76" spans="1:49" s="4" customFormat="1" ht="77.25" customHeight="1">
      <c r="B76" s="65">
        <f t="shared" si="10"/>
        <v>68</v>
      </c>
      <c r="C76" s="5" t="s">
        <v>425</v>
      </c>
      <c r="D76" s="5" t="s">
        <v>426</v>
      </c>
      <c r="E76" s="5" t="s">
        <v>427</v>
      </c>
      <c r="F76" s="5" t="s">
        <v>569</v>
      </c>
      <c r="G76" s="5" t="s">
        <v>570</v>
      </c>
      <c r="H76" s="5" t="s">
        <v>430</v>
      </c>
      <c r="I76" s="5" t="s">
        <v>27</v>
      </c>
      <c r="J76" s="5" t="s">
        <v>431</v>
      </c>
      <c r="K76" s="5" t="s">
        <v>29</v>
      </c>
      <c r="L76" s="5" t="s">
        <v>240</v>
      </c>
      <c r="M76" s="5" t="s">
        <v>571</v>
      </c>
      <c r="N76" s="5" t="s">
        <v>572</v>
      </c>
      <c r="O76" s="5"/>
      <c r="P76" s="5"/>
      <c r="Q76" s="5" t="s">
        <v>268</v>
      </c>
      <c r="R76" s="5" t="s">
        <v>34</v>
      </c>
      <c r="S76" s="74"/>
      <c r="T76" s="5"/>
      <c r="U76" s="5"/>
      <c r="V76" s="5"/>
      <c r="W76" s="5"/>
      <c r="X76" s="122">
        <v>1.5</v>
      </c>
      <c r="Y76" s="161">
        <v>2</v>
      </c>
      <c r="Z76" s="1"/>
      <c r="AA76" s="1"/>
      <c r="AB76" s="1"/>
      <c r="AC76" s="1"/>
      <c r="AD76" s="124">
        <v>9.5561000000000007</v>
      </c>
      <c r="AE76" s="161">
        <v>14</v>
      </c>
      <c r="AF76" s="1"/>
      <c r="AG76" s="2"/>
      <c r="AH76" s="2"/>
      <c r="AI76" s="2"/>
      <c r="AJ76" s="124">
        <v>15.769500000000001</v>
      </c>
      <c r="AK76" s="161">
        <v>22</v>
      </c>
      <c r="AL76" s="2"/>
      <c r="AM76" s="2"/>
      <c r="AN76" s="2"/>
      <c r="AO76" s="2"/>
      <c r="AP76" s="2"/>
      <c r="AR76" s="19">
        <f>X76+AD76</f>
        <v>11.056100000000001</v>
      </c>
      <c r="AS76" s="107">
        <f>Y76+AE76</f>
        <v>16</v>
      </c>
      <c r="AT76" s="132">
        <v>0.70499999999999996</v>
      </c>
      <c r="AU76" s="129" t="s">
        <v>72</v>
      </c>
      <c r="AV76" s="119" t="s">
        <v>573</v>
      </c>
    </row>
    <row r="77" spans="1:49" s="105" customFormat="1" ht="77.25" customHeight="1">
      <c r="B77" s="65">
        <f t="shared" si="10"/>
        <v>69</v>
      </c>
      <c r="C77" s="1" t="s">
        <v>322</v>
      </c>
      <c r="D77" s="1" t="s">
        <v>323</v>
      </c>
      <c r="E77" s="1" t="s">
        <v>436</v>
      </c>
      <c r="F77" s="1" t="s">
        <v>437</v>
      </c>
      <c r="G77" s="1" t="s">
        <v>438</v>
      </c>
      <c r="H77" s="1" t="s">
        <v>439</v>
      </c>
      <c r="I77" s="1" t="s">
        <v>27</v>
      </c>
      <c r="J77" s="1" t="s">
        <v>39</v>
      </c>
      <c r="K77" s="1" t="s">
        <v>29</v>
      </c>
      <c r="L77" s="1" t="s">
        <v>30</v>
      </c>
      <c r="M77" s="1" t="s">
        <v>440</v>
      </c>
      <c r="N77" s="1" t="s">
        <v>441</v>
      </c>
      <c r="O77" s="1"/>
      <c r="P77" s="1"/>
      <c r="Q77" s="5" t="s">
        <v>214</v>
      </c>
      <c r="R77" s="5" t="s">
        <v>34</v>
      </c>
      <c r="S77" s="74">
        <v>1</v>
      </c>
      <c r="T77" s="1">
        <v>1566</v>
      </c>
      <c r="U77" s="1">
        <v>2112</v>
      </c>
      <c r="V77" s="1">
        <v>2458</v>
      </c>
      <c r="W77" s="1">
        <v>2187</v>
      </c>
      <c r="X77" s="1">
        <v>1847</v>
      </c>
      <c r="Y77" s="1">
        <v>2037</v>
      </c>
      <c r="Z77" s="5">
        <v>1725</v>
      </c>
      <c r="AA77" s="5">
        <v>1706</v>
      </c>
      <c r="AB77" s="5">
        <v>1584</v>
      </c>
      <c r="AC77" s="5">
        <v>1470</v>
      </c>
      <c r="AD77" s="5">
        <v>1411</v>
      </c>
      <c r="AE77" s="5">
        <v>1479</v>
      </c>
      <c r="AF77" s="5">
        <v>1612</v>
      </c>
      <c r="AG77" s="5">
        <v>1423</v>
      </c>
      <c r="AH77" s="5">
        <v>1322</v>
      </c>
      <c r="AI77" s="5">
        <v>1408</v>
      </c>
      <c r="AJ77" s="5">
        <v>1698</v>
      </c>
      <c r="AK77" s="5">
        <v>1775</v>
      </c>
      <c r="AL77" s="2"/>
      <c r="AM77" s="2"/>
      <c r="AN77" s="2"/>
      <c r="AO77" s="2"/>
      <c r="AP77" s="2"/>
      <c r="AQ77" s="2"/>
      <c r="AR77" s="83">
        <f t="shared" ref="AR77:AR89" si="18">T77+V77+X77+Z77+AB77+AD77+AF77+AH77+AJ77+AL77+AN77+AP77</f>
        <v>15223</v>
      </c>
      <c r="AS77" s="83">
        <f t="shared" ref="AS77:AS89" si="19">U77+W77+Y77+AA77+AC77+AE77+AG77+AI77+AK77+AM77+AO77+AQ77</f>
        <v>15597</v>
      </c>
      <c r="AT77" s="132">
        <f>(AR77/AS77)</f>
        <v>0.97602102968519588</v>
      </c>
      <c r="AU77" s="130" t="s">
        <v>35</v>
      </c>
      <c r="AV77" s="104" t="s">
        <v>574</v>
      </c>
    </row>
    <row r="78" spans="1:49" s="105" customFormat="1" ht="29.25" hidden="1" customHeight="1">
      <c r="B78" s="142">
        <f t="shared" si="10"/>
        <v>70</v>
      </c>
      <c r="C78" s="1" t="s">
        <v>334</v>
      </c>
      <c r="D78" s="1" t="s">
        <v>335</v>
      </c>
      <c r="E78" s="1" t="s">
        <v>336</v>
      </c>
      <c r="F78" s="1" t="s">
        <v>443</v>
      </c>
      <c r="G78" s="1" t="s">
        <v>444</v>
      </c>
      <c r="H78" s="1" t="s">
        <v>339</v>
      </c>
      <c r="I78" s="1" t="s">
        <v>46</v>
      </c>
      <c r="J78" s="1" t="s">
        <v>133</v>
      </c>
      <c r="K78" s="1" t="s">
        <v>29</v>
      </c>
      <c r="L78" s="1" t="s">
        <v>143</v>
      </c>
      <c r="M78" s="1" t="s">
        <v>445</v>
      </c>
      <c r="N78" s="1" t="s">
        <v>446</v>
      </c>
      <c r="O78" s="1"/>
      <c r="P78" s="1"/>
      <c r="Q78" s="5" t="s">
        <v>159</v>
      </c>
      <c r="R78" s="5" t="s">
        <v>86</v>
      </c>
      <c r="S78" s="74"/>
      <c r="T78" s="1"/>
      <c r="U78" s="1"/>
      <c r="V78" s="1"/>
      <c r="W78" s="1"/>
      <c r="X78" s="1"/>
      <c r="Y78" s="1"/>
      <c r="Z78" s="2"/>
      <c r="AA78" s="2"/>
      <c r="AB78" s="2"/>
      <c r="AC78" s="2"/>
      <c r="AD78" s="2"/>
      <c r="AE78" s="2"/>
      <c r="AF78" s="2"/>
      <c r="AG78" s="2"/>
      <c r="AH78" s="2"/>
      <c r="AI78" s="2"/>
      <c r="AJ78" s="2"/>
      <c r="AK78" s="2"/>
      <c r="AL78" s="2"/>
      <c r="AM78" s="2"/>
      <c r="AN78" s="2"/>
      <c r="AO78" s="2"/>
      <c r="AP78" s="2"/>
      <c r="AQ78" s="2"/>
      <c r="AR78" s="103">
        <f t="shared" si="18"/>
        <v>0</v>
      </c>
      <c r="AS78" s="103">
        <f t="shared" si="19"/>
        <v>0</v>
      </c>
      <c r="AT78" s="19" t="e">
        <f t="shared" ref="AT78:AT89" si="20">(AR78/AS78)</f>
        <v>#DIV/0!</v>
      </c>
      <c r="AU78" s="116"/>
      <c r="AV78" s="104" t="s">
        <v>553</v>
      </c>
    </row>
    <row r="79" spans="1:49" s="105" customFormat="1" ht="67.5" customHeight="1">
      <c r="B79" s="65">
        <f t="shared" si="10"/>
        <v>71</v>
      </c>
      <c r="C79" s="1" t="s">
        <v>322</v>
      </c>
      <c r="D79" s="1" t="s">
        <v>323</v>
      </c>
      <c r="E79" s="1" t="s">
        <v>436</v>
      </c>
      <c r="F79" s="1" t="s">
        <v>447</v>
      </c>
      <c r="G79" s="1" t="s">
        <v>448</v>
      </c>
      <c r="H79" s="1" t="s">
        <v>439</v>
      </c>
      <c r="I79" s="1" t="s">
        <v>27</v>
      </c>
      <c r="J79" s="1" t="s">
        <v>39</v>
      </c>
      <c r="K79" s="1" t="s">
        <v>29</v>
      </c>
      <c r="L79" s="1" t="s">
        <v>30</v>
      </c>
      <c r="M79" s="1" t="s">
        <v>449</v>
      </c>
      <c r="N79" s="1" t="s">
        <v>450</v>
      </c>
      <c r="O79" s="1"/>
      <c r="P79" s="1"/>
      <c r="Q79" s="5" t="s">
        <v>214</v>
      </c>
      <c r="R79" s="5" t="s">
        <v>34</v>
      </c>
      <c r="S79" s="74">
        <v>1</v>
      </c>
      <c r="T79" s="1">
        <v>2106</v>
      </c>
      <c r="U79" s="1">
        <v>2112</v>
      </c>
      <c r="V79" s="1">
        <v>2184</v>
      </c>
      <c r="W79" s="1">
        <v>2187</v>
      </c>
      <c r="X79" s="1">
        <v>1843</v>
      </c>
      <c r="Y79" s="1">
        <v>1847</v>
      </c>
      <c r="Z79" s="1">
        <v>1717</v>
      </c>
      <c r="AA79" s="1">
        <v>1725</v>
      </c>
      <c r="AB79" s="5">
        <v>1579</v>
      </c>
      <c r="AC79" s="5">
        <v>1584</v>
      </c>
      <c r="AD79" s="5">
        <v>1407</v>
      </c>
      <c r="AE79" s="5">
        <v>1411</v>
      </c>
      <c r="AF79" s="5">
        <v>1609</v>
      </c>
      <c r="AG79" s="5">
        <v>1612</v>
      </c>
      <c r="AH79" s="5">
        <v>1322</v>
      </c>
      <c r="AI79" s="5">
        <v>1322</v>
      </c>
      <c r="AJ79" s="5">
        <v>1696</v>
      </c>
      <c r="AK79" s="5">
        <v>1698</v>
      </c>
      <c r="AL79" s="2"/>
      <c r="AM79" s="2"/>
      <c r="AN79" s="2"/>
      <c r="AO79" s="2"/>
      <c r="AP79" s="2"/>
      <c r="AQ79" s="2"/>
      <c r="AR79" s="83">
        <f t="shared" si="18"/>
        <v>15463</v>
      </c>
      <c r="AS79" s="83">
        <f t="shared" si="19"/>
        <v>15498</v>
      </c>
      <c r="AT79" s="19">
        <f>(AR79/AS79)</f>
        <v>0.9977416440831075</v>
      </c>
      <c r="AU79" s="130" t="s">
        <v>35</v>
      </c>
      <c r="AV79" s="104" t="s">
        <v>575</v>
      </c>
    </row>
    <row r="80" spans="1:49" s="105" customFormat="1" ht="71.25" customHeight="1">
      <c r="B80" s="65">
        <f t="shared" si="10"/>
        <v>72</v>
      </c>
      <c r="C80" s="1" t="s">
        <v>322</v>
      </c>
      <c r="D80" s="1" t="s">
        <v>323</v>
      </c>
      <c r="E80" s="1" t="s">
        <v>452</v>
      </c>
      <c r="F80" s="1" t="s">
        <v>453</v>
      </c>
      <c r="G80" s="1" t="s">
        <v>454</v>
      </c>
      <c r="H80" s="1" t="s">
        <v>439</v>
      </c>
      <c r="I80" s="1" t="s">
        <v>27</v>
      </c>
      <c r="J80" s="1" t="s">
        <v>39</v>
      </c>
      <c r="K80" s="1" t="s">
        <v>29</v>
      </c>
      <c r="L80" s="1" t="s">
        <v>30</v>
      </c>
      <c r="M80" s="1" t="s">
        <v>455</v>
      </c>
      <c r="N80" s="1" t="s">
        <v>456</v>
      </c>
      <c r="O80" s="1"/>
      <c r="P80" s="1"/>
      <c r="Q80" s="5" t="s">
        <v>214</v>
      </c>
      <c r="R80" s="5" t="s">
        <v>34</v>
      </c>
      <c r="S80" s="74">
        <v>1</v>
      </c>
      <c r="T80" s="1">
        <v>38</v>
      </c>
      <c r="U80" s="1">
        <v>40</v>
      </c>
      <c r="V80" s="1">
        <v>30</v>
      </c>
      <c r="W80" s="1">
        <v>34</v>
      </c>
      <c r="X80" s="1">
        <v>35</v>
      </c>
      <c r="Y80" s="1">
        <v>45</v>
      </c>
      <c r="Z80" s="5">
        <v>29</v>
      </c>
      <c r="AA80" s="5">
        <v>31</v>
      </c>
      <c r="AB80" s="5">
        <v>46</v>
      </c>
      <c r="AC80" s="5">
        <v>31</v>
      </c>
      <c r="AD80" s="5">
        <v>30</v>
      </c>
      <c r="AE80" s="5">
        <v>34</v>
      </c>
      <c r="AF80" s="5">
        <v>72</v>
      </c>
      <c r="AG80" s="5">
        <v>74</v>
      </c>
      <c r="AH80" s="5">
        <v>71</v>
      </c>
      <c r="AI80" s="5">
        <v>81</v>
      </c>
      <c r="AJ80" s="5">
        <v>117</v>
      </c>
      <c r="AK80" s="5">
        <v>130</v>
      </c>
      <c r="AL80" s="2"/>
      <c r="AM80" s="2"/>
      <c r="AN80" s="2"/>
      <c r="AO80" s="2"/>
      <c r="AP80" s="2"/>
      <c r="AQ80" s="2"/>
      <c r="AR80" s="83">
        <f t="shared" si="18"/>
        <v>468</v>
      </c>
      <c r="AS80" s="83">
        <f t="shared" si="19"/>
        <v>500</v>
      </c>
      <c r="AT80" s="19">
        <f>(AR80/AS80)</f>
        <v>0.93600000000000005</v>
      </c>
      <c r="AU80" s="130" t="s">
        <v>35</v>
      </c>
      <c r="AV80" s="104" t="s">
        <v>574</v>
      </c>
    </row>
    <row r="81" spans="2:48" s="105" customFormat="1" ht="77.25" customHeight="1">
      <c r="B81" s="65">
        <f t="shared" si="10"/>
        <v>73</v>
      </c>
      <c r="C81" s="1" t="s">
        <v>322</v>
      </c>
      <c r="D81" s="1" t="s">
        <v>323</v>
      </c>
      <c r="E81" s="1" t="s">
        <v>436</v>
      </c>
      <c r="F81" s="1" t="s">
        <v>457</v>
      </c>
      <c r="G81" s="1" t="s">
        <v>458</v>
      </c>
      <c r="H81" s="1" t="s">
        <v>439</v>
      </c>
      <c r="I81" s="1" t="s">
        <v>27</v>
      </c>
      <c r="J81" s="1" t="s">
        <v>39</v>
      </c>
      <c r="K81" s="1" t="s">
        <v>29</v>
      </c>
      <c r="L81" s="1" t="s">
        <v>30</v>
      </c>
      <c r="M81" s="1" t="s">
        <v>459</v>
      </c>
      <c r="N81" s="1" t="s">
        <v>460</v>
      </c>
      <c r="O81" s="1"/>
      <c r="P81" s="1"/>
      <c r="Q81" s="5" t="s">
        <v>214</v>
      </c>
      <c r="R81" s="5" t="s">
        <v>34</v>
      </c>
      <c r="S81" s="74">
        <v>1</v>
      </c>
      <c r="T81" s="1">
        <v>1528</v>
      </c>
      <c r="U81" s="1">
        <v>2072</v>
      </c>
      <c r="V81" s="1">
        <v>2428</v>
      </c>
      <c r="W81" s="1">
        <v>2153</v>
      </c>
      <c r="X81" s="1">
        <v>1812</v>
      </c>
      <c r="Y81" s="1">
        <v>1992</v>
      </c>
      <c r="Z81" s="5">
        <v>1696</v>
      </c>
      <c r="AA81" s="5">
        <v>1675</v>
      </c>
      <c r="AB81" s="5">
        <v>1538</v>
      </c>
      <c r="AC81" s="5">
        <v>1437</v>
      </c>
      <c r="AD81" s="5">
        <v>1381</v>
      </c>
      <c r="AE81" s="5">
        <v>1445</v>
      </c>
      <c r="AF81" s="5">
        <v>1540</v>
      </c>
      <c r="AG81" s="5">
        <v>1349</v>
      </c>
      <c r="AH81" s="5">
        <v>1251</v>
      </c>
      <c r="AI81" s="5">
        <v>1327</v>
      </c>
      <c r="AJ81" s="5">
        <v>1581</v>
      </c>
      <c r="AK81" s="5">
        <v>1645</v>
      </c>
      <c r="AL81" s="2"/>
      <c r="AM81" s="2"/>
      <c r="AN81" s="2"/>
      <c r="AO81" s="2"/>
      <c r="AP81" s="2"/>
      <c r="AQ81" s="2"/>
      <c r="AR81" s="83">
        <f t="shared" si="18"/>
        <v>14755</v>
      </c>
      <c r="AS81" s="83">
        <f t="shared" si="19"/>
        <v>15095</v>
      </c>
      <c r="AT81" s="19">
        <f t="shared" si="20"/>
        <v>0.97747598542563763</v>
      </c>
      <c r="AU81" s="130" t="s">
        <v>35</v>
      </c>
      <c r="AV81" s="104" t="s">
        <v>574</v>
      </c>
    </row>
    <row r="82" spans="2:48" s="105" customFormat="1" ht="77.25" customHeight="1">
      <c r="B82" s="65">
        <f t="shared" si="10"/>
        <v>74</v>
      </c>
      <c r="C82" s="1" t="s">
        <v>322</v>
      </c>
      <c r="D82" s="1" t="s">
        <v>323</v>
      </c>
      <c r="E82" s="1" t="s">
        <v>436</v>
      </c>
      <c r="F82" s="1" t="s">
        <v>461</v>
      </c>
      <c r="G82" s="1" t="s">
        <v>462</v>
      </c>
      <c r="H82" s="1" t="s">
        <v>439</v>
      </c>
      <c r="I82" s="1" t="s">
        <v>27</v>
      </c>
      <c r="J82" s="1" t="s">
        <v>39</v>
      </c>
      <c r="K82" s="1" t="s">
        <v>29</v>
      </c>
      <c r="L82" s="1" t="s">
        <v>30</v>
      </c>
      <c r="M82" s="1" t="s">
        <v>463</v>
      </c>
      <c r="N82" s="1" t="s">
        <v>464</v>
      </c>
      <c r="O82" s="1"/>
      <c r="P82" s="1"/>
      <c r="Q82" s="5" t="s">
        <v>214</v>
      </c>
      <c r="R82" s="5" t="s">
        <v>34</v>
      </c>
      <c r="S82" s="74">
        <v>1</v>
      </c>
      <c r="T82" s="1">
        <v>2</v>
      </c>
      <c r="U82" s="1">
        <v>2</v>
      </c>
      <c r="V82" s="1">
        <v>1</v>
      </c>
      <c r="W82" s="1">
        <v>1</v>
      </c>
      <c r="X82" s="1">
        <v>7</v>
      </c>
      <c r="Y82" s="1">
        <v>7</v>
      </c>
      <c r="Z82" s="5">
        <v>4</v>
      </c>
      <c r="AA82" s="5">
        <v>5</v>
      </c>
      <c r="AB82" s="5">
        <v>3</v>
      </c>
      <c r="AC82" s="5">
        <v>3</v>
      </c>
      <c r="AD82" s="5">
        <v>5</v>
      </c>
      <c r="AE82" s="5">
        <v>6</v>
      </c>
      <c r="AF82" s="5">
        <v>5</v>
      </c>
      <c r="AG82" s="5">
        <v>5</v>
      </c>
      <c r="AH82" s="5">
        <v>25</v>
      </c>
      <c r="AI82" s="5">
        <v>25</v>
      </c>
      <c r="AJ82" s="5">
        <v>6</v>
      </c>
      <c r="AK82" s="5">
        <v>6</v>
      </c>
      <c r="AL82" s="2"/>
      <c r="AM82" s="2"/>
      <c r="AN82" s="2"/>
      <c r="AO82" s="2"/>
      <c r="AP82" s="2"/>
      <c r="AQ82" s="2"/>
      <c r="AR82" s="103">
        <f t="shared" si="18"/>
        <v>58</v>
      </c>
      <c r="AS82" s="103">
        <f t="shared" si="19"/>
        <v>60</v>
      </c>
      <c r="AT82" s="19">
        <f t="shared" si="20"/>
        <v>0.96666666666666667</v>
      </c>
      <c r="AU82" s="130" t="s">
        <v>35</v>
      </c>
      <c r="AV82" s="104" t="s">
        <v>574</v>
      </c>
    </row>
    <row r="83" spans="2:48" s="105" customFormat="1" ht="84.75" customHeight="1">
      <c r="B83" s="65">
        <f t="shared" si="10"/>
        <v>75</v>
      </c>
      <c r="C83" s="1" t="s">
        <v>322</v>
      </c>
      <c r="D83" s="1" t="s">
        <v>323</v>
      </c>
      <c r="E83" s="1" t="s">
        <v>436</v>
      </c>
      <c r="F83" s="1" t="s">
        <v>466</v>
      </c>
      <c r="G83" s="1" t="s">
        <v>467</v>
      </c>
      <c r="H83" s="1" t="s">
        <v>439</v>
      </c>
      <c r="I83" s="1" t="s">
        <v>27</v>
      </c>
      <c r="J83" s="1" t="s">
        <v>39</v>
      </c>
      <c r="K83" s="1" t="s">
        <v>29</v>
      </c>
      <c r="L83" s="1" t="s">
        <v>30</v>
      </c>
      <c r="M83" s="1" t="s">
        <v>468</v>
      </c>
      <c r="N83" s="1" t="s">
        <v>469</v>
      </c>
      <c r="O83" s="1"/>
      <c r="P83" s="1"/>
      <c r="Q83" s="5" t="s">
        <v>214</v>
      </c>
      <c r="R83" s="5" t="s">
        <v>34</v>
      </c>
      <c r="S83" s="74">
        <v>1</v>
      </c>
      <c r="T83" s="1">
        <v>2</v>
      </c>
      <c r="U83" s="1">
        <v>2</v>
      </c>
      <c r="V83" s="1">
        <v>1</v>
      </c>
      <c r="W83" s="1">
        <v>1</v>
      </c>
      <c r="X83" s="1">
        <v>7</v>
      </c>
      <c r="Y83" s="1">
        <v>7</v>
      </c>
      <c r="Z83" s="5">
        <v>4</v>
      </c>
      <c r="AA83" s="5">
        <v>4</v>
      </c>
      <c r="AB83" s="5">
        <v>3</v>
      </c>
      <c r="AC83" s="5">
        <v>3</v>
      </c>
      <c r="AD83" s="5">
        <v>5</v>
      </c>
      <c r="AE83" s="5">
        <v>5</v>
      </c>
      <c r="AF83" s="5">
        <v>5</v>
      </c>
      <c r="AG83" s="5">
        <v>5</v>
      </c>
      <c r="AH83" s="5">
        <v>24</v>
      </c>
      <c r="AI83" s="5">
        <v>25</v>
      </c>
      <c r="AJ83" s="5">
        <v>6</v>
      </c>
      <c r="AK83" s="5">
        <v>6</v>
      </c>
      <c r="AL83" s="2"/>
      <c r="AM83" s="2"/>
      <c r="AN83" s="2"/>
      <c r="AO83" s="2"/>
      <c r="AP83" s="2"/>
      <c r="AQ83" s="2"/>
      <c r="AR83" s="103">
        <f t="shared" si="18"/>
        <v>57</v>
      </c>
      <c r="AS83" s="103">
        <f t="shared" si="19"/>
        <v>58</v>
      </c>
      <c r="AT83" s="19">
        <f t="shared" si="20"/>
        <v>0.98275862068965514</v>
      </c>
      <c r="AU83" s="130" t="s">
        <v>35</v>
      </c>
      <c r="AV83" s="104" t="s">
        <v>92</v>
      </c>
    </row>
    <row r="84" spans="2:48" s="105" customFormat="1" ht="84.75" customHeight="1">
      <c r="B84" s="65">
        <f t="shared" si="10"/>
        <v>76</v>
      </c>
      <c r="C84" s="1" t="s">
        <v>471</v>
      </c>
      <c r="D84" s="1" t="s">
        <v>472</v>
      </c>
      <c r="E84" s="1" t="s">
        <v>473</v>
      </c>
      <c r="F84" s="1" t="s">
        <v>474</v>
      </c>
      <c r="G84" s="1" t="s">
        <v>475</v>
      </c>
      <c r="H84" s="1" t="s">
        <v>476</v>
      </c>
      <c r="I84" s="1" t="s">
        <v>27</v>
      </c>
      <c r="J84" s="1" t="s">
        <v>133</v>
      </c>
      <c r="K84" s="1" t="s">
        <v>29</v>
      </c>
      <c r="L84" s="1" t="s">
        <v>69</v>
      </c>
      <c r="M84" s="1" t="s">
        <v>477</v>
      </c>
      <c r="N84" s="1" t="s">
        <v>478</v>
      </c>
      <c r="O84" s="1"/>
      <c r="P84" s="1"/>
      <c r="Q84" s="5" t="s">
        <v>214</v>
      </c>
      <c r="R84" s="5" t="s">
        <v>34</v>
      </c>
      <c r="S84" s="74">
        <v>0.2</v>
      </c>
      <c r="T84" s="1"/>
      <c r="U84" s="5"/>
      <c r="V84" s="5"/>
      <c r="W84" s="5"/>
      <c r="X84" s="5">
        <v>24</v>
      </c>
      <c r="Y84" s="5">
        <v>528</v>
      </c>
      <c r="Z84" s="5"/>
      <c r="AA84" s="5"/>
      <c r="AB84" s="5"/>
      <c r="AC84" s="5"/>
      <c r="AD84" s="5">
        <v>78</v>
      </c>
      <c r="AE84" s="5">
        <v>314</v>
      </c>
      <c r="AF84" s="5"/>
      <c r="AG84" s="5"/>
      <c r="AH84" s="5"/>
      <c r="AI84" s="5"/>
      <c r="AJ84" s="5">
        <v>19</v>
      </c>
      <c r="AK84" s="5">
        <v>131</v>
      </c>
      <c r="AL84" s="2"/>
      <c r="AM84" s="2"/>
      <c r="AN84" s="2"/>
      <c r="AO84" s="2"/>
      <c r="AP84" s="2"/>
      <c r="AQ84" s="2"/>
      <c r="AR84" s="83">
        <f t="shared" si="18"/>
        <v>121</v>
      </c>
      <c r="AS84" s="83">
        <f t="shared" si="19"/>
        <v>973</v>
      </c>
      <c r="AT84" s="19">
        <f t="shared" si="20"/>
        <v>0.12435765673175746</v>
      </c>
      <c r="AU84" s="130" t="s">
        <v>35</v>
      </c>
      <c r="AV84" s="104" t="s">
        <v>576</v>
      </c>
    </row>
    <row r="85" spans="2:48" s="105" customFormat="1" ht="51.75" customHeight="1">
      <c r="B85" s="65">
        <f t="shared" si="10"/>
        <v>77</v>
      </c>
      <c r="C85" s="1" t="s">
        <v>471</v>
      </c>
      <c r="D85" s="1" t="s">
        <v>472</v>
      </c>
      <c r="E85" s="1" t="s">
        <v>480</v>
      </c>
      <c r="F85" s="1" t="s">
        <v>481</v>
      </c>
      <c r="G85" s="1" t="s">
        <v>482</v>
      </c>
      <c r="H85" s="1" t="s">
        <v>476</v>
      </c>
      <c r="I85" s="1" t="s">
        <v>53</v>
      </c>
      <c r="J85" s="1" t="s">
        <v>39</v>
      </c>
      <c r="K85" s="1" t="s">
        <v>29</v>
      </c>
      <c r="L85" s="1" t="s">
        <v>483</v>
      </c>
      <c r="M85" s="1" t="s">
        <v>484</v>
      </c>
      <c r="N85" s="1" t="s">
        <v>485</v>
      </c>
      <c r="O85" s="1"/>
      <c r="P85" s="1"/>
      <c r="Q85" s="5" t="s">
        <v>214</v>
      </c>
      <c r="R85" s="5" t="s">
        <v>34</v>
      </c>
      <c r="S85" s="74">
        <v>1</v>
      </c>
      <c r="T85" s="1"/>
      <c r="U85" s="5"/>
      <c r="V85" s="5">
        <v>35</v>
      </c>
      <c r="W85" s="5">
        <v>35</v>
      </c>
      <c r="X85" s="5"/>
      <c r="Y85" s="5"/>
      <c r="Z85" s="5">
        <v>43</v>
      </c>
      <c r="AA85" s="5">
        <v>43</v>
      </c>
      <c r="AB85" s="5"/>
      <c r="AC85" s="5"/>
      <c r="AD85" s="5">
        <v>59</v>
      </c>
      <c r="AE85" s="5">
        <v>59</v>
      </c>
      <c r="AF85" s="5"/>
      <c r="AG85" s="5"/>
      <c r="AH85" s="5">
        <v>54</v>
      </c>
      <c r="AI85" s="5">
        <v>54</v>
      </c>
      <c r="AJ85" s="2"/>
      <c r="AK85" s="2"/>
      <c r="AL85" s="2"/>
      <c r="AM85" s="2"/>
      <c r="AN85" s="2"/>
      <c r="AO85" s="2"/>
      <c r="AP85" s="2"/>
      <c r="AQ85" s="2"/>
      <c r="AR85" s="83">
        <f t="shared" ref="AR85" si="21">T85+V85+X85+Z85+AB85+AD85+AF85+AH85+AJ85+AL85+AN85+AP85</f>
        <v>191</v>
      </c>
      <c r="AS85" s="83">
        <f t="shared" ref="AS85" si="22">U85+W85+Y85+AA85+AC85+AE85+AG85+AI85+AK85+AM85+AO85+AQ85</f>
        <v>191</v>
      </c>
      <c r="AT85" s="19">
        <f t="shared" ref="AT85" si="23">(AR85/AS85)</f>
        <v>1</v>
      </c>
      <c r="AU85" s="130" t="s">
        <v>35</v>
      </c>
      <c r="AV85" s="104" t="s">
        <v>577</v>
      </c>
    </row>
    <row r="86" spans="2:48" s="105" customFormat="1" ht="51.75" customHeight="1">
      <c r="B86" s="65">
        <f t="shared" si="10"/>
        <v>78</v>
      </c>
      <c r="C86" s="1" t="s">
        <v>471</v>
      </c>
      <c r="D86" s="1" t="s">
        <v>472</v>
      </c>
      <c r="E86" s="1" t="s">
        <v>578</v>
      </c>
      <c r="F86" s="1" t="s">
        <v>579</v>
      </c>
      <c r="G86" s="1" t="s">
        <v>580</v>
      </c>
      <c r="H86" s="1" t="s">
        <v>476</v>
      </c>
      <c r="I86" s="1" t="s">
        <v>27</v>
      </c>
      <c r="J86" s="1" t="s">
        <v>39</v>
      </c>
      <c r="K86" s="1" t="s">
        <v>29</v>
      </c>
      <c r="L86" s="1" t="s">
        <v>143</v>
      </c>
      <c r="M86" s="1" t="s">
        <v>581</v>
      </c>
      <c r="N86" s="1" t="s">
        <v>582</v>
      </c>
      <c r="O86" s="1"/>
      <c r="P86" s="1"/>
      <c r="Q86" s="5" t="s">
        <v>214</v>
      </c>
      <c r="R86" s="5" t="s">
        <v>34</v>
      </c>
      <c r="S86" s="74">
        <v>1</v>
      </c>
      <c r="T86" s="1"/>
      <c r="U86" s="5"/>
      <c r="V86" s="5"/>
      <c r="W86" s="5"/>
      <c r="X86" s="5"/>
      <c r="Y86" s="5"/>
      <c r="Z86" s="5"/>
      <c r="AA86" s="5"/>
      <c r="AB86" s="5"/>
      <c r="AC86" s="5"/>
      <c r="AD86" s="5"/>
      <c r="AE86" s="5"/>
      <c r="AF86" s="5"/>
      <c r="AG86" s="5"/>
      <c r="AH86" s="5"/>
      <c r="AI86" s="5"/>
      <c r="AJ86" s="2"/>
      <c r="AK86" s="2"/>
      <c r="AL86" s="2"/>
      <c r="AM86" s="2"/>
      <c r="AN86" s="2"/>
      <c r="AO86" s="2"/>
      <c r="AP86" s="2"/>
      <c r="AQ86" s="2"/>
      <c r="AR86" s="83">
        <f t="shared" si="18"/>
        <v>0</v>
      </c>
      <c r="AS86" s="83">
        <f t="shared" si="19"/>
        <v>0</v>
      </c>
      <c r="AT86" s="19" t="e">
        <f t="shared" si="20"/>
        <v>#DIV/0!</v>
      </c>
      <c r="AU86" s="144"/>
      <c r="AV86" s="104" t="s">
        <v>583</v>
      </c>
    </row>
    <row r="87" spans="2:48" s="105" customFormat="1" ht="122.25" customHeight="1">
      <c r="B87" s="65">
        <f t="shared" si="10"/>
        <v>79</v>
      </c>
      <c r="C87" s="1" t="s">
        <v>487</v>
      </c>
      <c r="D87" s="1" t="s">
        <v>488</v>
      </c>
      <c r="E87" s="1" t="s">
        <v>489</v>
      </c>
      <c r="F87" s="1" t="s">
        <v>490</v>
      </c>
      <c r="G87" s="1" t="s">
        <v>491</v>
      </c>
      <c r="H87" s="1" t="s">
        <v>492</v>
      </c>
      <c r="I87" s="1" t="s">
        <v>53</v>
      </c>
      <c r="J87" s="1" t="s">
        <v>39</v>
      </c>
      <c r="K87" s="1" t="s">
        <v>29</v>
      </c>
      <c r="L87" s="1" t="s">
        <v>69</v>
      </c>
      <c r="M87" s="1" t="s">
        <v>493</v>
      </c>
      <c r="N87" s="1" t="s">
        <v>494</v>
      </c>
      <c r="O87" s="1"/>
      <c r="P87" s="1"/>
      <c r="Q87" s="5" t="s">
        <v>214</v>
      </c>
      <c r="R87" s="5" t="s">
        <v>34</v>
      </c>
      <c r="S87" s="74">
        <v>1</v>
      </c>
      <c r="T87" s="122"/>
      <c r="U87" s="122"/>
      <c r="V87" s="1"/>
      <c r="W87" s="1"/>
      <c r="X87" s="1">
        <v>28</v>
      </c>
      <c r="Y87" s="1">
        <v>28</v>
      </c>
      <c r="Z87" s="2"/>
      <c r="AA87" s="2"/>
      <c r="AB87" s="2"/>
      <c r="AC87" s="2"/>
      <c r="AD87" s="5">
        <v>47</v>
      </c>
      <c r="AE87" s="5">
        <v>47</v>
      </c>
      <c r="AF87" s="2"/>
      <c r="AG87" s="2"/>
      <c r="AH87" s="2"/>
      <c r="AI87" s="2"/>
      <c r="AJ87" s="5">
        <v>57</v>
      </c>
      <c r="AK87" s="5">
        <v>57</v>
      </c>
      <c r="AL87" s="2"/>
      <c r="AM87" s="2"/>
      <c r="AN87" s="2"/>
      <c r="AO87" s="2"/>
      <c r="AP87" s="2"/>
      <c r="AQ87" s="2"/>
      <c r="AR87" s="83">
        <f t="shared" si="18"/>
        <v>132</v>
      </c>
      <c r="AS87" s="83">
        <f t="shared" si="19"/>
        <v>132</v>
      </c>
      <c r="AT87" s="19">
        <f t="shared" si="20"/>
        <v>1</v>
      </c>
      <c r="AU87" s="130" t="s">
        <v>35</v>
      </c>
      <c r="AV87" s="104" t="s">
        <v>92</v>
      </c>
    </row>
    <row r="88" spans="2:48" s="105" customFormat="1" ht="98.25" customHeight="1">
      <c r="B88" s="65">
        <f t="shared" si="10"/>
        <v>80</v>
      </c>
      <c r="C88" s="1" t="s">
        <v>487</v>
      </c>
      <c r="D88" s="1" t="s">
        <v>488</v>
      </c>
      <c r="E88" s="1" t="s">
        <v>496</v>
      </c>
      <c r="F88" s="1" t="s">
        <v>497</v>
      </c>
      <c r="G88" s="1" t="s">
        <v>498</v>
      </c>
      <c r="H88" s="1" t="s">
        <v>499</v>
      </c>
      <c r="I88" s="1" t="s">
        <v>27</v>
      </c>
      <c r="J88" s="1" t="s">
        <v>39</v>
      </c>
      <c r="K88" s="1" t="s">
        <v>29</v>
      </c>
      <c r="L88" s="1" t="s">
        <v>69</v>
      </c>
      <c r="M88" s="1" t="s">
        <v>500</v>
      </c>
      <c r="N88" s="1" t="s">
        <v>501</v>
      </c>
      <c r="O88" s="1"/>
      <c r="P88" s="1"/>
      <c r="Q88" s="1" t="s">
        <v>214</v>
      </c>
      <c r="R88" s="1" t="s">
        <v>34</v>
      </c>
      <c r="S88" s="1">
        <v>1</v>
      </c>
      <c r="T88" s="1"/>
      <c r="U88" s="1"/>
      <c r="V88" s="1"/>
      <c r="W88" s="1"/>
      <c r="X88" s="1">
        <v>0.24</v>
      </c>
      <c r="Y88" s="1">
        <v>0.24</v>
      </c>
      <c r="Z88" s="2"/>
      <c r="AA88" s="2"/>
      <c r="AB88" s="2"/>
      <c r="AC88" s="2"/>
      <c r="AD88" s="5">
        <v>0.23</v>
      </c>
      <c r="AE88" s="5">
        <v>0.23</v>
      </c>
      <c r="AF88" s="2"/>
      <c r="AG88" s="2"/>
      <c r="AH88" s="2"/>
      <c r="AI88" s="2"/>
      <c r="AJ88" s="5">
        <v>0.27</v>
      </c>
      <c r="AK88" s="5">
        <v>0.27</v>
      </c>
      <c r="AL88" s="2"/>
      <c r="AM88" s="2"/>
      <c r="AN88" s="2"/>
      <c r="AO88" s="2"/>
      <c r="AP88" s="2"/>
      <c r="AQ88" s="2"/>
      <c r="AR88" s="19">
        <f t="shared" si="18"/>
        <v>0.74</v>
      </c>
      <c r="AS88" s="19">
        <f t="shared" si="19"/>
        <v>0.74</v>
      </c>
      <c r="AT88" s="19">
        <f t="shared" si="20"/>
        <v>1</v>
      </c>
      <c r="AU88" s="130" t="s">
        <v>35</v>
      </c>
      <c r="AV88" s="104" t="s">
        <v>92</v>
      </c>
    </row>
    <row r="89" spans="2:48" s="105" customFormat="1" ht="130.5" customHeight="1">
      <c r="B89" s="65">
        <f t="shared" si="10"/>
        <v>81</v>
      </c>
      <c r="C89" s="1" t="s">
        <v>502</v>
      </c>
      <c r="D89" s="1" t="s">
        <v>503</v>
      </c>
      <c r="E89" s="1" t="s">
        <v>504</v>
      </c>
      <c r="F89" s="1" t="s">
        <v>505</v>
      </c>
      <c r="G89" s="1" t="s">
        <v>506</v>
      </c>
      <c r="H89" s="1" t="s">
        <v>26</v>
      </c>
      <c r="I89" s="1" t="s">
        <v>27</v>
      </c>
      <c r="J89" s="1" t="s">
        <v>39</v>
      </c>
      <c r="K89" s="1" t="s">
        <v>29</v>
      </c>
      <c r="L89" s="1" t="s">
        <v>30</v>
      </c>
      <c r="M89" s="1" t="s">
        <v>507</v>
      </c>
      <c r="N89" s="1" t="s">
        <v>508</v>
      </c>
      <c r="O89" s="1"/>
      <c r="P89" s="1"/>
      <c r="Q89" s="5" t="s">
        <v>275</v>
      </c>
      <c r="R89" s="5" t="s">
        <v>34</v>
      </c>
      <c r="S89" s="74">
        <v>1</v>
      </c>
      <c r="T89" s="1">
        <v>385</v>
      </c>
      <c r="U89" s="1">
        <v>385</v>
      </c>
      <c r="V89" s="1">
        <v>501</v>
      </c>
      <c r="W89" s="1">
        <v>501</v>
      </c>
      <c r="X89" s="1">
        <v>554</v>
      </c>
      <c r="Y89" s="1">
        <v>554</v>
      </c>
      <c r="Z89" s="5">
        <v>520</v>
      </c>
      <c r="AA89" s="5">
        <v>520</v>
      </c>
      <c r="AB89" s="5">
        <v>515</v>
      </c>
      <c r="AC89" s="5">
        <v>515</v>
      </c>
      <c r="AD89" s="5">
        <v>540</v>
      </c>
      <c r="AE89" s="5">
        <v>540</v>
      </c>
      <c r="AF89" s="5">
        <v>502</v>
      </c>
      <c r="AG89" s="5">
        <v>502</v>
      </c>
      <c r="AH89" s="5">
        <v>571</v>
      </c>
      <c r="AI89" s="5">
        <v>571</v>
      </c>
      <c r="AJ89" s="5">
        <v>639</v>
      </c>
      <c r="AK89" s="5">
        <v>639</v>
      </c>
      <c r="AL89" s="2"/>
      <c r="AM89" s="2"/>
      <c r="AN89" s="2"/>
      <c r="AO89" s="2"/>
      <c r="AP89" s="2"/>
      <c r="AQ89" s="2"/>
      <c r="AR89" s="83">
        <f t="shared" si="18"/>
        <v>4727</v>
      </c>
      <c r="AS89" s="83">
        <f t="shared" si="19"/>
        <v>4727</v>
      </c>
      <c r="AT89" s="82">
        <f t="shared" si="20"/>
        <v>1</v>
      </c>
      <c r="AU89" s="130" t="s">
        <v>35</v>
      </c>
      <c r="AV89" s="104" t="s">
        <v>584</v>
      </c>
    </row>
    <row r="90" spans="2:48" s="105" customFormat="1" ht="29.25" hidden="1" customHeight="1">
      <c r="B90" s="142">
        <f t="shared" ref="B90" si="24">B89+1</f>
        <v>82</v>
      </c>
      <c r="C90" s="1" t="s">
        <v>402</v>
      </c>
      <c r="D90" s="1" t="s">
        <v>403</v>
      </c>
      <c r="E90" s="1" t="s">
        <v>510</v>
      </c>
      <c r="F90" s="1" t="s">
        <v>511</v>
      </c>
      <c r="G90" s="1" t="s">
        <v>512</v>
      </c>
      <c r="H90" s="1" t="s">
        <v>407</v>
      </c>
      <c r="I90" s="1" t="s">
        <v>27</v>
      </c>
      <c r="J90" s="1" t="s">
        <v>39</v>
      </c>
      <c r="K90" s="1" t="s">
        <v>29</v>
      </c>
      <c r="L90" s="1" t="s">
        <v>143</v>
      </c>
      <c r="M90" s="1" t="s">
        <v>513</v>
      </c>
      <c r="N90" s="1" t="s">
        <v>514</v>
      </c>
      <c r="O90" s="1"/>
      <c r="P90" s="1"/>
      <c r="Q90" s="5" t="s">
        <v>214</v>
      </c>
      <c r="R90" s="5" t="s">
        <v>86</v>
      </c>
      <c r="S90" s="74"/>
      <c r="T90" s="1"/>
      <c r="U90" s="1"/>
      <c r="V90" s="1"/>
      <c r="W90" s="1"/>
      <c r="X90" s="1"/>
      <c r="Y90" s="1"/>
      <c r="Z90" s="2"/>
      <c r="AA90" s="2"/>
      <c r="AB90" s="2"/>
      <c r="AC90" s="2"/>
      <c r="AD90" s="2"/>
      <c r="AE90" s="2"/>
      <c r="AF90" s="2"/>
      <c r="AG90" s="2"/>
      <c r="AH90" s="2"/>
      <c r="AI90" s="2"/>
      <c r="AJ90" s="2"/>
      <c r="AK90" s="2"/>
      <c r="AL90" s="2"/>
      <c r="AM90" s="2"/>
      <c r="AN90" s="2"/>
      <c r="AO90" s="2"/>
      <c r="AP90" s="2"/>
      <c r="AQ90" s="2"/>
      <c r="AR90" s="103"/>
      <c r="AS90" s="103"/>
      <c r="AT90" s="19"/>
      <c r="AU90" s="102"/>
      <c r="AV90" s="104" t="s">
        <v>553</v>
      </c>
    </row>
    <row r="91" spans="2:48" s="105" customFormat="1" ht="93" customHeight="1" thickBot="1">
      <c r="B91" s="65">
        <f t="shared" si="10"/>
        <v>83</v>
      </c>
      <c r="C91" s="1" t="s">
        <v>502</v>
      </c>
      <c r="D91" s="1" t="s">
        <v>503</v>
      </c>
      <c r="E91" s="1" t="s">
        <v>516</v>
      </c>
      <c r="F91" s="1" t="s">
        <v>517</v>
      </c>
      <c r="G91" s="1" t="s">
        <v>518</v>
      </c>
      <c r="H91" s="1" t="s">
        <v>26</v>
      </c>
      <c r="I91" s="1" t="s">
        <v>27</v>
      </c>
      <c r="J91" s="1" t="s">
        <v>133</v>
      </c>
      <c r="K91" s="1" t="s">
        <v>29</v>
      </c>
      <c r="L91" s="1" t="s">
        <v>30</v>
      </c>
      <c r="M91" s="1" t="s">
        <v>519</v>
      </c>
      <c r="N91" s="1" t="s">
        <v>520</v>
      </c>
      <c r="O91" s="1"/>
      <c r="P91" s="1"/>
      <c r="Q91" s="5" t="s">
        <v>33</v>
      </c>
      <c r="R91" s="5" t="s">
        <v>34</v>
      </c>
      <c r="S91" s="74">
        <v>0.25</v>
      </c>
      <c r="T91" s="1">
        <v>0</v>
      </c>
      <c r="U91" s="1">
        <v>234</v>
      </c>
      <c r="V91" s="1">
        <v>0</v>
      </c>
      <c r="W91" s="1">
        <v>311</v>
      </c>
      <c r="X91" s="1">
        <v>0</v>
      </c>
      <c r="Y91" s="1">
        <v>710</v>
      </c>
      <c r="Z91" s="5">
        <v>0</v>
      </c>
      <c r="AA91" s="5">
        <v>584</v>
      </c>
      <c r="AB91" s="5">
        <v>0</v>
      </c>
      <c r="AC91" s="5">
        <v>657</v>
      </c>
      <c r="AD91" s="5">
        <v>0</v>
      </c>
      <c r="AE91" s="5">
        <v>628</v>
      </c>
      <c r="AF91" s="5">
        <v>0</v>
      </c>
      <c r="AG91" s="5">
        <v>761</v>
      </c>
      <c r="AH91" s="5">
        <v>0</v>
      </c>
      <c r="AI91" s="5">
        <v>761</v>
      </c>
      <c r="AJ91" s="5">
        <v>655</v>
      </c>
      <c r="AK91" s="5">
        <v>655</v>
      </c>
      <c r="AL91" s="61"/>
      <c r="AM91" s="61"/>
      <c r="AN91" s="61"/>
      <c r="AO91" s="61"/>
      <c r="AP91" s="61"/>
      <c r="AQ91" s="61"/>
      <c r="AR91" s="83">
        <f>T91+V91+X91+Z91+AB91+AD91+AF91+AH91+AJ91+AL91+AN91+AP91</f>
        <v>655</v>
      </c>
      <c r="AS91" s="83">
        <f>U91+W91+Y91+AA91+AC91+AE91+AG91+AI91+AK91+AM91+AO91+AQ91</f>
        <v>5301</v>
      </c>
      <c r="AT91" s="82">
        <f>(AR91/AS91)</f>
        <v>0.12356159215242407</v>
      </c>
      <c r="AU91" s="130" t="s">
        <v>35</v>
      </c>
      <c r="AV91" s="104" t="s">
        <v>92</v>
      </c>
    </row>
    <row r="92" spans="2:48" s="105" customFormat="1" ht="80.25" customHeight="1" thickBot="1">
      <c r="B92" s="65">
        <f>B91+1</f>
        <v>84</v>
      </c>
      <c r="C92" s="121" t="s">
        <v>502</v>
      </c>
      <c r="D92" s="1" t="s">
        <v>503</v>
      </c>
      <c r="E92" s="1" t="s">
        <v>522</v>
      </c>
      <c r="F92" s="1" t="s">
        <v>523</v>
      </c>
      <c r="G92" s="1" t="s">
        <v>524</v>
      </c>
      <c r="H92" s="1" t="s">
        <v>26</v>
      </c>
      <c r="I92" s="1" t="s">
        <v>53</v>
      </c>
      <c r="J92" s="121" t="s">
        <v>39</v>
      </c>
      <c r="K92" s="1" t="s">
        <v>265</v>
      </c>
      <c r="L92" s="1" t="s">
        <v>30</v>
      </c>
      <c r="M92" s="1" t="s">
        <v>525</v>
      </c>
      <c r="N92" s="1" t="s">
        <v>526</v>
      </c>
      <c r="O92" s="1"/>
      <c r="P92" s="1"/>
      <c r="Q92" s="5" t="s">
        <v>527</v>
      </c>
      <c r="R92" s="5" t="s">
        <v>34</v>
      </c>
      <c r="S92" s="5" t="s">
        <v>528</v>
      </c>
      <c r="T92" s="1">
        <v>515</v>
      </c>
      <c r="U92" s="1">
        <v>46</v>
      </c>
      <c r="V92" s="1">
        <v>361</v>
      </c>
      <c r="W92" s="1">
        <v>30</v>
      </c>
      <c r="X92" s="1">
        <v>0</v>
      </c>
      <c r="Y92" s="1">
        <v>0</v>
      </c>
      <c r="Z92" s="5">
        <v>2439</v>
      </c>
      <c r="AA92" s="5">
        <v>110</v>
      </c>
      <c r="AB92" s="5">
        <v>2092</v>
      </c>
      <c r="AC92" s="5">
        <v>75</v>
      </c>
      <c r="AD92" s="5">
        <v>4475</v>
      </c>
      <c r="AE92" s="5">
        <v>170</v>
      </c>
      <c r="AF92" s="5">
        <v>1143</v>
      </c>
      <c r="AG92" s="5">
        <v>87</v>
      </c>
      <c r="AH92" s="5">
        <v>1951</v>
      </c>
      <c r="AI92" s="5">
        <v>91</v>
      </c>
      <c r="AJ92" s="5">
        <v>2129</v>
      </c>
      <c r="AK92" s="5">
        <v>113</v>
      </c>
      <c r="AL92" s="2"/>
      <c r="AM92" s="2"/>
      <c r="AN92" s="2"/>
      <c r="AO92" s="2"/>
      <c r="AP92" s="2"/>
      <c r="AQ92" s="2"/>
      <c r="AR92" s="83">
        <f>T92+V92+X92+Z92+AB92+AD92+AF92+AH92+AJ92+AL92+AN92+AP92</f>
        <v>15105</v>
      </c>
      <c r="AS92" s="83">
        <f>U92+W92+Y92+AA92+AC92+AE92+AG92+AI92+AK92+AM92+AO92+AQ92</f>
        <v>722</v>
      </c>
      <c r="AT92" s="107">
        <f>ROUND((AR92/AS92),0)</f>
        <v>21</v>
      </c>
      <c r="AU92" s="129" t="s">
        <v>72</v>
      </c>
      <c r="AV92" s="104" t="s">
        <v>585</v>
      </c>
    </row>
    <row r="94" spans="2:48" ht="13.5" thickBot="1"/>
    <row r="95" spans="2:48" ht="60" customHeight="1" thickBot="1">
      <c r="B95" s="136" t="s">
        <v>530</v>
      </c>
      <c r="C95" s="137"/>
      <c r="D95" s="137"/>
      <c r="E95" s="137"/>
      <c r="F95" s="137"/>
      <c r="G95" s="137"/>
      <c r="H95" s="137"/>
      <c r="I95" s="133"/>
      <c r="J95" s="133"/>
      <c r="K95" s="133"/>
      <c r="L95" s="133"/>
      <c r="M95" s="137"/>
      <c r="N95" s="137"/>
      <c r="O95" s="137"/>
      <c r="P95" s="137"/>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7"/>
      <c r="AV95" s="168"/>
    </row>
    <row r="97" spans="4:4">
      <c r="D97" s="112">
        <v>2</v>
      </c>
    </row>
    <row r="98" spans="4:4">
      <c r="D98" s="112">
        <v>7</v>
      </c>
    </row>
    <row r="99" spans="4:4">
      <c r="D99" s="112">
        <v>3</v>
      </c>
    </row>
  </sheetData>
  <autoFilter ref="A8:AW92" xr:uid="{00000000-0009-0000-0000-000002000000}">
    <filterColumn colId="12" showButton="0"/>
    <filterColumn colId="13" showButton="0"/>
    <filterColumn colId="14" showButton="0"/>
    <filterColumn colId="17">
      <filters>
        <filter val="Activo"/>
      </filters>
    </filterColumn>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sortState xmlns:xlrd2="http://schemas.microsoft.com/office/spreadsheetml/2017/richdata2" ref="A55:AW71">
      <sortCondition sortBy="cellColor" ref="AV8:AV92" dxfId="0"/>
    </sortState>
  </autoFilter>
  <mergeCells count="13">
    <mergeCell ref="B2:B6"/>
    <mergeCell ref="C2:E4"/>
    <mergeCell ref="F2:AI4"/>
    <mergeCell ref="AJ2:AQ2"/>
    <mergeCell ref="AR2:AV2"/>
    <mergeCell ref="AJ3:AQ3"/>
    <mergeCell ref="AR3:AV3"/>
    <mergeCell ref="AJ4:AQ4"/>
    <mergeCell ref="AR4:AV4"/>
    <mergeCell ref="C5:E6"/>
    <mergeCell ref="F5:AI6"/>
    <mergeCell ref="AJ5:AQ6"/>
    <mergeCell ref="AR5:AV6"/>
  </mergeCells>
  <pageMargins left="0.7" right="0.7" top="0.75" bottom="0.75" header="0.3" footer="0.3"/>
  <pageSetup scale="79" orientation="portrait" r:id="rId1"/>
  <rowBreaks count="1" manualBreakCount="1">
    <brk id="18" max="16383" man="1"/>
  </rowBreaks>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G67"/>
  <sheetViews>
    <sheetView topLeftCell="A11" workbookViewId="0">
      <selection activeCell="C63" sqref="C63:E63"/>
    </sheetView>
  </sheetViews>
  <sheetFormatPr defaultColWidth="11.42578125" defaultRowHeight="15"/>
  <cols>
    <col min="2" max="2" width="32.140625" customWidth="1"/>
    <col min="3" max="3" width="15.28515625" customWidth="1"/>
    <col min="4" max="4" width="11.28515625" customWidth="1"/>
    <col min="5" max="5" width="12" customWidth="1"/>
    <col min="6" max="6" width="13.85546875" customWidth="1"/>
    <col min="7" max="7" width="12" customWidth="1"/>
  </cols>
  <sheetData>
    <row r="6" spans="2:6">
      <c r="C6" t="s">
        <v>5</v>
      </c>
      <c r="F6" t="s">
        <v>586</v>
      </c>
    </row>
    <row r="7" spans="2:6">
      <c r="B7" s="89" t="s">
        <v>21</v>
      </c>
      <c r="C7" t="s">
        <v>587</v>
      </c>
      <c r="D7" t="s">
        <v>588</v>
      </c>
      <c r="F7">
        <v>5</v>
      </c>
    </row>
    <row r="8" spans="2:6">
      <c r="B8" s="89" t="s">
        <v>62</v>
      </c>
      <c r="C8" t="s">
        <v>589</v>
      </c>
      <c r="D8" t="s">
        <v>590</v>
      </c>
      <c r="F8">
        <v>10</v>
      </c>
    </row>
    <row r="9" spans="2:6">
      <c r="B9" s="89" t="s">
        <v>120</v>
      </c>
      <c r="C9" t="s">
        <v>591</v>
      </c>
      <c r="D9" t="s">
        <v>592</v>
      </c>
      <c r="F9">
        <v>2</v>
      </c>
    </row>
    <row r="10" spans="2:6">
      <c r="B10" s="89" t="s">
        <v>137</v>
      </c>
      <c r="C10" t="s">
        <v>593</v>
      </c>
      <c r="D10" t="s">
        <v>594</v>
      </c>
      <c r="F10">
        <v>2</v>
      </c>
    </row>
    <row r="11" spans="2:6">
      <c r="B11" s="89" t="s">
        <v>152</v>
      </c>
      <c r="C11" t="s">
        <v>595</v>
      </c>
      <c r="D11" t="s">
        <v>596</v>
      </c>
      <c r="F11">
        <v>2</v>
      </c>
    </row>
    <row r="12" spans="2:6">
      <c r="B12" s="89" t="s">
        <v>168</v>
      </c>
      <c r="C12" t="s">
        <v>597</v>
      </c>
      <c r="D12" t="s">
        <v>598</v>
      </c>
      <c r="F12">
        <v>2</v>
      </c>
    </row>
    <row r="13" spans="2:6">
      <c r="B13" s="89" t="s">
        <v>183</v>
      </c>
      <c r="C13" t="s">
        <v>599</v>
      </c>
      <c r="D13" t="s">
        <v>600</v>
      </c>
      <c r="F13">
        <v>4</v>
      </c>
    </row>
    <row r="14" spans="2:6">
      <c r="B14" s="89" t="s">
        <v>206</v>
      </c>
      <c r="C14" t="s">
        <v>601</v>
      </c>
      <c r="D14" t="s">
        <v>602</v>
      </c>
      <c r="F14">
        <v>8</v>
      </c>
    </row>
    <row r="15" spans="2:6">
      <c r="B15" s="89" t="s">
        <v>253</v>
      </c>
      <c r="C15" t="s">
        <v>603</v>
      </c>
      <c r="D15" t="s">
        <v>604</v>
      </c>
      <c r="F15">
        <v>3</v>
      </c>
    </row>
    <row r="16" spans="2:6">
      <c r="B16" s="89" t="s">
        <v>277</v>
      </c>
      <c r="C16" t="s">
        <v>605</v>
      </c>
      <c r="D16" t="s">
        <v>606</v>
      </c>
      <c r="F16">
        <v>3</v>
      </c>
    </row>
    <row r="17" spans="2:7">
      <c r="B17" s="89" t="s">
        <v>299</v>
      </c>
      <c r="C17" t="s">
        <v>607</v>
      </c>
      <c r="D17" t="s">
        <v>608</v>
      </c>
      <c r="F17">
        <v>2</v>
      </c>
    </row>
    <row r="18" spans="2:7">
      <c r="B18" s="89" t="s">
        <v>334</v>
      </c>
      <c r="C18" t="s">
        <v>609</v>
      </c>
      <c r="D18" t="s">
        <v>610</v>
      </c>
      <c r="F18">
        <v>17</v>
      </c>
    </row>
    <row r="19" spans="2:7">
      <c r="B19" s="89" t="s">
        <v>402</v>
      </c>
      <c r="C19" t="s">
        <v>611</v>
      </c>
      <c r="D19" t="s">
        <v>612</v>
      </c>
      <c r="F19">
        <v>2</v>
      </c>
    </row>
    <row r="20" spans="2:7">
      <c r="B20" s="89" t="s">
        <v>425</v>
      </c>
      <c r="C20" t="s">
        <v>613</v>
      </c>
      <c r="D20" t="s">
        <v>614</v>
      </c>
      <c r="F20">
        <v>1</v>
      </c>
    </row>
    <row r="21" spans="2:7">
      <c r="B21" s="89" t="s">
        <v>322</v>
      </c>
      <c r="C21" t="s">
        <v>615</v>
      </c>
      <c r="D21" t="s">
        <v>616</v>
      </c>
      <c r="F21">
        <v>7</v>
      </c>
    </row>
    <row r="22" spans="2:7">
      <c r="B22" s="89" t="s">
        <v>471</v>
      </c>
      <c r="C22" t="s">
        <v>617</v>
      </c>
      <c r="D22" t="s">
        <v>618</v>
      </c>
      <c r="F22">
        <v>2</v>
      </c>
    </row>
    <row r="23" spans="2:7">
      <c r="B23" s="89" t="s">
        <v>487</v>
      </c>
      <c r="C23" t="s">
        <v>619</v>
      </c>
      <c r="D23" t="s">
        <v>620</v>
      </c>
      <c r="F23">
        <v>2</v>
      </c>
    </row>
    <row r="24" spans="2:7">
      <c r="B24" s="89" t="s">
        <v>502</v>
      </c>
      <c r="C24" t="s">
        <v>621</v>
      </c>
      <c r="D24" t="s">
        <v>622</v>
      </c>
      <c r="F24">
        <v>3</v>
      </c>
    </row>
    <row r="25" spans="2:7">
      <c r="C25" t="s">
        <v>623</v>
      </c>
    </row>
    <row r="26" spans="2:7">
      <c r="C26" t="s">
        <v>624</v>
      </c>
      <c r="F26">
        <v>77</v>
      </c>
    </row>
    <row r="30" spans="2:7">
      <c r="B30" s="98" t="s">
        <v>625</v>
      </c>
      <c r="C30" s="98" t="s">
        <v>46</v>
      </c>
      <c r="D30" s="98" t="s">
        <v>27</v>
      </c>
      <c r="E30" s="98" t="s">
        <v>53</v>
      </c>
    </row>
    <row r="31" spans="2:7">
      <c r="B31" s="89" t="s">
        <v>21</v>
      </c>
      <c r="C31">
        <v>1</v>
      </c>
      <c r="D31">
        <v>3</v>
      </c>
      <c r="E31">
        <v>1</v>
      </c>
      <c r="F31" s="98" t="s">
        <v>27</v>
      </c>
      <c r="G31">
        <f>SUM(D31:D48)</f>
        <v>53</v>
      </c>
    </row>
    <row r="32" spans="2:7">
      <c r="B32" s="89" t="s">
        <v>62</v>
      </c>
      <c r="C32">
        <v>2</v>
      </c>
      <c r="D32">
        <v>8</v>
      </c>
      <c r="F32" s="98" t="s">
        <v>53</v>
      </c>
      <c r="G32">
        <f>SUM(E31:E48)</f>
        <v>10</v>
      </c>
    </row>
    <row r="33" spans="2:7">
      <c r="B33" s="89" t="s">
        <v>120</v>
      </c>
      <c r="E33">
        <v>2</v>
      </c>
      <c r="F33" s="98" t="s">
        <v>46</v>
      </c>
      <c r="G33">
        <f>SUM(C31:C48)</f>
        <v>14</v>
      </c>
    </row>
    <row r="34" spans="2:7">
      <c r="B34" s="89" t="s">
        <v>137</v>
      </c>
      <c r="D34">
        <v>2</v>
      </c>
    </row>
    <row r="35" spans="2:7">
      <c r="B35" s="89" t="s">
        <v>152</v>
      </c>
      <c r="D35">
        <v>2</v>
      </c>
    </row>
    <row r="36" spans="2:7">
      <c r="B36" s="89" t="s">
        <v>168</v>
      </c>
      <c r="C36">
        <v>1</v>
      </c>
      <c r="D36">
        <v>1</v>
      </c>
    </row>
    <row r="37" spans="2:7">
      <c r="B37" s="89" t="s">
        <v>183</v>
      </c>
      <c r="D37">
        <v>4</v>
      </c>
    </row>
    <row r="38" spans="2:7">
      <c r="B38" s="89" t="s">
        <v>206</v>
      </c>
      <c r="D38">
        <v>8</v>
      </c>
    </row>
    <row r="39" spans="2:7">
      <c r="B39" s="89" t="s">
        <v>253</v>
      </c>
      <c r="D39">
        <v>2</v>
      </c>
      <c r="E39">
        <v>1</v>
      </c>
    </row>
    <row r="40" spans="2:7">
      <c r="B40" s="89" t="s">
        <v>277</v>
      </c>
      <c r="D40">
        <v>1</v>
      </c>
      <c r="E40">
        <v>2</v>
      </c>
    </row>
    <row r="41" spans="2:7">
      <c r="B41" s="89" t="s">
        <v>299</v>
      </c>
      <c r="D41">
        <v>2</v>
      </c>
    </row>
    <row r="42" spans="2:7">
      <c r="B42" s="89" t="s">
        <v>334</v>
      </c>
      <c r="C42">
        <v>10</v>
      </c>
      <c r="D42">
        <v>7</v>
      </c>
    </row>
    <row r="43" spans="2:7">
      <c r="B43" s="89" t="s">
        <v>402</v>
      </c>
      <c r="D43">
        <v>1</v>
      </c>
      <c r="E43">
        <v>1</v>
      </c>
    </row>
    <row r="44" spans="2:7">
      <c r="B44" s="89" t="s">
        <v>425</v>
      </c>
      <c r="D44">
        <v>1</v>
      </c>
    </row>
    <row r="45" spans="2:7">
      <c r="B45" s="89" t="s">
        <v>322</v>
      </c>
      <c r="D45">
        <v>7</v>
      </c>
    </row>
    <row r="46" spans="2:7">
      <c r="B46" s="89" t="s">
        <v>471</v>
      </c>
      <c r="D46">
        <v>1</v>
      </c>
      <c r="E46">
        <v>1</v>
      </c>
    </row>
    <row r="47" spans="2:7">
      <c r="B47" s="89" t="s">
        <v>487</v>
      </c>
      <c r="D47">
        <v>1</v>
      </c>
      <c r="E47">
        <v>1</v>
      </c>
    </row>
    <row r="48" spans="2:7">
      <c r="B48" s="89" t="s">
        <v>502</v>
      </c>
      <c r="D48">
        <v>2</v>
      </c>
      <c r="E48">
        <v>1</v>
      </c>
    </row>
    <row r="54" spans="2:7">
      <c r="B54" t="s">
        <v>12</v>
      </c>
      <c r="C54" s="98" t="s">
        <v>626</v>
      </c>
      <c r="D54" s="98" t="s">
        <v>627</v>
      </c>
      <c r="E54" s="98" t="s">
        <v>72</v>
      </c>
      <c r="F54" s="98" t="s">
        <v>35</v>
      </c>
      <c r="G54" s="98" t="s">
        <v>623</v>
      </c>
    </row>
    <row r="55" spans="2:7">
      <c r="B55" s="89" t="s">
        <v>46</v>
      </c>
      <c r="F55">
        <v>11</v>
      </c>
      <c r="G55">
        <v>3</v>
      </c>
    </row>
    <row r="56" spans="2:7">
      <c r="B56" s="89" t="s">
        <v>27</v>
      </c>
      <c r="C56">
        <v>1</v>
      </c>
      <c r="D56">
        <v>4</v>
      </c>
      <c r="E56">
        <v>6</v>
      </c>
      <c r="F56">
        <v>41</v>
      </c>
      <c r="G56">
        <v>1</v>
      </c>
    </row>
    <row r="57" spans="2:7">
      <c r="B57" s="89" t="s">
        <v>53</v>
      </c>
      <c r="E57">
        <v>2</v>
      </c>
      <c r="F57">
        <v>8</v>
      </c>
    </row>
    <row r="58" spans="2:7">
      <c r="B58" s="89"/>
    </row>
    <row r="59" spans="2:7">
      <c r="B59" s="89"/>
    </row>
    <row r="60" spans="2:7">
      <c r="B60" s="100" t="s">
        <v>12</v>
      </c>
      <c r="C60" s="100" t="s">
        <v>27</v>
      </c>
      <c r="D60" s="100" t="s">
        <v>53</v>
      </c>
      <c r="E60" s="100" t="s">
        <v>46</v>
      </c>
    </row>
    <row r="61" spans="2:7">
      <c r="B61" s="98" t="s">
        <v>628</v>
      </c>
      <c r="C61">
        <v>1</v>
      </c>
    </row>
    <row r="62" spans="2:7">
      <c r="B62" s="98" t="s">
        <v>629</v>
      </c>
      <c r="C62">
        <v>6</v>
      </c>
      <c r="D62">
        <v>2</v>
      </c>
    </row>
    <row r="63" spans="2:7">
      <c r="B63" s="98" t="s">
        <v>630</v>
      </c>
      <c r="C63">
        <v>41</v>
      </c>
      <c r="D63">
        <v>8</v>
      </c>
      <c r="E63">
        <v>11</v>
      </c>
    </row>
    <row r="64" spans="2:7">
      <c r="B64" s="98" t="s">
        <v>631</v>
      </c>
      <c r="C64">
        <v>4</v>
      </c>
    </row>
    <row r="65" spans="2:5">
      <c r="B65" s="98" t="s">
        <v>632</v>
      </c>
      <c r="C65">
        <v>1</v>
      </c>
      <c r="E65">
        <v>3</v>
      </c>
    </row>
    <row r="67" spans="2:5">
      <c r="E67" s="101">
        <f>60/69</f>
        <v>0.86956521739130432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B1:AV103"/>
  <sheetViews>
    <sheetView showGridLines="0" view="pageBreakPreview" topLeftCell="B7" zoomScaleNormal="10" zoomScaleSheetLayoutView="100" workbookViewId="0">
      <pane xSplit="5" ySplit="3" topLeftCell="G10" activePane="bottomRight" state="frozen"/>
      <selection pane="bottomRight" activeCell="F96" sqref="F96"/>
      <selection pane="bottomLeft" activeCell="B10" sqref="B10"/>
      <selection pane="topRight" activeCell="G7" sqref="G7"/>
    </sheetView>
  </sheetViews>
  <sheetFormatPr defaultColWidth="11.42578125" defaultRowHeight="12.7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row r="2" spans="2:48" s="88" customFormat="1" ht="18.75" customHeight="1" thickBot="1">
      <c r="B2" s="189"/>
      <c r="C2" s="213" t="s">
        <v>0</v>
      </c>
      <c r="D2" s="214"/>
      <c r="E2" s="215"/>
      <c r="F2" s="228" t="s">
        <v>1</v>
      </c>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208"/>
      <c r="AJ2" s="211" t="s">
        <v>531</v>
      </c>
      <c r="AK2" s="204"/>
      <c r="AL2" s="204"/>
      <c r="AM2" s="204"/>
      <c r="AN2" s="204"/>
      <c r="AO2" s="204"/>
      <c r="AP2" s="204"/>
      <c r="AQ2" s="205"/>
      <c r="AR2" s="211" t="s">
        <v>532</v>
      </c>
      <c r="AS2" s="204"/>
      <c r="AT2" s="204"/>
      <c r="AU2" s="204"/>
      <c r="AV2" s="205"/>
    </row>
    <row r="3" spans="2:48" s="88" customFormat="1" ht="18.75" customHeight="1" thickBot="1">
      <c r="B3" s="190"/>
      <c r="C3" s="225"/>
      <c r="D3" s="226"/>
      <c r="E3" s="227"/>
      <c r="F3" s="229"/>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9"/>
      <c r="AJ3" s="211" t="s">
        <v>533</v>
      </c>
      <c r="AK3" s="204"/>
      <c r="AL3" s="204"/>
      <c r="AM3" s="204"/>
      <c r="AN3" s="204"/>
      <c r="AO3" s="204"/>
      <c r="AP3" s="204"/>
      <c r="AQ3" s="205"/>
      <c r="AR3" s="211">
        <v>1</v>
      </c>
      <c r="AS3" s="204"/>
      <c r="AT3" s="204"/>
      <c r="AU3" s="204"/>
      <c r="AV3" s="205"/>
    </row>
    <row r="4" spans="2:48" s="88" customFormat="1" ht="18.75" customHeight="1" thickBot="1">
      <c r="B4" s="190"/>
      <c r="C4" s="216"/>
      <c r="D4" s="217"/>
      <c r="E4" s="218"/>
      <c r="F4" s="230"/>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210"/>
      <c r="AJ4" s="211" t="s">
        <v>534</v>
      </c>
      <c r="AK4" s="204"/>
      <c r="AL4" s="204"/>
      <c r="AM4" s="204"/>
      <c r="AN4" s="204"/>
      <c r="AO4" s="204"/>
      <c r="AP4" s="204"/>
      <c r="AQ4" s="205"/>
      <c r="AR4" s="212">
        <v>43896</v>
      </c>
      <c r="AS4" s="206"/>
      <c r="AT4" s="206"/>
      <c r="AU4" s="206"/>
      <c r="AV4" s="207"/>
    </row>
    <row r="5" spans="2:48" s="88" customFormat="1" ht="15" customHeight="1">
      <c r="B5" s="190"/>
      <c r="C5" s="213" t="s">
        <v>2</v>
      </c>
      <c r="D5" s="214"/>
      <c r="E5" s="215"/>
      <c r="F5" s="228" t="s">
        <v>3</v>
      </c>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208"/>
      <c r="AJ5" s="213" t="s">
        <v>535</v>
      </c>
      <c r="AK5" s="214"/>
      <c r="AL5" s="214"/>
      <c r="AM5" s="214"/>
      <c r="AN5" s="214"/>
      <c r="AO5" s="214"/>
      <c r="AP5" s="214"/>
      <c r="AQ5" s="215"/>
      <c r="AR5" s="219" t="s">
        <v>536</v>
      </c>
      <c r="AS5" s="185"/>
      <c r="AT5" s="185"/>
      <c r="AU5" s="185"/>
      <c r="AV5" s="186"/>
    </row>
    <row r="6" spans="2:48" s="88" customFormat="1" ht="15.75" customHeight="1" thickBot="1">
      <c r="B6" s="191"/>
      <c r="C6" s="216"/>
      <c r="D6" s="217"/>
      <c r="E6" s="218"/>
      <c r="F6" s="230"/>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210"/>
      <c r="AJ6" s="216"/>
      <c r="AK6" s="217"/>
      <c r="AL6" s="217"/>
      <c r="AM6" s="217"/>
      <c r="AN6" s="217"/>
      <c r="AO6" s="217"/>
      <c r="AP6" s="217"/>
      <c r="AQ6" s="218"/>
      <c r="AR6" s="220"/>
      <c r="AS6" s="187"/>
      <c r="AT6" s="187"/>
      <c r="AU6" s="187"/>
      <c r="AV6" s="188"/>
    </row>
    <row r="7" spans="2:48" ht="13.5" thickBot="1"/>
    <row r="8" spans="2:48" ht="15" customHeight="1">
      <c r="B8" s="233" t="s">
        <v>4</v>
      </c>
      <c r="C8" s="223" t="s">
        <v>5</v>
      </c>
      <c r="D8" s="223" t="s">
        <v>6</v>
      </c>
      <c r="E8" s="223" t="s">
        <v>7</v>
      </c>
      <c r="F8" s="223" t="s">
        <v>8</v>
      </c>
      <c r="G8" s="221" t="s">
        <v>9</v>
      </c>
      <c r="H8" s="223" t="s">
        <v>10</v>
      </c>
      <c r="I8" s="231" t="s">
        <v>11</v>
      </c>
      <c r="J8" s="223" t="s">
        <v>12</v>
      </c>
      <c r="K8" s="223" t="s">
        <v>13</v>
      </c>
      <c r="L8" s="223" t="s">
        <v>14</v>
      </c>
      <c r="M8" s="223" t="s">
        <v>15</v>
      </c>
      <c r="N8" s="223"/>
      <c r="O8" s="223"/>
      <c r="P8" s="223"/>
      <c r="Q8" s="223" t="s">
        <v>16</v>
      </c>
      <c r="R8" s="223" t="s">
        <v>17</v>
      </c>
      <c r="S8" s="223" t="s">
        <v>18</v>
      </c>
      <c r="T8" s="223" t="s">
        <v>537</v>
      </c>
      <c r="U8" s="223"/>
      <c r="V8" s="223" t="s">
        <v>538</v>
      </c>
      <c r="W8" s="223"/>
      <c r="X8" s="223" t="s">
        <v>539</v>
      </c>
      <c r="Y8" s="223"/>
      <c r="Z8" s="223" t="s">
        <v>540</v>
      </c>
      <c r="AA8" s="223"/>
      <c r="AB8" s="223" t="s">
        <v>541</v>
      </c>
      <c r="AC8" s="223"/>
      <c r="AD8" s="223" t="s">
        <v>542</v>
      </c>
      <c r="AE8" s="223"/>
      <c r="AF8" s="223" t="s">
        <v>543</v>
      </c>
      <c r="AG8" s="223"/>
      <c r="AH8" s="223" t="s">
        <v>544</v>
      </c>
      <c r="AI8" s="223"/>
      <c r="AJ8" s="223" t="s">
        <v>545</v>
      </c>
      <c r="AK8" s="223"/>
      <c r="AL8" s="223" t="s">
        <v>546</v>
      </c>
      <c r="AM8" s="223"/>
      <c r="AN8" s="223" t="s">
        <v>547</v>
      </c>
      <c r="AO8" s="223"/>
      <c r="AP8" s="223" t="s">
        <v>548</v>
      </c>
      <c r="AQ8" s="223"/>
      <c r="AR8" s="223" t="s">
        <v>549</v>
      </c>
      <c r="AS8" s="223"/>
      <c r="AT8" s="223" t="s">
        <v>550</v>
      </c>
      <c r="AU8" s="223" t="s">
        <v>19</v>
      </c>
      <c r="AV8" s="238" t="s">
        <v>20</v>
      </c>
    </row>
    <row r="9" spans="2:48">
      <c r="B9" s="234"/>
      <c r="C9" s="224"/>
      <c r="D9" s="224"/>
      <c r="E9" s="224"/>
      <c r="F9" s="224"/>
      <c r="G9" s="222"/>
      <c r="H9" s="224"/>
      <c r="I9" s="232"/>
      <c r="J9" s="224"/>
      <c r="K9" s="224"/>
      <c r="L9" s="224"/>
      <c r="M9" s="165" t="s">
        <v>633</v>
      </c>
      <c r="N9" s="165" t="s">
        <v>634</v>
      </c>
      <c r="O9" s="165" t="s">
        <v>635</v>
      </c>
      <c r="P9" s="165" t="s">
        <v>636</v>
      </c>
      <c r="Q9" s="224"/>
      <c r="R9" s="224"/>
      <c r="S9" s="224"/>
      <c r="T9" s="165" t="s">
        <v>637</v>
      </c>
      <c r="U9" s="165" t="s">
        <v>638</v>
      </c>
      <c r="V9" s="165" t="s">
        <v>637</v>
      </c>
      <c r="W9" s="165" t="s">
        <v>638</v>
      </c>
      <c r="X9" s="165" t="s">
        <v>637</v>
      </c>
      <c r="Y9" s="165" t="s">
        <v>638</v>
      </c>
      <c r="Z9" s="165" t="s">
        <v>637</v>
      </c>
      <c r="AA9" s="165" t="s">
        <v>638</v>
      </c>
      <c r="AB9" s="165" t="s">
        <v>637</v>
      </c>
      <c r="AC9" s="165" t="s">
        <v>638</v>
      </c>
      <c r="AD9" s="165" t="s">
        <v>637</v>
      </c>
      <c r="AE9" s="165" t="s">
        <v>638</v>
      </c>
      <c r="AF9" s="165" t="s">
        <v>637</v>
      </c>
      <c r="AG9" s="165" t="s">
        <v>638</v>
      </c>
      <c r="AH9" s="165" t="s">
        <v>637</v>
      </c>
      <c r="AI9" s="165" t="s">
        <v>638</v>
      </c>
      <c r="AJ9" s="165" t="s">
        <v>637</v>
      </c>
      <c r="AK9" s="165" t="s">
        <v>638</v>
      </c>
      <c r="AL9" s="165" t="s">
        <v>637</v>
      </c>
      <c r="AM9" s="165" t="s">
        <v>638</v>
      </c>
      <c r="AN9" s="165" t="s">
        <v>637</v>
      </c>
      <c r="AO9" s="165" t="s">
        <v>638</v>
      </c>
      <c r="AP9" s="165" t="s">
        <v>637</v>
      </c>
      <c r="AQ9" s="165" t="s">
        <v>638</v>
      </c>
      <c r="AR9" s="165" t="s">
        <v>637</v>
      </c>
      <c r="AS9" s="165" t="s">
        <v>638</v>
      </c>
      <c r="AT9" s="224"/>
      <c r="AU9" s="224"/>
      <c r="AV9" s="239"/>
    </row>
    <row r="10" spans="2:48" ht="76.5" hidden="1" customHeight="1">
      <c r="B10" s="65">
        <v>1</v>
      </c>
      <c r="C10" s="2" t="s">
        <v>62</v>
      </c>
      <c r="D10" s="6" t="s">
        <v>63</v>
      </c>
      <c r="E10" s="2" t="s">
        <v>64</v>
      </c>
      <c r="F10" s="6" t="s">
        <v>639</v>
      </c>
      <c r="G10" s="6" t="s">
        <v>66</v>
      </c>
      <c r="H10" s="1" t="s">
        <v>67</v>
      </c>
      <c r="I10" s="2" t="s">
        <v>27</v>
      </c>
      <c r="J10" s="2" t="s">
        <v>68</v>
      </c>
      <c r="K10" s="2" t="s">
        <v>29</v>
      </c>
      <c r="L10" s="2" t="s">
        <v>69</v>
      </c>
      <c r="M10" s="6" t="s">
        <v>70</v>
      </c>
      <c r="N10" s="6" t="s">
        <v>71</v>
      </c>
      <c r="O10" s="2"/>
      <c r="P10" s="2"/>
      <c r="Q10" s="5" t="s">
        <v>33</v>
      </c>
      <c r="R10" s="5" t="s">
        <v>34</v>
      </c>
      <c r="S10" s="74">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2">
        <f>+T10+V10+X10+Z10+AB10+AD10+AF10+AH10+AJ10+AL10+AN10+AP10</f>
        <v>403</v>
      </c>
      <c r="AS10" s="22">
        <f>+U10+W10+Y10+AA10+AC10+AE10+AG10+AI10+AK10+AM10+AO10+AQ10</f>
        <v>143</v>
      </c>
      <c r="AT10" s="19">
        <f>+AS10/AR10</f>
        <v>0.35483870967741937</v>
      </c>
      <c r="AU10" s="23" t="s">
        <v>626</v>
      </c>
      <c r="AV10" s="60"/>
    </row>
    <row r="11" spans="2:48" ht="76.5" hidden="1" customHeight="1">
      <c r="B11" s="65">
        <v>2</v>
      </c>
      <c r="C11" s="2" t="s">
        <v>62</v>
      </c>
      <c r="D11" s="6" t="s">
        <v>63</v>
      </c>
      <c r="E11" s="2" t="s">
        <v>74</v>
      </c>
      <c r="F11" s="6" t="s">
        <v>75</v>
      </c>
      <c r="G11" s="6" t="s">
        <v>76</v>
      </c>
      <c r="H11" s="1" t="s">
        <v>67</v>
      </c>
      <c r="I11" s="2" t="s">
        <v>27</v>
      </c>
      <c r="J11" s="2" t="s">
        <v>68</v>
      </c>
      <c r="K11" s="2" t="s">
        <v>29</v>
      </c>
      <c r="L11" s="2" t="s">
        <v>69</v>
      </c>
      <c r="M11" s="6" t="s">
        <v>77</v>
      </c>
      <c r="N11" s="6" t="s">
        <v>78</v>
      </c>
      <c r="O11" s="2"/>
      <c r="P11" s="2"/>
      <c r="Q11" s="5" t="s">
        <v>33</v>
      </c>
      <c r="R11" s="5" t="s">
        <v>34</v>
      </c>
      <c r="S11" s="74">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2">
        <f t="shared" ref="AR11:AS72" si="0">+T11+V11+X11+Z11+AB11+AD11+AF11+AH11+AJ11+AL11+AN11+AP11</f>
        <v>120</v>
      </c>
      <c r="AS11" s="22">
        <f t="shared" si="0"/>
        <v>62</v>
      </c>
      <c r="AT11" s="19">
        <f>+AS11/AR11</f>
        <v>0.51666666666666672</v>
      </c>
      <c r="AU11" s="91" t="s">
        <v>72</v>
      </c>
      <c r="AV11" s="60"/>
    </row>
    <row r="12" spans="2:48" ht="76.5" hidden="1" customHeight="1">
      <c r="B12" s="65">
        <v>3</v>
      </c>
      <c r="C12" s="2" t="s">
        <v>62</v>
      </c>
      <c r="D12" s="6" t="s">
        <v>80</v>
      </c>
      <c r="E12" s="5" t="s">
        <v>640</v>
      </c>
      <c r="F12" s="5" t="s">
        <v>641</v>
      </c>
      <c r="G12" s="90" t="s">
        <v>642</v>
      </c>
      <c r="H12" s="5" t="s">
        <v>67</v>
      </c>
      <c r="I12" s="2" t="s">
        <v>27</v>
      </c>
      <c r="J12" s="2" t="s">
        <v>68</v>
      </c>
      <c r="K12" s="2" t="s">
        <v>29</v>
      </c>
      <c r="L12" s="2" t="s">
        <v>69</v>
      </c>
      <c r="M12" s="6" t="s">
        <v>643</v>
      </c>
      <c r="N12" s="6" t="s">
        <v>644</v>
      </c>
      <c r="O12" s="2"/>
      <c r="P12" s="2"/>
      <c r="Q12" s="5" t="s">
        <v>33</v>
      </c>
      <c r="R12" s="5" t="s">
        <v>34</v>
      </c>
      <c r="S12" s="74">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2">
        <f t="shared" si="0"/>
        <v>119166</v>
      </c>
      <c r="AS12" s="22">
        <f t="shared" si="0"/>
        <v>119166</v>
      </c>
      <c r="AT12" s="19">
        <f>+(AS12*50%)/AR12</f>
        <v>0.5</v>
      </c>
      <c r="AU12" s="23" t="s">
        <v>626</v>
      </c>
      <c r="AV12" s="60"/>
    </row>
    <row r="13" spans="2:48" ht="76.5" hidden="1" customHeight="1">
      <c r="B13" s="65">
        <v>4</v>
      </c>
      <c r="C13" s="2" t="s">
        <v>62</v>
      </c>
      <c r="D13" s="6" t="s">
        <v>80</v>
      </c>
      <c r="E13" s="2" t="s">
        <v>64</v>
      </c>
      <c r="F13" s="6" t="s">
        <v>87</v>
      </c>
      <c r="G13" s="6" t="s">
        <v>88</v>
      </c>
      <c r="H13" s="1" t="s">
        <v>67</v>
      </c>
      <c r="I13" s="2" t="s">
        <v>27</v>
      </c>
      <c r="J13" s="2" t="s">
        <v>68</v>
      </c>
      <c r="K13" s="2" t="s">
        <v>29</v>
      </c>
      <c r="L13" s="2" t="s">
        <v>69</v>
      </c>
      <c r="M13" s="6" t="s">
        <v>89</v>
      </c>
      <c r="N13" s="6" t="s">
        <v>90</v>
      </c>
      <c r="O13" s="2"/>
      <c r="P13" s="2"/>
      <c r="Q13" s="5" t="s">
        <v>33</v>
      </c>
      <c r="R13" s="5" t="s">
        <v>34</v>
      </c>
      <c r="S13" s="74">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2">
        <f t="shared" si="0"/>
        <v>400</v>
      </c>
      <c r="AS13" s="22">
        <f t="shared" si="0"/>
        <v>112</v>
      </c>
      <c r="AT13" s="19">
        <f t="shared" ref="AT13:AT24" si="1">+AS13/AR13</f>
        <v>0.28000000000000003</v>
      </c>
      <c r="AU13" s="23" t="s">
        <v>626</v>
      </c>
      <c r="AV13" s="60"/>
    </row>
    <row r="14" spans="2:48" ht="104.25" hidden="1" customHeight="1">
      <c r="B14" s="65">
        <v>5</v>
      </c>
      <c r="C14" s="2" t="s">
        <v>62</v>
      </c>
      <c r="D14" s="6" t="s">
        <v>80</v>
      </c>
      <c r="E14" s="2" t="s">
        <v>81</v>
      </c>
      <c r="F14" s="6" t="s">
        <v>99</v>
      </c>
      <c r="G14" s="6" t="s">
        <v>100</v>
      </c>
      <c r="H14" s="1" t="s">
        <v>67</v>
      </c>
      <c r="I14" s="2" t="s">
        <v>27</v>
      </c>
      <c r="J14" s="2" t="s">
        <v>68</v>
      </c>
      <c r="K14" s="2" t="s">
        <v>29</v>
      </c>
      <c r="L14" s="2" t="s">
        <v>69</v>
      </c>
      <c r="M14" s="6" t="s">
        <v>101</v>
      </c>
      <c r="N14" s="6" t="s">
        <v>102</v>
      </c>
      <c r="O14" s="2"/>
      <c r="P14" s="2"/>
      <c r="Q14" s="5" t="s">
        <v>33</v>
      </c>
      <c r="R14" s="5" t="s">
        <v>34</v>
      </c>
      <c r="S14" s="74">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2">
        <f t="shared" si="0"/>
        <v>180</v>
      </c>
      <c r="AS14" s="22">
        <f t="shared" si="0"/>
        <v>88</v>
      </c>
      <c r="AT14" s="19">
        <f t="shared" si="1"/>
        <v>0.48888888888888887</v>
      </c>
      <c r="AU14" s="23" t="s">
        <v>626</v>
      </c>
      <c r="AV14" s="60"/>
    </row>
    <row r="15" spans="2:48" ht="76.5" hidden="1" customHeight="1">
      <c r="B15" s="65">
        <v>6</v>
      </c>
      <c r="C15" s="2" t="s">
        <v>62</v>
      </c>
      <c r="D15" s="6" t="s">
        <v>80</v>
      </c>
      <c r="E15" s="2" t="s">
        <v>64</v>
      </c>
      <c r="F15" s="6" t="s">
        <v>104</v>
      </c>
      <c r="G15" s="6" t="s">
        <v>105</v>
      </c>
      <c r="H15" s="1" t="s">
        <v>67</v>
      </c>
      <c r="I15" s="2" t="s">
        <v>27</v>
      </c>
      <c r="J15" s="2" t="s">
        <v>68</v>
      </c>
      <c r="K15" s="2" t="s">
        <v>29</v>
      </c>
      <c r="L15" s="2" t="s">
        <v>69</v>
      </c>
      <c r="M15" s="6" t="s">
        <v>106</v>
      </c>
      <c r="N15" s="6" t="s">
        <v>107</v>
      </c>
      <c r="O15" s="2"/>
      <c r="P15" s="2"/>
      <c r="Q15" s="5" t="s">
        <v>33</v>
      </c>
      <c r="R15" s="5"/>
      <c r="S15" s="74">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2">
        <f t="shared" si="0"/>
        <v>241</v>
      </c>
      <c r="AS15" s="22">
        <f t="shared" si="0"/>
        <v>148</v>
      </c>
      <c r="AT15" s="81">
        <f t="shared" si="1"/>
        <v>0.61410788381742742</v>
      </c>
      <c r="AU15" s="91" t="s">
        <v>72</v>
      </c>
      <c r="AV15" s="60" t="s">
        <v>645</v>
      </c>
    </row>
    <row r="16" spans="2:48" ht="76.5" hidden="1" customHeight="1">
      <c r="B16" s="65">
        <v>7</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c r="S16" s="74">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2">
        <f t="shared" si="0"/>
        <v>768</v>
      </c>
      <c r="AS16" s="22">
        <f t="shared" si="0"/>
        <v>416</v>
      </c>
      <c r="AT16" s="81">
        <f t="shared" si="1"/>
        <v>0.54166666666666663</v>
      </c>
      <c r="AU16" s="91" t="s">
        <v>72</v>
      </c>
      <c r="AV16" s="60"/>
    </row>
    <row r="17" spans="2:48" ht="76.5" hidden="1" customHeight="1">
      <c r="B17" s="65">
        <v>8</v>
      </c>
      <c r="C17" s="2" t="s">
        <v>62</v>
      </c>
      <c r="D17" s="6" t="s">
        <v>80</v>
      </c>
      <c r="E17" s="2" t="s">
        <v>74</v>
      </c>
      <c r="F17" s="6" t="s">
        <v>114</v>
      </c>
      <c r="G17" s="6" t="s">
        <v>115</v>
      </c>
      <c r="H17" s="1" t="s">
        <v>67</v>
      </c>
      <c r="I17" s="2" t="s">
        <v>46</v>
      </c>
      <c r="J17" s="2" t="s">
        <v>68</v>
      </c>
      <c r="K17" s="2" t="s">
        <v>29</v>
      </c>
      <c r="L17" s="2" t="s">
        <v>116</v>
      </c>
      <c r="M17" s="6" t="s">
        <v>117</v>
      </c>
      <c r="N17" s="6" t="s">
        <v>118</v>
      </c>
      <c r="O17" s="2"/>
      <c r="P17" s="2"/>
      <c r="Q17" s="5" t="s">
        <v>33</v>
      </c>
      <c r="R17" s="5" t="s">
        <v>34</v>
      </c>
      <c r="S17" s="74">
        <v>0.7</v>
      </c>
      <c r="T17" s="2"/>
      <c r="U17" s="2"/>
      <c r="V17" s="2"/>
      <c r="W17" s="2"/>
      <c r="X17" s="2"/>
      <c r="Y17" s="2"/>
      <c r="Z17" s="2"/>
      <c r="AA17" s="2"/>
      <c r="AB17" s="2"/>
      <c r="AC17" s="2"/>
      <c r="AD17" s="2"/>
      <c r="AE17" s="2"/>
      <c r="AF17" s="2"/>
      <c r="AG17" s="2"/>
      <c r="AH17" s="2"/>
      <c r="AI17" s="2"/>
      <c r="AJ17" s="2"/>
      <c r="AK17" s="2"/>
      <c r="AL17" s="2"/>
      <c r="AM17" s="2"/>
      <c r="AN17" s="2"/>
      <c r="AO17" s="2"/>
      <c r="AP17" s="2"/>
      <c r="AQ17" s="2"/>
      <c r="AR17" s="22">
        <f t="shared" si="0"/>
        <v>0</v>
      </c>
      <c r="AS17" s="22">
        <f t="shared" si="0"/>
        <v>0</v>
      </c>
      <c r="AT17" s="19" t="e">
        <f t="shared" si="1"/>
        <v>#DIV/0!</v>
      </c>
      <c r="AU17" s="2"/>
      <c r="AV17" s="60" t="s">
        <v>646</v>
      </c>
    </row>
    <row r="18" spans="2:48" ht="93.75" hidden="1" customHeight="1">
      <c r="B18" s="65">
        <v>9</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2">
        <f t="shared" si="0"/>
        <v>3471</v>
      </c>
      <c r="AS18" s="22">
        <f t="shared" si="0"/>
        <v>3391</v>
      </c>
      <c r="AT18" s="19">
        <f t="shared" si="1"/>
        <v>0.97695188706424663</v>
      </c>
      <c r="AU18" s="78" t="s">
        <v>35</v>
      </c>
      <c r="AV18" s="60"/>
    </row>
    <row r="19" spans="2:48" ht="93.75" hidden="1" customHeight="1">
      <c r="B19" s="65">
        <v>10</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647</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2">
        <f t="shared" si="0"/>
        <v>9176</v>
      </c>
      <c r="AS19" s="22">
        <f t="shared" si="0"/>
        <v>2694</v>
      </c>
      <c r="AT19" s="19">
        <f t="shared" si="1"/>
        <v>0.29359197907585005</v>
      </c>
      <c r="AU19" s="78" t="s">
        <v>35</v>
      </c>
      <c r="AV19" s="60"/>
    </row>
    <row r="20" spans="2:48" ht="93" hidden="1" customHeight="1">
      <c r="B20" s="65">
        <v>11</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2">
        <f t="shared" si="0"/>
        <v>1493</v>
      </c>
      <c r="AS20" s="22">
        <f t="shared" si="0"/>
        <v>1564</v>
      </c>
      <c r="AT20" s="19">
        <f t="shared" si="1"/>
        <v>1.0475552578700602</v>
      </c>
      <c r="AU20" s="78" t="s">
        <v>35</v>
      </c>
      <c r="AV20" s="60" t="s">
        <v>648</v>
      </c>
    </row>
    <row r="21" spans="2:48" ht="99.75" hidden="1" customHeight="1">
      <c r="B21" s="65">
        <v>12</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2">
        <f>+AVERAGE(T21,V21,X21,Z21,AB21,AD21,AF21,AH21,AJ21,AL21,AN21,AP21)</f>
        <v>26771.833333333332</v>
      </c>
      <c r="AS21" s="22">
        <f>+AVERAGE(U21,W21,Y21,AA21,AC21,AE21,AG21,AI21,AK21,AM21,AO21,AQ21)</f>
        <v>26755</v>
      </c>
      <c r="AT21" s="19">
        <f t="shared" si="1"/>
        <v>0.99937122971282011</v>
      </c>
      <c r="AU21" s="78" t="s">
        <v>35</v>
      </c>
      <c r="AV21" s="60"/>
    </row>
    <row r="22" spans="2:48" ht="93" hidden="1" customHeight="1">
      <c r="B22" s="65">
        <v>13</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2">
        <f t="shared" si="0"/>
        <v>20</v>
      </c>
      <c r="AS22" s="22">
        <f t="shared" si="0"/>
        <v>18</v>
      </c>
      <c r="AT22" s="19">
        <f t="shared" si="1"/>
        <v>0.9</v>
      </c>
      <c r="AU22" s="78" t="s">
        <v>35</v>
      </c>
      <c r="AV22" s="60" t="s">
        <v>649</v>
      </c>
    </row>
    <row r="23" spans="2:48" ht="93" hidden="1" customHeight="1">
      <c r="B23" s="65">
        <v>14</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2">
        <f t="shared" si="0"/>
        <v>5046</v>
      </c>
      <c r="AS23" s="22">
        <f t="shared" si="0"/>
        <v>4966</v>
      </c>
      <c r="AT23" s="19">
        <f t="shared" si="1"/>
        <v>0.98414585810543009</v>
      </c>
      <c r="AU23" s="78" t="s">
        <v>35</v>
      </c>
      <c r="AV23" s="60"/>
    </row>
    <row r="24" spans="2:48" ht="93" hidden="1" customHeight="1">
      <c r="B24" s="65"/>
      <c r="C24" s="2" t="s">
        <v>21</v>
      </c>
      <c r="D24" s="6" t="s">
        <v>22</v>
      </c>
      <c r="E24" s="2" t="s">
        <v>23</v>
      </c>
      <c r="F24" s="6" t="s">
        <v>650</v>
      </c>
      <c r="G24" s="6" t="s">
        <v>651</v>
      </c>
      <c r="H24" s="2" t="s">
        <v>26</v>
      </c>
      <c r="I24" s="2" t="s">
        <v>27</v>
      </c>
      <c r="J24" s="2" t="s">
        <v>39</v>
      </c>
      <c r="K24" s="2" t="s">
        <v>29</v>
      </c>
      <c r="L24" s="2" t="s">
        <v>652</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2">
        <f>+AVERAGE(T24,V24,X24,Z24,AB24,AD24,AF24,AH24,AJ24,AL24,AN24,AP24)</f>
        <v>28187</v>
      </c>
      <c r="AS24" s="22">
        <f>+AVERAGE(U24,W24,Y24,AA24,AC24,AE24,AG24,AI24,AK24,AM24,AO24,AQ24)</f>
        <v>3050</v>
      </c>
      <c r="AT24" s="19">
        <f t="shared" si="1"/>
        <v>0.10820591052612907</v>
      </c>
      <c r="AU24" s="78" t="s">
        <v>35</v>
      </c>
      <c r="AV24" s="60" t="s">
        <v>653</v>
      </c>
    </row>
    <row r="25" spans="2:48" ht="115.5" hidden="1" customHeight="1">
      <c r="B25" s="65">
        <v>15</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654</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2">
        <f t="shared" si="0"/>
        <v>20</v>
      </c>
      <c r="AS25" s="22">
        <f t="shared" si="0"/>
        <v>23</v>
      </c>
      <c r="AT25" s="19">
        <f>+(AS25/AR25)-1</f>
        <v>0.14999999999999991</v>
      </c>
      <c r="AU25" s="23" t="s">
        <v>626</v>
      </c>
      <c r="AV25" s="60" t="s">
        <v>655</v>
      </c>
    </row>
    <row r="26" spans="2:48" ht="115.5" hidden="1" customHeight="1">
      <c r="B26" s="65">
        <v>16</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2">
        <v>12</v>
      </c>
      <c r="U26" s="92">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2">
        <f t="shared" si="0"/>
        <v>43</v>
      </c>
      <c r="AS26" s="22">
        <f t="shared" si="0"/>
        <v>37</v>
      </c>
      <c r="AT26" s="19">
        <f t="shared" ref="AT26:AT34" si="2">+AS26/AR26</f>
        <v>0.86046511627906974</v>
      </c>
      <c r="AU26" s="78" t="s">
        <v>35</v>
      </c>
      <c r="AV26" s="60"/>
    </row>
    <row r="27" spans="2:48" ht="84" hidden="1" customHeight="1">
      <c r="B27" s="65">
        <v>17</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2">
        <f t="shared" si="0"/>
        <v>2708</v>
      </c>
      <c r="AS27" s="22">
        <f t="shared" si="0"/>
        <v>2708</v>
      </c>
      <c r="AT27" s="19">
        <f t="shared" si="2"/>
        <v>1</v>
      </c>
      <c r="AU27" s="78" t="s">
        <v>35</v>
      </c>
      <c r="AV27" s="60"/>
    </row>
    <row r="28" spans="2:48" ht="84" hidden="1" customHeight="1">
      <c r="B28" s="65">
        <v>18</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2">
        <f t="shared" si="0"/>
        <v>2482</v>
      </c>
      <c r="AS28" s="22">
        <f t="shared" si="0"/>
        <v>26</v>
      </c>
      <c r="AT28" s="19">
        <f t="shared" si="2"/>
        <v>1.0475423045930701E-2</v>
      </c>
      <c r="AU28" s="78" t="s">
        <v>35</v>
      </c>
      <c r="AV28" s="60"/>
    </row>
    <row r="29" spans="2:48" ht="84" hidden="1" customHeight="1">
      <c r="B29" s="65">
        <v>19</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656</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2">
        <f t="shared" si="0"/>
        <v>404</v>
      </c>
      <c r="AS29" s="22">
        <f t="shared" si="0"/>
        <v>2724</v>
      </c>
      <c r="AT29" s="80">
        <f t="shared" si="2"/>
        <v>6.7425742574257423</v>
      </c>
      <c r="AU29" s="78" t="s">
        <v>35</v>
      </c>
      <c r="AV29" s="60"/>
    </row>
    <row r="30" spans="2:48" ht="100.5" hidden="1" customHeight="1">
      <c r="B30" s="65">
        <v>20</v>
      </c>
      <c r="C30" s="2" t="s">
        <v>137</v>
      </c>
      <c r="D30" s="6" t="s">
        <v>138</v>
      </c>
      <c r="E30" s="2" t="s">
        <v>139</v>
      </c>
      <c r="F30" s="6" t="s">
        <v>657</v>
      </c>
      <c r="G30" s="6" t="s">
        <v>658</v>
      </c>
      <c r="H30" s="2" t="s">
        <v>142</v>
      </c>
      <c r="I30" s="2" t="s">
        <v>27</v>
      </c>
      <c r="J30" s="2" t="s">
        <v>68</v>
      </c>
      <c r="K30" s="2" t="s">
        <v>29</v>
      </c>
      <c r="L30" s="2" t="s">
        <v>143</v>
      </c>
      <c r="M30" s="6" t="s">
        <v>659</v>
      </c>
      <c r="N30" s="6" t="s">
        <v>660</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hidden="1" customHeight="1">
      <c r="B31" s="65">
        <v>21</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2">
        <f t="shared" si="0"/>
        <v>37</v>
      </c>
      <c r="AS31" s="22">
        <f t="shared" si="0"/>
        <v>37</v>
      </c>
      <c r="AT31" s="82">
        <f>+AS31/AR31</f>
        <v>1</v>
      </c>
      <c r="AU31" s="78" t="s">
        <v>35</v>
      </c>
      <c r="AV31" s="60"/>
    </row>
    <row r="32" spans="2:48" ht="113.25" hidden="1" customHeight="1">
      <c r="B32" s="65">
        <v>22</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2">
        <f t="shared" si="0"/>
        <v>68</v>
      </c>
      <c r="AS32" s="22">
        <f t="shared" si="0"/>
        <v>68</v>
      </c>
      <c r="AT32" s="19">
        <f t="shared" si="2"/>
        <v>1</v>
      </c>
      <c r="AU32" s="78" t="s">
        <v>35</v>
      </c>
      <c r="AV32" s="60"/>
    </row>
    <row r="33" spans="2:48" ht="113.25" hidden="1" customHeight="1">
      <c r="B33" s="65">
        <v>23</v>
      </c>
      <c r="C33" s="2" t="s">
        <v>168</v>
      </c>
      <c r="D33" s="6" t="s">
        <v>169</v>
      </c>
      <c r="E33" s="2" t="s">
        <v>170</v>
      </c>
      <c r="F33" s="6" t="s">
        <v>171</v>
      </c>
      <c r="G33" s="6" t="s">
        <v>172</v>
      </c>
      <c r="H33" s="2" t="s">
        <v>173</v>
      </c>
      <c r="I33" s="2" t="s">
        <v>27</v>
      </c>
      <c r="J33" s="2" t="s">
        <v>68</v>
      </c>
      <c r="K33" s="2" t="s">
        <v>29</v>
      </c>
      <c r="L33" s="2" t="s">
        <v>69</v>
      </c>
      <c r="M33" s="6" t="s">
        <v>174</v>
      </c>
      <c r="N33" s="6" t="s">
        <v>661</v>
      </c>
      <c r="O33" s="2"/>
      <c r="P33" s="2"/>
      <c r="Q33" s="5" t="s">
        <v>33</v>
      </c>
      <c r="R33" s="5" t="s">
        <v>34</v>
      </c>
      <c r="S33" s="74">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2">
        <f t="shared" si="0"/>
        <v>0</v>
      </c>
      <c r="AS33" s="22">
        <f t="shared" si="0"/>
        <v>0</v>
      </c>
      <c r="AT33" s="19" t="e">
        <f t="shared" si="2"/>
        <v>#DIV/0!</v>
      </c>
      <c r="AU33" s="2"/>
      <c r="AV33" s="60" t="s">
        <v>662</v>
      </c>
    </row>
    <row r="34" spans="2:48" ht="113.25" hidden="1" customHeight="1">
      <c r="B34" s="65">
        <v>24</v>
      </c>
      <c r="C34" s="2" t="s">
        <v>183</v>
      </c>
      <c r="D34" s="6" t="s">
        <v>184</v>
      </c>
      <c r="E34" s="2" t="s">
        <v>185</v>
      </c>
      <c r="F34" s="6" t="s">
        <v>186</v>
      </c>
      <c r="G34" s="6" t="s">
        <v>187</v>
      </c>
      <c r="H34" s="2" t="s">
        <v>188</v>
      </c>
      <c r="I34" s="2" t="s">
        <v>27</v>
      </c>
      <c r="J34" s="2" t="s">
        <v>68</v>
      </c>
      <c r="K34" s="2" t="s">
        <v>29</v>
      </c>
      <c r="L34" s="2" t="s">
        <v>116</v>
      </c>
      <c r="M34" s="6" t="s">
        <v>189</v>
      </c>
      <c r="N34" s="6" t="s">
        <v>190</v>
      </c>
      <c r="O34" s="2"/>
      <c r="P34" s="2"/>
      <c r="Q34" s="5" t="s">
        <v>33</v>
      </c>
      <c r="R34" s="5" t="s">
        <v>34</v>
      </c>
      <c r="S34" s="74">
        <v>0.9</v>
      </c>
      <c r="T34" s="2"/>
      <c r="U34" s="2"/>
      <c r="V34" s="2"/>
      <c r="W34" s="2"/>
      <c r="X34" s="2"/>
      <c r="Y34" s="2"/>
      <c r="Z34" s="2"/>
      <c r="AA34" s="2"/>
      <c r="AB34" s="2"/>
      <c r="AC34" s="2"/>
      <c r="AD34" s="2"/>
      <c r="AE34" s="2"/>
      <c r="AF34" s="2"/>
      <c r="AG34" s="2"/>
      <c r="AH34" s="2"/>
      <c r="AI34" s="2"/>
      <c r="AJ34" s="2"/>
      <c r="AK34" s="2"/>
      <c r="AL34" s="2"/>
      <c r="AM34" s="2"/>
      <c r="AN34" s="2"/>
      <c r="AO34" s="2"/>
      <c r="AP34" s="2"/>
      <c r="AQ34" s="2"/>
      <c r="AR34" s="22">
        <f t="shared" si="0"/>
        <v>0</v>
      </c>
      <c r="AS34" s="22">
        <f t="shared" si="0"/>
        <v>0</v>
      </c>
      <c r="AT34" s="19" t="e">
        <f t="shared" si="2"/>
        <v>#DIV/0!</v>
      </c>
      <c r="AU34" s="2"/>
      <c r="AV34" s="60"/>
    </row>
    <row r="35" spans="2:48" ht="91.5" hidden="1" customHeight="1">
      <c r="B35" s="65">
        <v>25</v>
      </c>
      <c r="C35" s="2" t="s">
        <v>183</v>
      </c>
      <c r="D35" s="6" t="s">
        <v>184</v>
      </c>
      <c r="E35" s="2" t="s">
        <v>185</v>
      </c>
      <c r="F35" s="6" t="s">
        <v>192</v>
      </c>
      <c r="G35" s="6" t="s">
        <v>193</v>
      </c>
      <c r="H35" s="2" t="s">
        <v>188</v>
      </c>
      <c r="I35" s="2" t="s">
        <v>27</v>
      </c>
      <c r="J35" s="2" t="s">
        <v>68</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2">
        <f t="shared" si="0"/>
        <v>92</v>
      </c>
      <c r="AS35" s="22">
        <f t="shared" si="0"/>
        <v>92</v>
      </c>
      <c r="AT35" s="19">
        <f>+(AS35*25%)/AR35</f>
        <v>0.25</v>
      </c>
      <c r="AU35" s="21" t="s">
        <v>626</v>
      </c>
      <c r="AV35" s="60" t="s">
        <v>645</v>
      </c>
    </row>
    <row r="36" spans="2:48" ht="63.75" hidden="1">
      <c r="B36" s="65">
        <v>26</v>
      </c>
      <c r="C36" s="2" t="s">
        <v>183</v>
      </c>
      <c r="D36" s="6" t="s">
        <v>184</v>
      </c>
      <c r="E36" s="2" t="s">
        <v>185</v>
      </c>
      <c r="F36" s="6" t="s">
        <v>196</v>
      </c>
      <c r="G36" s="6" t="s">
        <v>197</v>
      </c>
      <c r="H36" s="2" t="s">
        <v>188</v>
      </c>
      <c r="I36" s="2" t="s">
        <v>27</v>
      </c>
      <c r="J36" s="2" t="s">
        <v>68</v>
      </c>
      <c r="K36" s="2" t="s">
        <v>663</v>
      </c>
      <c r="L36" s="2" t="s">
        <v>69</v>
      </c>
      <c r="M36" s="6" t="s">
        <v>198</v>
      </c>
      <c r="N36" s="6" t="s">
        <v>199</v>
      </c>
      <c r="O36" s="2"/>
      <c r="P36" s="2"/>
      <c r="Q36" s="5" t="s">
        <v>33</v>
      </c>
      <c r="R36" s="5" t="s">
        <v>34</v>
      </c>
      <c r="S36" s="74">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2">
        <f t="shared" si="0"/>
        <v>163</v>
      </c>
      <c r="AS36" s="22">
        <f t="shared" si="0"/>
        <v>163</v>
      </c>
      <c r="AT36" s="19">
        <f>+(AS36*25%)/AR36</f>
        <v>0.25</v>
      </c>
      <c r="AU36" s="21" t="s">
        <v>626</v>
      </c>
      <c r="AV36" s="60" t="s">
        <v>645</v>
      </c>
    </row>
    <row r="37" spans="2:48" ht="63.75" hidden="1">
      <c r="B37" s="65">
        <v>27</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2">
        <f t="shared" si="0"/>
        <v>1955</v>
      </c>
      <c r="AS37" s="22">
        <f t="shared" si="0"/>
        <v>1955</v>
      </c>
      <c r="AT37" s="19">
        <f>+AS37/AR37</f>
        <v>1</v>
      </c>
      <c r="AU37" s="78" t="s">
        <v>35</v>
      </c>
      <c r="AV37" s="60"/>
    </row>
    <row r="38" spans="2:48" ht="76.5">
      <c r="B38" s="65">
        <v>28</v>
      </c>
      <c r="C38" s="2" t="s">
        <v>183</v>
      </c>
      <c r="D38" s="6" t="s">
        <v>184</v>
      </c>
      <c r="E38" s="2" t="s">
        <v>185</v>
      </c>
      <c r="F38" s="6" t="s">
        <v>664</v>
      </c>
      <c r="G38" s="6" t="s">
        <v>665</v>
      </c>
      <c r="H38" s="2" t="s">
        <v>666</v>
      </c>
      <c r="I38" s="2" t="s">
        <v>27</v>
      </c>
      <c r="J38" s="2" t="s">
        <v>133</v>
      </c>
      <c r="K38" s="2" t="s">
        <v>29</v>
      </c>
      <c r="L38" s="2" t="s">
        <v>69</v>
      </c>
      <c r="M38" s="6" t="s">
        <v>667</v>
      </c>
      <c r="N38" s="6" t="s">
        <v>668</v>
      </c>
      <c r="O38" s="2"/>
      <c r="P38" s="2"/>
      <c r="Q38" s="5" t="s">
        <v>33</v>
      </c>
      <c r="R38" s="5" t="s">
        <v>669</v>
      </c>
      <c r="S38" s="74">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2">
        <f>+T38+V38+X38+Z38+AB38+AD38+AF38+AH38+AJ38+AL38+AN38+AP38</f>
        <v>89</v>
      </c>
      <c r="AS38" s="22">
        <f>+U38+W38+Y38+AA38+AC38+AE38+AG38+AI38+AK38+AM38+AO38+AQ38</f>
        <v>0</v>
      </c>
      <c r="AT38" s="19">
        <f>+AS38/AR38</f>
        <v>0</v>
      </c>
      <c r="AU38" s="78" t="s">
        <v>35</v>
      </c>
      <c r="AV38" s="60" t="s">
        <v>670</v>
      </c>
    </row>
    <row r="39" spans="2:48" ht="87" hidden="1" customHeight="1">
      <c r="B39" s="65">
        <v>29</v>
      </c>
      <c r="C39" s="2" t="s">
        <v>253</v>
      </c>
      <c r="D39" s="6" t="s">
        <v>254</v>
      </c>
      <c r="E39" s="2" t="s">
        <v>255</v>
      </c>
      <c r="F39" s="6" t="s">
        <v>671</v>
      </c>
      <c r="G39" s="6" t="s">
        <v>257</v>
      </c>
      <c r="H39" s="2" t="s">
        <v>258</v>
      </c>
      <c r="I39" s="2" t="s">
        <v>27</v>
      </c>
      <c r="J39" s="2" t="s">
        <v>68</v>
      </c>
      <c r="K39" s="2" t="s">
        <v>29</v>
      </c>
      <c r="L39" s="2" t="s">
        <v>69</v>
      </c>
      <c r="M39" s="6" t="s">
        <v>259</v>
      </c>
      <c r="N39" s="6" t="s">
        <v>260</v>
      </c>
      <c r="O39" s="2"/>
      <c r="P39" s="2"/>
      <c r="Q39" s="5" t="s">
        <v>159</v>
      </c>
      <c r="R39" s="5" t="s">
        <v>34</v>
      </c>
      <c r="S39" s="74">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2">
        <f t="shared" si="0"/>
        <v>71946</v>
      </c>
      <c r="AS39" s="22">
        <f t="shared" si="0"/>
        <v>185655</v>
      </c>
      <c r="AT39" s="81">
        <f>+(AS39/AR39)-1</f>
        <v>1.5804770244349928</v>
      </c>
      <c r="AU39" s="78" t="s">
        <v>35</v>
      </c>
      <c r="AV39" s="60"/>
    </row>
    <row r="40" spans="2:48" ht="87" hidden="1" customHeight="1">
      <c r="B40" s="65">
        <v>30</v>
      </c>
      <c r="C40" s="2" t="s">
        <v>253</v>
      </c>
      <c r="D40" s="6" t="s">
        <v>254</v>
      </c>
      <c r="E40" s="2" t="s">
        <v>255</v>
      </c>
      <c r="F40" s="6" t="s">
        <v>672</v>
      </c>
      <c r="G40" s="6" t="s">
        <v>673</v>
      </c>
      <c r="H40" s="2" t="s">
        <v>258</v>
      </c>
      <c r="I40" s="2" t="s">
        <v>27</v>
      </c>
      <c r="J40" s="2" t="s">
        <v>68</v>
      </c>
      <c r="K40" s="2" t="s">
        <v>29</v>
      </c>
      <c r="L40" s="2" t="s">
        <v>69</v>
      </c>
      <c r="M40" s="6" t="s">
        <v>674</v>
      </c>
      <c r="N40" s="6" t="s">
        <v>675</v>
      </c>
      <c r="O40" s="2"/>
      <c r="P40" s="2"/>
      <c r="Q40" s="5" t="s">
        <v>159</v>
      </c>
      <c r="R40" s="5" t="s">
        <v>34</v>
      </c>
      <c r="S40" s="74">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2">
        <f t="shared" si="0"/>
        <v>157468</v>
      </c>
      <c r="AS40" s="22">
        <f t="shared" si="0"/>
        <v>158377</v>
      </c>
      <c r="AT40" s="81">
        <f>+(AS40/AR40)-1</f>
        <v>5.772601417430856E-3</v>
      </c>
      <c r="AU40" s="21" t="s">
        <v>626</v>
      </c>
      <c r="AV40" s="60"/>
    </row>
    <row r="41" spans="2:48" ht="87" hidden="1" customHeight="1">
      <c r="B41" s="65">
        <v>31</v>
      </c>
      <c r="C41" s="2" t="s">
        <v>253</v>
      </c>
      <c r="D41" s="6" t="s">
        <v>254</v>
      </c>
      <c r="E41" s="2" t="s">
        <v>262</v>
      </c>
      <c r="F41" s="6" t="s">
        <v>263</v>
      </c>
      <c r="G41" s="6" t="s">
        <v>264</v>
      </c>
      <c r="H41" s="2" t="s">
        <v>258</v>
      </c>
      <c r="I41" s="2" t="s">
        <v>53</v>
      </c>
      <c r="J41" s="2" t="s">
        <v>39</v>
      </c>
      <c r="K41" s="2" t="s">
        <v>265</v>
      </c>
      <c r="L41" s="2" t="s">
        <v>69</v>
      </c>
      <c r="M41" s="6" t="s">
        <v>266</v>
      </c>
      <c r="N41" s="6" t="s">
        <v>267</v>
      </c>
      <c r="O41" s="2"/>
      <c r="P41" s="2"/>
      <c r="Q41" s="5" t="s">
        <v>268</v>
      </c>
      <c r="R41" s="5" t="s">
        <v>34</v>
      </c>
      <c r="S41" s="5" t="s">
        <v>676</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2">
        <f t="shared" si="0"/>
        <v>157</v>
      </c>
      <c r="AS41" s="22">
        <f t="shared" si="0"/>
        <v>195</v>
      </c>
      <c r="AT41" s="84">
        <f>+AS41/AR41</f>
        <v>1.2420382165605095</v>
      </c>
      <c r="AU41" s="78" t="s">
        <v>35</v>
      </c>
      <c r="AV41" s="60"/>
    </row>
    <row r="42" spans="2:48" ht="102" hidden="1" customHeight="1">
      <c r="B42" s="65">
        <v>32</v>
      </c>
      <c r="C42" s="2" t="s">
        <v>277</v>
      </c>
      <c r="D42" s="6" t="s">
        <v>278</v>
      </c>
      <c r="E42" s="2" t="s">
        <v>279</v>
      </c>
      <c r="F42" s="6" t="s">
        <v>280</v>
      </c>
      <c r="G42" s="6" t="s">
        <v>281</v>
      </c>
      <c r="H42" s="2" t="s">
        <v>282</v>
      </c>
      <c r="I42" s="1" t="s">
        <v>27</v>
      </c>
      <c r="J42" s="1" t="s">
        <v>39</v>
      </c>
      <c r="K42" s="2" t="s">
        <v>29</v>
      </c>
      <c r="L42" s="2" t="s">
        <v>30</v>
      </c>
      <c r="M42" s="6" t="s">
        <v>283</v>
      </c>
      <c r="N42" s="6" t="s">
        <v>284</v>
      </c>
      <c r="O42" s="2"/>
      <c r="P42" s="2"/>
      <c r="Q42" s="5" t="s">
        <v>214</v>
      </c>
      <c r="R42" s="5" t="s">
        <v>34</v>
      </c>
      <c r="S42" s="74">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2">
        <f t="shared" si="0"/>
        <v>150</v>
      </c>
      <c r="AS42" s="22">
        <f t="shared" si="0"/>
        <v>29</v>
      </c>
      <c r="AT42" s="81">
        <f>+AS42/AR42</f>
        <v>0.19333333333333333</v>
      </c>
      <c r="AU42" s="78" t="s">
        <v>35</v>
      </c>
      <c r="AV42" s="60"/>
    </row>
    <row r="43" spans="2:48" ht="102" hidden="1" customHeight="1">
      <c r="B43" s="65">
        <v>33</v>
      </c>
      <c r="C43" s="2" t="s">
        <v>277</v>
      </c>
      <c r="D43" s="6" t="s">
        <v>278</v>
      </c>
      <c r="E43" s="2" t="s">
        <v>286</v>
      </c>
      <c r="F43" s="6" t="s">
        <v>287</v>
      </c>
      <c r="G43" s="6" t="s">
        <v>288</v>
      </c>
      <c r="H43" s="2" t="s">
        <v>282</v>
      </c>
      <c r="I43" s="2" t="s">
        <v>53</v>
      </c>
      <c r="J43" s="2" t="s">
        <v>39</v>
      </c>
      <c r="K43" s="2" t="s">
        <v>29</v>
      </c>
      <c r="L43" s="2" t="s">
        <v>30</v>
      </c>
      <c r="M43" s="6" t="s">
        <v>289</v>
      </c>
      <c r="N43" s="6" t="s">
        <v>290</v>
      </c>
      <c r="O43" s="2"/>
      <c r="P43" s="2"/>
      <c r="Q43" s="5" t="s">
        <v>214</v>
      </c>
      <c r="R43" s="5" t="s">
        <v>34</v>
      </c>
      <c r="S43" s="74" t="s">
        <v>677</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2">
        <f t="shared" si="0"/>
        <v>3411048</v>
      </c>
      <c r="AS43" s="22">
        <f t="shared" si="0"/>
        <v>848897</v>
      </c>
      <c r="AT43" s="81">
        <f>+AS43/AR43</f>
        <v>0.24886691714687098</v>
      </c>
      <c r="AU43" s="21" t="s">
        <v>626</v>
      </c>
      <c r="AV43" s="60"/>
    </row>
    <row r="44" spans="2:48" ht="102" hidden="1" customHeight="1">
      <c r="B44" s="65">
        <v>34</v>
      </c>
      <c r="C44" s="2" t="s">
        <v>277</v>
      </c>
      <c r="D44" s="6" t="s">
        <v>278</v>
      </c>
      <c r="E44" s="2" t="s">
        <v>293</v>
      </c>
      <c r="F44" s="6" t="s">
        <v>294</v>
      </c>
      <c r="G44" s="6" t="s">
        <v>295</v>
      </c>
      <c r="H44" s="2" t="s">
        <v>282</v>
      </c>
      <c r="I44" s="2" t="s">
        <v>53</v>
      </c>
      <c r="J44" s="2" t="s">
        <v>39</v>
      </c>
      <c r="K44" s="2" t="s">
        <v>29</v>
      </c>
      <c r="L44" s="2" t="s">
        <v>30</v>
      </c>
      <c r="M44" s="6" t="s">
        <v>296</v>
      </c>
      <c r="N44" s="6" t="s">
        <v>297</v>
      </c>
      <c r="O44" s="2"/>
      <c r="P44" s="2"/>
      <c r="Q44" s="5" t="s">
        <v>214</v>
      </c>
      <c r="R44" s="5" t="s">
        <v>34</v>
      </c>
      <c r="S44" s="74">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2">
        <f t="shared" si="0"/>
        <v>1663912</v>
      </c>
      <c r="AS44" s="22">
        <f t="shared" si="0"/>
        <v>1072539</v>
      </c>
      <c r="AT44" s="81">
        <f>+AS44/AR44</f>
        <v>0.64458877632951739</v>
      </c>
      <c r="AU44" s="21" t="s">
        <v>626</v>
      </c>
      <c r="AV44" s="60"/>
    </row>
    <row r="45" spans="2:48" ht="93.75" hidden="1" customHeight="1">
      <c r="B45" s="65">
        <v>35</v>
      </c>
      <c r="C45" s="2" t="s">
        <v>206</v>
      </c>
      <c r="D45" s="6" t="s">
        <v>207</v>
      </c>
      <c r="E45" s="2" t="s">
        <v>208</v>
      </c>
      <c r="F45" s="6" t="s">
        <v>209</v>
      </c>
      <c r="G45" s="6" t="s">
        <v>210</v>
      </c>
      <c r="H45" s="2" t="s">
        <v>211</v>
      </c>
      <c r="I45" s="2" t="s">
        <v>27</v>
      </c>
      <c r="J45" s="2" t="s">
        <v>39</v>
      </c>
      <c r="K45" s="2" t="s">
        <v>29</v>
      </c>
      <c r="L45" s="2" t="s">
        <v>69</v>
      </c>
      <c r="M45" s="6" t="s">
        <v>212</v>
      </c>
      <c r="N45" s="6" t="s">
        <v>213</v>
      </c>
      <c r="O45" s="2"/>
      <c r="P45" s="2"/>
      <c r="Q45" s="5" t="s">
        <v>214</v>
      </c>
      <c r="R45" s="5" t="s">
        <v>34</v>
      </c>
      <c r="S45" s="74">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2">
        <f t="shared" si="0"/>
        <v>35</v>
      </c>
      <c r="AS45" s="22">
        <f t="shared" si="0"/>
        <v>35</v>
      </c>
      <c r="AT45" s="19">
        <f>+AS45/AR45</f>
        <v>1</v>
      </c>
      <c r="AU45" s="78" t="s">
        <v>35</v>
      </c>
      <c r="AV45" s="60"/>
    </row>
    <row r="46" spans="2:48" ht="78.75" hidden="1" customHeight="1">
      <c r="B46" s="65">
        <v>36</v>
      </c>
      <c r="C46" s="2" t="s">
        <v>206</v>
      </c>
      <c r="D46" s="6" t="s">
        <v>207</v>
      </c>
      <c r="E46" s="6" t="s">
        <v>216</v>
      </c>
      <c r="F46" s="6" t="s">
        <v>217</v>
      </c>
      <c r="G46" s="6" t="s">
        <v>218</v>
      </c>
      <c r="H46" s="2" t="s">
        <v>211</v>
      </c>
      <c r="I46" s="2" t="s">
        <v>27</v>
      </c>
      <c r="J46" s="2" t="s">
        <v>68</v>
      </c>
      <c r="K46" s="2" t="s">
        <v>29</v>
      </c>
      <c r="L46" s="2" t="s">
        <v>69</v>
      </c>
      <c r="M46" s="6" t="s">
        <v>219</v>
      </c>
      <c r="N46" s="6" t="s">
        <v>220</v>
      </c>
      <c r="O46" s="2"/>
      <c r="P46" s="2"/>
      <c r="Q46" s="5" t="s">
        <v>214</v>
      </c>
      <c r="R46" s="5" t="s">
        <v>34</v>
      </c>
      <c r="S46" s="74">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2">
        <f t="shared" si="0"/>
        <v>21</v>
      </c>
      <c r="AS46" s="22">
        <f t="shared" si="0"/>
        <v>21</v>
      </c>
      <c r="AT46" s="19">
        <f t="shared" ref="AT46:AT65" si="3">+AS46/AR46</f>
        <v>1</v>
      </c>
      <c r="AU46" s="78" t="s">
        <v>35</v>
      </c>
      <c r="AV46" s="60"/>
    </row>
    <row r="47" spans="2:48" ht="93.75" hidden="1" customHeight="1">
      <c r="B47" s="65">
        <v>37</v>
      </c>
      <c r="C47" s="2" t="s">
        <v>206</v>
      </c>
      <c r="D47" s="6" t="s">
        <v>207</v>
      </c>
      <c r="E47" s="6" t="s">
        <v>216</v>
      </c>
      <c r="F47" s="6" t="s">
        <v>222</v>
      </c>
      <c r="G47" s="6" t="s">
        <v>223</v>
      </c>
      <c r="H47" s="2" t="s">
        <v>211</v>
      </c>
      <c r="I47" s="2" t="s">
        <v>27</v>
      </c>
      <c r="J47" s="2" t="s">
        <v>39</v>
      </c>
      <c r="K47" s="2" t="s">
        <v>224</v>
      </c>
      <c r="L47" s="2" t="s">
        <v>69</v>
      </c>
      <c r="M47" s="6" t="s">
        <v>225</v>
      </c>
      <c r="N47" s="6" t="s">
        <v>226</v>
      </c>
      <c r="O47" s="2"/>
      <c r="P47" s="2"/>
      <c r="Q47" s="5" t="s">
        <v>214</v>
      </c>
      <c r="R47" s="5" t="s">
        <v>34</v>
      </c>
      <c r="S47" s="74">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2">
        <f t="shared" si="0"/>
        <v>1376</v>
      </c>
      <c r="AS47" s="22">
        <f t="shared" si="0"/>
        <v>1376</v>
      </c>
      <c r="AT47" s="19">
        <f t="shared" si="3"/>
        <v>1</v>
      </c>
      <c r="AU47" s="78" t="s">
        <v>35</v>
      </c>
      <c r="AV47" s="60"/>
    </row>
    <row r="48" spans="2:48" ht="93.75" hidden="1" customHeight="1">
      <c r="B48" s="65">
        <v>38</v>
      </c>
      <c r="C48" s="2" t="s">
        <v>206</v>
      </c>
      <c r="D48" s="6" t="s">
        <v>207</v>
      </c>
      <c r="E48" s="6" t="s">
        <v>216</v>
      </c>
      <c r="F48" s="6" t="s">
        <v>228</v>
      </c>
      <c r="G48" s="6" t="s">
        <v>229</v>
      </c>
      <c r="H48" s="2" t="s">
        <v>211</v>
      </c>
      <c r="I48" s="2" t="s">
        <v>27</v>
      </c>
      <c r="J48" s="2" t="s">
        <v>39</v>
      </c>
      <c r="K48" s="2" t="s">
        <v>29</v>
      </c>
      <c r="L48" s="2" t="s">
        <v>69</v>
      </c>
      <c r="M48" s="6" t="s">
        <v>230</v>
      </c>
      <c r="N48" s="6" t="s">
        <v>231</v>
      </c>
      <c r="O48" s="2"/>
      <c r="P48" s="2"/>
      <c r="Q48" s="5" t="s">
        <v>214</v>
      </c>
      <c r="R48" s="5" t="s">
        <v>34</v>
      </c>
      <c r="S48" s="74">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2">
        <f t="shared" si="0"/>
        <v>14565</v>
      </c>
      <c r="AS48" s="22">
        <f t="shared" si="0"/>
        <v>14565</v>
      </c>
      <c r="AT48" s="19">
        <f t="shared" si="3"/>
        <v>1</v>
      </c>
      <c r="AU48" s="78" t="s">
        <v>35</v>
      </c>
      <c r="AV48" s="60"/>
    </row>
    <row r="49" spans="2:48" ht="93.75" hidden="1" customHeight="1">
      <c r="B49" s="65">
        <v>39</v>
      </c>
      <c r="C49" s="2" t="s">
        <v>206</v>
      </c>
      <c r="D49" s="6" t="s">
        <v>207</v>
      </c>
      <c r="E49" s="6" t="s">
        <v>216</v>
      </c>
      <c r="F49" s="6" t="s">
        <v>678</v>
      </c>
      <c r="G49" s="6" t="s">
        <v>679</v>
      </c>
      <c r="H49" s="2" t="s">
        <v>211</v>
      </c>
      <c r="I49" s="2" t="s">
        <v>27</v>
      </c>
      <c r="J49" s="2" t="s">
        <v>68</v>
      </c>
      <c r="K49" s="2" t="s">
        <v>29</v>
      </c>
      <c r="L49" s="2" t="s">
        <v>69</v>
      </c>
      <c r="M49" s="6" t="s">
        <v>680</v>
      </c>
      <c r="N49" s="6" t="s">
        <v>247</v>
      </c>
      <c r="O49" s="2"/>
      <c r="P49" s="2"/>
      <c r="Q49" s="5" t="s">
        <v>214</v>
      </c>
      <c r="R49" s="5" t="s">
        <v>34</v>
      </c>
      <c r="S49" s="74">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2">
        <f t="shared" si="0"/>
        <v>1</v>
      </c>
      <c r="AS49" s="22">
        <f t="shared" si="0"/>
        <v>1</v>
      </c>
      <c r="AT49" s="19">
        <f t="shared" si="3"/>
        <v>1</v>
      </c>
      <c r="AU49" s="78" t="s">
        <v>35</v>
      </c>
      <c r="AV49" s="60"/>
    </row>
    <row r="50" spans="2:48" ht="93.75" hidden="1" customHeight="1">
      <c r="B50" s="65">
        <v>40</v>
      </c>
      <c r="C50" s="2" t="s">
        <v>206</v>
      </c>
      <c r="D50" s="6" t="s">
        <v>207</v>
      </c>
      <c r="E50" s="6" t="s">
        <v>207</v>
      </c>
      <c r="F50" s="6" t="s">
        <v>681</v>
      </c>
      <c r="G50" s="6" t="s">
        <v>682</v>
      </c>
      <c r="H50" s="2" t="s">
        <v>211</v>
      </c>
      <c r="I50" s="2" t="s">
        <v>27</v>
      </c>
      <c r="J50" s="2" t="s">
        <v>39</v>
      </c>
      <c r="K50" s="2" t="s">
        <v>29</v>
      </c>
      <c r="L50" s="2" t="s">
        <v>240</v>
      </c>
      <c r="M50" s="6" t="s">
        <v>683</v>
      </c>
      <c r="N50" s="6" t="s">
        <v>684</v>
      </c>
      <c r="O50" s="2"/>
      <c r="P50" s="2"/>
      <c r="Q50" s="5" t="s">
        <v>214</v>
      </c>
      <c r="R50" s="5" t="s">
        <v>34</v>
      </c>
      <c r="S50" s="74">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2">
        <f t="shared" si="0"/>
        <v>50</v>
      </c>
      <c r="AS50" s="22">
        <f t="shared" si="0"/>
        <v>50</v>
      </c>
      <c r="AT50" s="19">
        <f t="shared" si="3"/>
        <v>1</v>
      </c>
      <c r="AU50" s="78" t="s">
        <v>35</v>
      </c>
      <c r="AV50" s="60"/>
    </row>
    <row r="51" spans="2:48" ht="93.75" customHeight="1">
      <c r="B51" s="65">
        <v>9</v>
      </c>
      <c r="C51" s="2" t="s">
        <v>206</v>
      </c>
      <c r="D51" s="6" t="s">
        <v>207</v>
      </c>
      <c r="E51" s="6" t="s">
        <v>216</v>
      </c>
      <c r="F51" s="6" t="s">
        <v>685</v>
      </c>
      <c r="G51" s="6" t="s">
        <v>686</v>
      </c>
      <c r="H51" s="2" t="s">
        <v>211</v>
      </c>
      <c r="I51" s="2" t="s">
        <v>27</v>
      </c>
      <c r="J51" s="2" t="s">
        <v>68</v>
      </c>
      <c r="K51" s="2" t="s">
        <v>29</v>
      </c>
      <c r="L51" s="2" t="s">
        <v>240</v>
      </c>
      <c r="M51" s="6" t="s">
        <v>246</v>
      </c>
      <c r="N51" s="6" t="s">
        <v>687</v>
      </c>
      <c r="O51" s="2"/>
      <c r="P51" s="2"/>
      <c r="Q51" s="5" t="s">
        <v>214</v>
      </c>
      <c r="R51" s="5" t="s">
        <v>669</v>
      </c>
      <c r="S51" s="74">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2">
        <f t="shared" si="0"/>
        <v>0</v>
      </c>
      <c r="AS51" s="22">
        <f t="shared" si="0"/>
        <v>0</v>
      </c>
      <c r="AT51" s="19" t="e">
        <f t="shared" si="3"/>
        <v>#DIV/0!</v>
      </c>
      <c r="AU51" s="2"/>
      <c r="AV51" s="60" t="s">
        <v>688</v>
      </c>
    </row>
    <row r="52" spans="2:48" ht="108" hidden="1" customHeight="1">
      <c r="B52" s="65">
        <v>42</v>
      </c>
      <c r="C52" s="2" t="s">
        <v>206</v>
      </c>
      <c r="D52" s="6" t="s">
        <v>207</v>
      </c>
      <c r="E52" s="6" t="s">
        <v>216</v>
      </c>
      <c r="F52" s="6" t="s">
        <v>689</v>
      </c>
      <c r="G52" s="6" t="s">
        <v>690</v>
      </c>
      <c r="H52" s="2" t="s">
        <v>211</v>
      </c>
      <c r="I52" s="2" t="s">
        <v>27</v>
      </c>
      <c r="J52" s="2" t="s">
        <v>68</v>
      </c>
      <c r="K52" s="2" t="s">
        <v>29</v>
      </c>
      <c r="L52" s="2" t="s">
        <v>240</v>
      </c>
      <c r="M52" s="6" t="s">
        <v>246</v>
      </c>
      <c r="N52" s="6" t="s">
        <v>247</v>
      </c>
      <c r="O52" s="2"/>
      <c r="P52" s="2"/>
      <c r="Q52" s="5" t="s">
        <v>214</v>
      </c>
      <c r="R52" s="5" t="s">
        <v>34</v>
      </c>
      <c r="S52" s="74">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2">
        <f t="shared" si="0"/>
        <v>3</v>
      </c>
      <c r="AS52" s="22">
        <f t="shared" si="0"/>
        <v>3</v>
      </c>
      <c r="AT52" s="19">
        <f t="shared" si="3"/>
        <v>1</v>
      </c>
      <c r="AU52" s="78" t="s">
        <v>35</v>
      </c>
      <c r="AV52" s="60"/>
    </row>
    <row r="53" spans="2:48" ht="112.5" hidden="1" customHeight="1">
      <c r="B53" s="65">
        <v>43</v>
      </c>
      <c r="C53" s="2" t="s">
        <v>206</v>
      </c>
      <c r="D53" s="6" t="s">
        <v>207</v>
      </c>
      <c r="E53" s="2" t="s">
        <v>216</v>
      </c>
      <c r="F53" s="6" t="s">
        <v>691</v>
      </c>
      <c r="G53" s="6" t="s">
        <v>692</v>
      </c>
      <c r="H53" s="2" t="s">
        <v>211</v>
      </c>
      <c r="I53" s="2" t="s">
        <v>27</v>
      </c>
      <c r="J53" s="2" t="s">
        <v>68</v>
      </c>
      <c r="K53" s="2" t="s">
        <v>29</v>
      </c>
      <c r="L53" s="2" t="s">
        <v>240</v>
      </c>
      <c r="M53" s="6" t="s">
        <v>693</v>
      </c>
      <c r="N53" s="6" t="s">
        <v>694</v>
      </c>
      <c r="O53" s="2"/>
      <c r="P53" s="2"/>
      <c r="Q53" s="5" t="s">
        <v>214</v>
      </c>
      <c r="R53" s="5" t="s">
        <v>34</v>
      </c>
      <c r="S53" s="74">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2">
        <f t="shared" si="0"/>
        <v>1</v>
      </c>
      <c r="AS53" s="22">
        <f t="shared" si="0"/>
        <v>1</v>
      </c>
      <c r="AT53" s="19">
        <f t="shared" si="3"/>
        <v>1</v>
      </c>
      <c r="AU53" s="78" t="s">
        <v>35</v>
      </c>
      <c r="AV53" s="60"/>
    </row>
    <row r="54" spans="2:48" ht="153" hidden="1">
      <c r="B54" s="65">
        <v>44</v>
      </c>
      <c r="C54" s="2" t="s">
        <v>425</v>
      </c>
      <c r="D54" s="6" t="s">
        <v>426</v>
      </c>
      <c r="E54" s="2" t="s">
        <v>427</v>
      </c>
      <c r="F54" s="6" t="s">
        <v>428</v>
      </c>
      <c r="G54" s="6" t="s">
        <v>429</v>
      </c>
      <c r="H54" s="2" t="s">
        <v>430</v>
      </c>
      <c r="I54" s="2" t="s">
        <v>27</v>
      </c>
      <c r="J54" s="2" t="s">
        <v>431</v>
      </c>
      <c r="K54" s="2" t="s">
        <v>29</v>
      </c>
      <c r="L54" s="2" t="s">
        <v>240</v>
      </c>
      <c r="M54" s="6" t="s">
        <v>432</v>
      </c>
      <c r="N54" s="6" t="s">
        <v>433</v>
      </c>
      <c r="O54" s="2"/>
      <c r="P54" s="2"/>
      <c r="Q54" s="5" t="s">
        <v>214</v>
      </c>
      <c r="R54" s="5" t="s">
        <v>34</v>
      </c>
      <c r="S54" s="74">
        <v>1</v>
      </c>
      <c r="T54" s="2"/>
      <c r="U54" s="2"/>
      <c r="V54" s="2"/>
      <c r="W54" s="2"/>
      <c r="X54" s="85">
        <v>293</v>
      </c>
      <c r="Y54" s="86">
        <v>274.67779999999999</v>
      </c>
      <c r="Z54" s="2"/>
      <c r="AA54" s="2"/>
      <c r="AB54" s="2"/>
      <c r="AC54" s="2"/>
      <c r="AD54" s="2"/>
      <c r="AE54" s="2"/>
      <c r="AF54" s="2"/>
      <c r="AG54" s="2"/>
      <c r="AH54" s="2"/>
      <c r="AI54" s="2"/>
      <c r="AJ54" s="2"/>
      <c r="AK54" s="2"/>
      <c r="AL54" s="2"/>
      <c r="AM54" s="2"/>
      <c r="AN54" s="2"/>
      <c r="AO54" s="2"/>
      <c r="AP54" s="2"/>
      <c r="AQ54" s="2"/>
      <c r="AR54" s="85">
        <f t="shared" si="0"/>
        <v>293</v>
      </c>
      <c r="AS54" s="20">
        <f t="shared" si="0"/>
        <v>274.67779999999999</v>
      </c>
      <c r="AT54" s="19">
        <f t="shared" si="3"/>
        <v>0.93746689419795215</v>
      </c>
      <c r="AU54" s="78" t="s">
        <v>35</v>
      </c>
      <c r="AV54" s="60"/>
    </row>
    <row r="55" spans="2:48" ht="98.25" hidden="1" customHeight="1">
      <c r="B55" s="65">
        <v>45</v>
      </c>
      <c r="C55" s="2" t="s">
        <v>322</v>
      </c>
      <c r="D55" s="6" t="s">
        <v>323</v>
      </c>
      <c r="E55" s="2" t="s">
        <v>324</v>
      </c>
      <c r="F55" s="6" t="s">
        <v>325</v>
      </c>
      <c r="G55" s="6" t="s">
        <v>326</v>
      </c>
      <c r="H55" s="2" t="s">
        <v>327</v>
      </c>
      <c r="I55" s="2" t="s">
        <v>27</v>
      </c>
      <c r="J55" s="2" t="s">
        <v>39</v>
      </c>
      <c r="K55" s="2" t="s">
        <v>29</v>
      </c>
      <c r="L55" s="2" t="s">
        <v>143</v>
      </c>
      <c r="M55" s="6" t="s">
        <v>328</v>
      </c>
      <c r="N55" s="6" t="s">
        <v>329</v>
      </c>
      <c r="O55" s="2"/>
      <c r="P55" s="2"/>
      <c r="Q55" s="5" t="s">
        <v>214</v>
      </c>
      <c r="R55" s="5" t="s">
        <v>86</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22">
        <f t="shared" si="0"/>
        <v>0</v>
      </c>
      <c r="AS55" s="22">
        <f t="shared" si="0"/>
        <v>0</v>
      </c>
      <c r="AT55" s="19" t="e">
        <f t="shared" si="3"/>
        <v>#DIV/0!</v>
      </c>
      <c r="AU55" s="2"/>
      <c r="AV55" s="60" t="s">
        <v>695</v>
      </c>
    </row>
    <row r="56" spans="2:48" ht="103.5" hidden="1" customHeight="1">
      <c r="B56" s="65">
        <v>46</v>
      </c>
      <c r="C56" s="2" t="s">
        <v>322</v>
      </c>
      <c r="D56" s="6" t="s">
        <v>323</v>
      </c>
      <c r="E56" s="2" t="s">
        <v>436</v>
      </c>
      <c r="F56" s="6" t="s">
        <v>437</v>
      </c>
      <c r="G56" s="6" t="s">
        <v>438</v>
      </c>
      <c r="H56" s="2" t="s">
        <v>439</v>
      </c>
      <c r="I56" s="2" t="s">
        <v>27</v>
      </c>
      <c r="J56" s="2" t="s">
        <v>39</v>
      </c>
      <c r="K56" s="2" t="s">
        <v>29</v>
      </c>
      <c r="L56" s="2" t="s">
        <v>30</v>
      </c>
      <c r="M56" s="6" t="s">
        <v>440</v>
      </c>
      <c r="N56" s="6" t="s">
        <v>441</v>
      </c>
      <c r="O56" s="2"/>
      <c r="P56" s="2"/>
      <c r="Q56" s="5" t="s">
        <v>214</v>
      </c>
      <c r="R56" s="5" t="s">
        <v>34</v>
      </c>
      <c r="S56" s="74">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2">
        <f t="shared" si="0"/>
        <v>7204</v>
      </c>
      <c r="AS56" s="22">
        <f t="shared" si="0"/>
        <v>6286</v>
      </c>
      <c r="AT56" s="19">
        <f t="shared" si="3"/>
        <v>0.87257079400333148</v>
      </c>
      <c r="AU56" s="78" t="s">
        <v>35</v>
      </c>
      <c r="AV56" s="60"/>
    </row>
    <row r="57" spans="2:48" ht="98.25" hidden="1" customHeight="1">
      <c r="B57" s="65">
        <v>47</v>
      </c>
      <c r="C57" s="2" t="s">
        <v>322</v>
      </c>
      <c r="D57" s="6" t="s">
        <v>323</v>
      </c>
      <c r="E57" s="2" t="s">
        <v>436</v>
      </c>
      <c r="F57" s="6" t="s">
        <v>447</v>
      </c>
      <c r="G57" s="6" t="s">
        <v>448</v>
      </c>
      <c r="H57" s="2" t="s">
        <v>439</v>
      </c>
      <c r="I57" s="2" t="s">
        <v>27</v>
      </c>
      <c r="J57" s="2" t="s">
        <v>39</v>
      </c>
      <c r="K57" s="2" t="s">
        <v>29</v>
      </c>
      <c r="L57" s="2" t="s">
        <v>30</v>
      </c>
      <c r="M57" s="6" t="s">
        <v>449</v>
      </c>
      <c r="N57" s="6" t="s">
        <v>450</v>
      </c>
      <c r="O57" s="2"/>
      <c r="P57" s="2"/>
      <c r="Q57" s="5" t="s">
        <v>214</v>
      </c>
      <c r="R57" s="5" t="s">
        <v>34</v>
      </c>
      <c r="S57" s="74">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2">
        <f t="shared" si="0"/>
        <v>2092</v>
      </c>
      <c r="AS57" s="22">
        <f t="shared" si="0"/>
        <v>2059</v>
      </c>
      <c r="AT57" s="19">
        <f t="shared" si="3"/>
        <v>0.98422562141491399</v>
      </c>
      <c r="AU57" s="78" t="s">
        <v>35</v>
      </c>
      <c r="AV57" s="60"/>
    </row>
    <row r="58" spans="2:48" ht="98.25" hidden="1" customHeight="1">
      <c r="B58" s="65">
        <v>48</v>
      </c>
      <c r="C58" s="2" t="s">
        <v>322</v>
      </c>
      <c r="D58" s="6" t="s">
        <v>323</v>
      </c>
      <c r="E58" s="2" t="s">
        <v>452</v>
      </c>
      <c r="F58" s="6" t="s">
        <v>453</v>
      </c>
      <c r="G58" s="6" t="s">
        <v>454</v>
      </c>
      <c r="H58" s="2" t="s">
        <v>439</v>
      </c>
      <c r="I58" s="2" t="s">
        <v>27</v>
      </c>
      <c r="J58" s="2" t="s">
        <v>39</v>
      </c>
      <c r="K58" s="2" t="s">
        <v>29</v>
      </c>
      <c r="L58" s="2" t="s">
        <v>30</v>
      </c>
      <c r="M58" s="6" t="s">
        <v>455</v>
      </c>
      <c r="N58" s="6" t="s">
        <v>456</v>
      </c>
      <c r="O58" s="2"/>
      <c r="P58" s="2"/>
      <c r="Q58" s="5" t="s">
        <v>214</v>
      </c>
      <c r="R58" s="5" t="s">
        <v>34</v>
      </c>
      <c r="S58" s="74">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2">
        <f t="shared" si="0"/>
        <v>252</v>
      </c>
      <c r="AS58" s="22">
        <f t="shared" si="0"/>
        <v>249</v>
      </c>
      <c r="AT58" s="19">
        <f t="shared" si="3"/>
        <v>0.98809523809523814</v>
      </c>
      <c r="AU58" s="78" t="s">
        <v>35</v>
      </c>
      <c r="AV58" s="60"/>
    </row>
    <row r="59" spans="2:48" ht="98.25" hidden="1" customHeight="1">
      <c r="B59" s="65">
        <v>49</v>
      </c>
      <c r="C59" s="2" t="s">
        <v>322</v>
      </c>
      <c r="D59" s="6" t="s">
        <v>323</v>
      </c>
      <c r="E59" s="2" t="s">
        <v>436</v>
      </c>
      <c r="F59" s="6" t="s">
        <v>457</v>
      </c>
      <c r="G59" s="6" t="s">
        <v>458</v>
      </c>
      <c r="H59" s="2" t="s">
        <v>439</v>
      </c>
      <c r="I59" s="2" t="s">
        <v>27</v>
      </c>
      <c r="J59" s="2" t="s">
        <v>39</v>
      </c>
      <c r="K59" s="2" t="s">
        <v>29</v>
      </c>
      <c r="L59" s="2" t="s">
        <v>30</v>
      </c>
      <c r="M59" s="6" t="s">
        <v>459</v>
      </c>
      <c r="N59" s="6" t="s">
        <v>460</v>
      </c>
      <c r="O59" s="2"/>
      <c r="P59" s="2"/>
      <c r="Q59" s="5" t="s">
        <v>214</v>
      </c>
      <c r="R59" s="5" t="s">
        <v>34</v>
      </c>
      <c r="S59" s="74">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2">
        <f t="shared" si="0"/>
        <v>6953</v>
      </c>
      <c r="AS59" s="22">
        <f t="shared" si="0"/>
        <v>6037</v>
      </c>
      <c r="AT59" s="19">
        <f t="shared" si="3"/>
        <v>0.86825830576729468</v>
      </c>
      <c r="AU59" s="78" t="s">
        <v>35</v>
      </c>
      <c r="AV59" s="60"/>
    </row>
    <row r="60" spans="2:48" ht="98.25" hidden="1" customHeight="1">
      <c r="B60" s="65">
        <v>50</v>
      </c>
      <c r="C60" s="2" t="s">
        <v>322</v>
      </c>
      <c r="D60" s="6" t="s">
        <v>323</v>
      </c>
      <c r="E60" s="2" t="s">
        <v>436</v>
      </c>
      <c r="F60" s="6" t="s">
        <v>461</v>
      </c>
      <c r="G60" s="6" t="s">
        <v>462</v>
      </c>
      <c r="H60" s="2" t="s">
        <v>439</v>
      </c>
      <c r="I60" s="2" t="s">
        <v>27</v>
      </c>
      <c r="J60" s="2" t="s">
        <v>39</v>
      </c>
      <c r="K60" s="2" t="s">
        <v>29</v>
      </c>
      <c r="L60" s="2" t="s">
        <v>30</v>
      </c>
      <c r="M60" s="6" t="s">
        <v>463</v>
      </c>
      <c r="N60" s="6" t="s">
        <v>464</v>
      </c>
      <c r="O60" s="2"/>
      <c r="P60" s="2"/>
      <c r="Q60" s="5" t="s">
        <v>214</v>
      </c>
      <c r="R60" s="5" t="s">
        <v>34</v>
      </c>
      <c r="S60" s="74">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2">
        <f t="shared" si="0"/>
        <v>41</v>
      </c>
      <c r="AS60" s="22">
        <f t="shared" si="0"/>
        <v>41</v>
      </c>
      <c r="AT60" s="19">
        <f t="shared" si="3"/>
        <v>1</v>
      </c>
      <c r="AU60" s="78" t="s">
        <v>35</v>
      </c>
      <c r="AV60" s="60"/>
    </row>
    <row r="61" spans="2:48" ht="98.25" hidden="1" customHeight="1">
      <c r="B61" s="65">
        <v>51</v>
      </c>
      <c r="C61" s="2" t="s">
        <v>322</v>
      </c>
      <c r="D61" s="6" t="s">
        <v>323</v>
      </c>
      <c r="E61" s="2" t="s">
        <v>436</v>
      </c>
      <c r="F61" s="6" t="s">
        <v>466</v>
      </c>
      <c r="G61" s="6" t="s">
        <v>467</v>
      </c>
      <c r="H61" s="2" t="s">
        <v>439</v>
      </c>
      <c r="I61" s="2" t="s">
        <v>27</v>
      </c>
      <c r="J61" s="2" t="s">
        <v>39</v>
      </c>
      <c r="K61" s="2" t="s">
        <v>29</v>
      </c>
      <c r="L61" s="2" t="s">
        <v>30</v>
      </c>
      <c r="M61" s="6" t="s">
        <v>468</v>
      </c>
      <c r="N61" s="6" t="s">
        <v>469</v>
      </c>
      <c r="O61" s="2"/>
      <c r="P61" s="2"/>
      <c r="Q61" s="5" t="s">
        <v>214</v>
      </c>
      <c r="R61" s="5" t="s">
        <v>34</v>
      </c>
      <c r="S61" s="74">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2">
        <f t="shared" si="0"/>
        <v>41</v>
      </c>
      <c r="AS61" s="22">
        <f t="shared" si="0"/>
        <v>44</v>
      </c>
      <c r="AT61" s="19">
        <f t="shared" si="3"/>
        <v>1.0731707317073171</v>
      </c>
      <c r="AU61" s="78" t="s">
        <v>35</v>
      </c>
      <c r="AV61" s="60"/>
    </row>
    <row r="62" spans="2:48" ht="68.25" hidden="1" customHeight="1">
      <c r="B62" s="65">
        <v>52</v>
      </c>
      <c r="C62" s="2" t="s">
        <v>299</v>
      </c>
      <c r="D62" s="6" t="s">
        <v>300</v>
      </c>
      <c r="E62" s="2" t="s">
        <v>301</v>
      </c>
      <c r="F62" s="6" t="s">
        <v>302</v>
      </c>
      <c r="G62" s="6" t="s">
        <v>303</v>
      </c>
      <c r="H62" s="2" t="s">
        <v>304</v>
      </c>
      <c r="I62" s="2" t="s">
        <v>27</v>
      </c>
      <c r="J62" s="2" t="s">
        <v>39</v>
      </c>
      <c r="K62" s="2" t="s">
        <v>29</v>
      </c>
      <c r="L62" s="2" t="s">
        <v>69</v>
      </c>
      <c r="M62" s="6" t="s">
        <v>305</v>
      </c>
      <c r="N62" s="6" t="s">
        <v>306</v>
      </c>
      <c r="O62" s="2"/>
      <c r="P62" s="2"/>
      <c r="Q62" s="5" t="s">
        <v>214</v>
      </c>
      <c r="R62" s="5" t="s">
        <v>34</v>
      </c>
      <c r="S62" s="74">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2">
        <f t="shared" si="0"/>
        <v>10</v>
      </c>
      <c r="AS62" s="22">
        <f t="shared" si="0"/>
        <v>10</v>
      </c>
      <c r="AT62" s="19">
        <f t="shared" si="3"/>
        <v>1</v>
      </c>
      <c r="AU62" s="78" t="s">
        <v>35</v>
      </c>
      <c r="AV62" s="60"/>
    </row>
    <row r="63" spans="2:48" ht="68.25" hidden="1" customHeight="1">
      <c r="B63" s="65">
        <v>53</v>
      </c>
      <c r="C63" s="2" t="s">
        <v>299</v>
      </c>
      <c r="D63" s="6" t="s">
        <v>300</v>
      </c>
      <c r="E63" s="2" t="s">
        <v>307</v>
      </c>
      <c r="F63" s="6" t="s">
        <v>308</v>
      </c>
      <c r="G63" s="6" t="s">
        <v>309</v>
      </c>
      <c r="H63" s="2" t="s">
        <v>304</v>
      </c>
      <c r="I63" s="2" t="s">
        <v>27</v>
      </c>
      <c r="J63" s="2" t="s">
        <v>39</v>
      </c>
      <c r="K63" s="2" t="s">
        <v>29</v>
      </c>
      <c r="L63" s="2" t="s">
        <v>69</v>
      </c>
      <c r="M63" s="6" t="s">
        <v>310</v>
      </c>
      <c r="N63" s="6" t="s">
        <v>311</v>
      </c>
      <c r="O63" s="2"/>
      <c r="P63" s="2"/>
      <c r="Q63" s="5" t="s">
        <v>214</v>
      </c>
      <c r="R63" s="5" t="s">
        <v>34</v>
      </c>
      <c r="S63" s="74">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2">
        <f t="shared" si="0"/>
        <v>4</v>
      </c>
      <c r="AS63" s="22">
        <f t="shared" si="0"/>
        <v>4</v>
      </c>
      <c r="AT63" s="19">
        <f t="shared" si="3"/>
        <v>1</v>
      </c>
      <c r="AU63" s="78" t="s">
        <v>35</v>
      </c>
      <c r="AV63" s="60"/>
    </row>
    <row r="64" spans="2:48" ht="77.25" customHeight="1">
      <c r="B64" s="65">
        <v>54</v>
      </c>
      <c r="C64" s="2" t="s">
        <v>334</v>
      </c>
      <c r="D64" s="6" t="s">
        <v>335</v>
      </c>
      <c r="E64" s="2" t="s">
        <v>336</v>
      </c>
      <c r="F64" s="6" t="s">
        <v>696</v>
      </c>
      <c r="G64" s="6" t="s">
        <v>697</v>
      </c>
      <c r="H64" s="2" t="s">
        <v>339</v>
      </c>
      <c r="I64" s="2" t="s">
        <v>53</v>
      </c>
      <c r="J64" s="2" t="s">
        <v>39</v>
      </c>
      <c r="K64" s="2" t="s">
        <v>265</v>
      </c>
      <c r="L64" s="2" t="s">
        <v>30</v>
      </c>
      <c r="M64" s="6" t="s">
        <v>698</v>
      </c>
      <c r="N64" s="6" t="s">
        <v>699</v>
      </c>
      <c r="O64" s="2"/>
      <c r="P64" s="2"/>
      <c r="Q64" s="5" t="s">
        <v>700</v>
      </c>
      <c r="R64" s="5" t="s">
        <v>669</v>
      </c>
      <c r="S64" s="5" t="s">
        <v>701</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2">
        <f>+AVERAGE(T64,V64,X64,Z64,AB64,AD64,AF64,AH64,AJ64,AL64,AN64,AP64)</f>
        <v>-1</v>
      </c>
      <c r="AS64" s="22">
        <f>+AVERAGE(U64,W64,Y64,AA64,AC64,AE64,AG64,AI64,AK64,AM64,AO64,AQ64)</f>
        <v>0</v>
      </c>
      <c r="AT64" s="5">
        <f t="shared" si="3"/>
        <v>0</v>
      </c>
      <c r="AU64" s="79" t="s">
        <v>72</v>
      </c>
      <c r="AV64" s="60"/>
    </row>
    <row r="65" spans="2:48" ht="77.25" customHeight="1">
      <c r="B65" s="65">
        <v>55</v>
      </c>
      <c r="C65" s="2" t="s">
        <v>334</v>
      </c>
      <c r="D65" s="6" t="s">
        <v>335</v>
      </c>
      <c r="E65" s="2" t="s">
        <v>336</v>
      </c>
      <c r="F65" s="6" t="s">
        <v>702</v>
      </c>
      <c r="G65" s="6" t="s">
        <v>703</v>
      </c>
      <c r="H65" s="2" t="s">
        <v>339</v>
      </c>
      <c r="I65" s="2" t="s">
        <v>27</v>
      </c>
      <c r="J65" s="2" t="s">
        <v>39</v>
      </c>
      <c r="K65" s="2" t="s">
        <v>29</v>
      </c>
      <c r="L65" s="2" t="s">
        <v>30</v>
      </c>
      <c r="M65" s="6" t="s">
        <v>704</v>
      </c>
      <c r="N65" s="6" t="s">
        <v>705</v>
      </c>
      <c r="O65" s="2" t="s">
        <v>706</v>
      </c>
      <c r="P65" s="2"/>
      <c r="Q65" s="5" t="s">
        <v>214</v>
      </c>
      <c r="R65" s="5" t="s">
        <v>669</v>
      </c>
      <c r="S65" s="75">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2">
        <f t="shared" si="0"/>
        <v>2239</v>
      </c>
      <c r="AS65" s="22">
        <f t="shared" si="0"/>
        <v>5</v>
      </c>
      <c r="AT65" s="82">
        <f t="shared" si="3"/>
        <v>2.2331397945511387E-3</v>
      </c>
      <c r="AU65" s="21" t="s">
        <v>626</v>
      </c>
      <c r="AV65" s="60"/>
    </row>
    <row r="66" spans="2:48" ht="77.25" customHeight="1">
      <c r="B66" s="65">
        <v>56</v>
      </c>
      <c r="C66" s="2" t="s">
        <v>334</v>
      </c>
      <c r="D66" s="6" t="s">
        <v>335</v>
      </c>
      <c r="E66" s="2" t="s">
        <v>336</v>
      </c>
      <c r="F66" s="6" t="s">
        <v>707</v>
      </c>
      <c r="G66" s="6" t="s">
        <v>708</v>
      </c>
      <c r="H66" s="2" t="s">
        <v>339</v>
      </c>
      <c r="I66" s="2" t="s">
        <v>53</v>
      </c>
      <c r="J66" s="2" t="s">
        <v>39</v>
      </c>
      <c r="K66" s="2" t="s">
        <v>265</v>
      </c>
      <c r="L66" s="2" t="s">
        <v>30</v>
      </c>
      <c r="M66" s="6" t="s">
        <v>709</v>
      </c>
      <c r="N66" s="6" t="s">
        <v>710</v>
      </c>
      <c r="O66" s="2"/>
      <c r="P66" s="2"/>
      <c r="Q66" s="5" t="s">
        <v>700</v>
      </c>
      <c r="R66" s="5" t="s">
        <v>669</v>
      </c>
      <c r="S66" s="5" t="s">
        <v>701</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2">
        <f>+AVERAGE(T66,V66,X66,Z66,AB66,AD66,AF66,AH66,AJ66,AL66,AN66,AP66)</f>
        <v>-1</v>
      </c>
      <c r="AS66" s="22">
        <f t="shared" si="0"/>
        <v>-1</v>
      </c>
      <c r="AT66" s="83">
        <f>+AR66-AS66</f>
        <v>0</v>
      </c>
      <c r="AU66" s="79" t="s">
        <v>72</v>
      </c>
      <c r="AV66" s="60" t="s">
        <v>711</v>
      </c>
    </row>
    <row r="67" spans="2:48" ht="77.25" customHeight="1">
      <c r="B67" s="65">
        <v>57</v>
      </c>
      <c r="C67" s="2" t="s">
        <v>334</v>
      </c>
      <c r="D67" s="6" t="s">
        <v>335</v>
      </c>
      <c r="E67" s="2" t="s">
        <v>336</v>
      </c>
      <c r="F67" s="6" t="s">
        <v>712</v>
      </c>
      <c r="G67" s="6" t="s">
        <v>713</v>
      </c>
      <c r="H67" s="2" t="s">
        <v>339</v>
      </c>
      <c r="I67" s="2" t="s">
        <v>53</v>
      </c>
      <c r="J67" s="2" t="s">
        <v>133</v>
      </c>
      <c r="K67" s="2" t="s">
        <v>714</v>
      </c>
      <c r="L67" s="2" t="s">
        <v>715</v>
      </c>
      <c r="M67" s="6" t="s">
        <v>716</v>
      </c>
      <c r="N67" s="6" t="s">
        <v>717</v>
      </c>
      <c r="O67" s="2"/>
      <c r="P67" s="2"/>
      <c r="Q67" s="5" t="s">
        <v>718</v>
      </c>
      <c r="R67" s="5" t="s">
        <v>669</v>
      </c>
      <c r="S67" s="5" t="s">
        <v>719</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2">
        <f t="shared" si="0"/>
        <v>71</v>
      </c>
      <c r="AS67" s="22">
        <f t="shared" si="0"/>
        <v>348</v>
      </c>
      <c r="AT67" s="80">
        <f t="shared" ref="AT67:AT89" si="4">+AS67/AR67</f>
        <v>4.901408450704225</v>
      </c>
      <c r="AU67" s="78" t="s">
        <v>35</v>
      </c>
      <c r="AV67" s="60"/>
    </row>
    <row r="68" spans="2:48" ht="77.25" customHeight="1">
      <c r="B68" s="65">
        <v>58</v>
      </c>
      <c r="C68" s="2" t="s">
        <v>334</v>
      </c>
      <c r="D68" s="6" t="s">
        <v>335</v>
      </c>
      <c r="E68" s="2" t="s">
        <v>336</v>
      </c>
      <c r="F68" s="6" t="s">
        <v>720</v>
      </c>
      <c r="G68" s="6" t="s">
        <v>721</v>
      </c>
      <c r="H68" s="2" t="s">
        <v>339</v>
      </c>
      <c r="I68" s="2" t="s">
        <v>53</v>
      </c>
      <c r="J68" s="2" t="s">
        <v>133</v>
      </c>
      <c r="K68" s="2" t="s">
        <v>714</v>
      </c>
      <c r="L68" s="2" t="s">
        <v>715</v>
      </c>
      <c r="M68" s="6" t="s">
        <v>716</v>
      </c>
      <c r="N68" s="6" t="s">
        <v>717</v>
      </c>
      <c r="O68" s="2"/>
      <c r="P68" s="2"/>
      <c r="Q68" s="5" t="s">
        <v>718</v>
      </c>
      <c r="R68" s="5" t="s">
        <v>669</v>
      </c>
      <c r="S68" s="5" t="s">
        <v>719</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2">
        <f t="shared" si="0"/>
        <v>21</v>
      </c>
      <c r="AS68" s="22">
        <f t="shared" si="0"/>
        <v>94</v>
      </c>
      <c r="AT68" s="80">
        <f t="shared" si="4"/>
        <v>4.4761904761904763</v>
      </c>
      <c r="AU68" s="78" t="s">
        <v>35</v>
      </c>
      <c r="AV68" s="60"/>
    </row>
    <row r="69" spans="2:48" ht="77.25" customHeight="1">
      <c r="B69" s="65">
        <v>59</v>
      </c>
      <c r="C69" s="2" t="s">
        <v>334</v>
      </c>
      <c r="D69" s="6" t="s">
        <v>335</v>
      </c>
      <c r="E69" s="2" t="s">
        <v>336</v>
      </c>
      <c r="F69" s="6" t="s">
        <v>722</v>
      </c>
      <c r="G69" s="6" t="s">
        <v>723</v>
      </c>
      <c r="H69" s="2" t="s">
        <v>339</v>
      </c>
      <c r="I69" s="2" t="s">
        <v>53</v>
      </c>
      <c r="J69" s="2" t="s">
        <v>133</v>
      </c>
      <c r="K69" s="2" t="s">
        <v>714</v>
      </c>
      <c r="L69" s="2" t="s">
        <v>715</v>
      </c>
      <c r="M69" s="6" t="s">
        <v>724</v>
      </c>
      <c r="N69" s="6" t="s">
        <v>725</v>
      </c>
      <c r="O69" s="2"/>
      <c r="P69" s="2"/>
      <c r="Q69" s="5" t="s">
        <v>718</v>
      </c>
      <c r="R69" s="5" t="s">
        <v>669</v>
      </c>
      <c r="S69" s="5" t="s">
        <v>726</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2">
        <f t="shared" si="0"/>
        <v>0</v>
      </c>
      <c r="AS69" s="22">
        <f t="shared" si="0"/>
        <v>0</v>
      </c>
      <c r="AT69" s="80" t="e">
        <f t="shared" si="4"/>
        <v>#DIV/0!</v>
      </c>
      <c r="AU69" s="2"/>
      <c r="AV69" s="60" t="s">
        <v>727</v>
      </c>
    </row>
    <row r="70" spans="2:48" ht="77.25" customHeight="1">
      <c r="B70" s="65">
        <v>60</v>
      </c>
      <c r="C70" s="2" t="s">
        <v>334</v>
      </c>
      <c r="D70" s="6" t="s">
        <v>335</v>
      </c>
      <c r="E70" s="2" t="s">
        <v>336</v>
      </c>
      <c r="F70" s="6" t="s">
        <v>728</v>
      </c>
      <c r="G70" s="6" t="s">
        <v>729</v>
      </c>
      <c r="H70" s="2" t="s">
        <v>339</v>
      </c>
      <c r="I70" s="2" t="s">
        <v>53</v>
      </c>
      <c r="J70" s="2" t="s">
        <v>133</v>
      </c>
      <c r="K70" s="2" t="s">
        <v>714</v>
      </c>
      <c r="L70" s="2" t="s">
        <v>715</v>
      </c>
      <c r="M70" s="6" t="s">
        <v>730</v>
      </c>
      <c r="N70" s="6" t="s">
        <v>731</v>
      </c>
      <c r="O70" s="2"/>
      <c r="P70" s="2"/>
      <c r="Q70" s="5" t="s">
        <v>718</v>
      </c>
      <c r="R70" s="5" t="s">
        <v>669</v>
      </c>
      <c r="S70" s="5" t="s">
        <v>726</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2">
        <f t="shared" si="0"/>
        <v>0</v>
      </c>
      <c r="AS70" s="22">
        <f t="shared" si="0"/>
        <v>0</v>
      </c>
      <c r="AT70" s="80" t="e">
        <f t="shared" si="4"/>
        <v>#DIV/0!</v>
      </c>
      <c r="AU70" s="2"/>
      <c r="AV70" s="87" t="s">
        <v>732</v>
      </c>
    </row>
    <row r="71" spans="2:48" ht="77.25" hidden="1" customHeight="1">
      <c r="B71" s="65">
        <v>61</v>
      </c>
      <c r="C71" s="2" t="s">
        <v>334</v>
      </c>
      <c r="D71" s="6" t="s">
        <v>335</v>
      </c>
      <c r="E71" s="2" t="s">
        <v>336</v>
      </c>
      <c r="F71" s="6" t="s">
        <v>733</v>
      </c>
      <c r="G71" s="6" t="s">
        <v>364</v>
      </c>
      <c r="H71" s="2" t="s">
        <v>339</v>
      </c>
      <c r="I71" s="2" t="s">
        <v>46</v>
      </c>
      <c r="J71" s="2" t="s">
        <v>39</v>
      </c>
      <c r="K71" s="2" t="s">
        <v>29</v>
      </c>
      <c r="L71" s="2" t="s">
        <v>69</v>
      </c>
      <c r="M71" s="6" t="s">
        <v>365</v>
      </c>
      <c r="N71" s="6" t="s">
        <v>366</v>
      </c>
      <c r="O71" s="2"/>
      <c r="P71" s="2"/>
      <c r="Q71" s="5" t="s">
        <v>214</v>
      </c>
      <c r="R71" s="5" t="s">
        <v>34</v>
      </c>
      <c r="S71" s="74">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2">
        <f t="shared" si="0"/>
        <v>113</v>
      </c>
      <c r="AS71" s="22">
        <f t="shared" si="0"/>
        <v>75</v>
      </c>
      <c r="AT71" s="19">
        <f t="shared" si="4"/>
        <v>0.66371681415929207</v>
      </c>
      <c r="AU71" s="79" t="s">
        <v>72</v>
      </c>
      <c r="AV71" s="60"/>
    </row>
    <row r="72" spans="2:48" ht="77.25" hidden="1" customHeight="1">
      <c r="B72" s="65">
        <v>62</v>
      </c>
      <c r="C72" s="2" t="s">
        <v>334</v>
      </c>
      <c r="D72" s="6" t="s">
        <v>335</v>
      </c>
      <c r="E72" s="2" t="s">
        <v>336</v>
      </c>
      <c r="F72" s="6" t="s">
        <v>734</v>
      </c>
      <c r="G72" s="6" t="s">
        <v>735</v>
      </c>
      <c r="H72" s="2" t="s">
        <v>339</v>
      </c>
      <c r="I72" s="2" t="s">
        <v>46</v>
      </c>
      <c r="J72" s="2" t="s">
        <v>39</v>
      </c>
      <c r="K72" s="2" t="s">
        <v>29</v>
      </c>
      <c r="L72" s="2" t="s">
        <v>69</v>
      </c>
      <c r="M72" s="6" t="s">
        <v>369</v>
      </c>
      <c r="N72" s="6" t="s">
        <v>370</v>
      </c>
      <c r="O72" s="2"/>
      <c r="P72" s="2"/>
      <c r="Q72" s="5" t="s">
        <v>214</v>
      </c>
      <c r="R72" s="5" t="s">
        <v>34</v>
      </c>
      <c r="S72" s="74">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2">
        <f t="shared" si="0"/>
        <v>590</v>
      </c>
      <c r="AS72" s="22">
        <f t="shared" si="0"/>
        <v>576</v>
      </c>
      <c r="AT72" s="19">
        <f t="shared" si="4"/>
        <v>0.97627118644067801</v>
      </c>
      <c r="AU72" s="78" t="s">
        <v>35</v>
      </c>
      <c r="AV72" s="60"/>
    </row>
    <row r="73" spans="2:48" ht="77.25" hidden="1" customHeight="1">
      <c r="B73" s="65">
        <v>63</v>
      </c>
      <c r="C73" s="2" t="s">
        <v>334</v>
      </c>
      <c r="D73" s="6" t="s">
        <v>335</v>
      </c>
      <c r="E73" s="2" t="s">
        <v>336</v>
      </c>
      <c r="F73" s="6" t="s">
        <v>736</v>
      </c>
      <c r="G73" s="6" t="s">
        <v>737</v>
      </c>
      <c r="H73" s="2" t="s">
        <v>339</v>
      </c>
      <c r="I73" s="2" t="s">
        <v>46</v>
      </c>
      <c r="J73" s="2" t="s">
        <v>39</v>
      </c>
      <c r="K73" s="2" t="s">
        <v>29</v>
      </c>
      <c r="L73" s="2" t="s">
        <v>69</v>
      </c>
      <c r="M73" s="6" t="s">
        <v>365</v>
      </c>
      <c r="N73" s="6" t="s">
        <v>366</v>
      </c>
      <c r="O73" s="2"/>
      <c r="P73" s="2"/>
      <c r="Q73" s="5" t="s">
        <v>214</v>
      </c>
      <c r="R73" s="5" t="s">
        <v>34</v>
      </c>
      <c r="S73" s="74">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2">
        <f t="shared" ref="AR73:AS89" si="5">+T73+V73+X73+Z73+AB73+AD73+AF73+AH73+AJ73+AL73+AN73+AP73</f>
        <v>85</v>
      </c>
      <c r="AS73" s="22">
        <f t="shared" si="5"/>
        <v>80</v>
      </c>
      <c r="AT73" s="19">
        <f t="shared" si="4"/>
        <v>0.94117647058823528</v>
      </c>
      <c r="AU73" s="78" t="s">
        <v>35</v>
      </c>
      <c r="AV73" s="60"/>
    </row>
    <row r="74" spans="2:48" ht="77.25" hidden="1" customHeight="1">
      <c r="B74" s="65">
        <v>64</v>
      </c>
      <c r="C74" s="2" t="s">
        <v>334</v>
      </c>
      <c r="D74" s="6" t="s">
        <v>335</v>
      </c>
      <c r="E74" s="2" t="s">
        <v>336</v>
      </c>
      <c r="F74" s="6" t="s">
        <v>738</v>
      </c>
      <c r="G74" s="6" t="s">
        <v>739</v>
      </c>
      <c r="H74" s="2" t="s">
        <v>339</v>
      </c>
      <c r="I74" s="2" t="s">
        <v>27</v>
      </c>
      <c r="J74" s="2" t="s">
        <v>39</v>
      </c>
      <c r="K74" s="2" t="s">
        <v>29</v>
      </c>
      <c r="L74" s="2" t="s">
        <v>143</v>
      </c>
      <c r="M74" s="6" t="s">
        <v>740</v>
      </c>
      <c r="N74" s="6" t="s">
        <v>741</v>
      </c>
      <c r="O74" s="2"/>
      <c r="P74" s="2"/>
      <c r="Q74" s="5" t="s">
        <v>214</v>
      </c>
      <c r="R74" s="5" t="s">
        <v>34</v>
      </c>
      <c r="S74" s="74">
        <v>0.8</v>
      </c>
      <c r="T74" s="2"/>
      <c r="U74" s="2"/>
      <c r="V74" s="2"/>
      <c r="W74" s="2"/>
      <c r="X74" s="2"/>
      <c r="Y74" s="2"/>
      <c r="Z74" s="2"/>
      <c r="AA74" s="2"/>
      <c r="AB74" s="2"/>
      <c r="AC74" s="2"/>
      <c r="AD74" s="2"/>
      <c r="AE74" s="2"/>
      <c r="AF74" s="2"/>
      <c r="AG74" s="2"/>
      <c r="AH74" s="2"/>
      <c r="AI74" s="2"/>
      <c r="AJ74" s="2"/>
      <c r="AK74" s="2"/>
      <c r="AL74" s="2"/>
      <c r="AM74" s="2"/>
      <c r="AN74" s="2"/>
      <c r="AO74" s="2"/>
      <c r="AP74" s="2"/>
      <c r="AQ74" s="2"/>
      <c r="AR74" s="22">
        <f t="shared" si="5"/>
        <v>0</v>
      </c>
      <c r="AS74" s="22">
        <f t="shared" si="5"/>
        <v>0</v>
      </c>
      <c r="AT74" s="19" t="e">
        <f t="shared" si="4"/>
        <v>#DIV/0!</v>
      </c>
      <c r="AU74" s="2"/>
      <c r="AV74" s="60"/>
    </row>
    <row r="75" spans="2:48" ht="77.25" hidden="1" customHeight="1">
      <c r="B75" s="65">
        <v>65</v>
      </c>
      <c r="C75" s="2" t="s">
        <v>334</v>
      </c>
      <c r="D75" s="6" t="s">
        <v>335</v>
      </c>
      <c r="E75" s="2" t="s">
        <v>336</v>
      </c>
      <c r="F75" s="6" t="s">
        <v>742</v>
      </c>
      <c r="G75" s="6" t="s">
        <v>743</v>
      </c>
      <c r="H75" s="2" t="s">
        <v>339</v>
      </c>
      <c r="I75" s="2" t="s">
        <v>27</v>
      </c>
      <c r="J75" s="2" t="s">
        <v>39</v>
      </c>
      <c r="K75" s="2" t="s">
        <v>29</v>
      </c>
      <c r="L75" s="2" t="s">
        <v>143</v>
      </c>
      <c r="M75" s="6" t="s">
        <v>740</v>
      </c>
      <c r="N75" s="6" t="s">
        <v>741</v>
      </c>
      <c r="O75" s="2"/>
      <c r="P75" s="2"/>
      <c r="Q75" s="5" t="s">
        <v>214</v>
      </c>
      <c r="R75" s="5" t="s">
        <v>34</v>
      </c>
      <c r="S75" s="74">
        <v>0.93</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5"/>
        <v>0</v>
      </c>
      <c r="AS75" s="22">
        <f t="shared" si="5"/>
        <v>0</v>
      </c>
      <c r="AT75" s="19" t="e">
        <f t="shared" si="4"/>
        <v>#DIV/0!</v>
      </c>
      <c r="AU75" s="2"/>
      <c r="AV75" s="60"/>
    </row>
    <row r="76" spans="2:48" ht="77.25" hidden="1" customHeight="1">
      <c r="B76" s="65">
        <v>66</v>
      </c>
      <c r="C76" s="2" t="s">
        <v>334</v>
      </c>
      <c r="D76" s="6" t="s">
        <v>335</v>
      </c>
      <c r="E76" s="2" t="s">
        <v>336</v>
      </c>
      <c r="F76" s="6" t="s">
        <v>744</v>
      </c>
      <c r="G76" s="6" t="s">
        <v>745</v>
      </c>
      <c r="H76" s="2" t="s">
        <v>339</v>
      </c>
      <c r="I76" s="2" t="s">
        <v>27</v>
      </c>
      <c r="J76" s="2" t="s">
        <v>39</v>
      </c>
      <c r="K76" s="2" t="s">
        <v>29</v>
      </c>
      <c r="L76" s="2" t="s">
        <v>143</v>
      </c>
      <c r="M76" s="6" t="s">
        <v>740</v>
      </c>
      <c r="N76" s="6" t="s">
        <v>741</v>
      </c>
      <c r="O76" s="2"/>
      <c r="P76" s="2"/>
      <c r="Q76" s="5" t="s">
        <v>214</v>
      </c>
      <c r="R76" s="5" t="s">
        <v>34</v>
      </c>
      <c r="S76" s="74">
        <v>0.8</v>
      </c>
      <c r="T76" s="2"/>
      <c r="U76" s="2"/>
      <c r="V76" s="2"/>
      <c r="W76" s="2"/>
      <c r="X76" s="2"/>
      <c r="Y76" s="2"/>
      <c r="Z76" s="2"/>
      <c r="AA76" s="2"/>
      <c r="AB76" s="2"/>
      <c r="AC76" s="2"/>
      <c r="AD76" s="2"/>
      <c r="AE76" s="2"/>
      <c r="AF76" s="2"/>
      <c r="AG76" s="2"/>
      <c r="AH76" s="2"/>
      <c r="AI76" s="2"/>
      <c r="AJ76" s="2"/>
      <c r="AK76" s="2"/>
      <c r="AL76" s="2"/>
      <c r="AM76" s="2"/>
      <c r="AN76" s="2"/>
      <c r="AO76" s="2"/>
      <c r="AP76" s="2"/>
      <c r="AQ76" s="2"/>
      <c r="AR76" s="22">
        <f t="shared" si="5"/>
        <v>0</v>
      </c>
      <c r="AS76" s="22">
        <f t="shared" si="5"/>
        <v>0</v>
      </c>
      <c r="AT76" s="19" t="e">
        <f t="shared" si="4"/>
        <v>#DIV/0!</v>
      </c>
      <c r="AU76" s="2"/>
      <c r="AV76" s="60"/>
    </row>
    <row r="77" spans="2:48" ht="77.25" hidden="1" customHeight="1">
      <c r="B77" s="65">
        <v>67</v>
      </c>
      <c r="C77" s="2" t="s">
        <v>334</v>
      </c>
      <c r="D77" s="6" t="s">
        <v>335</v>
      </c>
      <c r="E77" s="2" t="s">
        <v>344</v>
      </c>
      <c r="F77" s="6" t="s">
        <v>746</v>
      </c>
      <c r="G77" s="6" t="s">
        <v>747</v>
      </c>
      <c r="H77" s="2" t="s">
        <v>339</v>
      </c>
      <c r="I77" s="2" t="s">
        <v>27</v>
      </c>
      <c r="J77" s="2" t="s">
        <v>68</v>
      </c>
      <c r="K77" s="2" t="s">
        <v>29</v>
      </c>
      <c r="L77" s="2" t="s">
        <v>69</v>
      </c>
      <c r="M77" s="6" t="s">
        <v>347</v>
      </c>
      <c r="N77" s="6" t="s">
        <v>348</v>
      </c>
      <c r="O77" s="2"/>
      <c r="P77" s="2"/>
      <c r="Q77" s="5" t="s">
        <v>214</v>
      </c>
      <c r="R77" s="5" t="s">
        <v>34</v>
      </c>
      <c r="S77" s="74">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2">
        <f t="shared" si="5"/>
        <v>33</v>
      </c>
      <c r="AS77" s="22">
        <f t="shared" si="5"/>
        <v>20</v>
      </c>
      <c r="AT77" s="19">
        <f t="shared" si="4"/>
        <v>0.60606060606060608</v>
      </c>
      <c r="AU77" s="21" t="s">
        <v>626</v>
      </c>
      <c r="AV77" s="60"/>
    </row>
    <row r="78" spans="2:48" ht="90.75" customHeight="1">
      <c r="B78" s="65">
        <v>68</v>
      </c>
      <c r="C78" s="2" t="s">
        <v>334</v>
      </c>
      <c r="D78" s="6" t="s">
        <v>335</v>
      </c>
      <c r="E78" s="2" t="s">
        <v>344</v>
      </c>
      <c r="F78" s="6" t="s">
        <v>748</v>
      </c>
      <c r="G78" s="6" t="s">
        <v>749</v>
      </c>
      <c r="H78" s="2" t="s">
        <v>339</v>
      </c>
      <c r="I78" s="2" t="s">
        <v>46</v>
      </c>
      <c r="J78" s="2" t="s">
        <v>68</v>
      </c>
      <c r="K78" s="2" t="s">
        <v>29</v>
      </c>
      <c r="L78" s="2" t="s">
        <v>750</v>
      </c>
      <c r="M78" s="6" t="s">
        <v>751</v>
      </c>
      <c r="N78" s="6" t="s">
        <v>752</v>
      </c>
      <c r="O78" s="2"/>
      <c r="P78" s="2"/>
      <c r="Q78" s="5" t="s">
        <v>159</v>
      </c>
      <c r="R78" s="5" t="s">
        <v>669</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5"/>
        <v>0</v>
      </c>
      <c r="AS78" s="22">
        <f t="shared" si="5"/>
        <v>0</v>
      </c>
      <c r="AT78" s="19" t="e">
        <f t="shared" si="4"/>
        <v>#DIV/0!</v>
      </c>
      <c r="AU78" s="2"/>
      <c r="AV78" s="60" t="s">
        <v>753</v>
      </c>
    </row>
    <row r="79" spans="2:48" ht="77.25" hidden="1" customHeight="1">
      <c r="B79" s="65">
        <v>69</v>
      </c>
      <c r="C79" s="2" t="s">
        <v>334</v>
      </c>
      <c r="D79" s="6" t="s">
        <v>335</v>
      </c>
      <c r="E79" s="2" t="s">
        <v>344</v>
      </c>
      <c r="F79" s="6" t="s">
        <v>443</v>
      </c>
      <c r="G79" s="6" t="s">
        <v>444</v>
      </c>
      <c r="H79" s="2" t="s">
        <v>339</v>
      </c>
      <c r="I79" s="2" t="s">
        <v>46</v>
      </c>
      <c r="J79" s="2" t="s">
        <v>133</v>
      </c>
      <c r="K79" s="2" t="s">
        <v>29</v>
      </c>
      <c r="L79" s="2" t="s">
        <v>143</v>
      </c>
      <c r="M79" s="6" t="s">
        <v>445</v>
      </c>
      <c r="N79" s="6" t="s">
        <v>446</v>
      </c>
      <c r="O79" s="2"/>
      <c r="P79" s="2"/>
      <c r="Q79" s="5" t="s">
        <v>159</v>
      </c>
      <c r="R79" s="5" t="s">
        <v>34</v>
      </c>
      <c r="S79" s="74">
        <v>0.15</v>
      </c>
      <c r="T79" s="2"/>
      <c r="U79" s="2"/>
      <c r="V79" s="2"/>
      <c r="W79" s="2"/>
      <c r="X79" s="2"/>
      <c r="Y79" s="2"/>
      <c r="Z79" s="2"/>
      <c r="AA79" s="2"/>
      <c r="AB79" s="2"/>
      <c r="AC79" s="2"/>
      <c r="AD79" s="2"/>
      <c r="AE79" s="2"/>
      <c r="AF79" s="2"/>
      <c r="AG79" s="2"/>
      <c r="AH79" s="2"/>
      <c r="AI79" s="2"/>
      <c r="AJ79" s="2"/>
      <c r="AK79" s="2"/>
      <c r="AL79" s="2"/>
      <c r="AM79" s="2"/>
      <c r="AN79" s="2"/>
      <c r="AO79" s="2"/>
      <c r="AP79" s="2"/>
      <c r="AQ79" s="2"/>
      <c r="AR79" s="22">
        <f t="shared" si="5"/>
        <v>0</v>
      </c>
      <c r="AS79" s="22">
        <f t="shared" si="5"/>
        <v>0</v>
      </c>
      <c r="AT79" s="19" t="e">
        <f t="shared" si="4"/>
        <v>#DIV/0!</v>
      </c>
      <c r="AU79" s="2"/>
      <c r="AV79" s="60"/>
    </row>
    <row r="80" spans="2:48" ht="77.25" hidden="1" customHeight="1">
      <c r="B80" s="65">
        <v>70</v>
      </c>
      <c r="C80" s="2" t="s">
        <v>334</v>
      </c>
      <c r="D80" s="6" t="s">
        <v>335</v>
      </c>
      <c r="E80" s="2" t="s">
        <v>344</v>
      </c>
      <c r="F80" s="6" t="s">
        <v>398</v>
      </c>
      <c r="G80" s="6" t="s">
        <v>399</v>
      </c>
      <c r="H80" s="2" t="s">
        <v>339</v>
      </c>
      <c r="I80" s="2" t="s">
        <v>46</v>
      </c>
      <c r="J80" s="2" t="s">
        <v>68</v>
      </c>
      <c r="K80" s="2" t="s">
        <v>29</v>
      </c>
      <c r="L80" s="2" t="s">
        <v>143</v>
      </c>
      <c r="M80" s="6" t="s">
        <v>400</v>
      </c>
      <c r="N80" s="6" t="s">
        <v>401</v>
      </c>
      <c r="O80" s="2"/>
      <c r="P80" s="2"/>
      <c r="Q80" s="5" t="s">
        <v>159</v>
      </c>
      <c r="R80" s="5" t="s">
        <v>34</v>
      </c>
      <c r="S80" s="74">
        <v>0.15</v>
      </c>
      <c r="T80" s="2"/>
      <c r="U80" s="2"/>
      <c r="V80" s="2"/>
      <c r="W80" s="2"/>
      <c r="X80" s="2"/>
      <c r="Y80" s="2"/>
      <c r="Z80" s="2"/>
      <c r="AA80" s="2"/>
      <c r="AB80" s="2"/>
      <c r="AC80" s="2"/>
      <c r="AD80" s="2"/>
      <c r="AE80" s="2"/>
      <c r="AF80" s="2"/>
      <c r="AG80" s="2"/>
      <c r="AH80" s="2"/>
      <c r="AI80" s="2"/>
      <c r="AJ80" s="2"/>
      <c r="AK80" s="2"/>
      <c r="AL80" s="2"/>
      <c r="AM80" s="2"/>
      <c r="AN80" s="2"/>
      <c r="AO80" s="2"/>
      <c r="AP80" s="2"/>
      <c r="AQ80" s="2"/>
      <c r="AR80" s="22">
        <f t="shared" si="5"/>
        <v>0</v>
      </c>
      <c r="AS80" s="22">
        <f t="shared" si="5"/>
        <v>0</v>
      </c>
      <c r="AT80" s="19" t="e">
        <f t="shared" si="4"/>
        <v>#DIV/0!</v>
      </c>
      <c r="AU80" s="2"/>
      <c r="AV80" s="60"/>
    </row>
    <row r="81" spans="2:48" ht="77.25" customHeight="1">
      <c r="B81" s="65">
        <v>71</v>
      </c>
      <c r="C81" s="2" t="s">
        <v>334</v>
      </c>
      <c r="D81" s="6" t="s">
        <v>335</v>
      </c>
      <c r="E81" s="2" t="s">
        <v>344</v>
      </c>
      <c r="F81" s="6" t="s">
        <v>754</v>
      </c>
      <c r="G81" s="6" t="s">
        <v>755</v>
      </c>
      <c r="H81" s="2" t="s">
        <v>339</v>
      </c>
      <c r="I81" s="2" t="s">
        <v>46</v>
      </c>
      <c r="J81" s="2" t="s">
        <v>68</v>
      </c>
      <c r="K81" s="2" t="s">
        <v>29</v>
      </c>
      <c r="L81" s="2" t="s">
        <v>143</v>
      </c>
      <c r="M81" s="6" t="s">
        <v>756</v>
      </c>
      <c r="N81" s="6" t="s">
        <v>757</v>
      </c>
      <c r="O81" s="2"/>
      <c r="P81" s="2"/>
      <c r="Q81" s="5" t="s">
        <v>159</v>
      </c>
      <c r="R81" s="5" t="s">
        <v>669</v>
      </c>
      <c r="S81" s="74">
        <v>0.8</v>
      </c>
      <c r="T81" s="2"/>
      <c r="U81" s="2"/>
      <c r="V81" s="2"/>
      <c r="W81" s="2"/>
      <c r="X81" s="2"/>
      <c r="Y81" s="2"/>
      <c r="Z81" s="2"/>
      <c r="AA81" s="2"/>
      <c r="AB81" s="2"/>
      <c r="AC81" s="2"/>
      <c r="AD81" s="2"/>
      <c r="AE81" s="2"/>
      <c r="AF81" s="2"/>
      <c r="AG81" s="2"/>
      <c r="AH81" s="2"/>
      <c r="AI81" s="2"/>
      <c r="AJ81" s="2"/>
      <c r="AK81" s="2"/>
      <c r="AL81" s="2"/>
      <c r="AM81" s="2"/>
      <c r="AN81" s="2"/>
      <c r="AO81" s="2"/>
      <c r="AP81" s="2"/>
      <c r="AQ81" s="2"/>
      <c r="AR81" s="22">
        <f t="shared" si="5"/>
        <v>0</v>
      </c>
      <c r="AS81" s="22">
        <f t="shared" si="5"/>
        <v>0</v>
      </c>
      <c r="AT81" s="19" t="e">
        <f t="shared" si="4"/>
        <v>#DIV/0!</v>
      </c>
      <c r="AU81" s="2"/>
      <c r="AV81" s="60" t="s">
        <v>758</v>
      </c>
    </row>
    <row r="82" spans="2:48" ht="77.25" customHeight="1">
      <c r="B82" s="65">
        <v>72</v>
      </c>
      <c r="C82" s="2" t="s">
        <v>334</v>
      </c>
      <c r="D82" s="6" t="s">
        <v>335</v>
      </c>
      <c r="E82" s="2" t="s">
        <v>344</v>
      </c>
      <c r="F82" s="6" t="s">
        <v>759</v>
      </c>
      <c r="G82" s="6" t="s">
        <v>760</v>
      </c>
      <c r="H82" s="2" t="s">
        <v>339</v>
      </c>
      <c r="I82" s="2" t="s">
        <v>53</v>
      </c>
      <c r="J82" s="2" t="s">
        <v>133</v>
      </c>
      <c r="K82" s="2" t="s">
        <v>714</v>
      </c>
      <c r="L82" s="2" t="s">
        <v>69</v>
      </c>
      <c r="M82" s="6" t="s">
        <v>761</v>
      </c>
      <c r="N82" s="6" t="s">
        <v>762</v>
      </c>
      <c r="O82" s="2"/>
      <c r="P82" s="2"/>
      <c r="Q82" s="5" t="s">
        <v>268</v>
      </c>
      <c r="R82" s="5" t="s">
        <v>669</v>
      </c>
      <c r="S82" s="5" t="s">
        <v>763</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2">
        <f t="shared" si="5"/>
        <v>126</v>
      </c>
      <c r="AS82" s="22">
        <f t="shared" si="5"/>
        <v>378</v>
      </c>
      <c r="AT82" s="80">
        <f t="shared" si="4"/>
        <v>3</v>
      </c>
      <c r="AU82" s="78" t="s">
        <v>35</v>
      </c>
      <c r="AV82" s="60"/>
    </row>
    <row r="83" spans="2:48" ht="51">
      <c r="B83" s="65">
        <v>73</v>
      </c>
      <c r="C83" s="2" t="s">
        <v>334</v>
      </c>
      <c r="D83" s="6" t="s">
        <v>335</v>
      </c>
      <c r="E83" s="2" t="s">
        <v>344</v>
      </c>
      <c r="F83" s="6" t="s">
        <v>764</v>
      </c>
      <c r="G83" s="6" t="s">
        <v>765</v>
      </c>
      <c r="H83" s="2" t="s">
        <v>339</v>
      </c>
      <c r="I83" s="2" t="s">
        <v>27</v>
      </c>
      <c r="J83" s="76" t="s">
        <v>68</v>
      </c>
      <c r="K83" s="2" t="s">
        <v>29</v>
      </c>
      <c r="L83" s="2" t="s">
        <v>143</v>
      </c>
      <c r="M83" s="6" t="s">
        <v>347</v>
      </c>
      <c r="N83" s="6" t="s">
        <v>348</v>
      </c>
      <c r="O83" s="2"/>
      <c r="P83" s="2"/>
      <c r="Q83" s="5" t="s">
        <v>214</v>
      </c>
      <c r="R83" s="5" t="s">
        <v>669</v>
      </c>
      <c r="S83" s="74">
        <v>1</v>
      </c>
      <c r="T83" s="2"/>
      <c r="U83" s="2"/>
      <c r="V83" s="2"/>
      <c r="W83" s="2"/>
      <c r="X83" s="2"/>
      <c r="Y83" s="2"/>
      <c r="Z83" s="2"/>
      <c r="AA83" s="2"/>
      <c r="AB83" s="2"/>
      <c r="AC83" s="2"/>
      <c r="AD83" s="2"/>
      <c r="AE83" s="2"/>
      <c r="AF83" s="2"/>
      <c r="AG83" s="2"/>
      <c r="AH83" s="2"/>
      <c r="AI83" s="2"/>
      <c r="AJ83" s="2"/>
      <c r="AK83" s="2"/>
      <c r="AL83" s="2"/>
      <c r="AM83" s="2"/>
      <c r="AN83" s="2"/>
      <c r="AO83" s="2"/>
      <c r="AP83" s="2"/>
      <c r="AQ83" s="2"/>
      <c r="AR83" s="22">
        <f t="shared" si="5"/>
        <v>0</v>
      </c>
      <c r="AS83" s="22">
        <f t="shared" si="5"/>
        <v>0</v>
      </c>
      <c r="AT83" s="19" t="e">
        <f t="shared" si="4"/>
        <v>#DIV/0!</v>
      </c>
      <c r="AU83" s="2"/>
      <c r="AV83" s="60"/>
    </row>
    <row r="84" spans="2:48" ht="204" hidden="1">
      <c r="B84" s="65">
        <v>74</v>
      </c>
      <c r="C84" s="2" t="s">
        <v>471</v>
      </c>
      <c r="D84" s="6" t="s">
        <v>472</v>
      </c>
      <c r="E84" s="2" t="s">
        <v>473</v>
      </c>
      <c r="F84" s="6" t="s">
        <v>474</v>
      </c>
      <c r="G84" s="6" t="s">
        <v>475</v>
      </c>
      <c r="H84" s="2" t="s">
        <v>476</v>
      </c>
      <c r="I84" s="2" t="s">
        <v>27</v>
      </c>
      <c r="J84" s="2" t="s">
        <v>133</v>
      </c>
      <c r="K84" s="2" t="s">
        <v>29</v>
      </c>
      <c r="L84" s="2" t="s">
        <v>69</v>
      </c>
      <c r="M84" s="6" t="s">
        <v>477</v>
      </c>
      <c r="N84" s="6" t="s">
        <v>478</v>
      </c>
      <c r="O84" s="2"/>
      <c r="P84" s="2"/>
      <c r="Q84" s="5" t="s">
        <v>214</v>
      </c>
      <c r="R84" s="5" t="s">
        <v>34</v>
      </c>
      <c r="S84" s="74">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2">
        <f t="shared" si="5"/>
        <v>150</v>
      </c>
      <c r="AS84" s="22">
        <f t="shared" si="5"/>
        <v>3</v>
      </c>
      <c r="AT84" s="19">
        <f t="shared" si="4"/>
        <v>0.02</v>
      </c>
      <c r="AU84" s="78" t="s">
        <v>35</v>
      </c>
      <c r="AV84" s="60"/>
    </row>
    <row r="85" spans="2:48" ht="204">
      <c r="B85" s="65">
        <v>75</v>
      </c>
      <c r="C85" s="2" t="s">
        <v>471</v>
      </c>
      <c r="D85" s="6" t="s">
        <v>472</v>
      </c>
      <c r="E85" s="2" t="s">
        <v>480</v>
      </c>
      <c r="F85" s="6" t="s">
        <v>481</v>
      </c>
      <c r="G85" s="6" t="s">
        <v>482</v>
      </c>
      <c r="H85" s="2" t="s">
        <v>476</v>
      </c>
      <c r="I85" s="2" t="s">
        <v>53</v>
      </c>
      <c r="J85" s="2" t="s">
        <v>39</v>
      </c>
      <c r="K85" s="2" t="s">
        <v>29</v>
      </c>
      <c r="L85" s="2" t="s">
        <v>483</v>
      </c>
      <c r="M85" s="6" t="s">
        <v>484</v>
      </c>
      <c r="N85" s="6" t="s">
        <v>485</v>
      </c>
      <c r="O85" s="2"/>
      <c r="P85" s="2"/>
      <c r="Q85" s="5" t="s">
        <v>214</v>
      </c>
      <c r="R85" s="5" t="s">
        <v>669</v>
      </c>
      <c r="S85" s="74">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2">
        <f t="shared" si="5"/>
        <v>61</v>
      </c>
      <c r="AS85" s="22">
        <f t="shared" si="5"/>
        <v>61</v>
      </c>
      <c r="AT85" s="19">
        <f t="shared" si="4"/>
        <v>1</v>
      </c>
      <c r="AU85" s="78" t="s">
        <v>35</v>
      </c>
      <c r="AV85" s="60"/>
    </row>
    <row r="86" spans="2:48" ht="76.5">
      <c r="B86" s="65">
        <v>76</v>
      </c>
      <c r="C86" s="2" t="s">
        <v>402</v>
      </c>
      <c r="D86" s="6" t="s">
        <v>403</v>
      </c>
      <c r="E86" s="2" t="s">
        <v>766</v>
      </c>
      <c r="F86" s="6" t="s">
        <v>405</v>
      </c>
      <c r="G86" s="6" t="s">
        <v>767</v>
      </c>
      <c r="H86" s="2" t="s">
        <v>407</v>
      </c>
      <c r="I86" s="2" t="s">
        <v>53</v>
      </c>
      <c r="J86" s="2" t="s">
        <v>39</v>
      </c>
      <c r="K86" s="2" t="s">
        <v>29</v>
      </c>
      <c r="L86" s="2" t="s">
        <v>30</v>
      </c>
      <c r="M86" s="6" t="s">
        <v>408</v>
      </c>
      <c r="N86" s="6" t="s">
        <v>409</v>
      </c>
      <c r="O86" s="2"/>
      <c r="P86" s="2"/>
      <c r="Q86" s="5" t="s">
        <v>214</v>
      </c>
      <c r="R86" s="5" t="s">
        <v>669</v>
      </c>
      <c r="S86" s="74">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2">
        <f t="shared" si="5"/>
        <v>106</v>
      </c>
      <c r="AS86" s="22">
        <f t="shared" si="5"/>
        <v>106</v>
      </c>
      <c r="AT86" s="19">
        <f t="shared" si="4"/>
        <v>1</v>
      </c>
      <c r="AU86" s="78" t="s">
        <v>35</v>
      </c>
      <c r="AV86" s="60"/>
    </row>
    <row r="87" spans="2:48" ht="51">
      <c r="B87" s="65">
        <v>77</v>
      </c>
      <c r="C87" s="2" t="s">
        <v>402</v>
      </c>
      <c r="D87" s="6" t="s">
        <v>403</v>
      </c>
      <c r="E87" s="2" t="s">
        <v>510</v>
      </c>
      <c r="F87" s="6" t="s">
        <v>511</v>
      </c>
      <c r="G87" s="6" t="s">
        <v>512</v>
      </c>
      <c r="H87" s="2" t="s">
        <v>407</v>
      </c>
      <c r="I87" s="2" t="s">
        <v>27</v>
      </c>
      <c r="J87" s="2" t="s">
        <v>68</v>
      </c>
      <c r="K87" s="2" t="s">
        <v>29</v>
      </c>
      <c r="L87" s="2" t="s">
        <v>143</v>
      </c>
      <c r="M87" s="6" t="s">
        <v>513</v>
      </c>
      <c r="N87" s="6" t="s">
        <v>514</v>
      </c>
      <c r="O87" s="2"/>
      <c r="P87" s="2"/>
      <c r="Q87" s="5" t="s">
        <v>214</v>
      </c>
      <c r="R87" s="5" t="s">
        <v>669</v>
      </c>
      <c r="S87" s="74">
        <v>0.85</v>
      </c>
      <c r="T87" s="2"/>
      <c r="U87" s="2"/>
      <c r="V87" s="2"/>
      <c r="W87" s="2"/>
      <c r="X87" s="2"/>
      <c r="Y87" s="2"/>
      <c r="Z87" s="2"/>
      <c r="AA87" s="2"/>
      <c r="AB87" s="2"/>
      <c r="AC87" s="2"/>
      <c r="AD87" s="2"/>
      <c r="AE87" s="2"/>
      <c r="AF87" s="2"/>
      <c r="AG87" s="2"/>
      <c r="AH87" s="2"/>
      <c r="AI87" s="2"/>
      <c r="AJ87" s="2"/>
      <c r="AK87" s="2"/>
      <c r="AL87" s="2"/>
      <c r="AM87" s="2"/>
      <c r="AN87" s="2"/>
      <c r="AO87" s="2"/>
      <c r="AP87" s="2"/>
      <c r="AQ87" s="2"/>
      <c r="AR87" s="22">
        <f>+T87+V87+X87+Z87+AB87+AD87+AF87+AH87+AJ87+AL87+AN87+AP87</f>
        <v>0</v>
      </c>
      <c r="AS87" s="22">
        <f>+U87+W87+Y87+AA87+AC87+AE87+AG87+AI87+AK87+AM87+AO87+AQ87</f>
        <v>0</v>
      </c>
      <c r="AT87" s="19" t="e">
        <f t="shared" si="4"/>
        <v>#DIV/0!</v>
      </c>
      <c r="AU87" s="2"/>
      <c r="AV87" s="60"/>
    </row>
    <row r="88" spans="2:48" ht="90" thickBot="1">
      <c r="B88" s="65">
        <v>78</v>
      </c>
      <c r="C88" s="61" t="s">
        <v>487</v>
      </c>
      <c r="D88" s="62" t="s">
        <v>488</v>
      </c>
      <c r="E88" s="61" t="s">
        <v>496</v>
      </c>
      <c r="F88" s="62" t="s">
        <v>497</v>
      </c>
      <c r="G88" s="62" t="s">
        <v>498</v>
      </c>
      <c r="H88" s="61" t="s">
        <v>499</v>
      </c>
      <c r="I88" s="61" t="s">
        <v>27</v>
      </c>
      <c r="J88" s="61" t="s">
        <v>39</v>
      </c>
      <c r="K88" s="61" t="s">
        <v>29</v>
      </c>
      <c r="L88" s="61" t="s">
        <v>69</v>
      </c>
      <c r="M88" s="62" t="s">
        <v>768</v>
      </c>
      <c r="N88" s="62" t="s">
        <v>769</v>
      </c>
      <c r="O88" s="61"/>
      <c r="P88" s="61"/>
      <c r="Q88" s="64" t="s">
        <v>214</v>
      </c>
      <c r="R88" s="64" t="s">
        <v>669</v>
      </c>
      <c r="S88" s="77">
        <v>1</v>
      </c>
      <c r="T88" s="61"/>
      <c r="U88" s="61"/>
      <c r="V88" s="61"/>
      <c r="W88" s="61"/>
      <c r="X88" s="61">
        <v>24</v>
      </c>
      <c r="Y88" s="61">
        <v>23</v>
      </c>
      <c r="Z88" s="61"/>
      <c r="AA88" s="61"/>
      <c r="AB88" s="61"/>
      <c r="AC88" s="61"/>
      <c r="AD88" s="61"/>
      <c r="AE88" s="61"/>
      <c r="AF88" s="61"/>
      <c r="AG88" s="61"/>
      <c r="AH88" s="61"/>
      <c r="AI88" s="61"/>
      <c r="AJ88" s="61"/>
      <c r="AK88" s="61"/>
      <c r="AL88" s="61"/>
      <c r="AM88" s="61"/>
      <c r="AN88" s="61"/>
      <c r="AO88" s="61"/>
      <c r="AP88" s="61"/>
      <c r="AQ88" s="61"/>
      <c r="AR88" s="22">
        <f>+T88+V88+X88+Z88+AB88+AD88+AF88+AH88+AJ88+AL88+AN88+AP88</f>
        <v>24</v>
      </c>
      <c r="AS88" s="22">
        <f>+U88+W88+Y88+AA88+AC88+AE88+AG88+AI88+AK88+AM88+AO88+AQ88</f>
        <v>23</v>
      </c>
      <c r="AT88" s="19">
        <f t="shared" si="4"/>
        <v>0.95833333333333337</v>
      </c>
      <c r="AU88" s="78" t="s">
        <v>35</v>
      </c>
      <c r="AV88" s="63"/>
    </row>
    <row r="89" spans="2:48" ht="90" thickBot="1">
      <c r="B89" s="65">
        <v>79</v>
      </c>
      <c r="C89" s="61" t="s">
        <v>487</v>
      </c>
      <c r="D89" s="6" t="s">
        <v>488</v>
      </c>
      <c r="E89" s="2" t="s">
        <v>489</v>
      </c>
      <c r="F89" s="6" t="s">
        <v>490</v>
      </c>
      <c r="G89" s="6" t="s">
        <v>491</v>
      </c>
      <c r="H89" s="2" t="s">
        <v>492</v>
      </c>
      <c r="I89" s="2" t="s">
        <v>53</v>
      </c>
      <c r="J89" s="61" t="s">
        <v>39</v>
      </c>
      <c r="K89" s="2" t="s">
        <v>29</v>
      </c>
      <c r="L89" s="2" t="s">
        <v>69</v>
      </c>
      <c r="M89" s="6" t="s">
        <v>770</v>
      </c>
      <c r="N89" s="6" t="s">
        <v>494</v>
      </c>
      <c r="O89" s="2"/>
      <c r="P89" s="2"/>
      <c r="Q89" s="5" t="s">
        <v>214</v>
      </c>
      <c r="R89" s="5" t="s">
        <v>669</v>
      </c>
      <c r="S89" s="74">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2">
        <f t="shared" si="5"/>
        <v>5</v>
      </c>
      <c r="AS89" s="22">
        <f t="shared" si="5"/>
        <v>5</v>
      </c>
      <c r="AT89" s="19">
        <f t="shared" si="4"/>
        <v>1</v>
      </c>
      <c r="AU89" s="78" t="s">
        <v>35</v>
      </c>
      <c r="AV89" s="60"/>
    </row>
    <row r="90" spans="2:48" ht="153">
      <c r="B90" s="65">
        <v>9</v>
      </c>
      <c r="C90" s="5" t="s">
        <v>62</v>
      </c>
      <c r="D90" s="5" t="s">
        <v>80</v>
      </c>
      <c r="E90" s="5" t="s">
        <v>771</v>
      </c>
      <c r="F90" s="5" t="s">
        <v>772</v>
      </c>
      <c r="G90" s="5" t="s">
        <v>773</v>
      </c>
      <c r="H90" s="5" t="s">
        <v>67</v>
      </c>
      <c r="I90" s="5" t="s">
        <v>27</v>
      </c>
      <c r="J90" s="5" t="s">
        <v>68</v>
      </c>
      <c r="K90" s="5" t="s">
        <v>29</v>
      </c>
      <c r="L90" s="5" t="s">
        <v>30</v>
      </c>
      <c r="M90" s="5" t="s">
        <v>774</v>
      </c>
      <c r="N90" s="5" t="s">
        <v>775</v>
      </c>
      <c r="O90" s="5"/>
      <c r="P90" s="5"/>
      <c r="Q90" s="5" t="s">
        <v>33</v>
      </c>
      <c r="R90" s="5" t="s">
        <v>669</v>
      </c>
      <c r="S90" s="74">
        <v>1</v>
      </c>
      <c r="T90" s="5">
        <v>2</v>
      </c>
      <c r="U90" s="5">
        <v>392</v>
      </c>
      <c r="V90" s="5">
        <v>1</v>
      </c>
      <c r="W90" s="5">
        <v>392</v>
      </c>
      <c r="X90" s="5">
        <v>0</v>
      </c>
      <c r="Y90" s="5">
        <v>392</v>
      </c>
      <c r="Z90" s="83">
        <v>3</v>
      </c>
      <c r="AA90" s="83">
        <v>1176</v>
      </c>
      <c r="AB90" s="82">
        <v>7.7000000000000002E-3</v>
      </c>
      <c r="AC90" s="128" t="s">
        <v>35</v>
      </c>
      <c r="AD90" s="119"/>
      <c r="AR90" s="94"/>
      <c r="AS90" s="94"/>
      <c r="AT90" s="134"/>
      <c r="AU90" s="135"/>
    </row>
    <row r="91" spans="2:48" ht="153">
      <c r="B91" s="65">
        <v>10</v>
      </c>
      <c r="C91" s="2" t="s">
        <v>62</v>
      </c>
      <c r="D91" s="6" t="s">
        <v>80</v>
      </c>
      <c r="E91" s="2" t="s">
        <v>776</v>
      </c>
      <c r="F91" s="6" t="s">
        <v>777</v>
      </c>
      <c r="G91" s="6" t="s">
        <v>777</v>
      </c>
      <c r="H91" s="1" t="s">
        <v>67</v>
      </c>
      <c r="I91" s="2" t="s">
        <v>46</v>
      </c>
      <c r="J91" s="2" t="s">
        <v>133</v>
      </c>
      <c r="K91" s="2" t="s">
        <v>29</v>
      </c>
      <c r="L91" s="2" t="s">
        <v>30</v>
      </c>
      <c r="M91" s="6" t="s">
        <v>778</v>
      </c>
      <c r="N91" s="6" t="s">
        <v>779</v>
      </c>
      <c r="O91" s="2"/>
      <c r="P91" s="2"/>
      <c r="Q91" s="5" t="s">
        <v>33</v>
      </c>
      <c r="R91" s="5" t="s">
        <v>669</v>
      </c>
      <c r="S91" s="74" t="s">
        <v>780</v>
      </c>
      <c r="T91" s="2">
        <v>0</v>
      </c>
      <c r="U91" s="2">
        <v>30</v>
      </c>
      <c r="V91" s="2">
        <v>0</v>
      </c>
      <c r="W91" s="2">
        <v>40</v>
      </c>
      <c r="X91" s="2">
        <v>23</v>
      </c>
      <c r="Y91" s="2">
        <v>40</v>
      </c>
      <c r="Z91" s="83">
        <v>23</v>
      </c>
      <c r="AA91" s="83">
        <v>110</v>
      </c>
      <c r="AB91" s="132">
        <v>0.20909090909090908</v>
      </c>
      <c r="AC91" s="131" t="s">
        <v>91</v>
      </c>
      <c r="AD91" s="60"/>
      <c r="AR91" s="94"/>
      <c r="AS91" s="94"/>
      <c r="AT91" s="134"/>
      <c r="AU91" s="135"/>
    </row>
    <row r="92" spans="2:48" ht="76.5">
      <c r="B92" s="65">
        <v>31</v>
      </c>
      <c r="C92" s="2" t="s">
        <v>253</v>
      </c>
      <c r="D92" s="6" t="s">
        <v>254</v>
      </c>
      <c r="E92" s="2" t="s">
        <v>255</v>
      </c>
      <c r="F92" s="6" t="s">
        <v>672</v>
      </c>
      <c r="G92" s="6" t="s">
        <v>673</v>
      </c>
      <c r="H92" s="2" t="s">
        <v>258</v>
      </c>
      <c r="I92" s="2" t="s">
        <v>27</v>
      </c>
      <c r="J92" s="2" t="s">
        <v>68</v>
      </c>
      <c r="K92" s="2" t="s">
        <v>29</v>
      </c>
      <c r="L92" s="2" t="s">
        <v>69</v>
      </c>
      <c r="M92" s="6" t="s">
        <v>674</v>
      </c>
      <c r="N92" s="6" t="s">
        <v>675</v>
      </c>
      <c r="O92" s="2"/>
      <c r="P92" s="2"/>
      <c r="Q92" s="5" t="s">
        <v>159</v>
      </c>
      <c r="R92" s="5" t="s">
        <v>669</v>
      </c>
      <c r="S92" s="74"/>
      <c r="T92" s="2"/>
      <c r="U92" s="2"/>
      <c r="V92" s="2"/>
      <c r="W92" s="2"/>
      <c r="X92" s="2"/>
      <c r="Y92" s="2"/>
      <c r="Z92" s="2"/>
      <c r="AA92" s="2"/>
      <c r="AB92" s="2"/>
      <c r="AC92" s="2"/>
      <c r="AD92" s="22"/>
      <c r="AE92" s="22"/>
      <c r="AF92" s="81"/>
      <c r="AG92" s="102"/>
      <c r="AH92" s="60"/>
      <c r="AT92" s="3"/>
    </row>
    <row r="93" spans="2:48" ht="89.25">
      <c r="B93" s="65">
        <f t="shared" ref="B93:B96" si="6">B92+1</f>
        <v>32</v>
      </c>
      <c r="C93" s="1" t="s">
        <v>206</v>
      </c>
      <c r="D93" s="1" t="s">
        <v>207</v>
      </c>
      <c r="E93" s="1" t="s">
        <v>216</v>
      </c>
      <c r="F93" s="1" t="s">
        <v>781</v>
      </c>
      <c r="G93" s="143" t="s">
        <v>782</v>
      </c>
      <c r="H93" s="1" t="s">
        <v>211</v>
      </c>
      <c r="I93" s="1" t="s">
        <v>27</v>
      </c>
      <c r="J93" s="1" t="s">
        <v>68</v>
      </c>
      <c r="K93" s="1" t="s">
        <v>29</v>
      </c>
      <c r="L93" s="1" t="s">
        <v>69</v>
      </c>
      <c r="M93" s="1" t="s">
        <v>680</v>
      </c>
      <c r="N93" s="1" t="s">
        <v>783</v>
      </c>
      <c r="O93" s="1"/>
      <c r="P93" s="1"/>
      <c r="Q93" s="5" t="s">
        <v>214</v>
      </c>
      <c r="R93" s="5" t="s">
        <v>669</v>
      </c>
      <c r="S93" s="153"/>
      <c r="AD93" s="94"/>
      <c r="AE93" s="94"/>
      <c r="AF93" s="154"/>
      <c r="AG93" s="155"/>
      <c r="AT93" s="3"/>
    </row>
    <row r="94" spans="2:48" ht="127.5">
      <c r="B94" s="65">
        <f t="shared" si="6"/>
        <v>33</v>
      </c>
      <c r="C94" s="1" t="s">
        <v>206</v>
      </c>
      <c r="D94" s="1" t="s">
        <v>207</v>
      </c>
      <c r="E94" s="1" t="s">
        <v>207</v>
      </c>
      <c r="F94" s="1" t="s">
        <v>681</v>
      </c>
      <c r="G94" s="143" t="s">
        <v>682</v>
      </c>
      <c r="H94" s="1" t="s">
        <v>211</v>
      </c>
      <c r="I94" s="1" t="s">
        <v>27</v>
      </c>
      <c r="J94" s="1" t="s">
        <v>39</v>
      </c>
      <c r="K94" s="1" t="s">
        <v>29</v>
      </c>
      <c r="L94" s="1" t="s">
        <v>240</v>
      </c>
      <c r="M94" s="1" t="s">
        <v>683</v>
      </c>
      <c r="N94" s="1" t="s">
        <v>684</v>
      </c>
      <c r="O94" s="1"/>
      <c r="P94" s="1"/>
      <c r="Q94" s="5" t="s">
        <v>214</v>
      </c>
      <c r="R94" s="5" t="s">
        <v>669</v>
      </c>
      <c r="S94" s="153"/>
      <c r="AD94" s="94"/>
      <c r="AE94" s="94"/>
      <c r="AF94" s="154"/>
      <c r="AG94" s="155"/>
      <c r="AT94" s="3"/>
    </row>
    <row r="95" spans="2:48" ht="89.25">
      <c r="B95" s="65">
        <f t="shared" si="6"/>
        <v>34</v>
      </c>
      <c r="C95" s="1" t="s">
        <v>206</v>
      </c>
      <c r="D95" s="1" t="s">
        <v>207</v>
      </c>
      <c r="E95" s="1" t="s">
        <v>216</v>
      </c>
      <c r="F95" s="1" t="s">
        <v>689</v>
      </c>
      <c r="G95" s="143" t="s">
        <v>690</v>
      </c>
      <c r="H95" s="1" t="s">
        <v>211</v>
      </c>
      <c r="I95" s="1" t="s">
        <v>27</v>
      </c>
      <c r="J95" s="1" t="s">
        <v>68</v>
      </c>
      <c r="K95" s="1" t="s">
        <v>29</v>
      </c>
      <c r="L95" s="1" t="s">
        <v>240</v>
      </c>
      <c r="M95" s="1" t="s">
        <v>246</v>
      </c>
      <c r="N95" s="1" t="s">
        <v>247</v>
      </c>
      <c r="O95" s="1"/>
      <c r="P95" s="1"/>
      <c r="Q95" s="5" t="s">
        <v>214</v>
      </c>
      <c r="R95" s="5" t="s">
        <v>669</v>
      </c>
      <c r="S95" s="153"/>
      <c r="AD95" s="94"/>
      <c r="AE95" s="94"/>
      <c r="AF95" s="154"/>
      <c r="AG95" s="155"/>
      <c r="AT95" s="3"/>
    </row>
    <row r="96" spans="2:48" ht="89.25">
      <c r="B96" s="65">
        <f t="shared" si="6"/>
        <v>35</v>
      </c>
      <c r="C96" s="1" t="s">
        <v>206</v>
      </c>
      <c r="D96" s="1" t="s">
        <v>207</v>
      </c>
      <c r="E96" s="1" t="s">
        <v>216</v>
      </c>
      <c r="F96" s="1" t="s">
        <v>691</v>
      </c>
      <c r="G96" s="143" t="s">
        <v>692</v>
      </c>
      <c r="H96" s="1" t="s">
        <v>211</v>
      </c>
      <c r="I96" s="1" t="s">
        <v>27</v>
      </c>
      <c r="J96" s="1" t="s">
        <v>68</v>
      </c>
      <c r="K96" s="1" t="s">
        <v>29</v>
      </c>
      <c r="L96" s="1" t="s">
        <v>240</v>
      </c>
      <c r="M96" s="1" t="s">
        <v>693</v>
      </c>
      <c r="N96" s="1" t="s">
        <v>694</v>
      </c>
      <c r="O96" s="1"/>
      <c r="P96" s="1"/>
      <c r="Q96" s="5" t="s">
        <v>214</v>
      </c>
      <c r="R96" s="5" t="s">
        <v>669</v>
      </c>
      <c r="S96" s="153"/>
      <c r="AD96" s="94"/>
      <c r="AE96" s="94"/>
      <c r="AF96" s="154"/>
      <c r="AG96" s="155"/>
      <c r="AT96" s="3"/>
    </row>
    <row r="97" spans="2:48" ht="24.75" hidden="1" customHeight="1"/>
    <row r="98" spans="2:48" ht="13.5" thickBot="1"/>
    <row r="99" spans="2:48" ht="60" customHeight="1" thickBot="1">
      <c r="B99" s="235" t="s">
        <v>530</v>
      </c>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7"/>
    </row>
    <row r="101" spans="2:48">
      <c r="D101" s="7">
        <v>2</v>
      </c>
    </row>
    <row r="102" spans="2:48">
      <c r="D102" s="7">
        <v>7</v>
      </c>
    </row>
    <row r="103" spans="2:48">
      <c r="D103" s="7">
        <v>3</v>
      </c>
    </row>
  </sheetData>
  <autoFilter ref="B9:AW97" xr:uid="{00000000-0009-0000-0000-000005000000}">
    <filterColumn colId="16">
      <filters>
        <filter val="Eliminado"/>
      </filters>
    </filterColumn>
  </autoFilter>
  <mergeCells count="45">
    <mergeCell ref="B99:AV99"/>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pageMargins left="0.7" right="0.7" top="0.75" bottom="0.75" header="0.3" footer="0.3"/>
  <pageSetup scale="80" orientation="portrait" r:id="rId1"/>
  <rowBreaks count="1" manualBreakCount="1">
    <brk id="18"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W91"/>
  <sheetViews>
    <sheetView showGridLines="0" view="pageBreakPreview" topLeftCell="B7" zoomScale="85" zoomScaleNormal="10" zoomScaleSheetLayoutView="85" workbookViewId="0">
      <pane xSplit="5" ySplit="1" topLeftCell="AG47" activePane="bottomRight" state="frozen"/>
      <selection pane="bottomRight" activeCell="AU75" sqref="AU75"/>
      <selection pane="bottomLeft" activeCell="B10" sqref="B10"/>
      <selection pane="topRight" activeCell="G7" sqref="G7"/>
    </sheetView>
  </sheetViews>
  <sheetFormatPr defaultColWidth="11.42578125" defaultRowHeight="12.7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row r="2" spans="2:49" s="88" customFormat="1" ht="18.75" customHeight="1" thickBot="1">
      <c r="B2" s="189"/>
      <c r="C2" s="213" t="s">
        <v>0</v>
      </c>
      <c r="D2" s="214"/>
      <c r="E2" s="215"/>
      <c r="F2" s="228" t="s">
        <v>1</v>
      </c>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208"/>
      <c r="AJ2" s="211" t="s">
        <v>531</v>
      </c>
      <c r="AK2" s="204"/>
      <c r="AL2" s="204"/>
      <c r="AM2" s="204"/>
      <c r="AN2" s="204"/>
      <c r="AO2" s="204"/>
      <c r="AP2" s="204"/>
      <c r="AQ2" s="205"/>
      <c r="AR2" s="211" t="s">
        <v>532</v>
      </c>
      <c r="AS2" s="204"/>
      <c r="AT2" s="204"/>
      <c r="AU2" s="204"/>
      <c r="AV2" s="205"/>
    </row>
    <row r="3" spans="2:49" s="88" customFormat="1" ht="18.75" customHeight="1" thickBot="1">
      <c r="B3" s="190"/>
      <c r="C3" s="225"/>
      <c r="D3" s="226"/>
      <c r="E3" s="227"/>
      <c r="F3" s="229"/>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9"/>
      <c r="AJ3" s="211" t="s">
        <v>533</v>
      </c>
      <c r="AK3" s="204"/>
      <c r="AL3" s="204"/>
      <c r="AM3" s="204"/>
      <c r="AN3" s="204"/>
      <c r="AO3" s="204"/>
      <c r="AP3" s="204"/>
      <c r="AQ3" s="205"/>
      <c r="AR3" s="211">
        <v>1</v>
      </c>
      <c r="AS3" s="204"/>
      <c r="AT3" s="204"/>
      <c r="AU3" s="204"/>
      <c r="AV3" s="205"/>
    </row>
    <row r="4" spans="2:49" s="88" customFormat="1" ht="18.75" customHeight="1" thickBot="1">
      <c r="B4" s="190"/>
      <c r="C4" s="216"/>
      <c r="D4" s="217"/>
      <c r="E4" s="218"/>
      <c r="F4" s="230"/>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210"/>
      <c r="AJ4" s="211" t="s">
        <v>534</v>
      </c>
      <c r="AK4" s="204"/>
      <c r="AL4" s="204"/>
      <c r="AM4" s="204"/>
      <c r="AN4" s="204"/>
      <c r="AO4" s="204"/>
      <c r="AP4" s="204"/>
      <c r="AQ4" s="205"/>
      <c r="AR4" s="212">
        <v>43896</v>
      </c>
      <c r="AS4" s="206"/>
      <c r="AT4" s="206"/>
      <c r="AU4" s="206"/>
      <c r="AV4" s="207"/>
    </row>
    <row r="5" spans="2:49" s="88" customFormat="1" ht="15" customHeight="1">
      <c r="B5" s="190"/>
      <c r="C5" s="213" t="s">
        <v>2</v>
      </c>
      <c r="D5" s="214"/>
      <c r="E5" s="215"/>
      <c r="F5" s="228" t="s">
        <v>3</v>
      </c>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208"/>
      <c r="AJ5" s="213" t="s">
        <v>535</v>
      </c>
      <c r="AK5" s="214"/>
      <c r="AL5" s="214"/>
      <c r="AM5" s="214"/>
      <c r="AN5" s="214"/>
      <c r="AO5" s="214"/>
      <c r="AP5" s="214"/>
      <c r="AQ5" s="215"/>
      <c r="AR5" s="219" t="s">
        <v>536</v>
      </c>
      <c r="AS5" s="185"/>
      <c r="AT5" s="185"/>
      <c r="AU5" s="185"/>
      <c r="AV5" s="186"/>
    </row>
    <row r="6" spans="2:49" s="88" customFormat="1" ht="15.75" customHeight="1" thickBot="1">
      <c r="B6" s="191"/>
      <c r="C6" s="216"/>
      <c r="D6" s="217"/>
      <c r="E6" s="218"/>
      <c r="F6" s="230"/>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210"/>
      <c r="AJ6" s="216"/>
      <c r="AK6" s="217"/>
      <c r="AL6" s="217"/>
      <c r="AM6" s="217"/>
      <c r="AN6" s="217"/>
      <c r="AO6" s="217"/>
      <c r="AP6" s="217"/>
      <c r="AQ6" s="218"/>
      <c r="AR6" s="220"/>
      <c r="AS6" s="187"/>
      <c r="AT6" s="187"/>
      <c r="AU6" s="187"/>
      <c r="AV6" s="188"/>
    </row>
    <row r="7" spans="2:49" ht="15" customHeight="1">
      <c r="B7" s="167" t="s">
        <v>4</v>
      </c>
      <c r="C7" s="164" t="s">
        <v>5</v>
      </c>
      <c r="D7" s="164" t="s">
        <v>6</v>
      </c>
      <c r="E7" s="164" t="s">
        <v>7</v>
      </c>
      <c r="F7" s="164" t="s">
        <v>8</v>
      </c>
      <c r="G7" s="163" t="s">
        <v>9</v>
      </c>
      <c r="H7" s="164" t="s">
        <v>10</v>
      </c>
      <c r="I7" s="166" t="s">
        <v>11</v>
      </c>
      <c r="J7" s="164" t="s">
        <v>12</v>
      </c>
      <c r="K7" s="164" t="s">
        <v>13</v>
      </c>
      <c r="L7" s="164" t="s">
        <v>14</v>
      </c>
      <c r="M7" s="99" t="s">
        <v>15</v>
      </c>
      <c r="N7" s="99" t="s">
        <v>15</v>
      </c>
      <c r="O7" s="99" t="s">
        <v>15</v>
      </c>
      <c r="P7" s="99" t="s">
        <v>15</v>
      </c>
      <c r="Q7" s="164" t="s">
        <v>16</v>
      </c>
      <c r="R7" s="164" t="s">
        <v>17</v>
      </c>
      <c r="S7" s="164" t="s">
        <v>18</v>
      </c>
      <c r="T7" s="99" t="s">
        <v>537</v>
      </c>
      <c r="U7" s="99" t="s">
        <v>538</v>
      </c>
      <c r="V7" s="99" t="s">
        <v>539</v>
      </c>
      <c r="W7" s="99" t="s">
        <v>540</v>
      </c>
      <c r="X7" s="99" t="s">
        <v>541</v>
      </c>
      <c r="Y7" s="99" t="s">
        <v>542</v>
      </c>
      <c r="Z7" s="99" t="s">
        <v>543</v>
      </c>
      <c r="AA7" s="99" t="s">
        <v>544</v>
      </c>
      <c r="AB7" s="99" t="s">
        <v>545</v>
      </c>
      <c r="AC7" s="99" t="s">
        <v>546</v>
      </c>
      <c r="AD7" s="99" t="s">
        <v>547</v>
      </c>
      <c r="AE7" s="99" t="s">
        <v>548</v>
      </c>
      <c r="AF7" s="99" t="s">
        <v>537</v>
      </c>
      <c r="AG7" s="99" t="s">
        <v>538</v>
      </c>
      <c r="AH7" s="99" t="s">
        <v>539</v>
      </c>
      <c r="AI7" s="99" t="s">
        <v>540</v>
      </c>
      <c r="AJ7" s="99" t="s">
        <v>541</v>
      </c>
      <c r="AK7" s="99" t="s">
        <v>542</v>
      </c>
      <c r="AL7" s="99" t="s">
        <v>543</v>
      </c>
      <c r="AM7" s="99" t="s">
        <v>544</v>
      </c>
      <c r="AN7" s="99" t="s">
        <v>545</v>
      </c>
      <c r="AO7" s="99" t="s">
        <v>546</v>
      </c>
      <c r="AP7" s="99" t="s">
        <v>547</v>
      </c>
      <c r="AQ7" s="99" t="s">
        <v>548</v>
      </c>
      <c r="AR7" s="99" t="s">
        <v>537</v>
      </c>
      <c r="AS7" s="99" t="s">
        <v>538</v>
      </c>
      <c r="AT7" s="164" t="s">
        <v>550</v>
      </c>
      <c r="AU7" s="164" t="s">
        <v>19</v>
      </c>
      <c r="AV7" s="169" t="s">
        <v>20</v>
      </c>
    </row>
    <row r="8" spans="2:49" ht="76.5" customHeight="1">
      <c r="B8" s="65">
        <v>1</v>
      </c>
      <c r="C8" s="2" t="s">
        <v>62</v>
      </c>
      <c r="D8" s="6" t="s">
        <v>63</v>
      </c>
      <c r="E8" s="2" t="s">
        <v>64</v>
      </c>
      <c r="F8" s="6" t="s">
        <v>639</v>
      </c>
      <c r="G8" s="6" t="s">
        <v>66</v>
      </c>
      <c r="H8" s="1" t="s">
        <v>67</v>
      </c>
      <c r="I8" s="2" t="s">
        <v>27</v>
      </c>
      <c r="J8" s="2" t="s">
        <v>68</v>
      </c>
      <c r="K8" s="2" t="s">
        <v>29</v>
      </c>
      <c r="L8" s="2" t="s">
        <v>69</v>
      </c>
      <c r="M8" s="6" t="s">
        <v>70</v>
      </c>
      <c r="N8" s="6" t="s">
        <v>71</v>
      </c>
      <c r="O8" s="2"/>
      <c r="P8" s="2"/>
      <c r="Q8" s="5" t="s">
        <v>33</v>
      </c>
      <c r="R8" s="5" t="s">
        <v>34</v>
      </c>
      <c r="S8" s="74">
        <v>1</v>
      </c>
      <c r="T8" s="2"/>
      <c r="U8" s="2"/>
      <c r="V8" s="2"/>
      <c r="W8" s="2"/>
      <c r="X8" s="2">
        <v>100</v>
      </c>
      <c r="Y8" s="2">
        <v>100</v>
      </c>
      <c r="Z8" s="2"/>
      <c r="AA8" s="2"/>
      <c r="AB8" s="2"/>
      <c r="AC8" s="2"/>
      <c r="AD8" s="2">
        <v>140</v>
      </c>
      <c r="AE8" s="2">
        <v>143</v>
      </c>
      <c r="AF8" s="2"/>
      <c r="AG8" s="2"/>
      <c r="AH8" s="2"/>
      <c r="AI8" s="2"/>
      <c r="AJ8" s="2">
        <v>170</v>
      </c>
      <c r="AK8" s="2">
        <v>172</v>
      </c>
      <c r="AL8" s="2"/>
      <c r="AM8" s="2"/>
      <c r="AN8" s="2"/>
      <c r="AO8" s="2"/>
      <c r="AP8" s="2">
        <v>200</v>
      </c>
      <c r="AQ8" s="2"/>
      <c r="AR8" s="22">
        <f>+AP8</f>
        <v>200</v>
      </c>
      <c r="AS8" s="22">
        <f>+AK8</f>
        <v>172</v>
      </c>
      <c r="AT8" s="19">
        <f>+AS8/AR8</f>
        <v>0.86</v>
      </c>
      <c r="AU8" s="95" t="s">
        <v>35</v>
      </c>
      <c r="AV8" s="60" t="s">
        <v>784</v>
      </c>
    </row>
    <row r="9" spans="2:49" ht="76.5" customHeight="1">
      <c r="B9" s="65">
        <v>2</v>
      </c>
      <c r="C9" s="2" t="s">
        <v>62</v>
      </c>
      <c r="D9" s="6" t="s">
        <v>63</v>
      </c>
      <c r="E9" s="2" t="s">
        <v>74</v>
      </c>
      <c r="F9" s="6" t="s">
        <v>75</v>
      </c>
      <c r="G9" s="6" t="s">
        <v>76</v>
      </c>
      <c r="H9" s="1" t="s">
        <v>67</v>
      </c>
      <c r="I9" s="2" t="s">
        <v>27</v>
      </c>
      <c r="J9" s="2" t="s">
        <v>68</v>
      </c>
      <c r="K9" s="2" t="s">
        <v>29</v>
      </c>
      <c r="L9" s="2" t="s">
        <v>69</v>
      </c>
      <c r="M9" s="6" t="s">
        <v>77</v>
      </c>
      <c r="N9" s="6" t="s">
        <v>78</v>
      </c>
      <c r="O9" s="2"/>
      <c r="P9" s="2"/>
      <c r="Q9" s="5" t="s">
        <v>33</v>
      </c>
      <c r="R9" s="5" t="s">
        <v>34</v>
      </c>
      <c r="S9" s="74">
        <v>1</v>
      </c>
      <c r="T9" s="2"/>
      <c r="U9" s="2"/>
      <c r="V9" s="2"/>
      <c r="W9" s="2"/>
      <c r="X9" s="2">
        <v>60</v>
      </c>
      <c r="Y9" s="2">
        <v>57</v>
      </c>
      <c r="Z9" s="2"/>
      <c r="AA9" s="2"/>
      <c r="AB9" s="2"/>
      <c r="AC9" s="2"/>
      <c r="AD9" s="2">
        <v>70</v>
      </c>
      <c r="AE9" s="2">
        <v>62</v>
      </c>
      <c r="AF9" s="2"/>
      <c r="AG9" s="2"/>
      <c r="AH9" s="2"/>
      <c r="AI9" s="2"/>
      <c r="AJ9" s="2">
        <v>75</v>
      </c>
      <c r="AK9" s="2">
        <v>67</v>
      </c>
      <c r="AL9" s="2"/>
      <c r="AM9" s="2"/>
      <c r="AN9" s="2"/>
      <c r="AO9" s="2"/>
      <c r="AP9" s="2">
        <v>95</v>
      </c>
      <c r="AQ9" s="2"/>
      <c r="AR9" s="22">
        <f>+AP9</f>
        <v>95</v>
      </c>
      <c r="AS9" s="22">
        <f>+AK9</f>
        <v>67</v>
      </c>
      <c r="AT9" s="19">
        <f>+AS9/AR9</f>
        <v>0.70526315789473681</v>
      </c>
      <c r="AU9" s="91" t="s">
        <v>72</v>
      </c>
      <c r="AV9" s="60" t="s">
        <v>784</v>
      </c>
    </row>
    <row r="10" spans="2:49" ht="76.5" customHeight="1">
      <c r="B10" s="65">
        <v>3</v>
      </c>
      <c r="C10" s="2" t="s">
        <v>62</v>
      </c>
      <c r="D10" s="6" t="s">
        <v>80</v>
      </c>
      <c r="E10" s="5" t="s">
        <v>640</v>
      </c>
      <c r="F10" s="5" t="s">
        <v>641</v>
      </c>
      <c r="G10" s="90" t="s">
        <v>642</v>
      </c>
      <c r="H10" s="5" t="s">
        <v>67</v>
      </c>
      <c r="I10" s="2" t="s">
        <v>27</v>
      </c>
      <c r="J10" s="2" t="s">
        <v>39</v>
      </c>
      <c r="K10" s="2" t="s">
        <v>29</v>
      </c>
      <c r="L10" s="2" t="s">
        <v>69</v>
      </c>
      <c r="M10" s="6" t="s">
        <v>643</v>
      </c>
      <c r="N10" s="6" t="s">
        <v>644</v>
      </c>
      <c r="O10" s="2"/>
      <c r="P10" s="2"/>
      <c r="Q10" s="5" t="s">
        <v>33</v>
      </c>
      <c r="R10" s="5" t="s">
        <v>34</v>
      </c>
      <c r="S10" s="74">
        <v>1</v>
      </c>
      <c r="T10" s="2"/>
      <c r="U10" s="2"/>
      <c r="V10" s="2"/>
      <c r="W10" s="2"/>
      <c r="X10" s="2">
        <v>107846</v>
      </c>
      <c r="Y10" s="2">
        <v>107846</v>
      </c>
      <c r="Z10" s="2"/>
      <c r="AA10" s="2"/>
      <c r="AB10" s="2"/>
      <c r="AC10" s="2"/>
      <c r="AD10" s="2">
        <v>11320</v>
      </c>
      <c r="AE10" s="2">
        <v>11320</v>
      </c>
      <c r="AF10" s="2"/>
      <c r="AG10" s="2"/>
      <c r="AH10" s="2"/>
      <c r="AI10" s="2"/>
      <c r="AJ10" s="2">
        <v>17993</v>
      </c>
      <c r="AK10" s="2">
        <v>17993</v>
      </c>
      <c r="AL10" s="2"/>
      <c r="AM10" s="2"/>
      <c r="AN10" s="2"/>
      <c r="AO10" s="2"/>
      <c r="AP10" s="2"/>
      <c r="AQ10" s="2"/>
      <c r="AR10" s="22">
        <f t="shared" ref="AR10:AS70" si="0">+T10+V10+X10+Z10+AB10+AD10+AF10+AH10+AJ10+AL10+AN10+AP10</f>
        <v>137159</v>
      </c>
      <c r="AS10" s="22">
        <f t="shared" si="0"/>
        <v>137159</v>
      </c>
      <c r="AT10" s="19">
        <f>+(AS10)/AR10</f>
        <v>1</v>
      </c>
      <c r="AU10" s="95" t="s">
        <v>35</v>
      </c>
      <c r="AV10" s="60" t="s">
        <v>785</v>
      </c>
    </row>
    <row r="11" spans="2:49" ht="76.5" customHeight="1">
      <c r="B11" s="65">
        <v>4</v>
      </c>
      <c r="C11" s="2" t="s">
        <v>62</v>
      </c>
      <c r="D11" s="6" t="s">
        <v>80</v>
      </c>
      <c r="E11" s="2" t="s">
        <v>64</v>
      </c>
      <c r="F11" s="6" t="s">
        <v>87</v>
      </c>
      <c r="G11" s="6" t="s">
        <v>88</v>
      </c>
      <c r="H11" s="1" t="s">
        <v>67</v>
      </c>
      <c r="I11" s="2" t="s">
        <v>27</v>
      </c>
      <c r="J11" s="2" t="s">
        <v>68</v>
      </c>
      <c r="K11" s="2" t="s">
        <v>29</v>
      </c>
      <c r="L11" s="2" t="s">
        <v>69</v>
      </c>
      <c r="M11" s="6" t="s">
        <v>89</v>
      </c>
      <c r="N11" s="6" t="s">
        <v>90</v>
      </c>
      <c r="O11" s="2"/>
      <c r="P11" s="2"/>
      <c r="Q11" s="5" t="s">
        <v>33</v>
      </c>
      <c r="R11" s="5" t="s">
        <v>34</v>
      </c>
      <c r="S11" s="74">
        <v>1</v>
      </c>
      <c r="T11" s="2"/>
      <c r="U11" s="2"/>
      <c r="V11" s="2"/>
      <c r="W11" s="2"/>
      <c r="X11" s="2">
        <v>60</v>
      </c>
      <c r="Y11" s="2">
        <v>60</v>
      </c>
      <c r="Z11" s="2"/>
      <c r="AA11" s="2"/>
      <c r="AB11" s="2"/>
      <c r="AC11" s="2"/>
      <c r="AD11" s="2">
        <v>100</v>
      </c>
      <c r="AE11" s="2">
        <v>112</v>
      </c>
      <c r="AF11" s="2"/>
      <c r="AG11" s="2"/>
      <c r="AH11" s="2"/>
      <c r="AI11" s="2"/>
      <c r="AJ11" s="2">
        <v>110</v>
      </c>
      <c r="AK11" s="2">
        <v>122</v>
      </c>
      <c r="AL11" s="2"/>
      <c r="AM11" s="2"/>
      <c r="AN11" s="2"/>
      <c r="AO11" s="2"/>
      <c r="AP11" s="2">
        <v>140</v>
      </c>
      <c r="AQ11" s="2"/>
      <c r="AR11" s="22">
        <f>+AP11</f>
        <v>140</v>
      </c>
      <c r="AS11" s="22">
        <f>+AK11</f>
        <v>122</v>
      </c>
      <c r="AT11" s="19">
        <f t="shared" ref="AT11:AT24" si="1">+AS11/AR11</f>
        <v>0.87142857142857144</v>
      </c>
      <c r="AU11" s="95" t="s">
        <v>35</v>
      </c>
      <c r="AV11" s="60" t="s">
        <v>784</v>
      </c>
    </row>
    <row r="12" spans="2:49" ht="104.25" customHeight="1">
      <c r="B12" s="65">
        <v>5</v>
      </c>
      <c r="C12" s="2" t="s">
        <v>62</v>
      </c>
      <c r="D12" s="6" t="s">
        <v>80</v>
      </c>
      <c r="E12" s="2" t="s">
        <v>81</v>
      </c>
      <c r="F12" s="6" t="s">
        <v>99</v>
      </c>
      <c r="G12" s="6" t="s">
        <v>100</v>
      </c>
      <c r="H12" s="1" t="s">
        <v>67</v>
      </c>
      <c r="I12" s="2" t="s">
        <v>27</v>
      </c>
      <c r="J12" s="2" t="s">
        <v>68</v>
      </c>
      <c r="K12" s="2" t="s">
        <v>29</v>
      </c>
      <c r="L12" s="2" t="s">
        <v>69</v>
      </c>
      <c r="M12" s="6" t="s">
        <v>101</v>
      </c>
      <c r="N12" s="6" t="s">
        <v>102</v>
      </c>
      <c r="O12" s="2"/>
      <c r="P12" s="2"/>
      <c r="Q12" s="5" t="s">
        <v>33</v>
      </c>
      <c r="R12" s="5" t="s">
        <v>34</v>
      </c>
      <c r="S12" s="74">
        <v>1</v>
      </c>
      <c r="T12" s="2"/>
      <c r="U12" s="2"/>
      <c r="V12" s="2"/>
      <c r="W12" s="2"/>
      <c r="X12" s="2">
        <v>43</v>
      </c>
      <c r="Y12" s="2">
        <v>43</v>
      </c>
      <c r="Z12" s="2"/>
      <c r="AA12" s="2"/>
      <c r="AB12" s="2"/>
      <c r="AC12" s="2"/>
      <c r="AD12" s="2">
        <v>89</v>
      </c>
      <c r="AE12" s="2">
        <v>89</v>
      </c>
      <c r="AF12" s="2"/>
      <c r="AG12" s="2"/>
      <c r="AH12" s="2"/>
      <c r="AI12" s="2"/>
      <c r="AJ12" s="2">
        <v>125</v>
      </c>
      <c r="AK12" s="2">
        <v>133</v>
      </c>
      <c r="AL12" s="2"/>
      <c r="AM12" s="2"/>
      <c r="AN12" s="2"/>
      <c r="AO12" s="2"/>
      <c r="AP12" s="2">
        <v>147</v>
      </c>
      <c r="AQ12" s="2"/>
      <c r="AR12" s="22">
        <f>+AP12</f>
        <v>147</v>
      </c>
      <c r="AS12" s="22">
        <f>+AK12</f>
        <v>133</v>
      </c>
      <c r="AT12" s="19">
        <f t="shared" si="1"/>
        <v>0.90476190476190477</v>
      </c>
      <c r="AU12" s="95" t="s">
        <v>35</v>
      </c>
      <c r="AV12" s="60" t="s">
        <v>784</v>
      </c>
      <c r="AW12" s="94">
        <f>AR12-AS12</f>
        <v>14</v>
      </c>
    </row>
    <row r="13" spans="2:49" ht="76.5" customHeight="1">
      <c r="B13" s="65">
        <v>6</v>
      </c>
      <c r="C13" s="2" t="s">
        <v>62</v>
      </c>
      <c r="D13" s="6" t="s">
        <v>80</v>
      </c>
      <c r="E13" s="2" t="s">
        <v>64</v>
      </c>
      <c r="F13" s="6" t="s">
        <v>104</v>
      </c>
      <c r="G13" s="6" t="s">
        <v>105</v>
      </c>
      <c r="H13" s="1" t="s">
        <v>67</v>
      </c>
      <c r="I13" s="2" t="s">
        <v>27</v>
      </c>
      <c r="J13" s="2" t="s">
        <v>68</v>
      </c>
      <c r="K13" s="2" t="s">
        <v>29</v>
      </c>
      <c r="L13" s="2" t="s">
        <v>69</v>
      </c>
      <c r="M13" s="6" t="s">
        <v>106</v>
      </c>
      <c r="N13" s="6" t="s">
        <v>107</v>
      </c>
      <c r="O13" s="2"/>
      <c r="P13" s="2"/>
      <c r="Q13" s="5" t="s">
        <v>33</v>
      </c>
      <c r="R13" s="5" t="s">
        <v>34</v>
      </c>
      <c r="S13" s="74">
        <v>1</v>
      </c>
      <c r="T13" s="2"/>
      <c r="U13" s="2"/>
      <c r="V13" s="2"/>
      <c r="W13" s="2"/>
      <c r="X13" s="2">
        <v>119</v>
      </c>
      <c r="Y13" s="2">
        <v>119</v>
      </c>
      <c r="Z13" s="2"/>
      <c r="AA13" s="2"/>
      <c r="AB13" s="2"/>
      <c r="AC13" s="2"/>
      <c r="AD13" s="2">
        <v>150</v>
      </c>
      <c r="AE13" s="2">
        <v>150</v>
      </c>
      <c r="AF13" s="2"/>
      <c r="AG13" s="2"/>
      <c r="AH13" s="2"/>
      <c r="AI13" s="2"/>
      <c r="AJ13" s="2">
        <v>194</v>
      </c>
      <c r="AK13" s="2">
        <v>192</v>
      </c>
      <c r="AL13" s="2"/>
      <c r="AM13" s="2"/>
      <c r="AN13" s="2"/>
      <c r="AO13" s="2"/>
      <c r="AP13" s="2">
        <v>226</v>
      </c>
      <c r="AQ13" s="2"/>
      <c r="AR13" s="22">
        <f>+AP13</f>
        <v>226</v>
      </c>
      <c r="AS13" s="22">
        <f>+AK13</f>
        <v>192</v>
      </c>
      <c r="AT13" s="81">
        <f t="shared" si="1"/>
        <v>0.84955752212389379</v>
      </c>
      <c r="AU13" s="95" t="s">
        <v>35</v>
      </c>
      <c r="AV13" s="60" t="s">
        <v>784</v>
      </c>
      <c r="AW13" s="94">
        <f>AR13-AS13</f>
        <v>34</v>
      </c>
    </row>
    <row r="14" spans="2:49" ht="76.5" customHeight="1">
      <c r="B14" s="65">
        <v>7</v>
      </c>
      <c r="C14" s="2" t="s">
        <v>62</v>
      </c>
      <c r="D14" s="6" t="s">
        <v>80</v>
      </c>
      <c r="E14" s="2" t="s">
        <v>81</v>
      </c>
      <c r="F14" s="6" t="s">
        <v>82</v>
      </c>
      <c r="G14" s="6" t="s">
        <v>83</v>
      </c>
      <c r="H14" s="1" t="s">
        <v>67</v>
      </c>
      <c r="I14" s="2" t="s">
        <v>27</v>
      </c>
      <c r="J14" s="2" t="s">
        <v>68</v>
      </c>
      <c r="K14" s="2" t="s">
        <v>29</v>
      </c>
      <c r="L14" s="2" t="s">
        <v>69</v>
      </c>
      <c r="M14" s="6" t="s">
        <v>84</v>
      </c>
      <c r="N14" s="6" t="s">
        <v>85</v>
      </c>
      <c r="O14" s="2"/>
      <c r="P14" s="2"/>
      <c r="Q14" s="5" t="s">
        <v>33</v>
      </c>
      <c r="R14" s="5" t="s">
        <v>86</v>
      </c>
      <c r="S14" s="74">
        <v>1</v>
      </c>
      <c r="T14" s="2"/>
      <c r="U14" s="2"/>
      <c r="V14" s="2"/>
      <c r="W14" s="2"/>
      <c r="X14" s="2">
        <v>346</v>
      </c>
      <c r="Y14" s="2">
        <v>346</v>
      </c>
      <c r="Z14" s="2"/>
      <c r="AA14" s="2"/>
      <c r="AB14" s="2"/>
      <c r="AC14" s="2"/>
      <c r="AD14" s="2">
        <v>102</v>
      </c>
      <c r="AE14" s="2">
        <v>70</v>
      </c>
      <c r="AF14" s="2"/>
      <c r="AG14" s="2"/>
      <c r="AH14" s="2"/>
      <c r="AI14" s="2"/>
      <c r="AJ14" s="2">
        <v>160</v>
      </c>
      <c r="AK14" s="2"/>
      <c r="AL14" s="2"/>
      <c r="AM14" s="2"/>
      <c r="AN14" s="2"/>
      <c r="AO14" s="2"/>
      <c r="AP14" s="2">
        <v>160</v>
      </c>
      <c r="AQ14" s="2"/>
      <c r="AR14" s="22">
        <f t="shared" si="0"/>
        <v>768</v>
      </c>
      <c r="AS14" s="22">
        <f t="shared" si="0"/>
        <v>416</v>
      </c>
      <c r="AT14" s="81">
        <f t="shared" si="1"/>
        <v>0.54166666666666663</v>
      </c>
      <c r="AU14" s="97" t="s">
        <v>627</v>
      </c>
      <c r="AV14" s="60" t="s">
        <v>786</v>
      </c>
    </row>
    <row r="15" spans="2:49" ht="76.5" customHeight="1">
      <c r="B15" s="65">
        <v>8</v>
      </c>
      <c r="C15" s="2" t="s">
        <v>62</v>
      </c>
      <c r="D15" s="6" t="s">
        <v>80</v>
      </c>
      <c r="E15" s="2" t="s">
        <v>74</v>
      </c>
      <c r="F15" s="6" t="s">
        <v>114</v>
      </c>
      <c r="G15" s="6" t="s">
        <v>115</v>
      </c>
      <c r="H15" s="1" t="s">
        <v>67</v>
      </c>
      <c r="I15" s="2" t="s">
        <v>46</v>
      </c>
      <c r="J15" s="2" t="s">
        <v>68</v>
      </c>
      <c r="K15" s="2" t="s">
        <v>29</v>
      </c>
      <c r="L15" s="2" t="s">
        <v>116</v>
      </c>
      <c r="M15" s="6" t="s">
        <v>117</v>
      </c>
      <c r="N15" s="6" t="s">
        <v>118</v>
      </c>
      <c r="O15" s="2"/>
      <c r="P15" s="2"/>
      <c r="Q15" s="5" t="s">
        <v>33</v>
      </c>
      <c r="R15" s="5" t="s">
        <v>34</v>
      </c>
      <c r="S15" s="74">
        <v>0.7</v>
      </c>
      <c r="T15" s="2"/>
      <c r="U15" s="2"/>
      <c r="V15" s="2"/>
      <c r="W15" s="2"/>
      <c r="X15" s="2"/>
      <c r="Y15" s="2"/>
      <c r="Z15" s="2"/>
      <c r="AA15" s="2"/>
      <c r="AB15" s="2"/>
      <c r="AC15" s="2"/>
      <c r="AD15" s="2"/>
      <c r="AE15" s="2"/>
      <c r="AF15" s="2"/>
      <c r="AG15" s="2"/>
      <c r="AH15" s="2">
        <v>56</v>
      </c>
      <c r="AI15" s="96">
        <v>49.18</v>
      </c>
      <c r="AJ15" s="2"/>
      <c r="AK15" s="2"/>
      <c r="AL15" s="2"/>
      <c r="AM15" s="2"/>
      <c r="AN15" s="2"/>
      <c r="AO15" s="2"/>
      <c r="AP15" s="2"/>
      <c r="AQ15" s="2"/>
      <c r="AR15" s="22">
        <f t="shared" si="0"/>
        <v>56</v>
      </c>
      <c r="AS15" s="22">
        <f t="shared" si="0"/>
        <v>49.18</v>
      </c>
      <c r="AT15" s="19">
        <f t="shared" si="1"/>
        <v>0.87821428571428573</v>
      </c>
      <c r="AU15" s="95" t="s">
        <v>35</v>
      </c>
      <c r="AV15" s="60" t="s">
        <v>646</v>
      </c>
    </row>
    <row r="16" spans="2:49" ht="76.5" customHeight="1">
      <c r="B16" s="65">
        <v>9</v>
      </c>
      <c r="C16" s="2" t="s">
        <v>62</v>
      </c>
      <c r="D16" s="6" t="s">
        <v>80</v>
      </c>
      <c r="E16" s="2" t="s">
        <v>771</v>
      </c>
      <c r="F16" s="6" t="s">
        <v>772</v>
      </c>
      <c r="G16" s="6" t="s">
        <v>773</v>
      </c>
      <c r="H16" s="1" t="s">
        <v>67</v>
      </c>
      <c r="I16" s="2" t="s">
        <v>27</v>
      </c>
      <c r="J16" s="2" t="s">
        <v>68</v>
      </c>
      <c r="K16" s="2" t="s">
        <v>29</v>
      </c>
      <c r="L16" s="2" t="s">
        <v>30</v>
      </c>
      <c r="M16" s="6" t="s">
        <v>774</v>
      </c>
      <c r="N16" s="6" t="s">
        <v>775</v>
      </c>
      <c r="O16" s="2"/>
      <c r="P16" s="2"/>
      <c r="Q16" s="5" t="s">
        <v>33</v>
      </c>
      <c r="R16" s="5" t="s">
        <v>34</v>
      </c>
      <c r="S16" s="74">
        <v>1</v>
      </c>
      <c r="T16" s="2"/>
      <c r="U16" s="2"/>
      <c r="V16" s="2"/>
      <c r="W16" s="2"/>
      <c r="X16" s="2"/>
      <c r="Y16" s="2"/>
      <c r="Z16" s="2"/>
      <c r="AA16" s="2"/>
      <c r="AB16" s="2"/>
      <c r="AC16" s="2"/>
      <c r="AD16" s="2"/>
      <c r="AE16" s="2"/>
      <c r="AF16" s="2">
        <v>163</v>
      </c>
      <c r="AG16" s="2">
        <v>114</v>
      </c>
      <c r="AH16" s="2">
        <v>187</v>
      </c>
      <c r="AI16" s="2">
        <v>129</v>
      </c>
      <c r="AJ16" s="2">
        <v>210</v>
      </c>
      <c r="AK16" s="2">
        <v>141</v>
      </c>
      <c r="AL16" s="2">
        <v>233</v>
      </c>
      <c r="AM16" s="2"/>
      <c r="AN16" s="2">
        <v>257</v>
      </c>
      <c r="AO16" s="2"/>
      <c r="AP16" s="2">
        <v>280</v>
      </c>
      <c r="AQ16" s="2"/>
      <c r="AR16" s="22">
        <f>+AP16</f>
        <v>280</v>
      </c>
      <c r="AS16" s="22">
        <f>+AK16</f>
        <v>141</v>
      </c>
      <c r="AT16" s="19">
        <f t="shared" si="1"/>
        <v>0.50357142857142856</v>
      </c>
      <c r="AU16" s="23" t="s">
        <v>626</v>
      </c>
      <c r="AV16" s="60" t="s">
        <v>787</v>
      </c>
    </row>
    <row r="17" spans="2:48" ht="76.5" customHeight="1">
      <c r="B17" s="65">
        <v>10</v>
      </c>
      <c r="C17" s="2" t="s">
        <v>62</v>
      </c>
      <c r="D17" s="6" t="s">
        <v>80</v>
      </c>
      <c r="E17" s="2" t="s">
        <v>776</v>
      </c>
      <c r="F17" s="6" t="s">
        <v>777</v>
      </c>
      <c r="G17" s="6" t="s">
        <v>777</v>
      </c>
      <c r="H17" s="1" t="s">
        <v>67</v>
      </c>
      <c r="I17" s="2" t="s">
        <v>46</v>
      </c>
      <c r="J17" s="2" t="s">
        <v>133</v>
      </c>
      <c r="K17" s="2" t="s">
        <v>29</v>
      </c>
      <c r="L17" s="2" t="s">
        <v>30</v>
      </c>
      <c r="M17" s="6" t="s">
        <v>778</v>
      </c>
      <c r="N17" s="6" t="s">
        <v>779</v>
      </c>
      <c r="O17" s="2"/>
      <c r="P17" s="2"/>
      <c r="Q17" s="5" t="s">
        <v>33</v>
      </c>
      <c r="R17" s="5" t="s">
        <v>34</v>
      </c>
      <c r="S17" s="74">
        <v>0.05</v>
      </c>
      <c r="T17" s="2"/>
      <c r="U17" s="2"/>
      <c r="V17" s="2"/>
      <c r="W17" s="2"/>
      <c r="X17" s="2"/>
      <c r="Y17" s="2"/>
      <c r="Z17" s="2"/>
      <c r="AA17" s="2"/>
      <c r="AB17" s="2"/>
      <c r="AC17" s="2"/>
      <c r="AD17" s="2"/>
      <c r="AE17" s="2"/>
      <c r="AF17" s="2">
        <v>418</v>
      </c>
      <c r="AG17" s="2">
        <v>6</v>
      </c>
      <c r="AH17" s="2">
        <v>418</v>
      </c>
      <c r="AI17" s="96">
        <v>7.0000000000000007E-2</v>
      </c>
      <c r="AJ17" s="2">
        <v>418</v>
      </c>
      <c r="AK17" s="2">
        <v>7</v>
      </c>
      <c r="AL17" s="2">
        <v>418</v>
      </c>
      <c r="AM17" s="2"/>
      <c r="AN17" s="2">
        <v>418</v>
      </c>
      <c r="AO17" s="2"/>
      <c r="AP17" s="2">
        <v>418</v>
      </c>
      <c r="AQ17" s="2"/>
      <c r="AR17" s="22">
        <f>+AP17</f>
        <v>418</v>
      </c>
      <c r="AS17" s="22">
        <f>+AK17</f>
        <v>7</v>
      </c>
      <c r="AT17" s="19">
        <f t="shared" si="1"/>
        <v>1.6746411483253589E-2</v>
      </c>
      <c r="AU17" s="95" t="s">
        <v>35</v>
      </c>
      <c r="AV17" s="60" t="s">
        <v>787</v>
      </c>
    </row>
    <row r="18" spans="2:48" ht="93.75" customHeight="1">
      <c r="B18" s="65">
        <v>11</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v>899</v>
      </c>
      <c r="AG18" s="2">
        <v>856</v>
      </c>
      <c r="AH18" s="2">
        <v>972</v>
      </c>
      <c r="AI18" s="2">
        <v>946</v>
      </c>
      <c r="AJ18" s="2">
        <v>1192</v>
      </c>
      <c r="AK18" s="2">
        <v>1094</v>
      </c>
      <c r="AL18" s="2"/>
      <c r="AM18" s="2"/>
      <c r="AN18" s="2"/>
      <c r="AO18" s="2"/>
      <c r="AP18" s="2"/>
      <c r="AQ18" s="2"/>
      <c r="AR18" s="22">
        <f t="shared" si="0"/>
        <v>6534</v>
      </c>
      <c r="AS18" s="22">
        <f t="shared" si="0"/>
        <v>6287</v>
      </c>
      <c r="AT18" s="19">
        <f t="shared" si="1"/>
        <v>0.9621977349250076</v>
      </c>
      <c r="AU18" s="78" t="s">
        <v>35</v>
      </c>
      <c r="AV18" s="60"/>
    </row>
    <row r="19" spans="2:48" ht="93.75" customHeight="1">
      <c r="B19" s="65">
        <v>12</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647</v>
      </c>
      <c r="T19" s="2">
        <v>908</v>
      </c>
      <c r="U19" s="2">
        <v>136</v>
      </c>
      <c r="V19" s="2">
        <v>1442</v>
      </c>
      <c r="W19" s="2">
        <v>185</v>
      </c>
      <c r="X19" s="2">
        <v>1167</v>
      </c>
      <c r="Y19" s="2">
        <v>331</v>
      </c>
      <c r="Z19" s="2">
        <v>1773</v>
      </c>
      <c r="AA19" s="2">
        <v>765</v>
      </c>
      <c r="AB19" s="2">
        <v>1957</v>
      </c>
      <c r="AC19" s="2">
        <v>720</v>
      </c>
      <c r="AD19" s="2">
        <v>1929</v>
      </c>
      <c r="AE19" s="2">
        <v>557</v>
      </c>
      <c r="AF19" s="2">
        <v>1853</v>
      </c>
      <c r="AG19" s="2">
        <v>453</v>
      </c>
      <c r="AH19" s="2">
        <v>1255</v>
      </c>
      <c r="AI19" s="2">
        <v>209</v>
      </c>
      <c r="AJ19" s="2">
        <v>1535</v>
      </c>
      <c r="AK19" s="2">
        <v>273</v>
      </c>
      <c r="AL19" s="2"/>
      <c r="AM19" s="2"/>
      <c r="AN19" s="2"/>
      <c r="AO19" s="2"/>
      <c r="AP19" s="2"/>
      <c r="AQ19" s="2"/>
      <c r="AR19" s="22">
        <f t="shared" si="0"/>
        <v>13819</v>
      </c>
      <c r="AS19" s="22">
        <f t="shared" si="0"/>
        <v>3629</v>
      </c>
      <c r="AT19" s="19">
        <f t="shared" si="1"/>
        <v>0.26260945075620523</v>
      </c>
      <c r="AU19" s="78" t="s">
        <v>35</v>
      </c>
      <c r="AV19" s="60"/>
    </row>
    <row r="20" spans="2:48" ht="93" customHeight="1">
      <c r="B20" s="65">
        <v>13</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v>291</v>
      </c>
      <c r="AG20" s="2">
        <v>227</v>
      </c>
      <c r="AH20" s="2">
        <v>96</v>
      </c>
      <c r="AI20" s="2">
        <v>165</v>
      </c>
      <c r="AJ20" s="2">
        <v>438</v>
      </c>
      <c r="AK20" s="2">
        <v>249</v>
      </c>
      <c r="AL20" s="2"/>
      <c r="AM20" s="2"/>
      <c r="AN20" s="2"/>
      <c r="AO20" s="2"/>
      <c r="AP20" s="2"/>
      <c r="AQ20" s="2"/>
      <c r="AR20" s="22">
        <f t="shared" si="0"/>
        <v>2318</v>
      </c>
      <c r="AS20" s="22">
        <f t="shared" si="0"/>
        <v>2205</v>
      </c>
      <c r="AT20" s="19">
        <f t="shared" si="1"/>
        <v>0.95125107851596202</v>
      </c>
      <c r="AU20" s="78" t="s">
        <v>35</v>
      </c>
      <c r="AV20" s="60"/>
    </row>
    <row r="21" spans="2:48" ht="99.75" customHeight="1">
      <c r="B21" s="65">
        <v>14</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v>27380</v>
      </c>
      <c r="AG21" s="2">
        <v>27426</v>
      </c>
      <c r="AH21" s="2">
        <v>25753</v>
      </c>
      <c r="AI21" s="2">
        <v>25687</v>
      </c>
      <c r="AJ21" s="2">
        <v>25520</v>
      </c>
      <c r="AK21" s="2">
        <v>25679</v>
      </c>
      <c r="AL21" s="2"/>
      <c r="AM21" s="2"/>
      <c r="AN21" s="2"/>
      <c r="AO21" s="2"/>
      <c r="AP21" s="2"/>
      <c r="AQ21" s="2"/>
      <c r="AR21" s="22">
        <f>+AVERAGE(T21,V21,X21,Z21,AB21,AD21,AF21,AH21,AJ21,AL21,AN21,AP21)</f>
        <v>26587.111111111109</v>
      </c>
      <c r="AS21" s="22">
        <f>+AVERAGE(U21,W21,Y21,AA21,AC21,AE21,AG21,AI21,AK21,AM21,AO21,AQ21)</f>
        <v>26591.333333333332</v>
      </c>
      <c r="AT21" s="19">
        <f t="shared" si="1"/>
        <v>1.0001588071078718</v>
      </c>
      <c r="AU21" s="78" t="s">
        <v>35</v>
      </c>
      <c r="AV21" s="60"/>
    </row>
    <row r="22" spans="2:48" ht="93" customHeight="1">
      <c r="B22" s="65">
        <v>15</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v>0</v>
      </c>
      <c r="AG22" s="2">
        <v>0</v>
      </c>
      <c r="AH22" s="2">
        <v>0</v>
      </c>
      <c r="AI22" s="2">
        <v>0</v>
      </c>
      <c r="AJ22" s="2">
        <v>38</v>
      </c>
      <c r="AK22" s="2">
        <v>38</v>
      </c>
      <c r="AL22" s="2"/>
      <c r="AM22" s="2"/>
      <c r="AN22" s="2"/>
      <c r="AO22" s="2"/>
      <c r="AP22" s="2"/>
      <c r="AQ22" s="2"/>
      <c r="AR22" s="22">
        <f t="shared" si="0"/>
        <v>58</v>
      </c>
      <c r="AS22" s="22">
        <f t="shared" si="0"/>
        <v>56</v>
      </c>
      <c r="AT22" s="19">
        <f t="shared" si="1"/>
        <v>0.96551724137931039</v>
      </c>
      <c r="AU22" s="78" t="s">
        <v>35</v>
      </c>
      <c r="AV22" s="60" t="s">
        <v>649</v>
      </c>
    </row>
    <row r="23" spans="2:48" ht="93" customHeight="1">
      <c r="B23" s="65">
        <v>16</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v>874</v>
      </c>
      <c r="AG23" s="2">
        <v>695</v>
      </c>
      <c r="AH23" s="2">
        <v>852</v>
      </c>
      <c r="AI23" s="2">
        <v>736</v>
      </c>
      <c r="AJ23" s="2">
        <v>911</v>
      </c>
      <c r="AK23" s="2">
        <v>770</v>
      </c>
      <c r="AL23" s="2"/>
      <c r="AM23" s="2"/>
      <c r="AN23" s="2"/>
      <c r="AO23" s="2"/>
      <c r="AP23" s="2"/>
      <c r="AQ23" s="2"/>
      <c r="AR23" s="22">
        <f t="shared" si="0"/>
        <v>7683</v>
      </c>
      <c r="AS23" s="22">
        <f t="shared" si="0"/>
        <v>7167</v>
      </c>
      <c r="AT23" s="19">
        <f t="shared" si="1"/>
        <v>0.93283873486919178</v>
      </c>
      <c r="AU23" s="78" t="s">
        <v>35</v>
      </c>
      <c r="AV23" s="60"/>
    </row>
    <row r="24" spans="2:48" ht="93" customHeight="1">
      <c r="B24" s="65">
        <v>17</v>
      </c>
      <c r="C24" s="2" t="s">
        <v>21</v>
      </c>
      <c r="D24" s="6" t="s">
        <v>22</v>
      </c>
      <c r="E24" s="2" t="s">
        <v>23</v>
      </c>
      <c r="F24" s="6" t="s">
        <v>57</v>
      </c>
      <c r="G24" s="6" t="s">
        <v>58</v>
      </c>
      <c r="H24" s="2" t="s">
        <v>26</v>
      </c>
      <c r="I24" s="2" t="s">
        <v>27</v>
      </c>
      <c r="J24" s="2" t="s">
        <v>39</v>
      </c>
      <c r="K24" s="2" t="s">
        <v>29</v>
      </c>
      <c r="L24" s="2" t="s">
        <v>652</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v>27426</v>
      </c>
      <c r="AG24" s="2">
        <v>3270</v>
      </c>
      <c r="AH24" s="2">
        <v>25687</v>
      </c>
      <c r="AI24" s="2">
        <v>3379</v>
      </c>
      <c r="AJ24" s="2">
        <v>25679</v>
      </c>
      <c r="AK24" s="2">
        <v>3330</v>
      </c>
      <c r="AL24" s="2"/>
      <c r="AM24" s="2"/>
      <c r="AN24" s="2"/>
      <c r="AO24" s="2"/>
      <c r="AP24" s="2"/>
      <c r="AQ24" s="2"/>
      <c r="AR24" s="22">
        <f>+AVERAGE(T24,V24,X24,Z24,AB24,AD24,AF24,AH24,AJ24,AL24,AN24,AP24)</f>
        <v>27033.200000000001</v>
      </c>
      <c r="AS24" s="22">
        <f>+AVERAGE(U24,W24,Y24,AA24,AC24,AE24,AG24,AI24,AK24,AM24,AO24,AQ24)</f>
        <v>3215.8</v>
      </c>
      <c r="AT24" s="19">
        <f t="shared" si="1"/>
        <v>0.11895743012295992</v>
      </c>
      <c r="AU24" s="78" t="s">
        <v>35</v>
      </c>
      <c r="AV24" s="60" t="s">
        <v>653</v>
      </c>
    </row>
    <row r="25" spans="2:48" ht="115.5" customHeight="1">
      <c r="B25" s="65">
        <v>18</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654</v>
      </c>
      <c r="T25" s="2">
        <v>5</v>
      </c>
      <c r="U25" s="2">
        <v>4</v>
      </c>
      <c r="V25" s="2">
        <v>4</v>
      </c>
      <c r="W25" s="2">
        <v>3</v>
      </c>
      <c r="X25" s="2">
        <v>3</v>
      </c>
      <c r="Y25" s="2">
        <v>7</v>
      </c>
      <c r="Z25" s="2">
        <v>7</v>
      </c>
      <c r="AA25" s="2">
        <v>3</v>
      </c>
      <c r="AB25" s="2">
        <v>3</v>
      </c>
      <c r="AC25" s="2">
        <v>2</v>
      </c>
      <c r="AD25" s="2">
        <v>2</v>
      </c>
      <c r="AE25" s="2">
        <v>4</v>
      </c>
      <c r="AF25" s="2">
        <v>4</v>
      </c>
      <c r="AG25" s="2">
        <v>0</v>
      </c>
      <c r="AH25" s="2">
        <v>0</v>
      </c>
      <c r="AI25" s="2">
        <v>2</v>
      </c>
      <c r="AJ25" s="2">
        <v>2</v>
      </c>
      <c r="AK25" s="2">
        <v>1</v>
      </c>
      <c r="AL25" s="2"/>
      <c r="AM25" s="2"/>
      <c r="AN25" s="2"/>
      <c r="AO25" s="2"/>
      <c r="AP25" s="2"/>
      <c r="AQ25" s="2"/>
      <c r="AR25" s="22">
        <f t="shared" si="0"/>
        <v>30</v>
      </c>
      <c r="AS25" s="22">
        <f t="shared" si="0"/>
        <v>26</v>
      </c>
      <c r="AT25" s="19">
        <f>+(AS25/AR25)-1</f>
        <v>-0.1333333333333333</v>
      </c>
      <c r="AU25" s="78" t="s">
        <v>35</v>
      </c>
      <c r="AV25" s="60"/>
    </row>
    <row r="26" spans="2:48" ht="115.5" customHeight="1">
      <c r="B26" s="65">
        <v>19</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2">
        <v>12</v>
      </c>
      <c r="U26" s="92">
        <v>6</v>
      </c>
      <c r="V26" s="2">
        <v>12</v>
      </c>
      <c r="W26" s="2">
        <v>12</v>
      </c>
      <c r="X26" s="2">
        <v>7</v>
      </c>
      <c r="Y26" s="2">
        <v>7</v>
      </c>
      <c r="Z26" s="2">
        <v>0</v>
      </c>
      <c r="AA26" s="2">
        <v>0</v>
      </c>
      <c r="AB26" s="2">
        <v>4</v>
      </c>
      <c r="AC26" s="2">
        <v>4</v>
      </c>
      <c r="AD26" s="2">
        <v>8</v>
      </c>
      <c r="AE26" s="2">
        <v>8</v>
      </c>
      <c r="AF26" s="2">
        <v>3</v>
      </c>
      <c r="AG26" s="2">
        <v>3</v>
      </c>
      <c r="AH26" s="2">
        <v>10</v>
      </c>
      <c r="AI26" s="2">
        <v>10</v>
      </c>
      <c r="AJ26" s="2">
        <v>3</v>
      </c>
      <c r="AK26" s="2">
        <v>3</v>
      </c>
      <c r="AL26" s="2"/>
      <c r="AM26" s="2"/>
      <c r="AN26" s="2"/>
      <c r="AO26" s="2"/>
      <c r="AP26" s="2"/>
      <c r="AQ26" s="2"/>
      <c r="AR26" s="22">
        <f t="shared" si="0"/>
        <v>59</v>
      </c>
      <c r="AS26" s="22">
        <f t="shared" si="0"/>
        <v>53</v>
      </c>
      <c r="AT26" s="19">
        <f t="shared" ref="AT26:AT34" si="2">+AS26/AR26</f>
        <v>0.89830508474576276</v>
      </c>
      <c r="AU26" s="78" t="s">
        <v>35</v>
      </c>
      <c r="AV26" s="60"/>
    </row>
    <row r="27" spans="2:48" ht="84" customHeight="1">
      <c r="B27" s="65">
        <v>20</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v>495</v>
      </c>
      <c r="AG27" s="2">
        <v>495</v>
      </c>
      <c r="AH27" s="2">
        <v>393</v>
      </c>
      <c r="AI27" s="2">
        <v>393</v>
      </c>
      <c r="AJ27" s="2">
        <v>476</v>
      </c>
      <c r="AK27" s="2">
        <v>476</v>
      </c>
      <c r="AL27" s="2"/>
      <c r="AM27" s="2"/>
      <c r="AN27" s="2"/>
      <c r="AO27" s="2"/>
      <c r="AP27" s="2"/>
      <c r="AQ27" s="2"/>
      <c r="AR27" s="22">
        <f t="shared" si="0"/>
        <v>4072</v>
      </c>
      <c r="AS27" s="22">
        <f t="shared" si="0"/>
        <v>4072</v>
      </c>
      <c r="AT27" s="19">
        <f t="shared" si="2"/>
        <v>1</v>
      </c>
      <c r="AU27" s="78" t="s">
        <v>35</v>
      </c>
      <c r="AV27" s="60"/>
    </row>
    <row r="28" spans="2:48" ht="84" customHeight="1">
      <c r="B28" s="65">
        <v>21</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v>106</v>
      </c>
      <c r="AG28" s="2">
        <v>0</v>
      </c>
      <c r="AH28" s="2">
        <v>56</v>
      </c>
      <c r="AI28" s="2">
        <v>0</v>
      </c>
      <c r="AJ28" s="2">
        <v>51</v>
      </c>
      <c r="AK28" s="2">
        <v>0</v>
      </c>
      <c r="AL28" s="2"/>
      <c r="AM28" s="2"/>
      <c r="AN28" s="2"/>
      <c r="AO28" s="2"/>
      <c r="AP28" s="2"/>
      <c r="AQ28" s="2"/>
      <c r="AR28" s="22">
        <f t="shared" si="0"/>
        <v>2695</v>
      </c>
      <c r="AS28" s="22">
        <f t="shared" si="0"/>
        <v>26</v>
      </c>
      <c r="AT28" s="19">
        <f t="shared" si="2"/>
        <v>9.6474953617810763E-3</v>
      </c>
      <c r="AU28" s="78" t="s">
        <v>35</v>
      </c>
      <c r="AV28" s="60"/>
    </row>
    <row r="29" spans="2:48" ht="84" customHeight="1">
      <c r="B29" s="65">
        <v>22</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656</v>
      </c>
      <c r="T29" s="2">
        <v>100</v>
      </c>
      <c r="U29" s="2">
        <v>600</v>
      </c>
      <c r="V29" s="2">
        <v>87</v>
      </c>
      <c r="W29" s="2">
        <v>635</v>
      </c>
      <c r="X29" s="2">
        <v>65</v>
      </c>
      <c r="Y29" s="2">
        <v>699</v>
      </c>
      <c r="Z29" s="2">
        <v>82</v>
      </c>
      <c r="AA29" s="2">
        <v>409</v>
      </c>
      <c r="AB29" s="2">
        <v>35</v>
      </c>
      <c r="AC29" s="2">
        <v>176</v>
      </c>
      <c r="AD29" s="2">
        <v>35</v>
      </c>
      <c r="AE29" s="2">
        <v>205</v>
      </c>
      <c r="AF29" s="2">
        <v>67</v>
      </c>
      <c r="AG29" s="2">
        <v>458</v>
      </c>
      <c r="AH29" s="2">
        <v>38</v>
      </c>
      <c r="AI29" s="2">
        <v>269</v>
      </c>
      <c r="AJ29" s="2">
        <v>73</v>
      </c>
      <c r="AK29" s="2">
        <v>642</v>
      </c>
      <c r="AL29" s="2"/>
      <c r="AM29" s="2"/>
      <c r="AN29" s="2"/>
      <c r="AO29" s="2"/>
      <c r="AP29" s="2"/>
      <c r="AQ29" s="2"/>
      <c r="AR29" s="22">
        <f t="shared" si="0"/>
        <v>582</v>
      </c>
      <c r="AS29" s="22">
        <f t="shared" si="0"/>
        <v>4093</v>
      </c>
      <c r="AT29" s="80">
        <f t="shared" si="2"/>
        <v>7.0326460481099655</v>
      </c>
      <c r="AU29" s="78" t="s">
        <v>35</v>
      </c>
      <c r="AV29" s="60"/>
    </row>
    <row r="30" spans="2:48" ht="100.5" customHeight="1">
      <c r="B30" s="65">
        <v>23</v>
      </c>
      <c r="C30" s="2" t="s">
        <v>137</v>
      </c>
      <c r="D30" s="6" t="s">
        <v>138</v>
      </c>
      <c r="E30" s="2" t="s">
        <v>139</v>
      </c>
      <c r="F30" s="6" t="s">
        <v>140</v>
      </c>
      <c r="G30" s="6" t="s">
        <v>141</v>
      </c>
      <c r="H30" s="2" t="s">
        <v>142</v>
      </c>
      <c r="I30" s="2" t="s">
        <v>27</v>
      </c>
      <c r="J30" s="2" t="s">
        <v>68</v>
      </c>
      <c r="K30" s="2" t="s">
        <v>29</v>
      </c>
      <c r="L30" s="2" t="s">
        <v>143</v>
      </c>
      <c r="M30" s="6" t="s">
        <v>144</v>
      </c>
      <c r="N30" s="6" t="s">
        <v>145</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customHeight="1">
      <c r="B31" s="65">
        <v>24</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v>14</v>
      </c>
      <c r="AK31" s="2">
        <v>14</v>
      </c>
      <c r="AL31" s="2"/>
      <c r="AM31" s="2"/>
      <c r="AN31" s="2"/>
      <c r="AO31" s="2"/>
      <c r="AP31" s="2"/>
      <c r="AQ31" s="2"/>
      <c r="AR31" s="22">
        <f t="shared" si="0"/>
        <v>51</v>
      </c>
      <c r="AS31" s="22">
        <f t="shared" si="0"/>
        <v>51</v>
      </c>
      <c r="AT31" s="82">
        <f>+AS31/AR31</f>
        <v>1</v>
      </c>
      <c r="AU31" s="78" t="s">
        <v>35</v>
      </c>
      <c r="AV31" s="60"/>
    </row>
    <row r="32" spans="2:48" ht="113.25" customHeight="1">
      <c r="B32" s="65">
        <v>25</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v>228</v>
      </c>
      <c r="AK32" s="2">
        <v>215</v>
      </c>
      <c r="AL32" s="2"/>
      <c r="AM32" s="2"/>
      <c r="AN32" s="2"/>
      <c r="AO32" s="2"/>
      <c r="AP32" s="2"/>
      <c r="AQ32" s="2"/>
      <c r="AR32" s="22">
        <f t="shared" si="0"/>
        <v>296</v>
      </c>
      <c r="AS32" s="22">
        <f t="shared" si="0"/>
        <v>283</v>
      </c>
      <c r="AT32" s="19">
        <f t="shared" si="2"/>
        <v>0.95608108108108103</v>
      </c>
      <c r="AU32" s="78" t="s">
        <v>35</v>
      </c>
      <c r="AV32" s="60"/>
    </row>
    <row r="33" spans="2:48" ht="113.25" customHeight="1">
      <c r="B33" s="65">
        <v>26</v>
      </c>
      <c r="C33" s="2" t="s">
        <v>168</v>
      </c>
      <c r="D33" s="6" t="s">
        <v>169</v>
      </c>
      <c r="E33" s="2" t="s">
        <v>170</v>
      </c>
      <c r="F33" s="6" t="s">
        <v>171</v>
      </c>
      <c r="G33" s="6" t="s">
        <v>172</v>
      </c>
      <c r="H33" s="2" t="s">
        <v>173</v>
      </c>
      <c r="I33" s="2" t="s">
        <v>27</v>
      </c>
      <c r="J33" s="2" t="s">
        <v>68</v>
      </c>
      <c r="K33" s="2" t="s">
        <v>29</v>
      </c>
      <c r="L33" s="2" t="s">
        <v>69</v>
      </c>
      <c r="M33" s="6" t="s">
        <v>174</v>
      </c>
      <c r="N33" s="6" t="s">
        <v>661</v>
      </c>
      <c r="O33" s="2"/>
      <c r="P33" s="2"/>
      <c r="Q33" s="5" t="s">
        <v>33</v>
      </c>
      <c r="R33" s="5" t="s">
        <v>34</v>
      </c>
      <c r="S33" s="74">
        <v>1</v>
      </c>
      <c r="T33" s="2"/>
      <c r="U33" s="2"/>
      <c r="V33" s="2"/>
      <c r="W33" s="2"/>
      <c r="X33" s="2">
        <v>19</v>
      </c>
      <c r="Y33" s="2">
        <v>19</v>
      </c>
      <c r="Z33" s="2"/>
      <c r="AA33" s="2"/>
      <c r="AB33" s="2"/>
      <c r="AC33" s="2"/>
      <c r="AD33" s="2">
        <v>38</v>
      </c>
      <c r="AE33" s="2">
        <v>38</v>
      </c>
      <c r="AF33" s="2"/>
      <c r="AG33" s="2"/>
      <c r="AH33" s="2"/>
      <c r="AI33" s="2"/>
      <c r="AJ33" s="2">
        <v>62</v>
      </c>
      <c r="AK33" s="2">
        <v>62</v>
      </c>
      <c r="AL33" s="2"/>
      <c r="AM33" s="2"/>
      <c r="AN33" s="2"/>
      <c r="AO33" s="2"/>
      <c r="AP33" s="2">
        <v>100</v>
      </c>
      <c r="AQ33" s="2"/>
      <c r="AR33" s="22">
        <f>+AP33</f>
        <v>100</v>
      </c>
      <c r="AS33" s="22">
        <f>+AK33</f>
        <v>62</v>
      </c>
      <c r="AT33" s="19">
        <f t="shared" si="2"/>
        <v>0.62</v>
      </c>
      <c r="AU33" s="79" t="s">
        <v>72</v>
      </c>
      <c r="AV33" s="60" t="s">
        <v>788</v>
      </c>
    </row>
    <row r="34" spans="2:48" ht="113.25" customHeight="1">
      <c r="B34" s="65">
        <v>27</v>
      </c>
      <c r="C34" s="2" t="s">
        <v>183</v>
      </c>
      <c r="D34" s="6" t="s">
        <v>184</v>
      </c>
      <c r="E34" s="2" t="s">
        <v>185</v>
      </c>
      <c r="F34" s="6" t="s">
        <v>186</v>
      </c>
      <c r="G34" s="6" t="s">
        <v>187</v>
      </c>
      <c r="H34" s="2" t="s">
        <v>188</v>
      </c>
      <c r="I34" s="2" t="s">
        <v>27</v>
      </c>
      <c r="J34" s="2" t="s">
        <v>39</v>
      </c>
      <c r="K34" s="2" t="s">
        <v>29</v>
      </c>
      <c r="L34" s="2" t="s">
        <v>116</v>
      </c>
      <c r="M34" s="6" t="s">
        <v>189</v>
      </c>
      <c r="N34" s="6" t="s">
        <v>190</v>
      </c>
      <c r="O34" s="2"/>
      <c r="P34" s="2"/>
      <c r="Q34" s="5" t="s">
        <v>33</v>
      </c>
      <c r="R34" s="5" t="s">
        <v>34</v>
      </c>
      <c r="S34" s="74">
        <v>0.9</v>
      </c>
      <c r="T34" s="2"/>
      <c r="U34" s="2"/>
      <c r="V34" s="2"/>
      <c r="W34" s="2"/>
      <c r="X34" s="2"/>
      <c r="Y34" s="2"/>
      <c r="Z34" s="2">
        <v>238</v>
      </c>
      <c r="AA34" s="2">
        <v>221</v>
      </c>
      <c r="AB34" s="2"/>
      <c r="AC34" s="2"/>
      <c r="AD34" s="2"/>
      <c r="AE34" s="2"/>
      <c r="AF34" s="2"/>
      <c r="AG34" s="2"/>
      <c r="AH34" s="2">
        <v>304</v>
      </c>
      <c r="AI34" s="2">
        <v>281</v>
      </c>
      <c r="AJ34" s="2"/>
      <c r="AK34" s="2"/>
      <c r="AL34" s="2"/>
      <c r="AM34" s="2"/>
      <c r="AN34" s="2"/>
      <c r="AO34" s="2"/>
      <c r="AP34" s="2"/>
      <c r="AQ34" s="2"/>
      <c r="AR34" s="22">
        <f t="shared" si="0"/>
        <v>542</v>
      </c>
      <c r="AS34" s="22">
        <f t="shared" si="0"/>
        <v>502</v>
      </c>
      <c r="AT34" s="19">
        <f t="shared" si="2"/>
        <v>0.92619926199261993</v>
      </c>
      <c r="AU34" s="78" t="s">
        <v>35</v>
      </c>
      <c r="AV34" s="60"/>
    </row>
    <row r="35" spans="2:48" ht="91.5" customHeight="1">
      <c r="B35" s="65">
        <v>28</v>
      </c>
      <c r="C35" s="2" t="s">
        <v>183</v>
      </c>
      <c r="D35" s="6" t="s">
        <v>184</v>
      </c>
      <c r="E35" s="2" t="s">
        <v>185</v>
      </c>
      <c r="F35" s="6" t="s">
        <v>192</v>
      </c>
      <c r="G35" s="6" t="s">
        <v>193</v>
      </c>
      <c r="H35" s="2" t="s">
        <v>188</v>
      </c>
      <c r="I35" s="2" t="s">
        <v>27</v>
      </c>
      <c r="J35" s="2" t="s">
        <v>39</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v>214</v>
      </c>
      <c r="AE35" s="2">
        <v>214</v>
      </c>
      <c r="AF35" s="2"/>
      <c r="AG35" s="2"/>
      <c r="AH35" s="2"/>
      <c r="AI35" s="2"/>
      <c r="AJ35" s="2">
        <v>257</v>
      </c>
      <c r="AK35" s="2">
        <v>257</v>
      </c>
      <c r="AL35" s="2"/>
      <c r="AM35" s="2"/>
      <c r="AN35" s="2"/>
      <c r="AO35" s="2"/>
      <c r="AP35" s="2"/>
      <c r="AQ35" s="2"/>
      <c r="AR35" s="22">
        <f t="shared" si="0"/>
        <v>563</v>
      </c>
      <c r="AS35" s="22">
        <f t="shared" si="0"/>
        <v>563</v>
      </c>
      <c r="AT35" s="19">
        <f>+(AS35)/AR35</f>
        <v>1</v>
      </c>
      <c r="AU35" s="78" t="s">
        <v>35</v>
      </c>
      <c r="AV35" s="60"/>
    </row>
    <row r="36" spans="2:48" ht="63.75">
      <c r="B36" s="65">
        <v>29</v>
      </c>
      <c r="C36" s="2" t="s">
        <v>183</v>
      </c>
      <c r="D36" s="6" t="s">
        <v>184</v>
      </c>
      <c r="E36" s="2" t="s">
        <v>185</v>
      </c>
      <c r="F36" s="6" t="s">
        <v>196</v>
      </c>
      <c r="G36" s="6" t="s">
        <v>197</v>
      </c>
      <c r="H36" s="2" t="s">
        <v>188</v>
      </c>
      <c r="I36" s="2" t="s">
        <v>27</v>
      </c>
      <c r="J36" s="2" t="s">
        <v>39</v>
      </c>
      <c r="K36" s="2" t="s">
        <v>29</v>
      </c>
      <c r="L36" s="2" t="s">
        <v>69</v>
      </c>
      <c r="M36" s="6" t="s">
        <v>198</v>
      </c>
      <c r="N36" s="6" t="s">
        <v>199</v>
      </c>
      <c r="O36" s="2"/>
      <c r="P36" s="2"/>
      <c r="Q36" s="5" t="s">
        <v>33</v>
      </c>
      <c r="R36" s="5" t="s">
        <v>34</v>
      </c>
      <c r="S36" s="74">
        <v>0.9</v>
      </c>
      <c r="T36" s="2"/>
      <c r="U36" s="2"/>
      <c r="V36" s="2"/>
      <c r="W36" s="2"/>
      <c r="X36" s="2">
        <v>163</v>
      </c>
      <c r="Y36" s="2">
        <v>163</v>
      </c>
      <c r="Z36" s="2"/>
      <c r="AA36" s="2"/>
      <c r="AB36" s="2"/>
      <c r="AC36" s="2"/>
      <c r="AD36" s="2">
        <v>64</v>
      </c>
      <c r="AE36" s="2">
        <v>64</v>
      </c>
      <c r="AF36" s="2"/>
      <c r="AG36" s="2"/>
      <c r="AH36" s="2"/>
      <c r="AI36" s="2"/>
      <c r="AJ36" s="2">
        <v>137</v>
      </c>
      <c r="AK36" s="2">
        <v>137</v>
      </c>
      <c r="AL36" s="2"/>
      <c r="AM36" s="2"/>
      <c r="AN36" s="2"/>
      <c r="AO36" s="2"/>
      <c r="AP36" s="2"/>
      <c r="AQ36" s="2"/>
      <c r="AR36" s="22">
        <f t="shared" si="0"/>
        <v>364</v>
      </c>
      <c r="AS36" s="22">
        <f t="shared" si="0"/>
        <v>364</v>
      </c>
      <c r="AT36" s="19">
        <f>+(AS36)/AR36</f>
        <v>1</v>
      </c>
      <c r="AU36" s="78" t="s">
        <v>35</v>
      </c>
      <c r="AV36" s="60"/>
    </row>
    <row r="37" spans="2:48" ht="63.75">
      <c r="B37" s="65">
        <v>30</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1936</v>
      </c>
      <c r="Y37" s="2">
        <v>1936</v>
      </c>
      <c r="Z37" s="2"/>
      <c r="AA37" s="2"/>
      <c r="AB37" s="2"/>
      <c r="AC37" s="2"/>
      <c r="AD37" s="2">
        <v>1471</v>
      </c>
      <c r="AE37" s="2">
        <v>1471</v>
      </c>
      <c r="AF37" s="2"/>
      <c r="AG37" s="2"/>
      <c r="AH37" s="2"/>
      <c r="AI37" s="2"/>
      <c r="AJ37" s="2">
        <v>2190</v>
      </c>
      <c r="AK37" s="2">
        <v>2190</v>
      </c>
      <c r="AL37" s="2"/>
      <c r="AM37" s="2"/>
      <c r="AN37" s="2"/>
      <c r="AO37" s="2"/>
      <c r="AP37" s="2"/>
      <c r="AQ37" s="2"/>
      <c r="AR37" s="22">
        <f t="shared" si="0"/>
        <v>5597</v>
      </c>
      <c r="AS37" s="22">
        <f t="shared" si="0"/>
        <v>5597</v>
      </c>
      <c r="AT37" s="19">
        <f>+AS37/AR37</f>
        <v>1</v>
      </c>
      <c r="AU37" s="78" t="s">
        <v>35</v>
      </c>
      <c r="AV37" s="60"/>
    </row>
    <row r="38" spans="2:48" ht="87" customHeight="1">
      <c r="B38" s="65">
        <v>31</v>
      </c>
      <c r="C38" s="2" t="s">
        <v>253</v>
      </c>
      <c r="D38" s="6" t="s">
        <v>254</v>
      </c>
      <c r="E38" s="2" t="s">
        <v>255</v>
      </c>
      <c r="F38" s="6" t="s">
        <v>256</v>
      </c>
      <c r="G38" s="6" t="s">
        <v>257</v>
      </c>
      <c r="H38" s="2" t="s">
        <v>258</v>
      </c>
      <c r="I38" s="2" t="s">
        <v>27</v>
      </c>
      <c r="J38" s="2" t="s">
        <v>68</v>
      </c>
      <c r="K38" s="2" t="s">
        <v>29</v>
      </c>
      <c r="L38" s="2" t="s">
        <v>69</v>
      </c>
      <c r="M38" s="6" t="s">
        <v>259</v>
      </c>
      <c r="N38" s="6" t="s">
        <v>260</v>
      </c>
      <c r="O38" s="2"/>
      <c r="P38" s="2"/>
      <c r="Q38" s="5" t="s">
        <v>159</v>
      </c>
      <c r="R38" s="5" t="s">
        <v>34</v>
      </c>
      <c r="S38" s="74">
        <v>0.1</v>
      </c>
      <c r="T38" s="2"/>
      <c r="U38" s="2"/>
      <c r="V38" s="2"/>
      <c r="W38" s="2"/>
      <c r="X38" s="2">
        <v>71946</v>
      </c>
      <c r="Y38" s="2">
        <v>185655</v>
      </c>
      <c r="Z38" s="2"/>
      <c r="AA38" s="2"/>
      <c r="AB38" s="2"/>
      <c r="AC38" s="2"/>
      <c r="AD38" s="2">
        <v>80329</v>
      </c>
      <c r="AE38" s="2">
        <v>135110</v>
      </c>
      <c r="AF38" s="2"/>
      <c r="AG38" s="2"/>
      <c r="AH38" s="2"/>
      <c r="AI38" s="2"/>
      <c r="AJ38" s="2">
        <v>92028</v>
      </c>
      <c r="AK38" s="2">
        <v>152113</v>
      </c>
      <c r="AL38" s="2"/>
      <c r="AM38" s="2"/>
      <c r="AN38" s="2"/>
      <c r="AO38" s="2"/>
      <c r="AP38" s="2"/>
      <c r="AQ38" s="2"/>
      <c r="AR38" s="22">
        <f t="shared" si="0"/>
        <v>244303</v>
      </c>
      <c r="AS38" s="22">
        <f t="shared" si="0"/>
        <v>472878</v>
      </c>
      <c r="AT38" s="81">
        <f>+(AS38/AR38)-1</f>
        <v>0.93562092974707634</v>
      </c>
      <c r="AU38" s="78" t="s">
        <v>35</v>
      </c>
      <c r="AV38" s="60"/>
    </row>
    <row r="39" spans="2:48" ht="87" customHeight="1">
      <c r="B39" s="65">
        <v>32</v>
      </c>
      <c r="C39" s="2" t="s">
        <v>253</v>
      </c>
      <c r="D39" s="6" t="s">
        <v>254</v>
      </c>
      <c r="E39" s="2" t="s">
        <v>255</v>
      </c>
      <c r="F39" s="6" t="s">
        <v>672</v>
      </c>
      <c r="G39" s="6" t="s">
        <v>673</v>
      </c>
      <c r="H39" s="2" t="s">
        <v>258</v>
      </c>
      <c r="I39" s="2" t="s">
        <v>27</v>
      </c>
      <c r="J39" s="2" t="s">
        <v>68</v>
      </c>
      <c r="K39" s="2" t="s">
        <v>29</v>
      </c>
      <c r="L39" s="2" t="s">
        <v>69</v>
      </c>
      <c r="M39" s="6" t="s">
        <v>674</v>
      </c>
      <c r="N39" s="6" t="s">
        <v>675</v>
      </c>
      <c r="O39" s="2"/>
      <c r="P39" s="2"/>
      <c r="Q39" s="5" t="s">
        <v>159</v>
      </c>
      <c r="R39" s="5" t="s">
        <v>86</v>
      </c>
      <c r="S39" s="74">
        <v>0.1</v>
      </c>
      <c r="T39" s="2"/>
      <c r="U39" s="2"/>
      <c r="V39" s="2"/>
      <c r="W39" s="2"/>
      <c r="X39" s="2">
        <v>157468</v>
      </c>
      <c r="Y39" s="2">
        <v>158377</v>
      </c>
      <c r="Z39" s="2"/>
      <c r="AA39" s="2"/>
      <c r="AB39" s="2"/>
      <c r="AC39" s="2"/>
      <c r="AD39" s="2"/>
      <c r="AE39" s="2"/>
      <c r="AF39" s="2"/>
      <c r="AG39" s="2"/>
      <c r="AH39" s="2"/>
      <c r="AI39" s="2"/>
      <c r="AJ39" s="2"/>
      <c r="AK39" s="2"/>
      <c r="AL39" s="2"/>
      <c r="AM39" s="2"/>
      <c r="AN39" s="2"/>
      <c r="AO39" s="2"/>
      <c r="AP39" s="2"/>
      <c r="AQ39" s="2"/>
      <c r="AR39" s="22">
        <f t="shared" si="0"/>
        <v>157468</v>
      </c>
      <c r="AS39" s="22">
        <f t="shared" si="0"/>
        <v>158377</v>
      </c>
      <c r="AT39" s="81">
        <f>+(AS39/AR39)-1</f>
        <v>5.772601417430856E-3</v>
      </c>
      <c r="AU39" s="97" t="s">
        <v>627</v>
      </c>
      <c r="AV39" s="60" t="s">
        <v>789</v>
      </c>
    </row>
    <row r="40" spans="2:48" ht="87" customHeight="1">
      <c r="B40" s="65">
        <v>33</v>
      </c>
      <c r="C40" s="2" t="s">
        <v>253</v>
      </c>
      <c r="D40" s="6" t="s">
        <v>254</v>
      </c>
      <c r="E40" s="2" t="s">
        <v>262</v>
      </c>
      <c r="F40" s="6" t="s">
        <v>263</v>
      </c>
      <c r="G40" s="6" t="s">
        <v>264</v>
      </c>
      <c r="H40" s="2" t="s">
        <v>258</v>
      </c>
      <c r="I40" s="2" t="s">
        <v>53</v>
      </c>
      <c r="J40" s="2" t="s">
        <v>39</v>
      </c>
      <c r="K40" s="2" t="s">
        <v>265</v>
      </c>
      <c r="L40" s="2" t="s">
        <v>69</v>
      </c>
      <c r="M40" s="6" t="s">
        <v>266</v>
      </c>
      <c r="N40" s="6" t="s">
        <v>267</v>
      </c>
      <c r="O40" s="2"/>
      <c r="P40" s="2"/>
      <c r="Q40" s="5" t="s">
        <v>268</v>
      </c>
      <c r="R40" s="5" t="s">
        <v>34</v>
      </c>
      <c r="S40" s="5" t="s">
        <v>676</v>
      </c>
      <c r="T40" s="2"/>
      <c r="U40" s="2"/>
      <c r="V40" s="2"/>
      <c r="W40" s="2"/>
      <c r="X40" s="2">
        <v>157</v>
      </c>
      <c r="Y40" s="2">
        <v>195</v>
      </c>
      <c r="Z40" s="2"/>
      <c r="AA40" s="2"/>
      <c r="AB40" s="2"/>
      <c r="AC40" s="2"/>
      <c r="AD40" s="2">
        <v>182</v>
      </c>
      <c r="AE40" s="2">
        <v>219</v>
      </c>
      <c r="AF40" s="2"/>
      <c r="AG40" s="2"/>
      <c r="AH40" s="2"/>
      <c r="AI40" s="2"/>
      <c r="AJ40" s="2">
        <v>223</v>
      </c>
      <c r="AK40" s="2">
        <v>265</v>
      </c>
      <c r="AL40" s="2"/>
      <c r="AM40" s="2"/>
      <c r="AN40" s="2"/>
      <c r="AO40" s="2"/>
      <c r="AP40" s="2"/>
      <c r="AQ40" s="2"/>
      <c r="AR40" s="22">
        <f t="shared" si="0"/>
        <v>562</v>
      </c>
      <c r="AS40" s="22">
        <f t="shared" si="0"/>
        <v>679</v>
      </c>
      <c r="AT40" s="84">
        <f t="shared" ref="AT40:AT47" si="3">+AS40/AR40</f>
        <v>1.208185053380783</v>
      </c>
      <c r="AU40" s="78" t="s">
        <v>35</v>
      </c>
      <c r="AV40" s="60"/>
    </row>
    <row r="41" spans="2:48" ht="102" customHeight="1">
      <c r="B41" s="65">
        <v>34</v>
      </c>
      <c r="C41" s="2" t="s">
        <v>277</v>
      </c>
      <c r="D41" s="6" t="s">
        <v>278</v>
      </c>
      <c r="E41" s="2" t="s">
        <v>279</v>
      </c>
      <c r="F41" s="6" t="s">
        <v>280</v>
      </c>
      <c r="G41" s="6" t="s">
        <v>281</v>
      </c>
      <c r="H41" s="2" t="s">
        <v>282</v>
      </c>
      <c r="I41" s="5" t="s">
        <v>27</v>
      </c>
      <c r="J41" s="5" t="s">
        <v>39</v>
      </c>
      <c r="K41" s="5" t="s">
        <v>29</v>
      </c>
      <c r="L41" s="5" t="s">
        <v>30</v>
      </c>
      <c r="M41" s="6" t="s">
        <v>283</v>
      </c>
      <c r="N41" s="6" t="s">
        <v>284</v>
      </c>
      <c r="O41" s="2"/>
      <c r="P41" s="2"/>
      <c r="Q41" s="5" t="s">
        <v>214</v>
      </c>
      <c r="R41" s="5" t="s">
        <v>34</v>
      </c>
      <c r="S41" s="74">
        <v>0.2</v>
      </c>
      <c r="T41" s="2">
        <v>50</v>
      </c>
      <c r="U41" s="2">
        <v>5</v>
      </c>
      <c r="V41" s="2">
        <v>50</v>
      </c>
      <c r="W41" s="2">
        <v>16</v>
      </c>
      <c r="X41" s="2">
        <v>50</v>
      </c>
      <c r="Y41" s="2">
        <v>8</v>
      </c>
      <c r="Z41" s="2">
        <v>50</v>
      </c>
      <c r="AA41" s="2">
        <v>7</v>
      </c>
      <c r="AB41" s="2">
        <v>525</v>
      </c>
      <c r="AC41" s="2">
        <v>54</v>
      </c>
      <c r="AD41" s="2">
        <v>2643</v>
      </c>
      <c r="AE41" s="2">
        <v>234</v>
      </c>
      <c r="AF41" s="2">
        <v>1437</v>
      </c>
      <c r="AG41" s="2">
        <v>166</v>
      </c>
      <c r="AH41" s="2">
        <v>519</v>
      </c>
      <c r="AI41" s="2">
        <v>42</v>
      </c>
      <c r="AJ41" s="2">
        <v>2381</v>
      </c>
      <c r="AK41" s="2">
        <v>245</v>
      </c>
      <c r="AL41" s="2"/>
      <c r="AM41" s="2"/>
      <c r="AN41" s="2"/>
      <c r="AO41" s="2"/>
      <c r="AP41" s="2"/>
      <c r="AQ41" s="2"/>
      <c r="AR41" s="22">
        <f t="shared" si="0"/>
        <v>7705</v>
      </c>
      <c r="AS41" s="22">
        <f t="shared" si="0"/>
        <v>777</v>
      </c>
      <c r="AT41" s="81">
        <f t="shared" si="3"/>
        <v>0.1008436080467229</v>
      </c>
      <c r="AU41" s="78" t="s">
        <v>35</v>
      </c>
      <c r="AV41" s="60"/>
    </row>
    <row r="42" spans="2:48" ht="102" customHeight="1">
      <c r="B42" s="65">
        <v>35</v>
      </c>
      <c r="C42" s="2" t="s">
        <v>277</v>
      </c>
      <c r="D42" s="6" t="s">
        <v>278</v>
      </c>
      <c r="E42" s="2" t="s">
        <v>286</v>
      </c>
      <c r="F42" s="6" t="s">
        <v>287</v>
      </c>
      <c r="G42" s="6" t="s">
        <v>288</v>
      </c>
      <c r="H42" s="2" t="s">
        <v>282</v>
      </c>
      <c r="I42" s="2" t="s">
        <v>53</v>
      </c>
      <c r="J42" s="2" t="s">
        <v>39</v>
      </c>
      <c r="K42" s="2" t="s">
        <v>29</v>
      </c>
      <c r="L42" s="2" t="s">
        <v>30</v>
      </c>
      <c r="M42" s="6" t="s">
        <v>289</v>
      </c>
      <c r="N42" s="6" t="s">
        <v>290</v>
      </c>
      <c r="O42" s="2"/>
      <c r="P42" s="2"/>
      <c r="Q42" s="5" t="s">
        <v>214</v>
      </c>
      <c r="R42" s="5" t="s">
        <v>34</v>
      </c>
      <c r="S42" s="74" t="s">
        <v>677</v>
      </c>
      <c r="T42" s="2">
        <v>1700436</v>
      </c>
      <c r="U42" s="2">
        <v>75170</v>
      </c>
      <c r="V42" s="2">
        <v>1721916</v>
      </c>
      <c r="W42" s="2">
        <v>116466</v>
      </c>
      <c r="X42" s="2">
        <v>2644459</v>
      </c>
      <c r="Y42" s="2">
        <v>742200</v>
      </c>
      <c r="Z42" s="2">
        <v>2027817</v>
      </c>
      <c r="AA42" s="2">
        <v>309772</v>
      </c>
      <c r="AB42" s="2">
        <v>2207753</v>
      </c>
      <c r="AC42" s="2">
        <v>393962</v>
      </c>
      <c r="AD42" s="2">
        <v>1886263</v>
      </c>
      <c r="AE42" s="2">
        <v>176354</v>
      </c>
      <c r="AF42" s="2">
        <v>1020720</v>
      </c>
      <c r="AG42" s="2">
        <v>137605</v>
      </c>
      <c r="AH42" s="2">
        <v>1062401</v>
      </c>
      <c r="AI42" s="2">
        <v>40511</v>
      </c>
      <c r="AJ42" s="2">
        <v>900441</v>
      </c>
      <c r="AK42" s="2">
        <v>57880</v>
      </c>
      <c r="AL42" s="2"/>
      <c r="AM42" s="2"/>
      <c r="AN42" s="2"/>
      <c r="AO42" s="2"/>
      <c r="AP42" s="2"/>
      <c r="AQ42" s="2"/>
      <c r="AR42" s="22">
        <f t="shared" si="0"/>
        <v>15172206</v>
      </c>
      <c r="AS42" s="22">
        <f t="shared" si="0"/>
        <v>2049920</v>
      </c>
      <c r="AT42" s="81">
        <f t="shared" si="3"/>
        <v>0.13511021403215853</v>
      </c>
      <c r="AU42" s="79" t="s">
        <v>72</v>
      </c>
      <c r="AV42" s="60"/>
    </row>
    <row r="43" spans="2:48" ht="102" customHeight="1">
      <c r="B43" s="65">
        <v>36</v>
      </c>
      <c r="C43" s="2" t="s">
        <v>277</v>
      </c>
      <c r="D43" s="6" t="s">
        <v>278</v>
      </c>
      <c r="E43" s="2" t="s">
        <v>293</v>
      </c>
      <c r="F43" s="6" t="s">
        <v>294</v>
      </c>
      <c r="G43" s="6" t="s">
        <v>295</v>
      </c>
      <c r="H43" s="2" t="s">
        <v>282</v>
      </c>
      <c r="I43" s="2" t="s">
        <v>53</v>
      </c>
      <c r="J43" s="2" t="s">
        <v>39</v>
      </c>
      <c r="K43" s="2" t="s">
        <v>29</v>
      </c>
      <c r="L43" s="2" t="s">
        <v>30</v>
      </c>
      <c r="M43" s="6" t="s">
        <v>296</v>
      </c>
      <c r="N43" s="6" t="s">
        <v>297</v>
      </c>
      <c r="O43" s="2"/>
      <c r="P43" s="2"/>
      <c r="Q43" s="5" t="s">
        <v>214</v>
      </c>
      <c r="R43" s="5" t="s">
        <v>34</v>
      </c>
      <c r="S43" s="74">
        <v>0.9</v>
      </c>
      <c r="T43" s="2">
        <v>547087</v>
      </c>
      <c r="U43" s="2">
        <v>413522</v>
      </c>
      <c r="V43" s="2">
        <v>547785</v>
      </c>
      <c r="W43" s="2">
        <v>394171</v>
      </c>
      <c r="X43" s="2">
        <v>569040</v>
      </c>
      <c r="Y43" s="2">
        <v>264846</v>
      </c>
      <c r="Z43" s="2">
        <v>564879</v>
      </c>
      <c r="AA43" s="2">
        <v>273239</v>
      </c>
      <c r="AB43" s="2">
        <v>582039</v>
      </c>
      <c r="AC43" s="2">
        <v>275983</v>
      </c>
      <c r="AD43" s="2">
        <v>646636</v>
      </c>
      <c r="AE43" s="2">
        <v>499161</v>
      </c>
      <c r="AF43" s="2">
        <v>620131</v>
      </c>
      <c r="AG43" s="2">
        <v>409967</v>
      </c>
      <c r="AH43" s="2">
        <v>821133</v>
      </c>
      <c r="AI43" s="2">
        <v>743336</v>
      </c>
      <c r="AJ43" s="2">
        <v>721710</v>
      </c>
      <c r="AK43" s="2">
        <v>708863</v>
      </c>
      <c r="AL43" s="2"/>
      <c r="AM43" s="2"/>
      <c r="AN43" s="2"/>
      <c r="AO43" s="2"/>
      <c r="AP43" s="2"/>
      <c r="AQ43" s="2"/>
      <c r="AR43" s="22">
        <f t="shared" si="0"/>
        <v>5620440</v>
      </c>
      <c r="AS43" s="22">
        <f t="shared" si="0"/>
        <v>3983088</v>
      </c>
      <c r="AT43" s="81">
        <f t="shared" si="3"/>
        <v>0.70867903580502589</v>
      </c>
      <c r="AU43" s="79" t="s">
        <v>72</v>
      </c>
      <c r="AV43" s="60"/>
    </row>
    <row r="44" spans="2:48" ht="93.75" customHeight="1">
      <c r="B44" s="65">
        <v>37</v>
      </c>
      <c r="C44" s="2" t="s">
        <v>206</v>
      </c>
      <c r="D44" s="6" t="s">
        <v>207</v>
      </c>
      <c r="E44" s="2" t="s">
        <v>208</v>
      </c>
      <c r="F44" s="6" t="s">
        <v>209</v>
      </c>
      <c r="G44" s="6" t="s">
        <v>210</v>
      </c>
      <c r="H44" s="2" t="s">
        <v>211</v>
      </c>
      <c r="I44" s="2" t="s">
        <v>27</v>
      </c>
      <c r="J44" s="2" t="s">
        <v>39</v>
      </c>
      <c r="K44" s="2" t="s">
        <v>29</v>
      </c>
      <c r="L44" s="2" t="s">
        <v>69</v>
      </c>
      <c r="M44" s="6" t="s">
        <v>212</v>
      </c>
      <c r="N44" s="6" t="s">
        <v>213</v>
      </c>
      <c r="O44" s="2"/>
      <c r="P44" s="2"/>
      <c r="Q44" s="5" t="s">
        <v>214</v>
      </c>
      <c r="R44" s="5" t="s">
        <v>34</v>
      </c>
      <c r="S44" s="74">
        <v>1</v>
      </c>
      <c r="T44" s="2"/>
      <c r="U44" s="2"/>
      <c r="V44" s="2"/>
      <c r="W44" s="2"/>
      <c r="X44" s="2">
        <v>35</v>
      </c>
      <c r="Y44" s="2">
        <v>35</v>
      </c>
      <c r="Z44" s="2"/>
      <c r="AA44" s="2"/>
      <c r="AB44" s="2"/>
      <c r="AC44" s="2"/>
      <c r="AD44" s="2">
        <v>24</v>
      </c>
      <c r="AE44" s="2">
        <v>24</v>
      </c>
      <c r="AF44" s="2"/>
      <c r="AG44" s="2"/>
      <c r="AH44" s="2"/>
      <c r="AI44" s="2"/>
      <c r="AJ44" s="2">
        <v>26</v>
      </c>
      <c r="AK44" s="2">
        <v>26</v>
      </c>
      <c r="AL44" s="2"/>
      <c r="AM44" s="2"/>
      <c r="AN44" s="2"/>
      <c r="AO44" s="2"/>
      <c r="AP44" s="2"/>
      <c r="AQ44" s="2"/>
      <c r="AR44" s="22">
        <f t="shared" si="0"/>
        <v>85</v>
      </c>
      <c r="AS44" s="22">
        <f t="shared" si="0"/>
        <v>85</v>
      </c>
      <c r="AT44" s="19">
        <f t="shared" si="3"/>
        <v>1</v>
      </c>
      <c r="AU44" s="78" t="s">
        <v>35</v>
      </c>
      <c r="AV44" s="60"/>
    </row>
    <row r="45" spans="2:48" ht="78.75" customHeight="1">
      <c r="B45" s="65">
        <v>38</v>
      </c>
      <c r="C45" s="2" t="s">
        <v>206</v>
      </c>
      <c r="D45" s="6" t="s">
        <v>207</v>
      </c>
      <c r="E45" s="6" t="s">
        <v>216</v>
      </c>
      <c r="F45" s="6" t="s">
        <v>217</v>
      </c>
      <c r="G45" s="6" t="s">
        <v>218</v>
      </c>
      <c r="H45" s="2" t="s">
        <v>211</v>
      </c>
      <c r="I45" s="2" t="s">
        <v>27</v>
      </c>
      <c r="J45" s="2" t="s">
        <v>39</v>
      </c>
      <c r="K45" s="2" t="s">
        <v>29</v>
      </c>
      <c r="L45" s="2" t="s">
        <v>69</v>
      </c>
      <c r="M45" s="6" t="s">
        <v>219</v>
      </c>
      <c r="N45" s="6" t="s">
        <v>220</v>
      </c>
      <c r="O45" s="2"/>
      <c r="P45" s="2"/>
      <c r="Q45" s="5" t="s">
        <v>214</v>
      </c>
      <c r="R45" s="5" t="s">
        <v>34</v>
      </c>
      <c r="S45" s="74">
        <v>1</v>
      </c>
      <c r="T45" s="2"/>
      <c r="U45" s="2"/>
      <c r="V45" s="2"/>
      <c r="W45" s="2"/>
      <c r="X45" s="2">
        <v>21</v>
      </c>
      <c r="Y45" s="2">
        <v>21</v>
      </c>
      <c r="Z45" s="2"/>
      <c r="AA45" s="2"/>
      <c r="AB45" s="2"/>
      <c r="AC45" s="2"/>
      <c r="AD45" s="2">
        <v>6</v>
      </c>
      <c r="AE45" s="2">
        <v>6</v>
      </c>
      <c r="AF45" s="2"/>
      <c r="AG45" s="2"/>
      <c r="AH45" s="2"/>
      <c r="AI45" s="2"/>
      <c r="AJ45" s="2">
        <v>15</v>
      </c>
      <c r="AK45" s="2">
        <v>15</v>
      </c>
      <c r="AL45" s="2"/>
      <c r="AM45" s="2"/>
      <c r="AN45" s="2"/>
      <c r="AO45" s="2"/>
      <c r="AP45" s="2"/>
      <c r="AQ45" s="2"/>
      <c r="AR45" s="22">
        <f t="shared" si="0"/>
        <v>42</v>
      </c>
      <c r="AS45" s="22">
        <f t="shared" si="0"/>
        <v>42</v>
      </c>
      <c r="AT45" s="19">
        <f>+(AS45*91%)/AR45</f>
        <v>0.90999999999999992</v>
      </c>
      <c r="AU45" s="78" t="s">
        <v>35</v>
      </c>
      <c r="AV45" s="60" t="s">
        <v>790</v>
      </c>
    </row>
    <row r="46" spans="2:48" ht="93.75" customHeight="1">
      <c r="B46" s="65">
        <v>39</v>
      </c>
      <c r="C46" s="2" t="s">
        <v>206</v>
      </c>
      <c r="D46" s="6" t="s">
        <v>207</v>
      </c>
      <c r="E46" s="6" t="s">
        <v>216</v>
      </c>
      <c r="F46" s="6" t="s">
        <v>222</v>
      </c>
      <c r="G46" s="6" t="s">
        <v>223</v>
      </c>
      <c r="H46" s="2" t="s">
        <v>211</v>
      </c>
      <c r="I46" s="2" t="s">
        <v>27</v>
      </c>
      <c r="J46" s="2" t="s">
        <v>39</v>
      </c>
      <c r="K46" s="2" t="s">
        <v>224</v>
      </c>
      <c r="L46" s="2" t="s">
        <v>69</v>
      </c>
      <c r="M46" s="6" t="s">
        <v>225</v>
      </c>
      <c r="N46" s="6" t="s">
        <v>226</v>
      </c>
      <c r="O46" s="2"/>
      <c r="P46" s="2"/>
      <c r="Q46" s="5" t="s">
        <v>214</v>
      </c>
      <c r="R46" s="5" t="s">
        <v>34</v>
      </c>
      <c r="S46" s="74">
        <v>1</v>
      </c>
      <c r="T46" s="2"/>
      <c r="U46" s="2"/>
      <c r="V46" s="2"/>
      <c r="W46" s="2"/>
      <c r="X46" s="2">
        <v>1376</v>
      </c>
      <c r="Y46" s="2">
        <v>1376</v>
      </c>
      <c r="Z46" s="2"/>
      <c r="AA46" s="2"/>
      <c r="AB46" s="2"/>
      <c r="AC46" s="2"/>
      <c r="AD46" s="2">
        <v>169</v>
      </c>
      <c r="AE46" s="2">
        <v>169</v>
      </c>
      <c r="AF46" s="2"/>
      <c r="AG46" s="2"/>
      <c r="AH46" s="2"/>
      <c r="AI46" s="2"/>
      <c r="AJ46" s="2">
        <v>261</v>
      </c>
      <c r="AK46" s="2">
        <v>261</v>
      </c>
      <c r="AL46" s="2"/>
      <c r="AM46" s="2"/>
      <c r="AN46" s="2"/>
      <c r="AO46" s="2"/>
      <c r="AP46" s="2"/>
      <c r="AQ46" s="2"/>
      <c r="AR46" s="22">
        <f t="shared" si="0"/>
        <v>1806</v>
      </c>
      <c r="AS46" s="22">
        <f t="shared" si="0"/>
        <v>1806</v>
      </c>
      <c r="AT46" s="19">
        <f t="shared" si="3"/>
        <v>1</v>
      </c>
      <c r="AU46" s="78" t="s">
        <v>35</v>
      </c>
      <c r="AV46" s="60"/>
    </row>
    <row r="47" spans="2:48" ht="93.75" customHeight="1">
      <c r="B47" s="65">
        <v>40</v>
      </c>
      <c r="C47" s="2" t="s">
        <v>206</v>
      </c>
      <c r="D47" s="6" t="s">
        <v>207</v>
      </c>
      <c r="E47" s="6" t="s">
        <v>216</v>
      </c>
      <c r="F47" s="6" t="s">
        <v>228</v>
      </c>
      <c r="G47" s="6" t="s">
        <v>229</v>
      </c>
      <c r="H47" s="2" t="s">
        <v>211</v>
      </c>
      <c r="I47" s="2" t="s">
        <v>27</v>
      </c>
      <c r="J47" s="2" t="s">
        <v>39</v>
      </c>
      <c r="K47" s="2" t="s">
        <v>29</v>
      </c>
      <c r="L47" s="2" t="s">
        <v>69</v>
      </c>
      <c r="M47" s="6" t="s">
        <v>230</v>
      </c>
      <c r="N47" s="6" t="s">
        <v>231</v>
      </c>
      <c r="O47" s="2"/>
      <c r="P47" s="2"/>
      <c r="Q47" s="5" t="s">
        <v>214</v>
      </c>
      <c r="R47" s="5" t="s">
        <v>34</v>
      </c>
      <c r="S47" s="74">
        <v>1</v>
      </c>
      <c r="T47" s="2"/>
      <c r="U47" s="2"/>
      <c r="V47" s="2"/>
      <c r="W47" s="2"/>
      <c r="X47" s="2">
        <v>14565</v>
      </c>
      <c r="Y47" s="2">
        <v>14565</v>
      </c>
      <c r="Z47" s="2"/>
      <c r="AA47" s="2"/>
      <c r="AB47" s="2"/>
      <c r="AC47" s="2"/>
      <c r="AD47" s="2">
        <v>823</v>
      </c>
      <c r="AE47" s="2">
        <v>823</v>
      </c>
      <c r="AF47" s="2"/>
      <c r="AG47" s="2"/>
      <c r="AH47" s="2"/>
      <c r="AI47" s="2"/>
      <c r="AJ47" s="2">
        <v>13587</v>
      </c>
      <c r="AK47" s="2">
        <v>13587</v>
      </c>
      <c r="AL47" s="2" t="s">
        <v>791</v>
      </c>
      <c r="AM47" s="2"/>
      <c r="AN47" s="2"/>
      <c r="AO47" s="2"/>
      <c r="AP47" s="2"/>
      <c r="AQ47" s="2"/>
      <c r="AR47" s="22" t="e">
        <f t="shared" si="0"/>
        <v>#VALUE!</v>
      </c>
      <c r="AS47" s="22">
        <f t="shared" si="0"/>
        <v>28975</v>
      </c>
      <c r="AT47" s="19" t="e">
        <f t="shared" si="3"/>
        <v>#VALUE!</v>
      </c>
      <c r="AU47" s="78" t="s">
        <v>35</v>
      </c>
      <c r="AV47" s="60"/>
    </row>
    <row r="48" spans="2:48" ht="93.75" customHeight="1">
      <c r="B48" s="65">
        <v>41</v>
      </c>
      <c r="C48" s="2" t="s">
        <v>206</v>
      </c>
      <c r="D48" s="6" t="s">
        <v>207</v>
      </c>
      <c r="E48" s="6" t="s">
        <v>216</v>
      </c>
      <c r="F48" s="6" t="s">
        <v>781</v>
      </c>
      <c r="G48" s="6" t="s">
        <v>782</v>
      </c>
      <c r="H48" s="2" t="s">
        <v>211</v>
      </c>
      <c r="I48" s="2" t="s">
        <v>27</v>
      </c>
      <c r="J48" s="2" t="s">
        <v>68</v>
      </c>
      <c r="K48" s="2" t="s">
        <v>29</v>
      </c>
      <c r="L48" s="2" t="s">
        <v>69</v>
      </c>
      <c r="M48" s="6" t="s">
        <v>680</v>
      </c>
      <c r="N48" s="6" t="s">
        <v>783</v>
      </c>
      <c r="O48" s="2"/>
      <c r="P48" s="2"/>
      <c r="Q48" s="5" t="s">
        <v>214</v>
      </c>
      <c r="R48" s="5" t="s">
        <v>34</v>
      </c>
      <c r="S48" s="74">
        <v>1</v>
      </c>
      <c r="T48" s="2"/>
      <c r="U48" s="2"/>
      <c r="V48" s="2"/>
      <c r="W48" s="2"/>
      <c r="X48" s="2">
        <v>3</v>
      </c>
      <c r="Y48" s="2">
        <v>3</v>
      </c>
      <c r="Z48" s="2"/>
      <c r="AA48" s="2"/>
      <c r="AB48" s="2"/>
      <c r="AC48" s="2"/>
      <c r="AD48" s="2">
        <v>6</v>
      </c>
      <c r="AE48" s="2">
        <v>6</v>
      </c>
      <c r="AF48" s="2"/>
      <c r="AG48" s="2"/>
      <c r="AH48" s="2"/>
      <c r="AI48" s="2"/>
      <c r="AJ48" s="2">
        <v>7</v>
      </c>
      <c r="AK48" s="2">
        <v>7</v>
      </c>
      <c r="AL48" s="2"/>
      <c r="AM48" s="2"/>
      <c r="AN48" s="2"/>
      <c r="AO48" s="2"/>
      <c r="AP48" s="2"/>
      <c r="AQ48" s="2"/>
      <c r="AR48" s="22">
        <f t="shared" si="0"/>
        <v>16</v>
      </c>
      <c r="AS48" s="22">
        <f t="shared" si="0"/>
        <v>16</v>
      </c>
      <c r="AT48" s="19">
        <f>+(AS48/AR48)*65%</f>
        <v>0.65</v>
      </c>
      <c r="AU48" s="79" t="s">
        <v>72</v>
      </c>
      <c r="AV48" s="60" t="s">
        <v>792</v>
      </c>
    </row>
    <row r="49" spans="2:48" ht="93.75" customHeight="1">
      <c r="B49" s="65">
        <v>42</v>
      </c>
      <c r="C49" s="2" t="s">
        <v>206</v>
      </c>
      <c r="D49" s="6" t="s">
        <v>207</v>
      </c>
      <c r="E49" s="6" t="s">
        <v>207</v>
      </c>
      <c r="F49" s="6" t="s">
        <v>681</v>
      </c>
      <c r="G49" s="6" t="s">
        <v>682</v>
      </c>
      <c r="H49" s="2" t="s">
        <v>211</v>
      </c>
      <c r="I49" s="2" t="s">
        <v>27</v>
      </c>
      <c r="J49" s="2" t="s">
        <v>39</v>
      </c>
      <c r="K49" s="2" t="s">
        <v>29</v>
      </c>
      <c r="L49" s="2" t="s">
        <v>240</v>
      </c>
      <c r="M49" s="6" t="s">
        <v>683</v>
      </c>
      <c r="N49" s="6" t="s">
        <v>684</v>
      </c>
      <c r="O49" s="2"/>
      <c r="P49" s="2"/>
      <c r="Q49" s="5" t="s">
        <v>214</v>
      </c>
      <c r="R49" s="5" t="s">
        <v>34</v>
      </c>
      <c r="S49" s="74">
        <v>1</v>
      </c>
      <c r="T49" s="2"/>
      <c r="U49" s="2"/>
      <c r="V49" s="2"/>
      <c r="W49" s="2"/>
      <c r="X49" s="2">
        <v>50</v>
      </c>
      <c r="Y49" s="2">
        <v>50</v>
      </c>
      <c r="Z49" s="2"/>
      <c r="AA49" s="2"/>
      <c r="AB49" s="2"/>
      <c r="AC49" s="2"/>
      <c r="AD49" s="2">
        <v>12</v>
      </c>
      <c r="AE49" s="2">
        <v>12</v>
      </c>
      <c r="AF49" s="2"/>
      <c r="AG49" s="2"/>
      <c r="AH49" s="2"/>
      <c r="AI49" s="2"/>
      <c r="AJ49" s="2">
        <v>26</v>
      </c>
      <c r="AK49" s="2">
        <v>26</v>
      </c>
      <c r="AL49" s="2"/>
      <c r="AM49" s="2"/>
      <c r="AN49" s="2"/>
      <c r="AO49" s="2"/>
      <c r="AP49" s="2"/>
      <c r="AQ49" s="2"/>
      <c r="AR49" s="22">
        <f t="shared" si="0"/>
        <v>88</v>
      </c>
      <c r="AS49" s="22">
        <f t="shared" si="0"/>
        <v>88</v>
      </c>
      <c r="AT49" s="19">
        <f>+AS49/AR49</f>
        <v>1</v>
      </c>
      <c r="AU49" s="78" t="s">
        <v>35</v>
      </c>
      <c r="AV49" s="60"/>
    </row>
    <row r="50" spans="2:48" ht="108" customHeight="1">
      <c r="B50" s="65">
        <v>43</v>
      </c>
      <c r="C50" s="2" t="s">
        <v>206</v>
      </c>
      <c r="D50" s="6" t="s">
        <v>207</v>
      </c>
      <c r="E50" s="6" t="s">
        <v>216</v>
      </c>
      <c r="F50" s="6" t="s">
        <v>689</v>
      </c>
      <c r="G50" s="6" t="s">
        <v>690</v>
      </c>
      <c r="H50" s="2" t="s">
        <v>211</v>
      </c>
      <c r="I50" s="2" t="s">
        <v>27</v>
      </c>
      <c r="J50" s="2" t="s">
        <v>68</v>
      </c>
      <c r="K50" s="2" t="s">
        <v>29</v>
      </c>
      <c r="L50" s="2" t="s">
        <v>240</v>
      </c>
      <c r="M50" s="6" t="s">
        <v>246</v>
      </c>
      <c r="N50" s="6" t="s">
        <v>247</v>
      </c>
      <c r="O50" s="2"/>
      <c r="P50" s="2"/>
      <c r="Q50" s="5" t="s">
        <v>214</v>
      </c>
      <c r="R50" s="5" t="s">
        <v>34</v>
      </c>
      <c r="S50" s="74">
        <v>1</v>
      </c>
      <c r="T50" s="2"/>
      <c r="U50" s="2"/>
      <c r="V50" s="2"/>
      <c r="W50" s="2"/>
      <c r="X50" s="2">
        <v>3</v>
      </c>
      <c r="Y50" s="2">
        <v>3</v>
      </c>
      <c r="Z50" s="2"/>
      <c r="AA50" s="2"/>
      <c r="AB50" s="2"/>
      <c r="AC50" s="2"/>
      <c r="AD50" s="2">
        <v>9</v>
      </c>
      <c r="AE50" s="2">
        <v>9</v>
      </c>
      <c r="AF50" s="2"/>
      <c r="AG50" s="2"/>
      <c r="AH50" s="2"/>
      <c r="AI50" s="2"/>
      <c r="AJ50" s="2">
        <v>9</v>
      </c>
      <c r="AK50" s="2">
        <v>9</v>
      </c>
      <c r="AL50" s="2"/>
      <c r="AM50" s="2"/>
      <c r="AN50" s="2"/>
      <c r="AO50" s="2"/>
      <c r="AP50" s="2"/>
      <c r="AQ50" s="2"/>
      <c r="AR50" s="22">
        <f t="shared" si="0"/>
        <v>21</v>
      </c>
      <c r="AS50" s="22">
        <f t="shared" si="0"/>
        <v>21</v>
      </c>
      <c r="AT50" s="19">
        <f>+(AS50/AR50)*70%</f>
        <v>0.7</v>
      </c>
      <c r="AU50" s="79" t="s">
        <v>72</v>
      </c>
      <c r="AV50" s="60"/>
    </row>
    <row r="51" spans="2:48" ht="112.5" customHeight="1">
      <c r="B51" s="65">
        <v>44</v>
      </c>
      <c r="C51" s="2" t="s">
        <v>206</v>
      </c>
      <c r="D51" s="6" t="s">
        <v>207</v>
      </c>
      <c r="E51" s="2" t="s">
        <v>216</v>
      </c>
      <c r="F51" s="6" t="s">
        <v>691</v>
      </c>
      <c r="G51" s="6" t="s">
        <v>692</v>
      </c>
      <c r="H51" s="2" t="s">
        <v>211</v>
      </c>
      <c r="I51" s="2" t="s">
        <v>27</v>
      </c>
      <c r="J51" s="2" t="s">
        <v>68</v>
      </c>
      <c r="K51" s="2" t="s">
        <v>29</v>
      </c>
      <c r="L51" s="2" t="s">
        <v>240</v>
      </c>
      <c r="M51" s="6" t="s">
        <v>693</v>
      </c>
      <c r="N51" s="6" t="s">
        <v>694</v>
      </c>
      <c r="O51" s="2"/>
      <c r="P51" s="2"/>
      <c r="Q51" s="5" t="s">
        <v>214</v>
      </c>
      <c r="R51" s="5" t="s">
        <v>34</v>
      </c>
      <c r="S51" s="74">
        <v>1</v>
      </c>
      <c r="T51" s="2"/>
      <c r="U51" s="2"/>
      <c r="V51" s="2"/>
      <c r="W51" s="2"/>
      <c r="X51" s="2">
        <v>1</v>
      </c>
      <c r="Y51" s="2">
        <v>1</v>
      </c>
      <c r="Z51" s="2"/>
      <c r="AA51" s="2"/>
      <c r="AB51" s="2"/>
      <c r="AC51" s="2"/>
      <c r="AD51" s="2">
        <v>1</v>
      </c>
      <c r="AE51" s="2">
        <v>1</v>
      </c>
      <c r="AF51" s="2"/>
      <c r="AG51" s="2"/>
      <c r="AH51" s="2"/>
      <c r="AI51" s="2"/>
      <c r="AJ51" s="2">
        <v>4</v>
      </c>
      <c r="AK51" s="2">
        <v>4</v>
      </c>
      <c r="AL51" s="2"/>
      <c r="AM51" s="2"/>
      <c r="AN51" s="2"/>
      <c r="AO51" s="2"/>
      <c r="AP51" s="2"/>
      <c r="AQ51" s="2"/>
      <c r="AR51" s="22">
        <f t="shared" si="0"/>
        <v>6</v>
      </c>
      <c r="AS51" s="22">
        <f t="shared" si="0"/>
        <v>6</v>
      </c>
      <c r="AT51" s="19">
        <f>+(AS51/AR51)*55%</f>
        <v>0.55000000000000004</v>
      </c>
      <c r="AU51" s="79" t="s">
        <v>72</v>
      </c>
      <c r="AV51" s="60"/>
    </row>
    <row r="52" spans="2:48" ht="153">
      <c r="B52" s="65">
        <v>45</v>
      </c>
      <c r="C52" s="6" t="s">
        <v>425</v>
      </c>
      <c r="D52" s="6" t="s">
        <v>426</v>
      </c>
      <c r="E52" s="2" t="s">
        <v>427</v>
      </c>
      <c r="F52" s="6" t="s">
        <v>428</v>
      </c>
      <c r="G52" s="6" t="s">
        <v>429</v>
      </c>
      <c r="H52" s="2" t="s">
        <v>430</v>
      </c>
      <c r="I52" s="2" t="s">
        <v>27</v>
      </c>
      <c r="J52" s="2" t="s">
        <v>431</v>
      </c>
      <c r="K52" s="2" t="s">
        <v>29</v>
      </c>
      <c r="L52" s="2" t="s">
        <v>240</v>
      </c>
      <c r="M52" s="6" t="s">
        <v>432</v>
      </c>
      <c r="N52" s="6" t="s">
        <v>433</v>
      </c>
      <c r="O52" s="2"/>
      <c r="P52" s="2"/>
      <c r="Q52" s="5" t="s">
        <v>214</v>
      </c>
      <c r="R52" s="5" t="s">
        <v>34</v>
      </c>
      <c r="S52" s="74">
        <v>1</v>
      </c>
      <c r="T52" s="2"/>
      <c r="U52" s="2"/>
      <c r="V52" s="2"/>
      <c r="W52" s="2"/>
      <c r="X52" s="85">
        <v>293</v>
      </c>
      <c r="Y52" s="86">
        <v>274.67779999999999</v>
      </c>
      <c r="Z52" s="2"/>
      <c r="AA52" s="2"/>
      <c r="AB52" s="2"/>
      <c r="AC52" s="2"/>
      <c r="AD52" s="2">
        <v>746</v>
      </c>
      <c r="AE52" s="86">
        <v>686.96510000000001</v>
      </c>
      <c r="AF52" s="2"/>
      <c r="AG52" s="2"/>
      <c r="AH52" s="2"/>
      <c r="AI52" s="2"/>
      <c r="AJ52" s="2">
        <v>900</v>
      </c>
      <c r="AK52" s="86">
        <v>659.38409999999999</v>
      </c>
      <c r="AL52" s="2"/>
      <c r="AM52" s="2"/>
      <c r="AN52" s="2"/>
      <c r="AO52" s="2"/>
      <c r="AP52" s="2"/>
      <c r="AQ52" s="2"/>
      <c r="AR52" s="85">
        <f t="shared" si="0"/>
        <v>1939</v>
      </c>
      <c r="AS52" s="20">
        <f t="shared" si="0"/>
        <v>1621.027</v>
      </c>
      <c r="AT52" s="19">
        <f t="shared" ref="AT52:AT61" si="4">+AS52/AR52</f>
        <v>0.83601186178442499</v>
      </c>
      <c r="AU52" s="78" t="s">
        <v>35</v>
      </c>
      <c r="AV52" s="60"/>
    </row>
    <row r="53" spans="2:48" ht="98.25" customHeight="1">
      <c r="B53" s="65">
        <v>46</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2"/>
      <c r="U53" s="2"/>
      <c r="V53" s="2"/>
      <c r="W53" s="2"/>
      <c r="X53" s="2"/>
      <c r="Y53" s="2"/>
      <c r="Z53" s="2"/>
      <c r="AA53" s="2"/>
      <c r="AB53" s="2"/>
      <c r="AC53" s="2"/>
      <c r="AD53" s="2"/>
      <c r="AE53" s="2"/>
      <c r="AF53" s="2"/>
      <c r="AG53" s="2"/>
      <c r="AH53" s="2"/>
      <c r="AI53" s="2"/>
      <c r="AJ53" s="2"/>
      <c r="AK53" s="2"/>
      <c r="AL53" s="2"/>
      <c r="AM53" s="2"/>
      <c r="AN53" s="2"/>
      <c r="AO53" s="2"/>
      <c r="AP53" s="2"/>
      <c r="AQ53" s="2"/>
      <c r="AR53" s="22">
        <f t="shared" si="0"/>
        <v>0</v>
      </c>
      <c r="AS53" s="22">
        <f t="shared" si="0"/>
        <v>0</v>
      </c>
      <c r="AT53" s="81" t="e">
        <f t="shared" si="4"/>
        <v>#DIV/0!</v>
      </c>
      <c r="AU53" s="97" t="s">
        <v>627</v>
      </c>
      <c r="AV53" s="60" t="s">
        <v>695</v>
      </c>
    </row>
    <row r="54" spans="2:48" ht="103.5" customHeight="1">
      <c r="B54" s="65">
        <v>47</v>
      </c>
      <c r="C54" s="2" t="s">
        <v>322</v>
      </c>
      <c r="D54" s="6" t="s">
        <v>323</v>
      </c>
      <c r="E54" s="2" t="s">
        <v>436</v>
      </c>
      <c r="F54" s="6" t="s">
        <v>437</v>
      </c>
      <c r="G54" s="6" t="s">
        <v>438</v>
      </c>
      <c r="H54" s="2" t="s">
        <v>439</v>
      </c>
      <c r="I54" s="2" t="s">
        <v>27</v>
      </c>
      <c r="J54" s="2" t="s">
        <v>39</v>
      </c>
      <c r="K54" s="2" t="s">
        <v>29</v>
      </c>
      <c r="L54" s="2" t="s">
        <v>30</v>
      </c>
      <c r="M54" s="6" t="s">
        <v>440</v>
      </c>
      <c r="N54" s="6" t="s">
        <v>441</v>
      </c>
      <c r="O54" s="2"/>
      <c r="P54" s="2"/>
      <c r="Q54" s="5" t="s">
        <v>214</v>
      </c>
      <c r="R54" s="5" t="s">
        <v>34</v>
      </c>
      <c r="S54" s="74">
        <v>1</v>
      </c>
      <c r="T54" s="2">
        <v>1927</v>
      </c>
      <c r="U54" s="2">
        <v>1815</v>
      </c>
      <c r="V54" s="2">
        <v>2784</v>
      </c>
      <c r="W54" s="2">
        <v>2367</v>
      </c>
      <c r="X54" s="2">
        <v>2493</v>
      </c>
      <c r="Y54" s="2">
        <v>2104</v>
      </c>
      <c r="Z54" s="2">
        <v>1490</v>
      </c>
      <c r="AA54" s="2">
        <v>1402</v>
      </c>
      <c r="AB54" s="2">
        <v>1530</v>
      </c>
      <c r="AC54" s="2">
        <v>1330</v>
      </c>
      <c r="AD54" s="2">
        <v>1452</v>
      </c>
      <c r="AE54" s="2">
        <v>1188</v>
      </c>
      <c r="AF54" s="2">
        <v>1892</v>
      </c>
      <c r="AG54" s="2">
        <v>1588</v>
      </c>
      <c r="AH54" s="2">
        <v>1461</v>
      </c>
      <c r="AI54" s="2">
        <v>1214</v>
      </c>
      <c r="AJ54" s="2">
        <v>2312</v>
      </c>
      <c r="AK54" s="2">
        <v>2117</v>
      </c>
      <c r="AL54" s="2"/>
      <c r="AM54" s="2"/>
      <c r="AN54" s="2"/>
      <c r="AO54" s="2"/>
      <c r="AP54" s="2"/>
      <c r="AQ54" s="2"/>
      <c r="AR54" s="22">
        <f t="shared" si="0"/>
        <v>17341</v>
      </c>
      <c r="AS54" s="22">
        <f t="shared" si="0"/>
        <v>15125</v>
      </c>
      <c r="AT54" s="19">
        <f t="shared" si="4"/>
        <v>0.87221036849085987</v>
      </c>
      <c r="AU54" s="78" t="s">
        <v>35</v>
      </c>
      <c r="AV54" s="60"/>
    </row>
    <row r="55" spans="2:48" ht="98.25" customHeight="1">
      <c r="B55" s="65">
        <v>48</v>
      </c>
      <c r="C55" s="2" t="s">
        <v>322</v>
      </c>
      <c r="D55" s="6" t="s">
        <v>323</v>
      </c>
      <c r="E55" s="2" t="s">
        <v>436</v>
      </c>
      <c r="F55" s="6" t="s">
        <v>447</v>
      </c>
      <c r="G55" s="6" t="s">
        <v>448</v>
      </c>
      <c r="H55" s="2" t="s">
        <v>439</v>
      </c>
      <c r="I55" s="2" t="s">
        <v>27</v>
      </c>
      <c r="J55" s="2" t="s">
        <v>39</v>
      </c>
      <c r="K55" s="2" t="s">
        <v>29</v>
      </c>
      <c r="L55" s="2" t="s">
        <v>30</v>
      </c>
      <c r="M55" s="6" t="s">
        <v>449</v>
      </c>
      <c r="N55" s="6" t="s">
        <v>450</v>
      </c>
      <c r="O55" s="2"/>
      <c r="P55" s="2"/>
      <c r="Q55" s="5" t="s">
        <v>214</v>
      </c>
      <c r="R55" s="5" t="s">
        <v>34</v>
      </c>
      <c r="S55" s="74">
        <v>1</v>
      </c>
      <c r="T55" s="2">
        <v>1927</v>
      </c>
      <c r="U55" s="2">
        <v>1923</v>
      </c>
      <c r="V55" s="2">
        <v>92</v>
      </c>
      <c r="W55" s="2">
        <v>81</v>
      </c>
      <c r="X55" s="2">
        <v>73</v>
      </c>
      <c r="Y55" s="2">
        <v>55</v>
      </c>
      <c r="Z55" s="2">
        <v>82</v>
      </c>
      <c r="AA55" s="2">
        <v>77</v>
      </c>
      <c r="AB55" s="2">
        <v>78</v>
      </c>
      <c r="AC55" s="2">
        <v>61</v>
      </c>
      <c r="AD55" s="2">
        <v>86</v>
      </c>
      <c r="AE55" s="2">
        <v>70</v>
      </c>
      <c r="AF55" s="2">
        <v>98</v>
      </c>
      <c r="AG55" s="2">
        <v>88</v>
      </c>
      <c r="AH55" s="2">
        <v>49</v>
      </c>
      <c r="AI55" s="2">
        <v>47</v>
      </c>
      <c r="AJ55" s="2">
        <v>65</v>
      </c>
      <c r="AK55" s="2">
        <v>61</v>
      </c>
      <c r="AL55" s="2"/>
      <c r="AM55" s="2"/>
      <c r="AN55" s="2"/>
      <c r="AO55" s="2"/>
      <c r="AP55" s="2"/>
      <c r="AQ55" s="2"/>
      <c r="AR55" s="22">
        <f t="shared" si="0"/>
        <v>2550</v>
      </c>
      <c r="AS55" s="22">
        <f t="shared" si="0"/>
        <v>2463</v>
      </c>
      <c r="AT55" s="19">
        <f t="shared" si="4"/>
        <v>0.96588235294117653</v>
      </c>
      <c r="AU55" s="78" t="s">
        <v>35</v>
      </c>
      <c r="AV55" s="60"/>
    </row>
    <row r="56" spans="2:48" ht="98.25" customHeight="1">
      <c r="B56" s="65">
        <v>49</v>
      </c>
      <c r="C56" s="2" t="s">
        <v>322</v>
      </c>
      <c r="D56" s="6" t="s">
        <v>323</v>
      </c>
      <c r="E56" s="2" t="s">
        <v>452</v>
      </c>
      <c r="F56" s="6" t="s">
        <v>453</v>
      </c>
      <c r="G56" s="6" t="s">
        <v>454</v>
      </c>
      <c r="H56" s="2" t="s">
        <v>439</v>
      </c>
      <c r="I56" s="2" t="s">
        <v>27</v>
      </c>
      <c r="J56" s="2" t="s">
        <v>39</v>
      </c>
      <c r="K56" s="2" t="s">
        <v>29</v>
      </c>
      <c r="L56" s="2" t="s">
        <v>30</v>
      </c>
      <c r="M56" s="6" t="s">
        <v>455</v>
      </c>
      <c r="N56" s="6" t="s">
        <v>456</v>
      </c>
      <c r="O56" s="2"/>
      <c r="P56" s="2"/>
      <c r="Q56" s="5" t="s">
        <v>214</v>
      </c>
      <c r="R56" s="5" t="s">
        <v>34</v>
      </c>
      <c r="S56" s="74">
        <v>1</v>
      </c>
      <c r="T56" s="2">
        <v>49</v>
      </c>
      <c r="U56" s="2">
        <v>48</v>
      </c>
      <c r="V56" s="2">
        <v>42</v>
      </c>
      <c r="W56" s="2">
        <v>40</v>
      </c>
      <c r="X56" s="2">
        <v>161</v>
      </c>
      <c r="Y56" s="2">
        <v>161</v>
      </c>
      <c r="Z56" s="2">
        <v>9</v>
      </c>
      <c r="AA56" s="2">
        <v>6</v>
      </c>
      <c r="AB56" s="2">
        <v>110</v>
      </c>
      <c r="AC56" s="2">
        <v>96</v>
      </c>
      <c r="AD56" s="2">
        <v>81</v>
      </c>
      <c r="AE56" s="2">
        <v>66</v>
      </c>
      <c r="AF56" s="2">
        <v>78</v>
      </c>
      <c r="AG56" s="2">
        <v>70</v>
      </c>
      <c r="AH56" s="2">
        <v>63</v>
      </c>
      <c r="AI56" s="2">
        <v>53</v>
      </c>
      <c r="AJ56" s="2">
        <v>44</v>
      </c>
      <c r="AK56" s="2">
        <v>43</v>
      </c>
      <c r="AL56" s="2"/>
      <c r="AM56" s="2"/>
      <c r="AN56" s="2"/>
      <c r="AO56" s="2"/>
      <c r="AP56" s="2"/>
      <c r="AQ56" s="2"/>
      <c r="AR56" s="22">
        <f t="shared" si="0"/>
        <v>637</v>
      </c>
      <c r="AS56" s="22">
        <f t="shared" si="0"/>
        <v>583</v>
      </c>
      <c r="AT56" s="19">
        <f t="shared" si="4"/>
        <v>0.9152276295133438</v>
      </c>
      <c r="AU56" s="78" t="s">
        <v>35</v>
      </c>
      <c r="AV56" s="60"/>
    </row>
    <row r="57" spans="2:48" ht="98.25" customHeight="1">
      <c r="B57" s="65">
        <v>50</v>
      </c>
      <c r="C57" s="2" t="s">
        <v>322</v>
      </c>
      <c r="D57" s="6" t="s">
        <v>323</v>
      </c>
      <c r="E57" s="2" t="s">
        <v>436</v>
      </c>
      <c r="F57" s="6" t="s">
        <v>457</v>
      </c>
      <c r="G57" s="6" t="s">
        <v>458</v>
      </c>
      <c r="H57" s="2" t="s">
        <v>439</v>
      </c>
      <c r="I57" s="2" t="s">
        <v>27</v>
      </c>
      <c r="J57" s="2" t="s">
        <v>39</v>
      </c>
      <c r="K57" s="2" t="s">
        <v>29</v>
      </c>
      <c r="L57" s="2" t="s">
        <v>30</v>
      </c>
      <c r="M57" s="6" t="s">
        <v>459</v>
      </c>
      <c r="N57" s="6" t="s">
        <v>460</v>
      </c>
      <c r="O57" s="2"/>
      <c r="P57" s="2"/>
      <c r="Q57" s="5" t="s">
        <v>214</v>
      </c>
      <c r="R57" s="5" t="s">
        <v>34</v>
      </c>
      <c r="S57" s="74">
        <v>1</v>
      </c>
      <c r="T57" s="2">
        <v>1879</v>
      </c>
      <c r="U57" s="2">
        <v>1767</v>
      </c>
      <c r="V57" s="2">
        <v>2742</v>
      </c>
      <c r="W57" s="2">
        <v>2327</v>
      </c>
      <c r="X57" s="2">
        <v>2332</v>
      </c>
      <c r="Y57" s="2">
        <v>1943</v>
      </c>
      <c r="Z57" s="2">
        <v>1481</v>
      </c>
      <c r="AA57" s="2">
        <v>1396</v>
      </c>
      <c r="AB57" s="2">
        <v>1420</v>
      </c>
      <c r="AC57" s="2">
        <v>1234</v>
      </c>
      <c r="AD57" s="2">
        <v>1381</v>
      </c>
      <c r="AE57" s="2">
        <v>1122</v>
      </c>
      <c r="AF57" s="2">
        <v>1814</v>
      </c>
      <c r="AG57" s="2">
        <v>1518</v>
      </c>
      <c r="AH57" s="2">
        <v>1398</v>
      </c>
      <c r="AI57" s="2">
        <v>1161</v>
      </c>
      <c r="AJ57" s="2">
        <v>2268</v>
      </c>
      <c r="AK57" s="2">
        <v>2074</v>
      </c>
      <c r="AL57" s="2"/>
      <c r="AM57" s="2"/>
      <c r="AN57" s="2"/>
      <c r="AO57" s="2"/>
      <c r="AP57" s="2"/>
      <c r="AQ57" s="2"/>
      <c r="AR57" s="22">
        <f t="shared" si="0"/>
        <v>16715</v>
      </c>
      <c r="AS57" s="22">
        <f t="shared" si="0"/>
        <v>14542</v>
      </c>
      <c r="AT57" s="19">
        <f t="shared" si="4"/>
        <v>0.86999700867484298</v>
      </c>
      <c r="AU57" s="78" t="s">
        <v>35</v>
      </c>
      <c r="AV57" s="60"/>
    </row>
    <row r="58" spans="2:48" ht="98.25" customHeight="1">
      <c r="B58" s="65">
        <v>51</v>
      </c>
      <c r="C58" s="2" t="s">
        <v>322</v>
      </c>
      <c r="D58" s="6" t="s">
        <v>323</v>
      </c>
      <c r="E58" s="2" t="s">
        <v>436</v>
      </c>
      <c r="F58" s="6" t="s">
        <v>461</v>
      </c>
      <c r="G58" s="6" t="s">
        <v>462</v>
      </c>
      <c r="H58" s="2" t="s">
        <v>439</v>
      </c>
      <c r="I58" s="2" t="s">
        <v>27</v>
      </c>
      <c r="J58" s="2" t="s">
        <v>39</v>
      </c>
      <c r="K58" s="2" t="s">
        <v>29</v>
      </c>
      <c r="L58" s="2" t="s">
        <v>30</v>
      </c>
      <c r="M58" s="6" t="s">
        <v>463</v>
      </c>
      <c r="N58" s="6" t="s">
        <v>464</v>
      </c>
      <c r="O58" s="2"/>
      <c r="P58" s="2"/>
      <c r="Q58" s="5" t="s">
        <v>214</v>
      </c>
      <c r="R58" s="5" t="s">
        <v>34</v>
      </c>
      <c r="S58" s="74">
        <v>1</v>
      </c>
      <c r="T58" s="2">
        <v>4</v>
      </c>
      <c r="U58" s="2">
        <v>4</v>
      </c>
      <c r="V58" s="2">
        <v>27</v>
      </c>
      <c r="W58" s="2">
        <v>27</v>
      </c>
      <c r="X58" s="2">
        <v>10</v>
      </c>
      <c r="Y58" s="2">
        <v>10</v>
      </c>
      <c r="Z58" s="2">
        <v>3</v>
      </c>
      <c r="AA58" s="2">
        <v>3</v>
      </c>
      <c r="AB58" s="2">
        <v>2</v>
      </c>
      <c r="AC58" s="2">
        <v>2</v>
      </c>
      <c r="AD58" s="2">
        <v>2</v>
      </c>
      <c r="AE58" s="2">
        <v>2</v>
      </c>
      <c r="AF58" s="2">
        <v>2</v>
      </c>
      <c r="AG58" s="2">
        <v>2</v>
      </c>
      <c r="AH58" s="2">
        <v>5</v>
      </c>
      <c r="AI58" s="2">
        <v>5</v>
      </c>
      <c r="AJ58" s="2">
        <v>19</v>
      </c>
      <c r="AK58" s="2">
        <v>19</v>
      </c>
      <c r="AL58" s="2"/>
      <c r="AM58" s="2"/>
      <c r="AN58" s="2"/>
      <c r="AO58" s="2"/>
      <c r="AP58" s="2"/>
      <c r="AQ58" s="2"/>
      <c r="AR58" s="22">
        <f t="shared" si="0"/>
        <v>74</v>
      </c>
      <c r="AS58" s="22">
        <f t="shared" si="0"/>
        <v>74</v>
      </c>
      <c r="AT58" s="19">
        <f t="shared" si="4"/>
        <v>1</v>
      </c>
      <c r="AU58" s="78" t="s">
        <v>35</v>
      </c>
      <c r="AV58" s="60"/>
    </row>
    <row r="59" spans="2:48" ht="98.25" customHeight="1">
      <c r="B59" s="65">
        <v>52</v>
      </c>
      <c r="C59" s="2" t="s">
        <v>322</v>
      </c>
      <c r="D59" s="6" t="s">
        <v>323</v>
      </c>
      <c r="E59" s="2" t="s">
        <v>436</v>
      </c>
      <c r="F59" s="6" t="s">
        <v>466</v>
      </c>
      <c r="G59" s="6" t="s">
        <v>467</v>
      </c>
      <c r="H59" s="2" t="s">
        <v>439</v>
      </c>
      <c r="I59" s="2" t="s">
        <v>27</v>
      </c>
      <c r="J59" s="2" t="s">
        <v>39</v>
      </c>
      <c r="K59" s="2" t="s">
        <v>29</v>
      </c>
      <c r="L59" s="2" t="s">
        <v>30</v>
      </c>
      <c r="M59" s="6" t="s">
        <v>468</v>
      </c>
      <c r="N59" s="6" t="s">
        <v>469</v>
      </c>
      <c r="O59" s="2"/>
      <c r="P59" s="2"/>
      <c r="Q59" s="5" t="s">
        <v>214</v>
      </c>
      <c r="R59" s="5" t="s">
        <v>34</v>
      </c>
      <c r="S59" s="74">
        <v>1</v>
      </c>
      <c r="T59" s="2">
        <v>4</v>
      </c>
      <c r="U59" s="2">
        <v>4</v>
      </c>
      <c r="V59" s="2">
        <v>27</v>
      </c>
      <c r="W59" s="2">
        <v>17</v>
      </c>
      <c r="X59" s="2">
        <v>10</v>
      </c>
      <c r="Y59" s="2">
        <v>23</v>
      </c>
      <c r="Z59" s="2">
        <v>3</v>
      </c>
      <c r="AA59" s="2">
        <v>3</v>
      </c>
      <c r="AB59" s="2">
        <v>2</v>
      </c>
      <c r="AC59" s="2">
        <v>2</v>
      </c>
      <c r="AD59" s="2">
        <v>2</v>
      </c>
      <c r="AE59" s="2">
        <v>2</v>
      </c>
      <c r="AF59" s="2">
        <v>2</v>
      </c>
      <c r="AG59" s="2">
        <v>2</v>
      </c>
      <c r="AH59" s="2">
        <v>5</v>
      </c>
      <c r="AI59" s="2">
        <v>5</v>
      </c>
      <c r="AJ59" s="2">
        <v>19</v>
      </c>
      <c r="AK59" s="2">
        <v>19</v>
      </c>
      <c r="AL59" s="2"/>
      <c r="AM59" s="2"/>
      <c r="AN59" s="2"/>
      <c r="AO59" s="2"/>
      <c r="AP59" s="2"/>
      <c r="AQ59" s="2"/>
      <c r="AR59" s="22">
        <f t="shared" si="0"/>
        <v>74</v>
      </c>
      <c r="AS59" s="22">
        <f t="shared" si="0"/>
        <v>77</v>
      </c>
      <c r="AT59" s="19">
        <f t="shared" si="4"/>
        <v>1.0405405405405406</v>
      </c>
      <c r="AU59" s="78" t="s">
        <v>35</v>
      </c>
      <c r="AV59" s="60"/>
    </row>
    <row r="60" spans="2:48" ht="68.25" customHeight="1">
      <c r="B60" s="65">
        <v>53</v>
      </c>
      <c r="C60" s="2" t="s">
        <v>299</v>
      </c>
      <c r="D60" s="6" t="s">
        <v>300</v>
      </c>
      <c r="E60" s="2" t="s">
        <v>301</v>
      </c>
      <c r="F60" s="6" t="s">
        <v>302</v>
      </c>
      <c r="G60" s="6" t="s">
        <v>303</v>
      </c>
      <c r="H60" s="2" t="s">
        <v>304</v>
      </c>
      <c r="I60" s="2" t="s">
        <v>27</v>
      </c>
      <c r="J60" s="2" t="s">
        <v>39</v>
      </c>
      <c r="K60" s="2" t="s">
        <v>29</v>
      </c>
      <c r="L60" s="2" t="s">
        <v>69</v>
      </c>
      <c r="M60" s="6" t="s">
        <v>305</v>
      </c>
      <c r="N60" s="6" t="s">
        <v>306</v>
      </c>
      <c r="O60" s="2"/>
      <c r="P60" s="2"/>
      <c r="Q60" s="5" t="s">
        <v>214</v>
      </c>
      <c r="R60" s="5" t="s">
        <v>34</v>
      </c>
      <c r="S60" s="74">
        <v>1</v>
      </c>
      <c r="T60" s="2"/>
      <c r="U60" s="2"/>
      <c r="V60" s="2"/>
      <c r="W60" s="2"/>
      <c r="X60" s="2">
        <v>10</v>
      </c>
      <c r="Y60" s="2">
        <v>10</v>
      </c>
      <c r="Z60" s="2"/>
      <c r="AA60" s="2"/>
      <c r="AB60" s="2"/>
      <c r="AC60" s="2"/>
      <c r="AD60" s="2">
        <v>10</v>
      </c>
      <c r="AE60" s="2">
        <v>10</v>
      </c>
      <c r="AF60" s="2"/>
      <c r="AG60" s="2"/>
      <c r="AH60" s="2"/>
      <c r="AI60" s="2"/>
      <c r="AJ60" s="2">
        <v>10</v>
      </c>
      <c r="AK60" s="2">
        <v>10</v>
      </c>
      <c r="AL60" s="2"/>
      <c r="AM60" s="2"/>
      <c r="AN60" s="2"/>
      <c r="AO60" s="2"/>
      <c r="AP60" s="2"/>
      <c r="AQ60" s="2"/>
      <c r="AR60" s="22">
        <f t="shared" si="0"/>
        <v>30</v>
      </c>
      <c r="AS60" s="22">
        <f t="shared" si="0"/>
        <v>30</v>
      </c>
      <c r="AT60" s="19">
        <f t="shared" si="4"/>
        <v>1</v>
      </c>
      <c r="AU60" s="78" t="s">
        <v>35</v>
      </c>
      <c r="AV60" s="60"/>
    </row>
    <row r="61" spans="2:48" ht="68.25" customHeight="1">
      <c r="B61" s="65">
        <v>54</v>
      </c>
      <c r="C61" s="2" t="s">
        <v>299</v>
      </c>
      <c r="D61" s="6" t="s">
        <v>300</v>
      </c>
      <c r="E61" s="2" t="s">
        <v>307</v>
      </c>
      <c r="F61" s="6" t="s">
        <v>308</v>
      </c>
      <c r="G61" s="6" t="s">
        <v>309</v>
      </c>
      <c r="H61" s="2" t="s">
        <v>304</v>
      </c>
      <c r="I61" s="2" t="s">
        <v>27</v>
      </c>
      <c r="J61" s="2" t="s">
        <v>39</v>
      </c>
      <c r="K61" s="2" t="s">
        <v>29</v>
      </c>
      <c r="L61" s="2" t="s">
        <v>69</v>
      </c>
      <c r="M61" s="6" t="s">
        <v>310</v>
      </c>
      <c r="N61" s="6" t="s">
        <v>311</v>
      </c>
      <c r="O61" s="2"/>
      <c r="P61" s="2"/>
      <c r="Q61" s="5" t="s">
        <v>214</v>
      </c>
      <c r="R61" s="5" t="s">
        <v>34</v>
      </c>
      <c r="S61" s="74">
        <v>1</v>
      </c>
      <c r="T61" s="2"/>
      <c r="U61" s="2"/>
      <c r="V61" s="2"/>
      <c r="W61" s="2"/>
      <c r="X61" s="2">
        <v>4</v>
      </c>
      <c r="Y61" s="2">
        <v>4</v>
      </c>
      <c r="Z61" s="2"/>
      <c r="AA61" s="2"/>
      <c r="AB61" s="2"/>
      <c r="AC61" s="2"/>
      <c r="AD61" s="2">
        <v>3</v>
      </c>
      <c r="AE61" s="2">
        <v>3</v>
      </c>
      <c r="AF61" s="2"/>
      <c r="AG61" s="2"/>
      <c r="AH61" s="2"/>
      <c r="AI61" s="2"/>
      <c r="AJ61" s="2">
        <v>3</v>
      </c>
      <c r="AK61" s="2">
        <v>3</v>
      </c>
      <c r="AL61" s="2"/>
      <c r="AM61" s="2"/>
      <c r="AN61" s="2"/>
      <c r="AO61" s="2"/>
      <c r="AP61" s="2"/>
      <c r="AQ61" s="2"/>
      <c r="AR61" s="22">
        <f t="shared" si="0"/>
        <v>10</v>
      </c>
      <c r="AS61" s="22">
        <f t="shared" si="0"/>
        <v>10</v>
      </c>
      <c r="AT61" s="19">
        <f t="shared" si="4"/>
        <v>1</v>
      </c>
      <c r="AU61" s="78" t="s">
        <v>35</v>
      </c>
      <c r="AV61" s="60"/>
    </row>
    <row r="62" spans="2:48" ht="77.25" customHeight="1">
      <c r="B62" s="65">
        <v>55</v>
      </c>
      <c r="C62" s="2" t="s">
        <v>334</v>
      </c>
      <c r="D62" s="6" t="s">
        <v>335</v>
      </c>
      <c r="E62" s="2" t="s">
        <v>336</v>
      </c>
      <c r="F62" s="6" t="s">
        <v>337</v>
      </c>
      <c r="G62" s="6" t="s">
        <v>338</v>
      </c>
      <c r="H62" s="2" t="s">
        <v>339</v>
      </c>
      <c r="I62" s="2" t="s">
        <v>27</v>
      </c>
      <c r="J62" s="2" t="s">
        <v>39</v>
      </c>
      <c r="K62" s="2" t="s">
        <v>29</v>
      </c>
      <c r="L62" s="2" t="s">
        <v>143</v>
      </c>
      <c r="M62" s="6" t="s">
        <v>340</v>
      </c>
      <c r="N62" s="6" t="s">
        <v>341</v>
      </c>
      <c r="O62" s="2"/>
      <c r="P62" s="2"/>
      <c r="Q62" s="5" t="s">
        <v>342</v>
      </c>
      <c r="R62" s="5" t="s">
        <v>34</v>
      </c>
      <c r="S62" s="74">
        <v>0.85</v>
      </c>
      <c r="T62" s="2"/>
      <c r="U62" s="2"/>
      <c r="V62" s="2"/>
      <c r="W62" s="2"/>
      <c r="X62" s="2"/>
      <c r="Y62" s="2"/>
      <c r="Z62" s="2"/>
      <c r="AA62" s="2"/>
      <c r="AB62" s="2"/>
      <c r="AC62" s="2"/>
      <c r="AD62" s="2"/>
      <c r="AE62" s="2"/>
      <c r="AF62" s="2"/>
      <c r="AG62" s="2"/>
      <c r="AH62" s="2"/>
      <c r="AI62" s="2"/>
      <c r="AJ62" s="2"/>
      <c r="AK62" s="2"/>
      <c r="AL62" s="2"/>
      <c r="AM62" s="2"/>
      <c r="AN62" s="2"/>
      <c r="AO62" s="2"/>
      <c r="AP62" s="2"/>
      <c r="AQ62" s="2"/>
      <c r="AR62" s="22"/>
      <c r="AS62" s="22"/>
      <c r="AT62" s="93"/>
      <c r="AU62" s="2"/>
      <c r="AV62" s="60" t="s">
        <v>793</v>
      </c>
    </row>
    <row r="63" spans="2:48" ht="77.25" customHeight="1">
      <c r="B63" s="65">
        <v>56</v>
      </c>
      <c r="C63" s="2" t="s">
        <v>334</v>
      </c>
      <c r="D63" s="6" t="s">
        <v>335</v>
      </c>
      <c r="E63" s="2" t="s">
        <v>344</v>
      </c>
      <c r="F63" s="6" t="s">
        <v>345</v>
      </c>
      <c r="G63" s="6" t="s">
        <v>346</v>
      </c>
      <c r="H63" s="2" t="s">
        <v>339</v>
      </c>
      <c r="I63" s="2" t="s">
        <v>27</v>
      </c>
      <c r="J63" s="2" t="s">
        <v>68</v>
      </c>
      <c r="K63" s="2" t="s">
        <v>29</v>
      </c>
      <c r="L63" s="2" t="s">
        <v>69</v>
      </c>
      <c r="M63" s="6" t="s">
        <v>347</v>
      </c>
      <c r="N63" s="6" t="s">
        <v>348</v>
      </c>
      <c r="O63" s="2"/>
      <c r="P63" s="2"/>
      <c r="Q63" s="5" t="s">
        <v>214</v>
      </c>
      <c r="R63" s="5" t="s">
        <v>34</v>
      </c>
      <c r="S63" s="74">
        <v>0.9</v>
      </c>
      <c r="T63" s="2"/>
      <c r="U63" s="2"/>
      <c r="V63" s="2"/>
      <c r="W63" s="2"/>
      <c r="X63" s="2">
        <v>33</v>
      </c>
      <c r="Y63" s="2">
        <v>20</v>
      </c>
      <c r="Z63" s="2"/>
      <c r="AA63" s="2"/>
      <c r="AB63" s="2"/>
      <c r="AC63" s="2"/>
      <c r="AD63" s="2">
        <v>30</v>
      </c>
      <c r="AE63" s="2">
        <v>43</v>
      </c>
      <c r="AF63" s="2"/>
      <c r="AG63" s="2"/>
      <c r="AH63" s="2"/>
      <c r="AI63" s="2"/>
      <c r="AJ63" s="2">
        <v>28</v>
      </c>
      <c r="AK63" s="2">
        <v>31</v>
      </c>
      <c r="AL63" s="2"/>
      <c r="AM63" s="2"/>
      <c r="AN63" s="2"/>
      <c r="AO63" s="2"/>
      <c r="AP63" s="2"/>
      <c r="AQ63" s="2"/>
      <c r="AR63" s="22">
        <f t="shared" ref="AR63:AS68" si="5">+T63+V63+X63+Z63+AB63+AD63+AF63+AH63+AJ63+AL63+AN63+AP63</f>
        <v>91</v>
      </c>
      <c r="AS63" s="22">
        <f t="shared" si="5"/>
        <v>94</v>
      </c>
      <c r="AT63" s="19">
        <f>+(AS63/AR63)*(22.5%*3)</f>
        <v>0.69725274725274733</v>
      </c>
      <c r="AU63" s="79" t="s">
        <v>72</v>
      </c>
      <c r="AV63" s="60" t="s">
        <v>794</v>
      </c>
    </row>
    <row r="64" spans="2:48" ht="77.25" customHeight="1">
      <c r="B64" s="65">
        <v>57</v>
      </c>
      <c r="C64" s="2" t="s">
        <v>334</v>
      </c>
      <c r="D64" s="6" t="s">
        <v>335</v>
      </c>
      <c r="E64" s="2" t="s">
        <v>336</v>
      </c>
      <c r="F64" s="6" t="s">
        <v>350</v>
      </c>
      <c r="G64" s="6" t="s">
        <v>351</v>
      </c>
      <c r="H64" s="2" t="s">
        <v>339</v>
      </c>
      <c r="I64" s="2" t="s">
        <v>27</v>
      </c>
      <c r="J64" s="2" t="s">
        <v>68</v>
      </c>
      <c r="K64" s="2" t="s">
        <v>29</v>
      </c>
      <c r="L64" s="2" t="s">
        <v>69</v>
      </c>
      <c r="M64" s="6" t="s">
        <v>347</v>
      </c>
      <c r="N64" s="6" t="s">
        <v>348</v>
      </c>
      <c r="O64" s="2"/>
      <c r="P64" s="2"/>
      <c r="Q64" s="5" t="s">
        <v>214</v>
      </c>
      <c r="R64" s="5" t="s">
        <v>34</v>
      </c>
      <c r="S64" s="74">
        <v>0.9</v>
      </c>
      <c r="T64" s="2"/>
      <c r="U64" s="2"/>
      <c r="V64" s="2"/>
      <c r="W64" s="2"/>
      <c r="X64" s="2"/>
      <c r="Y64" s="2"/>
      <c r="Z64" s="2"/>
      <c r="AA64" s="2"/>
      <c r="AB64" s="2"/>
      <c r="AC64" s="2"/>
      <c r="AD64" s="2"/>
      <c r="AE64" s="2"/>
      <c r="AF64" s="2"/>
      <c r="AG64" s="2"/>
      <c r="AH64" s="2"/>
      <c r="AI64" s="2"/>
      <c r="AJ64" s="2">
        <v>18</v>
      </c>
      <c r="AK64" s="2">
        <v>18</v>
      </c>
      <c r="AL64" s="2"/>
      <c r="AM64" s="2"/>
      <c r="AN64" s="2"/>
      <c r="AO64" s="2"/>
      <c r="AP64" s="2"/>
      <c r="AQ64" s="2"/>
      <c r="AR64" s="22">
        <f t="shared" si="5"/>
        <v>18</v>
      </c>
      <c r="AS64" s="22">
        <f t="shared" si="5"/>
        <v>18</v>
      </c>
      <c r="AT64" s="19">
        <f>+(AS64/AR64)</f>
        <v>1</v>
      </c>
      <c r="AU64" s="78" t="s">
        <v>35</v>
      </c>
      <c r="AV64" s="60" t="s">
        <v>793</v>
      </c>
    </row>
    <row r="65" spans="2:48" ht="77.25" customHeight="1">
      <c r="B65" s="65">
        <v>58</v>
      </c>
      <c r="C65" s="2" t="s">
        <v>334</v>
      </c>
      <c r="D65" s="6" t="s">
        <v>335</v>
      </c>
      <c r="E65" s="2" t="s">
        <v>336</v>
      </c>
      <c r="F65" s="6" t="s">
        <v>353</v>
      </c>
      <c r="G65" s="6" t="s">
        <v>354</v>
      </c>
      <c r="H65" s="2" t="s">
        <v>339</v>
      </c>
      <c r="I65" s="2" t="s">
        <v>27</v>
      </c>
      <c r="J65" s="2" t="s">
        <v>68</v>
      </c>
      <c r="K65" s="2" t="s">
        <v>29</v>
      </c>
      <c r="L65" s="2" t="s">
        <v>69</v>
      </c>
      <c r="M65" s="6" t="s">
        <v>347</v>
      </c>
      <c r="N65" s="6" t="s">
        <v>348</v>
      </c>
      <c r="O65" s="2"/>
      <c r="P65" s="2"/>
      <c r="Q65" s="5" t="s">
        <v>214</v>
      </c>
      <c r="R65" s="5" t="s">
        <v>34</v>
      </c>
      <c r="S65" s="74">
        <v>0.9</v>
      </c>
      <c r="T65" s="2"/>
      <c r="U65" s="2"/>
      <c r="V65" s="2"/>
      <c r="W65" s="2"/>
      <c r="X65" s="2"/>
      <c r="Y65" s="2"/>
      <c r="Z65" s="2"/>
      <c r="AA65" s="2"/>
      <c r="AB65" s="2"/>
      <c r="AC65" s="2"/>
      <c r="AD65" s="2"/>
      <c r="AE65" s="2"/>
      <c r="AF65" s="2"/>
      <c r="AG65" s="2"/>
      <c r="AH65" s="2"/>
      <c r="AI65" s="2"/>
      <c r="AJ65" s="2">
        <v>4</v>
      </c>
      <c r="AK65" s="2">
        <v>4</v>
      </c>
      <c r="AL65" s="2"/>
      <c r="AM65" s="2"/>
      <c r="AN65" s="2"/>
      <c r="AO65" s="2"/>
      <c r="AP65" s="2"/>
      <c r="AQ65" s="2"/>
      <c r="AR65" s="22">
        <f t="shared" si="5"/>
        <v>4</v>
      </c>
      <c r="AS65" s="22">
        <f t="shared" si="5"/>
        <v>4</v>
      </c>
      <c r="AT65" s="19">
        <f>+(AS65/AR65)</f>
        <v>1</v>
      </c>
      <c r="AU65" s="78" t="s">
        <v>35</v>
      </c>
      <c r="AV65" s="60" t="s">
        <v>793</v>
      </c>
    </row>
    <row r="66" spans="2:48" ht="77.25" customHeight="1">
      <c r="B66" s="65">
        <v>59</v>
      </c>
      <c r="C66" s="2" t="s">
        <v>334</v>
      </c>
      <c r="D66" s="6" t="s">
        <v>335</v>
      </c>
      <c r="E66" s="2" t="s">
        <v>336</v>
      </c>
      <c r="F66" s="6" t="s">
        <v>355</v>
      </c>
      <c r="G66" s="6" t="s">
        <v>356</v>
      </c>
      <c r="H66" s="2" t="s">
        <v>339</v>
      </c>
      <c r="I66" s="2" t="s">
        <v>27</v>
      </c>
      <c r="J66" s="2" t="s">
        <v>68</v>
      </c>
      <c r="K66" s="2" t="s">
        <v>29</v>
      </c>
      <c r="L66" s="2" t="s">
        <v>69</v>
      </c>
      <c r="M66" s="6" t="s">
        <v>347</v>
      </c>
      <c r="N66" s="6" t="s">
        <v>348</v>
      </c>
      <c r="O66" s="2"/>
      <c r="P66" s="2"/>
      <c r="Q66" s="5" t="s">
        <v>214</v>
      </c>
      <c r="R66" s="5" t="s">
        <v>34</v>
      </c>
      <c r="S66" s="74">
        <v>0.9</v>
      </c>
      <c r="T66" s="2"/>
      <c r="U66" s="2"/>
      <c r="V66" s="2"/>
      <c r="W66" s="2"/>
      <c r="X66" s="2"/>
      <c r="Y66" s="2"/>
      <c r="Z66" s="2"/>
      <c r="AA66" s="2"/>
      <c r="AB66" s="2"/>
      <c r="AC66" s="2"/>
      <c r="AD66" s="2"/>
      <c r="AE66" s="2"/>
      <c r="AF66" s="2"/>
      <c r="AG66" s="2"/>
      <c r="AH66" s="2"/>
      <c r="AI66" s="2"/>
      <c r="AJ66" s="2">
        <v>13</v>
      </c>
      <c r="AK66" s="2">
        <v>25</v>
      </c>
      <c r="AL66" s="2"/>
      <c r="AM66" s="2"/>
      <c r="AN66" s="2"/>
      <c r="AO66" s="2"/>
      <c r="AP66" s="2"/>
      <c r="AQ66" s="2"/>
      <c r="AR66" s="22">
        <f t="shared" si="5"/>
        <v>13</v>
      </c>
      <c r="AS66" s="22">
        <f t="shared" si="5"/>
        <v>25</v>
      </c>
      <c r="AT66" s="19">
        <f>+(AS66/AR66)</f>
        <v>1.9230769230769231</v>
      </c>
      <c r="AU66" s="78" t="s">
        <v>35</v>
      </c>
      <c r="AV66" s="60" t="s">
        <v>793</v>
      </c>
    </row>
    <row r="67" spans="2:48" ht="77.25" customHeight="1">
      <c r="B67" s="65">
        <v>60</v>
      </c>
      <c r="C67" s="2" t="s">
        <v>334</v>
      </c>
      <c r="D67" s="6" t="s">
        <v>335</v>
      </c>
      <c r="E67" s="2" t="s">
        <v>336</v>
      </c>
      <c r="F67" s="6" t="s">
        <v>357</v>
      </c>
      <c r="G67" s="6" t="s">
        <v>358</v>
      </c>
      <c r="H67" s="2" t="s">
        <v>339</v>
      </c>
      <c r="I67" s="2" t="s">
        <v>27</v>
      </c>
      <c r="J67" s="2" t="s">
        <v>68</v>
      </c>
      <c r="K67" s="2" t="s">
        <v>29</v>
      </c>
      <c r="L67" s="2" t="s">
        <v>69</v>
      </c>
      <c r="M67" s="6" t="s">
        <v>347</v>
      </c>
      <c r="N67" s="6" t="s">
        <v>348</v>
      </c>
      <c r="O67" s="2"/>
      <c r="P67" s="2"/>
      <c r="Q67" s="5" t="s">
        <v>214</v>
      </c>
      <c r="R67" s="5" t="s">
        <v>34</v>
      </c>
      <c r="S67" s="74">
        <v>0.9</v>
      </c>
      <c r="T67" s="2"/>
      <c r="U67" s="2"/>
      <c r="V67" s="2"/>
      <c r="W67" s="2"/>
      <c r="X67" s="2"/>
      <c r="Y67" s="2"/>
      <c r="Z67" s="2"/>
      <c r="AA67" s="2"/>
      <c r="AB67" s="2"/>
      <c r="AC67" s="2"/>
      <c r="AD67" s="2"/>
      <c r="AE67" s="2"/>
      <c r="AF67" s="2"/>
      <c r="AG67" s="2"/>
      <c r="AH67" s="2"/>
      <c r="AI67" s="2"/>
      <c r="AJ67" s="2">
        <v>103</v>
      </c>
      <c r="AK67" s="2">
        <v>139</v>
      </c>
      <c r="AL67" s="2"/>
      <c r="AM67" s="2"/>
      <c r="AN67" s="2"/>
      <c r="AO67" s="2"/>
      <c r="AP67" s="2"/>
      <c r="AQ67" s="2"/>
      <c r="AR67" s="22">
        <f t="shared" si="5"/>
        <v>103</v>
      </c>
      <c r="AS67" s="22">
        <f t="shared" si="5"/>
        <v>139</v>
      </c>
      <c r="AT67" s="19">
        <f>+(AS67/AR67)</f>
        <v>1.3495145631067962</v>
      </c>
      <c r="AU67" s="78" t="s">
        <v>35</v>
      </c>
      <c r="AV67" s="60" t="s">
        <v>793</v>
      </c>
    </row>
    <row r="68" spans="2:48" ht="77.25" customHeight="1">
      <c r="B68" s="65">
        <v>61</v>
      </c>
      <c r="C68" s="2" t="s">
        <v>334</v>
      </c>
      <c r="D68" s="6" t="s">
        <v>335</v>
      </c>
      <c r="E68" s="2" t="s">
        <v>336</v>
      </c>
      <c r="F68" s="6" t="s">
        <v>360</v>
      </c>
      <c r="G68" s="6" t="s">
        <v>361</v>
      </c>
      <c r="H68" s="2" t="s">
        <v>339</v>
      </c>
      <c r="I68" s="2" t="s">
        <v>27</v>
      </c>
      <c r="J68" s="2" t="s">
        <v>68</v>
      </c>
      <c r="K68" s="2" t="s">
        <v>29</v>
      </c>
      <c r="L68" s="2" t="s">
        <v>69</v>
      </c>
      <c r="M68" s="6" t="s">
        <v>347</v>
      </c>
      <c r="N68" s="6" t="s">
        <v>348</v>
      </c>
      <c r="O68" s="2"/>
      <c r="P68" s="2"/>
      <c r="Q68" s="5" t="s">
        <v>214</v>
      </c>
      <c r="R68" s="5" t="s">
        <v>34</v>
      </c>
      <c r="S68" s="74">
        <v>0.9</v>
      </c>
      <c r="T68" s="2"/>
      <c r="U68" s="2"/>
      <c r="V68" s="2"/>
      <c r="W68" s="2"/>
      <c r="X68" s="2"/>
      <c r="Y68" s="2"/>
      <c r="Z68" s="2"/>
      <c r="AA68" s="2"/>
      <c r="AB68" s="2"/>
      <c r="AC68" s="2"/>
      <c r="AD68" s="2"/>
      <c r="AE68" s="2"/>
      <c r="AF68" s="2"/>
      <c r="AG68" s="2"/>
      <c r="AH68" s="2"/>
      <c r="AI68" s="2"/>
      <c r="AJ68" s="2">
        <v>2</v>
      </c>
      <c r="AK68" s="2">
        <v>2</v>
      </c>
      <c r="AL68" s="2"/>
      <c r="AM68" s="2"/>
      <c r="AN68" s="2"/>
      <c r="AO68" s="2"/>
      <c r="AP68" s="2"/>
      <c r="AQ68" s="2"/>
      <c r="AR68" s="22">
        <f t="shared" si="5"/>
        <v>2</v>
      </c>
      <c r="AS68" s="22">
        <f t="shared" si="5"/>
        <v>2</v>
      </c>
      <c r="AT68" s="19">
        <f>+(AS68/AR68)</f>
        <v>1</v>
      </c>
      <c r="AU68" s="78" t="s">
        <v>35</v>
      </c>
      <c r="AV68" s="60" t="s">
        <v>793</v>
      </c>
    </row>
    <row r="69" spans="2:48" ht="77.25" customHeight="1">
      <c r="B69" s="65">
        <v>62</v>
      </c>
      <c r="C69" s="2" t="s">
        <v>334</v>
      </c>
      <c r="D69" s="6" t="s">
        <v>335</v>
      </c>
      <c r="E69" s="2" t="s">
        <v>336</v>
      </c>
      <c r="F69" s="6" t="s">
        <v>363</v>
      </c>
      <c r="G69" s="6" t="s">
        <v>364</v>
      </c>
      <c r="H69" s="2" t="s">
        <v>339</v>
      </c>
      <c r="I69" s="2" t="s">
        <v>46</v>
      </c>
      <c r="J69" s="2" t="s">
        <v>39</v>
      </c>
      <c r="K69" s="2" t="s">
        <v>29</v>
      </c>
      <c r="L69" s="2" t="s">
        <v>69</v>
      </c>
      <c r="M69" s="6" t="s">
        <v>365</v>
      </c>
      <c r="N69" s="6" t="s">
        <v>366</v>
      </c>
      <c r="O69" s="2"/>
      <c r="P69" s="2"/>
      <c r="Q69" s="5" t="s">
        <v>214</v>
      </c>
      <c r="R69" s="5" t="s">
        <v>34</v>
      </c>
      <c r="S69" s="74">
        <v>0.8</v>
      </c>
      <c r="T69" s="2"/>
      <c r="U69" s="2"/>
      <c r="V69" s="2"/>
      <c r="W69" s="2"/>
      <c r="X69" s="2">
        <v>113</v>
      </c>
      <c r="Y69" s="2">
        <v>75</v>
      </c>
      <c r="Z69" s="2"/>
      <c r="AA69" s="2"/>
      <c r="AB69" s="2"/>
      <c r="AC69" s="2"/>
      <c r="AD69" s="2">
        <v>1136</v>
      </c>
      <c r="AE69" s="2">
        <v>1070</v>
      </c>
      <c r="AF69" s="2"/>
      <c r="AG69" s="2"/>
      <c r="AH69" s="2"/>
      <c r="AI69" s="2"/>
      <c r="AJ69" s="2">
        <v>1159</v>
      </c>
      <c r="AK69" s="2">
        <v>1040</v>
      </c>
      <c r="AL69" s="2"/>
      <c r="AM69" s="2"/>
      <c r="AN69" s="2"/>
      <c r="AO69" s="2"/>
      <c r="AP69" s="2"/>
      <c r="AQ69" s="2"/>
      <c r="AR69" s="22">
        <f t="shared" si="0"/>
        <v>2408</v>
      </c>
      <c r="AS69" s="22">
        <f t="shared" si="0"/>
        <v>2185</v>
      </c>
      <c r="AT69" s="19">
        <f t="shared" ref="AT69:AT84" si="6">+AS69/AR69</f>
        <v>0.90739202657807305</v>
      </c>
      <c r="AU69" s="78" t="s">
        <v>35</v>
      </c>
      <c r="AV69" s="60" t="s">
        <v>794</v>
      </c>
    </row>
    <row r="70" spans="2:48" ht="77.25" customHeight="1">
      <c r="B70" s="65">
        <v>63</v>
      </c>
      <c r="C70" s="2" t="s">
        <v>334</v>
      </c>
      <c r="D70" s="6" t="s">
        <v>335</v>
      </c>
      <c r="E70" s="2" t="s">
        <v>336</v>
      </c>
      <c r="F70" s="6" t="s">
        <v>367</v>
      </c>
      <c r="G70" s="6" t="s">
        <v>368</v>
      </c>
      <c r="H70" s="2" t="s">
        <v>339</v>
      </c>
      <c r="I70" s="2" t="s">
        <v>46</v>
      </c>
      <c r="J70" s="2" t="s">
        <v>39</v>
      </c>
      <c r="K70" s="2" t="s">
        <v>29</v>
      </c>
      <c r="L70" s="2" t="s">
        <v>69</v>
      </c>
      <c r="M70" s="6" t="s">
        <v>369</v>
      </c>
      <c r="N70" s="6" t="s">
        <v>370</v>
      </c>
      <c r="O70" s="2"/>
      <c r="P70" s="2"/>
      <c r="Q70" s="5" t="s">
        <v>214</v>
      </c>
      <c r="R70" s="5" t="s">
        <v>34</v>
      </c>
      <c r="S70" s="74">
        <v>0.8</v>
      </c>
      <c r="T70" s="2"/>
      <c r="U70" s="2"/>
      <c r="V70" s="2"/>
      <c r="W70" s="2"/>
      <c r="X70" s="2"/>
      <c r="Y70" s="2"/>
      <c r="Z70" s="2"/>
      <c r="AA70" s="2"/>
      <c r="AB70" s="2"/>
      <c r="AC70" s="2"/>
      <c r="AD70" s="2"/>
      <c r="AE70" s="2"/>
      <c r="AF70" s="2"/>
      <c r="AG70" s="2"/>
      <c r="AH70" s="2"/>
      <c r="AI70" s="2"/>
      <c r="AJ70" s="2">
        <v>97</v>
      </c>
      <c r="AK70" s="2">
        <v>82</v>
      </c>
      <c r="AL70" s="2"/>
      <c r="AM70" s="2"/>
      <c r="AN70" s="2"/>
      <c r="AO70" s="2"/>
      <c r="AP70" s="2"/>
      <c r="AQ70" s="2"/>
      <c r="AR70" s="22">
        <f t="shared" si="0"/>
        <v>97</v>
      </c>
      <c r="AS70" s="22">
        <f t="shared" si="0"/>
        <v>82</v>
      </c>
      <c r="AT70" s="19">
        <f t="shared" si="6"/>
        <v>0.84536082474226804</v>
      </c>
      <c r="AU70" s="78" t="s">
        <v>35</v>
      </c>
      <c r="AV70" s="60" t="s">
        <v>793</v>
      </c>
    </row>
    <row r="71" spans="2:48" ht="77.25" customHeight="1">
      <c r="B71" s="65">
        <v>64</v>
      </c>
      <c r="C71" s="2" t="s">
        <v>334</v>
      </c>
      <c r="D71" s="6" t="s">
        <v>335</v>
      </c>
      <c r="E71" s="2" t="s">
        <v>336</v>
      </c>
      <c r="F71" s="6" t="s">
        <v>371</v>
      </c>
      <c r="G71" s="6" t="s">
        <v>372</v>
      </c>
      <c r="H71" s="2" t="s">
        <v>339</v>
      </c>
      <c r="I71" s="2" t="s">
        <v>46</v>
      </c>
      <c r="J71" s="2" t="s">
        <v>39</v>
      </c>
      <c r="K71" s="2" t="s">
        <v>29</v>
      </c>
      <c r="L71" s="2" t="s">
        <v>69</v>
      </c>
      <c r="M71" s="6" t="s">
        <v>365</v>
      </c>
      <c r="N71" s="6" t="s">
        <v>366</v>
      </c>
      <c r="O71" s="2"/>
      <c r="P71" s="2"/>
      <c r="Q71" s="5" t="s">
        <v>214</v>
      </c>
      <c r="R71" s="5" t="s">
        <v>34</v>
      </c>
      <c r="S71" s="74">
        <v>0.8</v>
      </c>
      <c r="T71" s="2"/>
      <c r="U71" s="2"/>
      <c r="V71" s="2"/>
      <c r="W71" s="2"/>
      <c r="X71" s="2"/>
      <c r="Y71" s="2"/>
      <c r="Z71" s="2"/>
      <c r="AA71" s="2"/>
      <c r="AB71" s="2"/>
      <c r="AC71" s="2"/>
      <c r="AD71" s="2"/>
      <c r="AE71" s="2"/>
      <c r="AF71" s="2"/>
      <c r="AG71" s="2"/>
      <c r="AH71" s="2"/>
      <c r="AI71" s="2"/>
      <c r="AJ71" s="2">
        <v>95</v>
      </c>
      <c r="AK71" s="2">
        <v>78</v>
      </c>
      <c r="AL71" s="2"/>
      <c r="AM71" s="2"/>
      <c r="AN71" s="2"/>
      <c r="AO71" s="2"/>
      <c r="AP71" s="2"/>
      <c r="AQ71" s="2"/>
      <c r="AR71" s="22">
        <f t="shared" ref="AR71:AS84" si="7">+T71+V71+X71+Z71+AB71+AD71+AF71+AH71+AJ71+AL71+AN71+AP71</f>
        <v>95</v>
      </c>
      <c r="AS71" s="22">
        <f t="shared" si="7"/>
        <v>78</v>
      </c>
      <c r="AT71" s="19">
        <f t="shared" si="6"/>
        <v>0.82105263157894737</v>
      </c>
      <c r="AU71" s="78" t="s">
        <v>35</v>
      </c>
      <c r="AV71" s="60" t="s">
        <v>793</v>
      </c>
    </row>
    <row r="72" spans="2:48" ht="77.25" customHeight="1">
      <c r="B72" s="65">
        <v>65</v>
      </c>
      <c r="C72" s="2" t="s">
        <v>334</v>
      </c>
      <c r="D72" s="6" t="s">
        <v>335</v>
      </c>
      <c r="E72" s="2" t="s">
        <v>336</v>
      </c>
      <c r="F72" s="6" t="s">
        <v>374</v>
      </c>
      <c r="G72" s="6" t="s">
        <v>375</v>
      </c>
      <c r="H72" s="2" t="s">
        <v>339</v>
      </c>
      <c r="I72" s="2" t="s">
        <v>46</v>
      </c>
      <c r="J72" s="2" t="s">
        <v>39</v>
      </c>
      <c r="K72" s="2" t="s">
        <v>29</v>
      </c>
      <c r="L72" s="2" t="s">
        <v>69</v>
      </c>
      <c r="M72" s="6" t="s">
        <v>365</v>
      </c>
      <c r="N72" s="6" t="s">
        <v>366</v>
      </c>
      <c r="O72" s="2"/>
      <c r="P72" s="2"/>
      <c r="Q72" s="5" t="s">
        <v>214</v>
      </c>
      <c r="R72" s="5" t="s">
        <v>34</v>
      </c>
      <c r="S72" s="74">
        <v>0.9</v>
      </c>
      <c r="T72" s="2"/>
      <c r="U72" s="2"/>
      <c r="V72" s="2"/>
      <c r="W72" s="2"/>
      <c r="X72" s="2">
        <v>85</v>
      </c>
      <c r="Y72" s="2">
        <v>80</v>
      </c>
      <c r="Z72" s="2"/>
      <c r="AA72" s="2"/>
      <c r="AB72" s="2"/>
      <c r="AC72" s="2"/>
      <c r="AD72" s="2">
        <v>403</v>
      </c>
      <c r="AE72" s="2">
        <v>393</v>
      </c>
      <c r="AF72" s="2"/>
      <c r="AG72" s="2"/>
      <c r="AH72" s="2"/>
      <c r="AI72" s="2"/>
      <c r="AJ72" s="2">
        <v>170</v>
      </c>
      <c r="AK72" s="2">
        <v>161</v>
      </c>
      <c r="AL72" s="2"/>
      <c r="AM72" s="2"/>
      <c r="AN72" s="2"/>
      <c r="AO72" s="2"/>
      <c r="AP72" s="2"/>
      <c r="AQ72" s="2"/>
      <c r="AR72" s="22">
        <f t="shared" si="7"/>
        <v>658</v>
      </c>
      <c r="AS72" s="22">
        <f t="shared" si="7"/>
        <v>634</v>
      </c>
      <c r="AT72" s="19">
        <f t="shared" si="6"/>
        <v>0.96352583586626139</v>
      </c>
      <c r="AU72" s="78" t="s">
        <v>35</v>
      </c>
      <c r="AV72" s="60" t="s">
        <v>794</v>
      </c>
    </row>
    <row r="73" spans="2:48" ht="77.25" customHeight="1">
      <c r="B73" s="65">
        <v>66</v>
      </c>
      <c r="C73" s="2" t="s">
        <v>334</v>
      </c>
      <c r="D73" s="6" t="s">
        <v>335</v>
      </c>
      <c r="E73" s="2" t="s">
        <v>336</v>
      </c>
      <c r="F73" s="6" t="s">
        <v>376</v>
      </c>
      <c r="G73" s="6" t="s">
        <v>377</v>
      </c>
      <c r="H73" s="2" t="s">
        <v>339</v>
      </c>
      <c r="I73" s="2" t="s">
        <v>46</v>
      </c>
      <c r="J73" s="2" t="s">
        <v>39</v>
      </c>
      <c r="K73" s="2" t="s">
        <v>29</v>
      </c>
      <c r="L73" s="2" t="s">
        <v>69</v>
      </c>
      <c r="M73" s="6" t="s">
        <v>365</v>
      </c>
      <c r="N73" s="6" t="s">
        <v>366</v>
      </c>
      <c r="O73" s="2"/>
      <c r="P73" s="2"/>
      <c r="Q73" s="5" t="s">
        <v>214</v>
      </c>
      <c r="R73" s="5" t="s">
        <v>34</v>
      </c>
      <c r="S73" s="74">
        <v>0.91</v>
      </c>
      <c r="T73" s="2"/>
      <c r="U73" s="2"/>
      <c r="V73" s="2"/>
      <c r="W73" s="2"/>
      <c r="X73" s="2">
        <v>590</v>
      </c>
      <c r="Y73" s="2">
        <v>576</v>
      </c>
      <c r="Z73" s="2"/>
      <c r="AA73" s="2"/>
      <c r="AB73" s="2"/>
      <c r="AC73" s="2"/>
      <c r="AD73" s="2">
        <v>1050</v>
      </c>
      <c r="AE73" s="2">
        <v>1039</v>
      </c>
      <c r="AF73" s="2"/>
      <c r="AG73" s="2"/>
      <c r="AH73" s="2"/>
      <c r="AI73" s="2"/>
      <c r="AJ73" s="2">
        <v>3315</v>
      </c>
      <c r="AK73" s="2">
        <v>3281</v>
      </c>
      <c r="AL73" s="2"/>
      <c r="AM73" s="2"/>
      <c r="AN73" s="2"/>
      <c r="AO73" s="2"/>
      <c r="AP73" s="2"/>
      <c r="AQ73" s="2"/>
      <c r="AR73" s="22">
        <f t="shared" si="7"/>
        <v>4955</v>
      </c>
      <c r="AS73" s="22">
        <f t="shared" si="7"/>
        <v>4896</v>
      </c>
      <c r="AT73" s="19">
        <f t="shared" si="6"/>
        <v>0.98809283551967708</v>
      </c>
      <c r="AU73" s="78" t="s">
        <v>35</v>
      </c>
      <c r="AV73" s="60" t="s">
        <v>794</v>
      </c>
    </row>
    <row r="74" spans="2:48" ht="77.25" customHeight="1">
      <c r="B74" s="65">
        <v>67</v>
      </c>
      <c r="C74" s="2" t="s">
        <v>334</v>
      </c>
      <c r="D74" s="6" t="s">
        <v>335</v>
      </c>
      <c r="E74" s="2" t="s">
        <v>336</v>
      </c>
      <c r="F74" s="6" t="s">
        <v>378</v>
      </c>
      <c r="G74" s="6" t="s">
        <v>379</v>
      </c>
      <c r="H74" s="2" t="s">
        <v>339</v>
      </c>
      <c r="I74" s="2" t="s">
        <v>46</v>
      </c>
      <c r="J74" s="2" t="s">
        <v>39</v>
      </c>
      <c r="K74" s="2" t="s">
        <v>29</v>
      </c>
      <c r="L74" s="2" t="s">
        <v>69</v>
      </c>
      <c r="M74" s="6" t="s">
        <v>365</v>
      </c>
      <c r="N74" s="6" t="s">
        <v>366</v>
      </c>
      <c r="O74" s="2"/>
      <c r="P74" s="2"/>
      <c r="Q74" s="5" t="s">
        <v>214</v>
      </c>
      <c r="R74" s="5" t="s">
        <v>34</v>
      </c>
      <c r="S74" s="74">
        <v>0.8</v>
      </c>
      <c r="T74" s="2"/>
      <c r="U74" s="2"/>
      <c r="V74" s="2"/>
      <c r="W74" s="2"/>
      <c r="X74" s="2"/>
      <c r="Y74" s="2"/>
      <c r="Z74" s="2"/>
      <c r="AA74" s="2"/>
      <c r="AB74" s="2"/>
      <c r="AC74" s="2"/>
      <c r="AD74" s="2"/>
      <c r="AE74" s="2"/>
      <c r="AF74" s="2"/>
      <c r="AG74" s="2"/>
      <c r="AH74" s="2"/>
      <c r="AI74" s="2"/>
      <c r="AJ74" s="2">
        <v>44</v>
      </c>
      <c r="AK74" s="2">
        <v>41</v>
      </c>
      <c r="AL74" s="2"/>
      <c r="AM74" s="2"/>
      <c r="AN74" s="2"/>
      <c r="AO74" s="2"/>
      <c r="AP74" s="2"/>
      <c r="AQ74" s="2"/>
      <c r="AR74" s="22">
        <f t="shared" si="7"/>
        <v>44</v>
      </c>
      <c r="AS74" s="22">
        <f t="shared" si="7"/>
        <v>41</v>
      </c>
      <c r="AT74" s="19">
        <f t="shared" si="6"/>
        <v>0.93181818181818177</v>
      </c>
      <c r="AU74" s="78" t="s">
        <v>35</v>
      </c>
      <c r="AV74" s="60" t="s">
        <v>793</v>
      </c>
    </row>
    <row r="75" spans="2:48" ht="90.75" customHeight="1">
      <c r="B75" s="65">
        <v>68</v>
      </c>
      <c r="C75" s="2" t="s">
        <v>334</v>
      </c>
      <c r="D75" s="6" t="s">
        <v>335</v>
      </c>
      <c r="E75" s="2" t="s">
        <v>344</v>
      </c>
      <c r="F75" s="6" t="s">
        <v>748</v>
      </c>
      <c r="G75" s="6" t="s">
        <v>749</v>
      </c>
      <c r="H75" s="2" t="s">
        <v>339</v>
      </c>
      <c r="I75" s="2" t="s">
        <v>46</v>
      </c>
      <c r="J75" s="2" t="s">
        <v>68</v>
      </c>
      <c r="K75" s="2" t="s">
        <v>29</v>
      </c>
      <c r="L75" s="2" t="s">
        <v>750</v>
      </c>
      <c r="M75" s="6" t="s">
        <v>751</v>
      </c>
      <c r="N75" s="6" t="s">
        <v>752</v>
      </c>
      <c r="O75" s="2"/>
      <c r="P75" s="2"/>
      <c r="Q75" s="5" t="s">
        <v>159</v>
      </c>
      <c r="R75" s="5" t="s">
        <v>34</v>
      </c>
      <c r="S75" s="74">
        <v>0.05</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7"/>
        <v>0</v>
      </c>
      <c r="AS75" s="22">
        <f t="shared" si="7"/>
        <v>0</v>
      </c>
      <c r="AT75" s="19" t="e">
        <f t="shared" si="6"/>
        <v>#DIV/0!</v>
      </c>
      <c r="AU75" s="2"/>
      <c r="AV75" s="60" t="s">
        <v>795</v>
      </c>
    </row>
    <row r="76" spans="2:48" ht="77.25" customHeight="1">
      <c r="B76" s="65">
        <v>69</v>
      </c>
      <c r="C76" s="2" t="s">
        <v>334</v>
      </c>
      <c r="D76" s="6" t="s">
        <v>335</v>
      </c>
      <c r="E76" s="2" t="s">
        <v>344</v>
      </c>
      <c r="F76" s="6" t="s">
        <v>443</v>
      </c>
      <c r="G76" s="6" t="s">
        <v>444</v>
      </c>
      <c r="H76" s="2" t="s">
        <v>339</v>
      </c>
      <c r="I76" s="2" t="s">
        <v>46</v>
      </c>
      <c r="J76" s="2" t="s">
        <v>133</v>
      </c>
      <c r="K76" s="2" t="s">
        <v>29</v>
      </c>
      <c r="L76" s="2" t="s">
        <v>143</v>
      </c>
      <c r="M76" s="6" t="s">
        <v>445</v>
      </c>
      <c r="N76" s="6" t="s">
        <v>446</v>
      </c>
      <c r="O76" s="2"/>
      <c r="P76" s="2"/>
      <c r="Q76" s="5" t="s">
        <v>159</v>
      </c>
      <c r="R76" s="5" t="s">
        <v>34</v>
      </c>
      <c r="S76" s="74">
        <v>0.05</v>
      </c>
      <c r="T76" s="2"/>
      <c r="U76" s="2"/>
      <c r="V76" s="2"/>
      <c r="W76" s="2"/>
      <c r="X76" s="2"/>
      <c r="Y76" s="2"/>
      <c r="Z76" s="2"/>
      <c r="AA76" s="2"/>
      <c r="AB76" s="2"/>
      <c r="AC76" s="2"/>
      <c r="AD76" s="2">
        <v>51</v>
      </c>
      <c r="AE76" s="2">
        <v>20</v>
      </c>
      <c r="AF76" s="2"/>
      <c r="AG76" s="2"/>
      <c r="AH76" s="2"/>
      <c r="AI76" s="2"/>
      <c r="AJ76" s="2"/>
      <c r="AK76" s="2"/>
      <c r="AL76" s="2"/>
      <c r="AM76" s="2"/>
      <c r="AN76" s="2"/>
      <c r="AO76" s="2"/>
      <c r="AP76" s="2"/>
      <c r="AQ76" s="2"/>
      <c r="AR76" s="22">
        <f t="shared" si="7"/>
        <v>51</v>
      </c>
      <c r="AS76" s="22">
        <f t="shared" si="7"/>
        <v>20</v>
      </c>
      <c r="AT76" s="19">
        <f>+(AS76/AR76)-1</f>
        <v>-0.60784313725490202</v>
      </c>
      <c r="AU76" s="78" t="s">
        <v>35</v>
      </c>
      <c r="AV76" s="60" t="s">
        <v>795</v>
      </c>
    </row>
    <row r="77" spans="2:48" ht="77.25" customHeight="1">
      <c r="B77" s="65">
        <v>70</v>
      </c>
      <c r="C77" s="2" t="s">
        <v>334</v>
      </c>
      <c r="D77" s="6" t="s">
        <v>335</v>
      </c>
      <c r="E77" s="2" t="s">
        <v>344</v>
      </c>
      <c r="F77" s="6" t="s">
        <v>398</v>
      </c>
      <c r="G77" s="6" t="s">
        <v>399</v>
      </c>
      <c r="H77" s="2" t="s">
        <v>339</v>
      </c>
      <c r="I77" s="2" t="s">
        <v>46</v>
      </c>
      <c r="J77" s="2" t="s">
        <v>68</v>
      </c>
      <c r="K77" s="2" t="s">
        <v>29</v>
      </c>
      <c r="L77" s="2" t="s">
        <v>143</v>
      </c>
      <c r="M77" s="6" t="s">
        <v>400</v>
      </c>
      <c r="N77" s="6" t="s">
        <v>401</v>
      </c>
      <c r="O77" s="2"/>
      <c r="P77" s="2"/>
      <c r="Q77" s="5" t="s">
        <v>159</v>
      </c>
      <c r="R77" s="5" t="s">
        <v>34</v>
      </c>
      <c r="S77" s="74">
        <v>0.15</v>
      </c>
      <c r="T77" s="2"/>
      <c r="U77" s="2"/>
      <c r="V77" s="2"/>
      <c r="W77" s="2"/>
      <c r="X77" s="2"/>
      <c r="Y77" s="2"/>
      <c r="Z77" s="2"/>
      <c r="AA77" s="2"/>
      <c r="AB77" s="2"/>
      <c r="AC77" s="2"/>
      <c r="AD77" s="2">
        <v>0</v>
      </c>
      <c r="AE77" s="2">
        <v>0</v>
      </c>
      <c r="AF77" s="2"/>
      <c r="AG77" s="2"/>
      <c r="AH77" s="2"/>
      <c r="AI77" s="2"/>
      <c r="AJ77" s="2"/>
      <c r="AK77" s="2"/>
      <c r="AL77" s="2"/>
      <c r="AM77" s="2"/>
      <c r="AN77" s="2"/>
      <c r="AO77" s="2"/>
      <c r="AP77" s="2"/>
      <c r="AQ77" s="2"/>
      <c r="AR77" s="22">
        <f t="shared" si="7"/>
        <v>0</v>
      </c>
      <c r="AS77" s="22">
        <f t="shared" si="7"/>
        <v>0</v>
      </c>
      <c r="AT77" s="19" t="e">
        <f t="shared" si="6"/>
        <v>#DIV/0!</v>
      </c>
      <c r="AU77" s="2"/>
      <c r="AV77" s="60" t="s">
        <v>795</v>
      </c>
    </row>
    <row r="78" spans="2:48" ht="77.25" customHeight="1">
      <c r="B78" s="65">
        <v>71</v>
      </c>
      <c r="C78" s="2" t="s">
        <v>334</v>
      </c>
      <c r="D78" s="6" t="s">
        <v>335</v>
      </c>
      <c r="E78" s="2" t="s">
        <v>344</v>
      </c>
      <c r="F78" s="6" t="s">
        <v>754</v>
      </c>
      <c r="G78" s="6" t="s">
        <v>755</v>
      </c>
      <c r="H78" s="2" t="s">
        <v>339</v>
      </c>
      <c r="I78" s="2" t="s">
        <v>46</v>
      </c>
      <c r="J78" s="2" t="s">
        <v>68</v>
      </c>
      <c r="K78" s="2" t="s">
        <v>29</v>
      </c>
      <c r="L78" s="2" t="s">
        <v>143</v>
      </c>
      <c r="M78" s="6" t="s">
        <v>756</v>
      </c>
      <c r="N78" s="6" t="s">
        <v>757</v>
      </c>
      <c r="O78" s="2"/>
      <c r="P78" s="2"/>
      <c r="Q78" s="5" t="s">
        <v>159</v>
      </c>
      <c r="R78" s="5" t="s">
        <v>34</v>
      </c>
      <c r="S78" s="74">
        <v>0.8</v>
      </c>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7"/>
        <v>0</v>
      </c>
      <c r="AS78" s="22">
        <f t="shared" si="7"/>
        <v>0</v>
      </c>
      <c r="AT78" s="19" t="e">
        <f t="shared" si="6"/>
        <v>#DIV/0!</v>
      </c>
      <c r="AU78" s="2"/>
      <c r="AV78" s="60" t="s">
        <v>795</v>
      </c>
    </row>
    <row r="79" spans="2:48" ht="84.75" customHeight="1">
      <c r="B79" s="65">
        <v>72</v>
      </c>
      <c r="C79" s="2" t="s">
        <v>471</v>
      </c>
      <c r="D79" s="6" t="s">
        <v>472</v>
      </c>
      <c r="E79" s="2" t="s">
        <v>473</v>
      </c>
      <c r="F79" s="6" t="s">
        <v>474</v>
      </c>
      <c r="G79" s="6" t="s">
        <v>475</v>
      </c>
      <c r="H79" s="2" t="s">
        <v>476</v>
      </c>
      <c r="I79" s="2" t="s">
        <v>27</v>
      </c>
      <c r="J79" s="2" t="s">
        <v>133</v>
      </c>
      <c r="K79" s="2" t="s">
        <v>29</v>
      </c>
      <c r="L79" s="2" t="s">
        <v>69</v>
      </c>
      <c r="M79" s="6" t="s">
        <v>477</v>
      </c>
      <c r="N79" s="6" t="s">
        <v>478</v>
      </c>
      <c r="O79" s="2"/>
      <c r="P79" s="2"/>
      <c r="Q79" s="5" t="s">
        <v>214</v>
      </c>
      <c r="R79" s="5" t="s">
        <v>34</v>
      </c>
      <c r="S79" s="74">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c r="AQ79" s="2"/>
      <c r="AR79" s="22">
        <f t="shared" si="7"/>
        <v>1050</v>
      </c>
      <c r="AS79" s="22">
        <f t="shared" si="7"/>
        <v>101</v>
      </c>
      <c r="AT79" s="19">
        <f t="shared" si="6"/>
        <v>9.6190476190476187E-2</v>
      </c>
      <c r="AU79" s="78" t="s">
        <v>35</v>
      </c>
      <c r="AV79" s="60"/>
    </row>
    <row r="80" spans="2:48" ht="84.75" customHeight="1">
      <c r="B80" s="65">
        <v>73</v>
      </c>
      <c r="C80" s="2" t="s">
        <v>471</v>
      </c>
      <c r="D80" s="6" t="s">
        <v>472</v>
      </c>
      <c r="E80" s="2" t="s">
        <v>480</v>
      </c>
      <c r="F80" s="6" t="s">
        <v>481</v>
      </c>
      <c r="G80" s="6" t="s">
        <v>482</v>
      </c>
      <c r="H80" s="2" t="s">
        <v>476</v>
      </c>
      <c r="I80" s="2" t="s">
        <v>53</v>
      </c>
      <c r="J80" s="2" t="s">
        <v>39</v>
      </c>
      <c r="K80" s="2" t="s">
        <v>29</v>
      </c>
      <c r="L80" s="2" t="s">
        <v>483</v>
      </c>
      <c r="M80" s="6" t="s">
        <v>484</v>
      </c>
      <c r="N80" s="6" t="s">
        <v>485</v>
      </c>
      <c r="O80" s="2"/>
      <c r="P80" s="2"/>
      <c r="Q80" s="5" t="s">
        <v>214</v>
      </c>
      <c r="R80" s="5" t="s">
        <v>34</v>
      </c>
      <c r="S80" s="74">
        <v>1</v>
      </c>
      <c r="T80" s="2"/>
      <c r="U80" s="2"/>
      <c r="V80" s="2">
        <v>61</v>
      </c>
      <c r="W80" s="2">
        <v>61</v>
      </c>
      <c r="X80" s="2"/>
      <c r="Y80" s="2"/>
      <c r="Z80" s="2">
        <v>47</v>
      </c>
      <c r="AA80" s="2">
        <v>47</v>
      </c>
      <c r="AB80" s="2"/>
      <c r="AC80" s="2"/>
      <c r="AD80" s="2">
        <v>40</v>
      </c>
      <c r="AE80" s="2">
        <v>40</v>
      </c>
      <c r="AF80" s="2"/>
      <c r="AG80" s="2"/>
      <c r="AH80" s="2">
        <v>60</v>
      </c>
      <c r="AI80" s="2">
        <v>60</v>
      </c>
      <c r="AJ80" s="2"/>
      <c r="AK80" s="2"/>
      <c r="AL80" s="2"/>
      <c r="AM80" s="2"/>
      <c r="AN80" s="2"/>
      <c r="AO80" s="2"/>
      <c r="AP80" s="2"/>
      <c r="AQ80" s="2"/>
      <c r="AR80" s="22">
        <f t="shared" si="7"/>
        <v>208</v>
      </c>
      <c r="AS80" s="22">
        <f t="shared" si="7"/>
        <v>208</v>
      </c>
      <c r="AT80" s="19">
        <f t="shared" si="6"/>
        <v>1</v>
      </c>
      <c r="AU80" s="78" t="s">
        <v>35</v>
      </c>
      <c r="AV80" s="60"/>
    </row>
    <row r="81" spans="2:48" ht="51.75" customHeight="1">
      <c r="B81" s="65">
        <v>74</v>
      </c>
      <c r="C81" s="2" t="s">
        <v>402</v>
      </c>
      <c r="D81" s="6" t="s">
        <v>403</v>
      </c>
      <c r="E81" s="2" t="s">
        <v>766</v>
      </c>
      <c r="F81" s="6" t="s">
        <v>405</v>
      </c>
      <c r="G81" s="6" t="s">
        <v>767</v>
      </c>
      <c r="H81" s="2" t="s">
        <v>407</v>
      </c>
      <c r="I81" s="2" t="s">
        <v>53</v>
      </c>
      <c r="J81" s="2" t="s">
        <v>39</v>
      </c>
      <c r="K81" s="2" t="s">
        <v>29</v>
      </c>
      <c r="L81" s="2" t="s">
        <v>30</v>
      </c>
      <c r="M81" s="6" t="s">
        <v>408</v>
      </c>
      <c r="N81" s="6" t="s">
        <v>409</v>
      </c>
      <c r="O81" s="2"/>
      <c r="P81" s="2"/>
      <c r="Q81" s="5" t="s">
        <v>214</v>
      </c>
      <c r="R81" s="5" t="s">
        <v>34</v>
      </c>
      <c r="S81" s="74">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c r="AM81" s="2"/>
      <c r="AN81" s="2"/>
      <c r="AO81" s="2"/>
      <c r="AP81" s="2"/>
      <c r="AQ81" s="2"/>
      <c r="AR81" s="22">
        <f t="shared" si="7"/>
        <v>234</v>
      </c>
      <c r="AS81" s="22">
        <f t="shared" si="7"/>
        <v>231</v>
      </c>
      <c r="AT81" s="19">
        <f t="shared" si="6"/>
        <v>0.98717948717948723</v>
      </c>
      <c r="AU81" s="78" t="s">
        <v>35</v>
      </c>
      <c r="AV81" s="60"/>
    </row>
    <row r="82" spans="2:48" ht="73.5" customHeight="1">
      <c r="B82" s="65">
        <v>75</v>
      </c>
      <c r="C82" s="2" t="s">
        <v>402</v>
      </c>
      <c r="D82" s="6" t="s">
        <v>403</v>
      </c>
      <c r="E82" s="2" t="s">
        <v>510</v>
      </c>
      <c r="F82" s="6" t="s">
        <v>511</v>
      </c>
      <c r="G82" s="6" t="s">
        <v>512</v>
      </c>
      <c r="H82" s="2" t="s">
        <v>407</v>
      </c>
      <c r="I82" s="2" t="s">
        <v>27</v>
      </c>
      <c r="J82" s="2" t="s">
        <v>39</v>
      </c>
      <c r="K82" s="2" t="s">
        <v>29</v>
      </c>
      <c r="L82" s="2" t="s">
        <v>143</v>
      </c>
      <c r="M82" s="6" t="s">
        <v>513</v>
      </c>
      <c r="N82" s="6" t="s">
        <v>514</v>
      </c>
      <c r="O82" s="2"/>
      <c r="P82" s="2"/>
      <c r="Q82" s="5" t="s">
        <v>214</v>
      </c>
      <c r="R82" s="5" t="s">
        <v>86</v>
      </c>
      <c r="S82" s="74">
        <v>0.85</v>
      </c>
      <c r="T82" s="2"/>
      <c r="U82" s="2"/>
      <c r="V82" s="2"/>
      <c r="W82" s="2"/>
      <c r="X82" s="2">
        <v>22</v>
      </c>
      <c r="Y82" s="2">
        <v>18</v>
      </c>
      <c r="Z82" s="2"/>
      <c r="AA82" s="2"/>
      <c r="AB82" s="2"/>
      <c r="AC82" s="2"/>
      <c r="AD82" s="2"/>
      <c r="AE82" s="2"/>
      <c r="AF82" s="2"/>
      <c r="AG82" s="2"/>
      <c r="AH82" s="2"/>
      <c r="AI82" s="2"/>
      <c r="AJ82" s="2"/>
      <c r="AK82" s="2"/>
      <c r="AL82" s="2"/>
      <c r="AM82" s="2"/>
      <c r="AN82" s="2"/>
      <c r="AO82" s="2"/>
      <c r="AP82" s="2"/>
      <c r="AQ82" s="2"/>
      <c r="AR82" s="22">
        <f>+T82+V82+X82+Z82+AB82+AD82+AF82+AH82+AJ82+AL82+AN82+AP82</f>
        <v>22</v>
      </c>
      <c r="AS82" s="22">
        <f>+U82+W82+Y82+AA82+AC82+AE82+AG82+AI82+AK82+AM82+AO82+AQ82</f>
        <v>18</v>
      </c>
      <c r="AT82" s="19">
        <f t="shared" si="6"/>
        <v>0.81818181818181823</v>
      </c>
      <c r="AU82" s="97" t="s">
        <v>627</v>
      </c>
      <c r="AV82" s="60"/>
    </row>
    <row r="83" spans="2:48" ht="93" customHeight="1" thickBot="1">
      <c r="B83" s="65">
        <v>76</v>
      </c>
      <c r="C83" s="61" t="s">
        <v>487</v>
      </c>
      <c r="D83" s="62" t="s">
        <v>488</v>
      </c>
      <c r="E83" s="61" t="s">
        <v>496</v>
      </c>
      <c r="F83" s="62" t="s">
        <v>497</v>
      </c>
      <c r="G83" s="62" t="s">
        <v>498</v>
      </c>
      <c r="H83" s="61" t="s">
        <v>499</v>
      </c>
      <c r="I83" s="61" t="s">
        <v>27</v>
      </c>
      <c r="J83" s="61" t="s">
        <v>39</v>
      </c>
      <c r="K83" s="61" t="s">
        <v>29</v>
      </c>
      <c r="L83" s="61" t="s">
        <v>69</v>
      </c>
      <c r="M83" s="62" t="s">
        <v>768</v>
      </c>
      <c r="N83" s="62" t="s">
        <v>769</v>
      </c>
      <c r="O83" s="61"/>
      <c r="P83" s="61"/>
      <c r="Q83" s="64" t="s">
        <v>214</v>
      </c>
      <c r="R83" s="64" t="s">
        <v>34</v>
      </c>
      <c r="S83" s="77">
        <v>1</v>
      </c>
      <c r="T83" s="61"/>
      <c r="U83" s="61"/>
      <c r="V83" s="61"/>
      <c r="W83" s="61"/>
      <c r="X83" s="61">
        <v>24</v>
      </c>
      <c r="Y83" s="61">
        <v>23</v>
      </c>
      <c r="Z83" s="61"/>
      <c r="AA83" s="61"/>
      <c r="AB83" s="61"/>
      <c r="AC83" s="61"/>
      <c r="AD83" s="61">
        <v>20</v>
      </c>
      <c r="AE83" s="61">
        <v>17</v>
      </c>
      <c r="AF83" s="61"/>
      <c r="AG83" s="61"/>
      <c r="AH83" s="61"/>
      <c r="AI83" s="61"/>
      <c r="AJ83" s="61">
        <v>27</v>
      </c>
      <c r="AK83" s="61">
        <v>27</v>
      </c>
      <c r="AL83" s="61"/>
      <c r="AM83" s="61"/>
      <c r="AN83" s="61"/>
      <c r="AO83" s="61"/>
      <c r="AP83" s="61"/>
      <c r="AQ83" s="61"/>
      <c r="AR83" s="22">
        <f>+T83+V83+X83+Z83+AB83+AD83+AF83+AH83+AJ83+AL83+AN83+AP83</f>
        <v>71</v>
      </c>
      <c r="AS83" s="22">
        <f>+U83+W83+Y83+AA83+AC83+AE83+AG83+AI83+AK83+AM83+AO83+AQ83</f>
        <v>67</v>
      </c>
      <c r="AT83" s="19">
        <f t="shared" si="6"/>
        <v>0.94366197183098588</v>
      </c>
      <c r="AU83" s="78" t="s">
        <v>35</v>
      </c>
      <c r="AV83" s="63"/>
    </row>
    <row r="84" spans="2:48" ht="80.25" customHeight="1" thickBot="1">
      <c r="B84" s="65">
        <v>77</v>
      </c>
      <c r="C84" s="61" t="s">
        <v>487</v>
      </c>
      <c r="D84" s="6" t="s">
        <v>488</v>
      </c>
      <c r="E84" s="2" t="s">
        <v>489</v>
      </c>
      <c r="F84" s="6" t="s">
        <v>490</v>
      </c>
      <c r="G84" s="6" t="s">
        <v>491</v>
      </c>
      <c r="H84" s="2" t="s">
        <v>492</v>
      </c>
      <c r="I84" s="2" t="s">
        <v>53</v>
      </c>
      <c r="J84" s="61" t="s">
        <v>39</v>
      </c>
      <c r="K84" s="2" t="s">
        <v>29</v>
      </c>
      <c r="L84" s="2" t="s">
        <v>69</v>
      </c>
      <c r="M84" s="6" t="s">
        <v>770</v>
      </c>
      <c r="N84" s="6" t="s">
        <v>494</v>
      </c>
      <c r="O84" s="2"/>
      <c r="P84" s="2"/>
      <c r="Q84" s="5" t="s">
        <v>214</v>
      </c>
      <c r="R84" s="5" t="s">
        <v>34</v>
      </c>
      <c r="S84" s="74">
        <v>1</v>
      </c>
      <c r="T84" s="2"/>
      <c r="U84" s="2"/>
      <c r="V84" s="2"/>
      <c r="W84" s="2"/>
      <c r="X84" s="2">
        <v>5</v>
      </c>
      <c r="Y84" s="2">
        <v>5</v>
      </c>
      <c r="Z84" s="2"/>
      <c r="AA84" s="2"/>
      <c r="AB84" s="2"/>
      <c r="AC84" s="2"/>
      <c r="AD84" s="2">
        <v>8</v>
      </c>
      <c r="AE84" s="2">
        <v>8</v>
      </c>
      <c r="AF84" s="2"/>
      <c r="AG84" s="2"/>
      <c r="AH84" s="2"/>
      <c r="AI84" s="2"/>
      <c r="AJ84" s="2">
        <v>15</v>
      </c>
      <c r="AK84" s="2">
        <v>15</v>
      </c>
      <c r="AL84" s="2"/>
      <c r="AM84" s="2"/>
      <c r="AN84" s="2"/>
      <c r="AO84" s="2"/>
      <c r="AP84" s="2"/>
      <c r="AQ84" s="2"/>
      <c r="AR84" s="22">
        <f t="shared" si="7"/>
        <v>28</v>
      </c>
      <c r="AS84" s="22">
        <f t="shared" si="7"/>
        <v>28</v>
      </c>
      <c r="AT84" s="19">
        <f t="shared" si="6"/>
        <v>1</v>
      </c>
      <c r="AU84" s="78" t="s">
        <v>35</v>
      </c>
      <c r="AV84" s="60"/>
    </row>
    <row r="86" spans="2:48" ht="13.5" thickBot="1"/>
    <row r="87" spans="2:48" ht="60" customHeight="1" thickBot="1">
      <c r="B87" s="235" t="s">
        <v>530</v>
      </c>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7"/>
    </row>
    <row r="89" spans="2:48">
      <c r="D89" s="7">
        <v>2</v>
      </c>
    </row>
    <row r="90" spans="2:48">
      <c r="D90" s="7">
        <v>7</v>
      </c>
    </row>
    <row r="91" spans="2:48">
      <c r="D91" s="7">
        <v>3</v>
      </c>
    </row>
  </sheetData>
  <autoFilter ref="A7:AW84" xr:uid="{00000000-0009-0000-0000-000007000000}"/>
  <mergeCells count="14">
    <mergeCell ref="B87:AV87"/>
    <mergeCell ref="F5:AI6"/>
    <mergeCell ref="AJ5:AQ6"/>
    <mergeCell ref="AR5:AV6"/>
    <mergeCell ref="B2:B6"/>
    <mergeCell ref="C2:E4"/>
    <mergeCell ref="F2:AI4"/>
    <mergeCell ref="AJ2:AQ2"/>
    <mergeCell ref="AR2:AV2"/>
    <mergeCell ref="AJ3:AQ3"/>
    <mergeCell ref="AR3:AV3"/>
    <mergeCell ref="AJ4:AQ4"/>
    <mergeCell ref="AR4:AV4"/>
    <mergeCell ref="C5:E6"/>
  </mergeCells>
  <pageMargins left="0.7" right="0.7" top="0.75" bottom="0.75" header="0.3" footer="0.3"/>
  <pageSetup scale="80" orientation="portrait" r:id="rId1"/>
  <rowBreaks count="1" manualBreakCount="1">
    <brk id="18"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175" zoomScaleNormal="175" workbookViewId="0">
      <selection activeCell="I17" sqref="F1:I17"/>
    </sheetView>
  </sheetViews>
  <sheetFormatPr defaultColWidth="11.42578125"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E28"/>
  <sheetViews>
    <sheetView zoomScale="120" zoomScaleNormal="120" workbookViewId="0">
      <pane xSplit="1" ySplit="2" topLeftCell="B3" activePane="bottomRight" state="frozen"/>
      <selection pane="bottomRight" activeCell="C2" sqref="A2:XFD2"/>
      <selection pane="bottomLeft" activeCell="A3" sqref="A3"/>
      <selection pane="topRight" activeCell="B1" sqref="B1"/>
    </sheetView>
  </sheetViews>
  <sheetFormatPr defaultColWidth="11.42578125" defaultRowHeight="12.75"/>
  <cols>
    <col min="1" max="1" width="40.7109375" style="8" customWidth="1"/>
    <col min="2" max="2" width="35.7109375" style="8" customWidth="1"/>
    <col min="3" max="3" width="27.85546875" style="8" customWidth="1"/>
    <col min="4" max="4" width="27" style="8" customWidth="1"/>
    <col min="5" max="5" width="28.28515625" style="8" customWidth="1"/>
    <col min="6" max="16384" width="11.42578125" style="8"/>
  </cols>
  <sheetData>
    <row r="1" spans="1:5">
      <c r="A1" s="241" t="s">
        <v>796</v>
      </c>
      <c r="B1" s="241" t="s">
        <v>18</v>
      </c>
      <c r="C1" s="241" t="s">
        <v>797</v>
      </c>
      <c r="D1" s="241"/>
      <c r="E1" s="240" t="s">
        <v>798</v>
      </c>
    </row>
    <row r="2" spans="1:5">
      <c r="A2" s="241"/>
      <c r="B2" s="241"/>
      <c r="C2" s="170" t="s">
        <v>799</v>
      </c>
      <c r="D2" s="170" t="s">
        <v>800</v>
      </c>
      <c r="E2" s="240"/>
    </row>
    <row r="3" spans="1:5" ht="52.5" hidden="1" customHeight="1">
      <c r="A3" s="9" t="s">
        <v>801</v>
      </c>
      <c r="B3" s="9" t="s">
        <v>802</v>
      </c>
      <c r="C3" s="9" t="s">
        <v>803</v>
      </c>
      <c r="D3" s="9" t="s">
        <v>804</v>
      </c>
      <c r="E3" s="9" t="s">
        <v>805</v>
      </c>
    </row>
    <row r="4" spans="1:5" ht="38.25" hidden="1">
      <c r="A4" s="9" t="s">
        <v>806</v>
      </c>
      <c r="B4" s="9" t="s">
        <v>807</v>
      </c>
      <c r="C4" s="9" t="s">
        <v>808</v>
      </c>
      <c r="D4" s="9" t="s">
        <v>809</v>
      </c>
      <c r="E4" s="9" t="s">
        <v>810</v>
      </c>
    </row>
    <row r="5" spans="1:5" ht="51" hidden="1">
      <c r="A5" s="9" t="s">
        <v>811</v>
      </c>
      <c r="B5" s="171" t="s">
        <v>812</v>
      </c>
      <c r="C5" s="171" t="s">
        <v>813</v>
      </c>
      <c r="D5" s="171" t="s">
        <v>814</v>
      </c>
      <c r="E5" s="171" t="s">
        <v>815</v>
      </c>
    </row>
    <row r="6" spans="1:5" ht="51">
      <c r="A6" s="9" t="s">
        <v>811</v>
      </c>
      <c r="B6" s="171" t="s">
        <v>816</v>
      </c>
      <c r="C6" s="171" t="s">
        <v>817</v>
      </c>
      <c r="D6" s="171" t="s">
        <v>818</v>
      </c>
      <c r="E6" s="171" t="s">
        <v>819</v>
      </c>
    </row>
    <row r="7" spans="1:5" ht="51" hidden="1">
      <c r="A7" s="9" t="s">
        <v>811</v>
      </c>
      <c r="B7" s="171" t="s">
        <v>820</v>
      </c>
      <c r="C7" s="171" t="s">
        <v>821</v>
      </c>
      <c r="D7" s="171" t="s">
        <v>822</v>
      </c>
      <c r="E7" s="171" t="s">
        <v>823</v>
      </c>
    </row>
    <row r="8" spans="1:5" ht="51" hidden="1">
      <c r="A8" s="9" t="s">
        <v>811</v>
      </c>
      <c r="B8" s="171" t="s">
        <v>824</v>
      </c>
      <c r="C8" s="171" t="s">
        <v>825</v>
      </c>
      <c r="D8" s="171" t="s">
        <v>826</v>
      </c>
      <c r="E8" s="171" t="s">
        <v>827</v>
      </c>
    </row>
    <row r="9" spans="1:5" ht="55.5" hidden="1" customHeight="1">
      <c r="A9" s="9" t="s">
        <v>811</v>
      </c>
      <c r="B9" s="171" t="s">
        <v>828</v>
      </c>
      <c r="C9" s="171" t="s">
        <v>829</v>
      </c>
      <c r="D9" s="171" t="s">
        <v>830</v>
      </c>
      <c r="E9" s="171" t="s">
        <v>831</v>
      </c>
    </row>
    <row r="10" spans="1:5" ht="63.75" hidden="1">
      <c r="A10" s="9" t="s">
        <v>832</v>
      </c>
      <c r="B10" s="171" t="s">
        <v>833</v>
      </c>
      <c r="C10" s="171" t="s">
        <v>834</v>
      </c>
      <c r="D10" s="171" t="s">
        <v>835</v>
      </c>
      <c r="E10" s="171" t="s">
        <v>836</v>
      </c>
    </row>
    <row r="11" spans="1:5" ht="63.75" hidden="1">
      <c r="A11" s="9" t="s">
        <v>832</v>
      </c>
      <c r="B11" s="171" t="s">
        <v>837</v>
      </c>
      <c r="C11" s="171" t="s">
        <v>838</v>
      </c>
      <c r="D11" s="171" t="s">
        <v>835</v>
      </c>
      <c r="E11" s="171" t="s">
        <v>839</v>
      </c>
    </row>
    <row r="12" spans="1:5" ht="129" hidden="1" customHeight="1">
      <c r="A12" s="9" t="s">
        <v>840</v>
      </c>
      <c r="B12" s="171" t="s">
        <v>841</v>
      </c>
      <c r="C12" s="171" t="s">
        <v>842</v>
      </c>
      <c r="D12" s="171" t="s">
        <v>843</v>
      </c>
      <c r="E12" s="171" t="s">
        <v>844</v>
      </c>
    </row>
    <row r="13" spans="1:5" ht="89.25" hidden="1">
      <c r="A13" s="9" t="s">
        <v>840</v>
      </c>
      <c r="B13" s="171" t="s">
        <v>845</v>
      </c>
      <c r="C13" s="171" t="s">
        <v>846</v>
      </c>
      <c r="D13" s="171" t="s">
        <v>835</v>
      </c>
      <c r="E13" s="171" t="s">
        <v>847</v>
      </c>
    </row>
    <row r="14" spans="1:5" ht="89.25" hidden="1">
      <c r="A14" s="9" t="s">
        <v>840</v>
      </c>
      <c r="B14" s="171" t="s">
        <v>848</v>
      </c>
      <c r="C14" s="171" t="s">
        <v>849</v>
      </c>
      <c r="D14" s="171" t="s">
        <v>850</v>
      </c>
      <c r="E14" s="171" t="s">
        <v>851</v>
      </c>
    </row>
    <row r="15" spans="1:5" ht="89.25" hidden="1">
      <c r="A15" s="9" t="s">
        <v>840</v>
      </c>
      <c r="B15" s="171" t="s">
        <v>852</v>
      </c>
      <c r="C15" s="171" t="s">
        <v>853</v>
      </c>
      <c r="D15" s="171" t="s">
        <v>843</v>
      </c>
      <c r="E15" s="171" t="s">
        <v>854</v>
      </c>
    </row>
    <row r="16" spans="1:5" ht="89.25" hidden="1">
      <c r="A16" s="9" t="s">
        <v>840</v>
      </c>
      <c r="B16" s="171" t="s">
        <v>855</v>
      </c>
      <c r="C16" s="171" t="s">
        <v>856</v>
      </c>
      <c r="D16" s="171" t="s">
        <v>835</v>
      </c>
      <c r="E16" s="171" t="s">
        <v>857</v>
      </c>
    </row>
    <row r="17" spans="1:5" ht="89.25" hidden="1">
      <c r="A17" s="9" t="s">
        <v>840</v>
      </c>
      <c r="B17" s="171" t="s">
        <v>858</v>
      </c>
      <c r="C17" s="171" t="s">
        <v>859</v>
      </c>
      <c r="D17" s="171" t="s">
        <v>860</v>
      </c>
      <c r="E17" s="171" t="s">
        <v>861</v>
      </c>
    </row>
    <row r="18" spans="1:5" ht="89.25" hidden="1">
      <c r="A18" s="9" t="s">
        <v>840</v>
      </c>
      <c r="B18" s="171" t="s">
        <v>862</v>
      </c>
      <c r="C18" s="171" t="s">
        <v>863</v>
      </c>
      <c r="D18" s="171" t="s">
        <v>864</v>
      </c>
      <c r="E18" s="171" t="s">
        <v>865</v>
      </c>
    </row>
    <row r="19" spans="1:5" ht="38.25" hidden="1">
      <c r="A19" s="9" t="s">
        <v>866</v>
      </c>
      <c r="B19" s="171" t="s">
        <v>867</v>
      </c>
      <c r="C19" s="171" t="s">
        <v>868</v>
      </c>
      <c r="D19" s="171" t="s">
        <v>869</v>
      </c>
      <c r="E19" s="171" t="s">
        <v>870</v>
      </c>
    </row>
    <row r="20" spans="1:5" ht="38.25" hidden="1">
      <c r="A20" s="9" t="s">
        <v>866</v>
      </c>
      <c r="B20" s="171" t="s">
        <v>871</v>
      </c>
      <c r="C20" s="171" t="s">
        <v>872</v>
      </c>
      <c r="D20" s="171" t="s">
        <v>869</v>
      </c>
      <c r="E20" s="171" t="s">
        <v>873</v>
      </c>
    </row>
    <row r="21" spans="1:5" ht="50.25" hidden="1" customHeight="1">
      <c r="A21" s="9" t="s">
        <v>866</v>
      </c>
      <c r="B21" s="171" t="s">
        <v>874</v>
      </c>
      <c r="C21" s="171" t="s">
        <v>875</v>
      </c>
      <c r="D21" s="171" t="s">
        <v>869</v>
      </c>
      <c r="E21" s="171" t="s">
        <v>876</v>
      </c>
    </row>
    <row r="22" spans="1:5" ht="57.75" hidden="1" customHeight="1">
      <c r="A22" s="9" t="s">
        <v>877</v>
      </c>
      <c r="B22" s="171" t="s">
        <v>878</v>
      </c>
      <c r="C22" s="171" t="s">
        <v>879</v>
      </c>
      <c r="D22" s="171" t="s">
        <v>835</v>
      </c>
      <c r="E22" s="171" t="s">
        <v>880</v>
      </c>
    </row>
    <row r="23" spans="1:5" ht="62.25" hidden="1" customHeight="1">
      <c r="A23" s="9" t="s">
        <v>877</v>
      </c>
      <c r="B23" s="171" t="s">
        <v>837</v>
      </c>
      <c r="C23" s="171" t="s">
        <v>838</v>
      </c>
      <c r="D23" s="171" t="s">
        <v>835</v>
      </c>
      <c r="E23" s="171" t="s">
        <v>839</v>
      </c>
    </row>
    <row r="24" spans="1:5" ht="38.25" hidden="1">
      <c r="A24" s="9" t="s">
        <v>881</v>
      </c>
      <c r="B24" s="171" t="s">
        <v>882</v>
      </c>
      <c r="C24" s="171" t="s">
        <v>883</v>
      </c>
      <c r="D24" s="171" t="s">
        <v>884</v>
      </c>
      <c r="E24" s="171" t="s">
        <v>885</v>
      </c>
    </row>
    <row r="25" spans="1:5" ht="51" hidden="1">
      <c r="A25" s="9" t="s">
        <v>881</v>
      </c>
      <c r="B25" s="171" t="s">
        <v>886</v>
      </c>
      <c r="C25" s="171" t="s">
        <v>887</v>
      </c>
      <c r="D25" s="171" t="s">
        <v>835</v>
      </c>
      <c r="E25" s="171" t="s">
        <v>888</v>
      </c>
    </row>
    <row r="26" spans="1:5" ht="69.75" hidden="1" customHeight="1">
      <c r="A26" s="9" t="s">
        <v>881</v>
      </c>
      <c r="B26" s="242" t="s">
        <v>889</v>
      </c>
      <c r="C26" s="242" t="s">
        <v>890</v>
      </c>
      <c r="D26" s="242" t="s">
        <v>891</v>
      </c>
      <c r="E26" s="171" t="s">
        <v>892</v>
      </c>
    </row>
    <row r="27" spans="1:5" ht="38.25" hidden="1">
      <c r="A27" s="9" t="s">
        <v>881</v>
      </c>
      <c r="B27" s="242"/>
      <c r="C27" s="242"/>
      <c r="D27" s="242"/>
      <c r="E27" s="171" t="s">
        <v>893</v>
      </c>
    </row>
    <row r="28" spans="1:5" ht="63.75" hidden="1">
      <c r="A28" s="9" t="s">
        <v>881</v>
      </c>
      <c r="B28" s="171" t="s">
        <v>894</v>
      </c>
      <c r="C28" s="171" t="s">
        <v>895</v>
      </c>
      <c r="D28" s="171" t="s">
        <v>896</v>
      </c>
      <c r="E28" s="171" t="s">
        <v>897</v>
      </c>
    </row>
  </sheetData>
  <autoFilter ref="A2:E28" xr:uid="{00000000-0009-0000-0000-000009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8"/>
  <sheetViews>
    <sheetView workbookViewId="0">
      <selection activeCell="H30" sqref="H30"/>
    </sheetView>
  </sheetViews>
  <sheetFormatPr defaultColWidth="11.42578125" defaultRowHeight="15"/>
  <cols>
    <col min="1" max="1" width="21.140625" style="18" customWidth="1"/>
    <col min="2" max="2" width="30.28515625" customWidth="1"/>
    <col min="3" max="3" width="20.85546875" style="18" customWidth="1"/>
    <col min="4" max="4" width="38.140625" customWidth="1"/>
  </cols>
  <sheetData>
    <row r="1" spans="1:4">
      <c r="A1" s="243" t="s">
        <v>898</v>
      </c>
      <c r="B1" s="243"/>
      <c r="C1" s="243" t="s">
        <v>18</v>
      </c>
      <c r="D1" s="243"/>
    </row>
    <row r="2" spans="1:4" ht="16.5">
      <c r="A2" s="16" t="s">
        <v>899</v>
      </c>
      <c r="B2" s="16" t="s">
        <v>799</v>
      </c>
      <c r="C2" s="16" t="s">
        <v>900</v>
      </c>
      <c r="D2" s="16" t="s">
        <v>901</v>
      </c>
    </row>
    <row r="3" spans="1:4" ht="38.25">
      <c r="A3" s="17">
        <v>7507</v>
      </c>
      <c r="B3" s="13" t="s">
        <v>902</v>
      </c>
      <c r="C3" s="10">
        <v>1</v>
      </c>
      <c r="D3" s="14" t="s">
        <v>903</v>
      </c>
    </row>
    <row r="4" spans="1:4" ht="51">
      <c r="A4" s="17">
        <v>7507</v>
      </c>
      <c r="B4" s="13" t="s">
        <v>902</v>
      </c>
      <c r="C4" s="10">
        <v>2</v>
      </c>
      <c r="D4" s="12" t="s">
        <v>904</v>
      </c>
    </row>
    <row r="5" spans="1:4" ht="33">
      <c r="A5" s="17">
        <v>7507</v>
      </c>
      <c r="B5" s="13" t="s">
        <v>902</v>
      </c>
      <c r="C5" s="10">
        <v>4</v>
      </c>
      <c r="D5" s="12" t="s">
        <v>905</v>
      </c>
    </row>
    <row r="6" spans="1:4" ht="33">
      <c r="A6" s="17">
        <v>7507</v>
      </c>
      <c r="B6" s="13" t="s">
        <v>902</v>
      </c>
      <c r="C6" s="10">
        <v>5</v>
      </c>
      <c r="D6" s="12" t="s">
        <v>906</v>
      </c>
    </row>
    <row r="7" spans="1:4" ht="38.25">
      <c r="A7" s="17">
        <v>7507</v>
      </c>
      <c r="B7" s="13" t="s">
        <v>902</v>
      </c>
      <c r="C7" s="10">
        <v>19</v>
      </c>
      <c r="D7" s="12" t="s">
        <v>907</v>
      </c>
    </row>
    <row r="8" spans="1:4" ht="38.25">
      <c r="A8" s="17">
        <v>7507</v>
      </c>
      <c r="B8" s="13" t="s">
        <v>902</v>
      </c>
      <c r="C8" s="10">
        <v>6</v>
      </c>
      <c r="D8" s="12" t="s">
        <v>908</v>
      </c>
    </row>
    <row r="9" spans="1:4" ht="38.25">
      <c r="A9" s="17">
        <v>7507</v>
      </c>
      <c r="B9" s="13" t="s">
        <v>902</v>
      </c>
      <c r="C9" s="10">
        <v>7</v>
      </c>
      <c r="D9" s="14" t="s">
        <v>909</v>
      </c>
    </row>
    <row r="10" spans="1:4" ht="51">
      <c r="A10" s="17">
        <v>7507</v>
      </c>
      <c r="B10" s="13" t="s">
        <v>902</v>
      </c>
      <c r="C10" s="10">
        <v>8</v>
      </c>
      <c r="D10" s="14" t="s">
        <v>910</v>
      </c>
    </row>
    <row r="11" spans="1:4" ht="38.25">
      <c r="A11" s="17">
        <v>7507</v>
      </c>
      <c r="B11" s="13" t="s">
        <v>902</v>
      </c>
      <c r="C11" s="10">
        <v>9</v>
      </c>
      <c r="D11" s="12" t="s">
        <v>911</v>
      </c>
    </row>
    <row r="12" spans="1:4" ht="38.25">
      <c r="A12" s="17">
        <v>7507</v>
      </c>
      <c r="B12" s="13" t="s">
        <v>902</v>
      </c>
      <c r="C12" s="10">
        <v>10</v>
      </c>
      <c r="D12" s="12" t="s">
        <v>912</v>
      </c>
    </row>
    <row r="13" spans="1:4" ht="38.25">
      <c r="A13" s="17">
        <v>7507</v>
      </c>
      <c r="B13" s="13" t="s">
        <v>902</v>
      </c>
      <c r="C13" s="10">
        <v>11</v>
      </c>
      <c r="D13" s="12" t="s">
        <v>913</v>
      </c>
    </row>
    <row r="14" spans="1:4" ht="38.25">
      <c r="A14" s="17">
        <v>7507</v>
      </c>
      <c r="B14" s="13" t="s">
        <v>902</v>
      </c>
      <c r="C14" s="10">
        <v>12</v>
      </c>
      <c r="D14" s="14" t="s">
        <v>914</v>
      </c>
    </row>
    <row r="15" spans="1:4" ht="33">
      <c r="A15" s="17">
        <v>7507</v>
      </c>
      <c r="B15" s="13" t="s">
        <v>902</v>
      </c>
      <c r="C15" s="10">
        <v>13</v>
      </c>
      <c r="D15" s="12" t="s">
        <v>915</v>
      </c>
    </row>
    <row r="16" spans="1:4" ht="38.25">
      <c r="A16" s="17">
        <v>7507</v>
      </c>
      <c r="B16" s="13" t="s">
        <v>902</v>
      </c>
      <c r="C16" s="10">
        <v>14</v>
      </c>
      <c r="D16" s="12" t="s">
        <v>916</v>
      </c>
    </row>
    <row r="17" spans="1:4" ht="38.25">
      <c r="A17" s="17">
        <v>7507</v>
      </c>
      <c r="B17" s="13" t="s">
        <v>902</v>
      </c>
      <c r="C17" s="10">
        <v>15</v>
      </c>
      <c r="D17" s="12" t="s">
        <v>917</v>
      </c>
    </row>
    <row r="18" spans="1:4" ht="38.25">
      <c r="A18" s="17">
        <v>7507</v>
      </c>
      <c r="B18" s="13" t="s">
        <v>902</v>
      </c>
      <c r="C18" s="10">
        <v>17</v>
      </c>
      <c r="D18" s="14" t="s">
        <v>918</v>
      </c>
    </row>
    <row r="19" spans="1:4" ht="38.25">
      <c r="A19" s="17">
        <v>7507</v>
      </c>
      <c r="B19" s="13" t="s">
        <v>902</v>
      </c>
      <c r="C19" s="10">
        <v>18</v>
      </c>
      <c r="D19" s="12" t="s">
        <v>919</v>
      </c>
    </row>
    <row r="20" spans="1:4" ht="38.25">
      <c r="A20" s="17">
        <v>7507</v>
      </c>
      <c r="B20" s="13" t="s">
        <v>902</v>
      </c>
      <c r="C20" s="10">
        <v>20</v>
      </c>
      <c r="D20" s="12" t="s">
        <v>920</v>
      </c>
    </row>
    <row r="21" spans="1:4" ht="38.25">
      <c r="A21" s="17">
        <v>7507</v>
      </c>
      <c r="B21" s="13" t="s">
        <v>902</v>
      </c>
      <c r="C21" s="10">
        <v>24</v>
      </c>
      <c r="D21" s="12" t="s">
        <v>921</v>
      </c>
    </row>
    <row r="22" spans="1:4" ht="33">
      <c r="A22" s="17">
        <v>7507</v>
      </c>
      <c r="B22" s="13" t="s">
        <v>902</v>
      </c>
      <c r="C22" s="10">
        <v>26</v>
      </c>
      <c r="D22" s="15" t="s">
        <v>922</v>
      </c>
    </row>
    <row r="23" spans="1:4" ht="33">
      <c r="A23" s="17">
        <v>7507</v>
      </c>
      <c r="B23" s="13" t="s">
        <v>902</v>
      </c>
      <c r="C23" s="10">
        <v>27</v>
      </c>
      <c r="D23" s="9" t="s">
        <v>923</v>
      </c>
    </row>
    <row r="24" spans="1:4" ht="89.25">
      <c r="A24" s="17">
        <v>7512</v>
      </c>
      <c r="B24" s="13" t="s">
        <v>924</v>
      </c>
      <c r="C24" s="10">
        <v>6</v>
      </c>
      <c r="D24" s="12" t="s">
        <v>925</v>
      </c>
    </row>
    <row r="25" spans="1:4" ht="51">
      <c r="A25" s="17">
        <v>7512</v>
      </c>
      <c r="B25" s="13" t="s">
        <v>924</v>
      </c>
      <c r="C25" s="10">
        <v>4</v>
      </c>
      <c r="D25" s="12" t="s">
        <v>926</v>
      </c>
    </row>
    <row r="26" spans="1:4" ht="76.5">
      <c r="A26" s="17">
        <v>7512</v>
      </c>
      <c r="B26" s="13" t="s">
        <v>924</v>
      </c>
      <c r="C26" s="10">
        <v>5</v>
      </c>
      <c r="D26" s="12" t="s">
        <v>927</v>
      </c>
    </row>
    <row r="27" spans="1:4" ht="33">
      <c r="A27" s="17">
        <v>7512</v>
      </c>
      <c r="B27" s="13" t="s">
        <v>924</v>
      </c>
      <c r="C27" s="10">
        <v>9</v>
      </c>
      <c r="D27" s="12" t="s">
        <v>928</v>
      </c>
    </row>
    <row r="28" spans="1:4" ht="63.75">
      <c r="A28" s="17">
        <v>7512</v>
      </c>
      <c r="B28" s="13" t="s">
        <v>924</v>
      </c>
      <c r="C28" s="10">
        <v>2</v>
      </c>
      <c r="D28" s="12" t="s">
        <v>929</v>
      </c>
    </row>
    <row r="29" spans="1:4" ht="51">
      <c r="A29" s="17">
        <v>7512</v>
      </c>
      <c r="B29" s="13" t="s">
        <v>924</v>
      </c>
      <c r="C29" s="11">
        <v>7</v>
      </c>
      <c r="D29" s="15" t="s">
        <v>930</v>
      </c>
    </row>
    <row r="30" spans="1:4" ht="33">
      <c r="A30" s="17">
        <v>7510</v>
      </c>
      <c r="B30" s="13" t="s">
        <v>931</v>
      </c>
      <c r="C30" s="10">
        <v>5</v>
      </c>
      <c r="D30" s="14" t="s">
        <v>932</v>
      </c>
    </row>
    <row r="31" spans="1:4" ht="33">
      <c r="A31" s="17">
        <v>7510</v>
      </c>
      <c r="B31" s="13" t="s">
        <v>931</v>
      </c>
      <c r="C31" s="10">
        <v>7</v>
      </c>
      <c r="D31" s="12" t="s">
        <v>933</v>
      </c>
    </row>
    <row r="32" spans="1:4" ht="38.25">
      <c r="A32" s="17">
        <v>7513</v>
      </c>
      <c r="B32" s="13" t="s">
        <v>934</v>
      </c>
      <c r="C32" s="10">
        <v>1</v>
      </c>
      <c r="D32" s="12" t="s">
        <v>935</v>
      </c>
    </row>
    <row r="33" spans="1:4" ht="25.5">
      <c r="A33" s="17">
        <v>7513</v>
      </c>
      <c r="B33" s="13" t="s">
        <v>934</v>
      </c>
      <c r="C33" s="10">
        <v>3</v>
      </c>
      <c r="D33" s="12" t="s">
        <v>936</v>
      </c>
    </row>
    <row r="34" spans="1:4" ht="25.5">
      <c r="A34" s="17">
        <v>7513</v>
      </c>
      <c r="B34" s="13" t="s">
        <v>934</v>
      </c>
      <c r="C34" s="10">
        <v>2</v>
      </c>
      <c r="D34" s="14" t="s">
        <v>937</v>
      </c>
    </row>
    <row r="35" spans="1:4" ht="38.25">
      <c r="A35" s="17">
        <v>7513</v>
      </c>
      <c r="B35" s="13" t="s">
        <v>934</v>
      </c>
      <c r="C35" s="10">
        <v>7</v>
      </c>
      <c r="D35" s="12" t="s">
        <v>938</v>
      </c>
    </row>
    <row r="36" spans="1:4" ht="51">
      <c r="A36" s="17">
        <v>7513</v>
      </c>
      <c r="B36" s="13" t="s">
        <v>934</v>
      </c>
      <c r="C36" s="10">
        <v>10</v>
      </c>
      <c r="D36" s="171" t="s">
        <v>939</v>
      </c>
    </row>
    <row r="37" spans="1:4" ht="38.25">
      <c r="A37" s="17">
        <v>7513</v>
      </c>
      <c r="B37" s="13" t="s">
        <v>934</v>
      </c>
      <c r="C37" s="10">
        <v>5</v>
      </c>
      <c r="D37" s="12" t="s">
        <v>940</v>
      </c>
    </row>
    <row r="38" spans="1:4" ht="49.5">
      <c r="A38" s="17">
        <v>7532</v>
      </c>
      <c r="B38" s="13" t="s">
        <v>941</v>
      </c>
      <c r="C38" s="10">
        <v>1</v>
      </c>
      <c r="D38" s="12" t="s">
        <v>942</v>
      </c>
    </row>
    <row r="39" spans="1:4" ht="49.5">
      <c r="A39" s="17">
        <v>7532</v>
      </c>
      <c r="B39" s="13" t="s">
        <v>941</v>
      </c>
      <c r="C39" s="10">
        <v>2</v>
      </c>
      <c r="D39" s="12" t="s">
        <v>943</v>
      </c>
    </row>
    <row r="40" spans="1:4" ht="49.5">
      <c r="A40" s="17">
        <v>7532</v>
      </c>
      <c r="B40" s="13" t="s">
        <v>941</v>
      </c>
      <c r="C40" s="10">
        <v>3</v>
      </c>
      <c r="D40" s="12" t="s">
        <v>944</v>
      </c>
    </row>
    <row r="41" spans="1:4" ht="38.25">
      <c r="A41" s="17">
        <v>7511</v>
      </c>
      <c r="B41" s="13" t="s">
        <v>945</v>
      </c>
      <c r="C41" s="10">
        <v>1</v>
      </c>
      <c r="D41" s="14" t="s">
        <v>882</v>
      </c>
    </row>
    <row r="42" spans="1:4" ht="33">
      <c r="A42" s="17">
        <v>7511</v>
      </c>
      <c r="B42" s="13" t="s">
        <v>945</v>
      </c>
      <c r="C42" s="10">
        <v>2</v>
      </c>
      <c r="D42" s="14" t="s">
        <v>946</v>
      </c>
    </row>
    <row r="43" spans="1:4" ht="33">
      <c r="A43" s="17">
        <v>7511</v>
      </c>
      <c r="B43" s="13" t="s">
        <v>945</v>
      </c>
      <c r="C43" s="10">
        <v>6</v>
      </c>
      <c r="D43" s="14" t="s">
        <v>947</v>
      </c>
    </row>
    <row r="44" spans="1:4" ht="51">
      <c r="A44" s="17">
        <v>7515</v>
      </c>
      <c r="B44" s="13" t="s">
        <v>948</v>
      </c>
      <c r="C44" s="10">
        <v>11</v>
      </c>
      <c r="D44" s="14" t="s">
        <v>949</v>
      </c>
    </row>
    <row r="45" spans="1:4" ht="38.25">
      <c r="A45" s="17">
        <v>7515</v>
      </c>
      <c r="B45" s="13" t="s">
        <v>948</v>
      </c>
      <c r="C45" s="10">
        <v>12</v>
      </c>
      <c r="D45" s="14" t="s">
        <v>950</v>
      </c>
    </row>
    <row r="46" spans="1:4" ht="51">
      <c r="A46" s="17">
        <v>7514</v>
      </c>
      <c r="B46" s="13" t="s">
        <v>951</v>
      </c>
      <c r="C46" s="10">
        <v>1</v>
      </c>
      <c r="D46" s="14" t="s">
        <v>952</v>
      </c>
    </row>
    <row r="47" spans="1:4" ht="49.5">
      <c r="A47" s="17">
        <v>7514</v>
      </c>
      <c r="B47" s="13" t="s">
        <v>951</v>
      </c>
      <c r="C47" s="10">
        <v>3</v>
      </c>
      <c r="D47" s="14" t="s">
        <v>947</v>
      </c>
    </row>
    <row r="48" spans="1:4" ht="49.5">
      <c r="A48" s="17">
        <v>7514</v>
      </c>
      <c r="B48" s="13" t="s">
        <v>951</v>
      </c>
      <c r="C48" s="10">
        <v>4</v>
      </c>
      <c r="D48" s="14" t="s">
        <v>953</v>
      </c>
    </row>
  </sheetData>
  <mergeCells count="2">
    <mergeCell ref="C1:D1"/>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4"/>
  <sheetViews>
    <sheetView workbookViewId="0">
      <pane xSplit="2" ySplit="2" topLeftCell="C12" activePane="bottomRight" state="frozen"/>
      <selection pane="bottomRight" activeCell="B24" sqref="B24"/>
      <selection pane="bottomLeft" activeCell="A3" sqref="A3"/>
      <selection pane="topRight" activeCell="C1" sqref="C1"/>
    </sheetView>
  </sheetViews>
  <sheetFormatPr defaultColWidth="11.42578125" defaultRowHeight="15"/>
  <cols>
    <col min="1" max="1" width="11.42578125" style="25"/>
    <col min="2" max="2" width="60.140625" style="25" customWidth="1"/>
    <col min="3" max="3" width="13" style="25" customWidth="1"/>
    <col min="4" max="9" width="18" style="25" customWidth="1"/>
    <col min="10" max="10" width="22.28515625" style="25" customWidth="1"/>
    <col min="11" max="11" width="17.140625" style="25" customWidth="1"/>
    <col min="12" max="16384" width="11.42578125" style="25"/>
  </cols>
  <sheetData>
    <row r="1" spans="1:11">
      <c r="A1" s="244" t="s">
        <v>954</v>
      </c>
      <c r="B1" s="244" t="s">
        <v>955</v>
      </c>
      <c r="C1" s="244" t="s">
        <v>956</v>
      </c>
      <c r="D1" s="244" t="s">
        <v>957</v>
      </c>
      <c r="E1" s="244" t="s">
        <v>958</v>
      </c>
      <c r="F1" s="244" t="s">
        <v>959</v>
      </c>
      <c r="G1" s="244" t="s">
        <v>960</v>
      </c>
      <c r="H1" s="172"/>
      <c r="I1" s="172" t="s">
        <v>961</v>
      </c>
      <c r="J1" s="172"/>
      <c r="K1" s="244" t="s">
        <v>962</v>
      </c>
    </row>
    <row r="2" spans="1:11" ht="15" customHeight="1">
      <c r="A2" s="244"/>
      <c r="B2" s="244"/>
      <c r="C2" s="244"/>
      <c r="D2" s="244"/>
      <c r="E2" s="244"/>
      <c r="F2" s="244"/>
      <c r="G2" s="244"/>
      <c r="H2" s="172" t="s">
        <v>14</v>
      </c>
      <c r="I2" s="172" t="s">
        <v>963</v>
      </c>
      <c r="J2" s="172" t="s">
        <v>964</v>
      </c>
      <c r="K2" s="244"/>
    </row>
    <row r="3" spans="1:11">
      <c r="A3" s="26">
        <v>1</v>
      </c>
      <c r="B3" s="27" t="s">
        <v>965</v>
      </c>
      <c r="C3" s="28">
        <v>17.399999999999999</v>
      </c>
      <c r="D3" s="28">
        <v>13.1</v>
      </c>
      <c r="E3" s="28">
        <v>12</v>
      </c>
      <c r="F3" s="29" t="s">
        <v>966</v>
      </c>
      <c r="G3" s="26"/>
      <c r="H3" s="26"/>
      <c r="I3" s="26"/>
      <c r="J3" s="26"/>
      <c r="K3" s="26"/>
    </row>
    <row r="4" spans="1:11">
      <c r="A4" s="26">
        <v>2</v>
      </c>
      <c r="B4" s="27" t="s">
        <v>967</v>
      </c>
      <c r="C4" s="28">
        <v>169.2</v>
      </c>
      <c r="D4" s="28">
        <v>266</v>
      </c>
      <c r="E4" s="28">
        <v>143.80000000000001</v>
      </c>
      <c r="F4" s="29" t="s">
        <v>966</v>
      </c>
      <c r="G4" s="26"/>
      <c r="H4" s="26"/>
      <c r="I4" s="26"/>
      <c r="J4" s="26"/>
      <c r="K4" s="26"/>
    </row>
    <row r="5" spans="1:11">
      <c r="A5" s="26">
        <v>3</v>
      </c>
      <c r="B5" s="27" t="s">
        <v>968</v>
      </c>
      <c r="C5" s="28">
        <v>1573.9</v>
      </c>
      <c r="D5" s="28">
        <v>3919.9</v>
      </c>
      <c r="E5" s="28">
        <v>1307.44</v>
      </c>
      <c r="F5" s="29" t="s">
        <v>966</v>
      </c>
      <c r="G5" s="26"/>
      <c r="H5" s="26"/>
      <c r="I5" s="26"/>
      <c r="J5" s="26"/>
      <c r="K5" s="26"/>
    </row>
    <row r="6" spans="1:11" ht="30">
      <c r="A6" s="26">
        <v>4</v>
      </c>
      <c r="B6" s="27" t="s">
        <v>969</v>
      </c>
      <c r="C6" s="28">
        <v>18</v>
      </c>
      <c r="D6" s="28">
        <v>124</v>
      </c>
      <c r="E6" s="28">
        <v>35</v>
      </c>
      <c r="F6" s="29" t="s">
        <v>966</v>
      </c>
      <c r="G6" s="26"/>
      <c r="H6" s="26"/>
      <c r="I6" s="26"/>
      <c r="J6" s="26"/>
      <c r="K6" s="26"/>
    </row>
    <row r="7" spans="1:11" ht="30">
      <c r="A7" s="26">
        <v>5</v>
      </c>
      <c r="B7" s="27" t="s">
        <v>970</v>
      </c>
      <c r="C7" s="28">
        <v>379611</v>
      </c>
      <c r="D7" s="28">
        <v>1323310</v>
      </c>
      <c r="E7" s="28">
        <v>455533</v>
      </c>
      <c r="F7" s="29" t="s">
        <v>966</v>
      </c>
      <c r="G7" s="26"/>
      <c r="H7" s="26"/>
      <c r="I7" s="26"/>
      <c r="J7" s="26"/>
      <c r="K7" s="26"/>
    </row>
    <row r="8" spans="1:11" ht="30">
      <c r="A8" s="26">
        <v>6</v>
      </c>
      <c r="B8" s="27" t="s">
        <v>971</v>
      </c>
      <c r="C8" s="28">
        <v>1960697</v>
      </c>
      <c r="D8" s="28">
        <v>7033498</v>
      </c>
      <c r="E8" s="28">
        <v>9600000</v>
      </c>
      <c r="F8" s="29" t="s">
        <v>966</v>
      </c>
      <c r="G8" s="26"/>
      <c r="H8" s="26"/>
      <c r="I8" s="26"/>
      <c r="J8" s="26"/>
      <c r="K8" s="26"/>
    </row>
    <row r="9" spans="1:11" ht="30">
      <c r="A9" s="26">
        <v>1</v>
      </c>
      <c r="B9" s="27" t="s">
        <v>972</v>
      </c>
      <c r="C9" s="28">
        <v>0</v>
      </c>
      <c r="D9" s="28">
        <v>18</v>
      </c>
      <c r="E9" s="28">
        <v>20</v>
      </c>
      <c r="F9" s="29" t="s">
        <v>798</v>
      </c>
      <c r="G9" s="26"/>
      <c r="H9" s="26"/>
      <c r="I9" s="26"/>
      <c r="J9" s="26"/>
      <c r="K9" s="26"/>
    </row>
    <row r="10" spans="1:11" ht="30">
      <c r="A10" s="26">
        <v>4</v>
      </c>
      <c r="B10" s="27" t="s">
        <v>973</v>
      </c>
      <c r="C10" s="28">
        <v>0</v>
      </c>
      <c r="D10" s="28">
        <v>39</v>
      </c>
      <c r="E10" s="28">
        <v>5</v>
      </c>
      <c r="F10" s="29" t="s">
        <v>798</v>
      </c>
      <c r="G10" s="26"/>
      <c r="H10" s="26"/>
      <c r="I10" s="26"/>
      <c r="J10" s="26"/>
      <c r="K10" s="26"/>
    </row>
    <row r="11" spans="1:11">
      <c r="A11" s="26">
        <v>5</v>
      </c>
      <c r="B11" s="27" t="s">
        <v>974</v>
      </c>
      <c r="C11" s="28">
        <v>365352</v>
      </c>
      <c r="D11" s="28">
        <v>945436</v>
      </c>
      <c r="E11" s="28">
        <v>438422</v>
      </c>
      <c r="F11" s="29" t="s">
        <v>798</v>
      </c>
      <c r="G11" s="26"/>
      <c r="H11" s="26"/>
      <c r="I11" s="26"/>
      <c r="J11" s="26"/>
      <c r="K11" s="26"/>
    </row>
    <row r="12" spans="1:11" ht="30">
      <c r="A12" s="26">
        <v>6</v>
      </c>
      <c r="B12" s="27" t="s">
        <v>975</v>
      </c>
      <c r="C12" s="28">
        <v>14259</v>
      </c>
      <c r="D12" s="28">
        <v>69386</v>
      </c>
      <c r="E12" s="28">
        <v>17111</v>
      </c>
      <c r="F12" s="29" t="s">
        <v>798</v>
      </c>
      <c r="G12" s="26"/>
      <c r="H12" s="26"/>
      <c r="I12" s="26"/>
      <c r="J12" s="26"/>
      <c r="K12" s="26"/>
    </row>
    <row r="13" spans="1:11" ht="30">
      <c r="A13" s="26">
        <v>8</v>
      </c>
      <c r="B13" s="27" t="s">
        <v>849</v>
      </c>
      <c r="C13" s="28">
        <v>0</v>
      </c>
      <c r="D13" s="28">
        <v>604</v>
      </c>
      <c r="E13" s="28">
        <v>400</v>
      </c>
      <c r="F13" s="29" t="s">
        <v>798</v>
      </c>
      <c r="G13" s="26"/>
      <c r="H13" s="26"/>
      <c r="I13" s="26"/>
      <c r="J13" s="26"/>
      <c r="K13" s="26"/>
    </row>
    <row r="14" spans="1:11" ht="30">
      <c r="A14" s="26">
        <v>10</v>
      </c>
      <c r="B14" s="27" t="s">
        <v>976</v>
      </c>
      <c r="C14" s="28">
        <v>750</v>
      </c>
      <c r="D14" s="28">
        <v>1727</v>
      </c>
      <c r="E14" s="28">
        <v>863</v>
      </c>
      <c r="F14" s="29" t="s">
        <v>798</v>
      </c>
      <c r="G14" s="26"/>
      <c r="H14" s="26"/>
      <c r="I14" s="26"/>
      <c r="J14" s="26"/>
      <c r="K14" s="26"/>
    </row>
    <row r="15" spans="1:11" ht="30">
      <c r="A15" s="26">
        <v>13</v>
      </c>
      <c r="B15" s="27" t="s">
        <v>977</v>
      </c>
      <c r="C15" s="28">
        <v>0</v>
      </c>
      <c r="D15" s="28">
        <v>317</v>
      </c>
      <c r="E15" s="28">
        <v>70</v>
      </c>
      <c r="F15" s="29" t="s">
        <v>798</v>
      </c>
      <c r="G15" s="26"/>
      <c r="H15" s="26"/>
      <c r="I15" s="26"/>
      <c r="J15" s="26"/>
      <c r="K15" s="26"/>
    </row>
    <row r="16" spans="1:11" ht="30">
      <c r="A16" s="26">
        <v>14</v>
      </c>
      <c r="B16" s="27" t="s">
        <v>978</v>
      </c>
      <c r="C16" s="28">
        <v>66.739999999999995</v>
      </c>
      <c r="D16" s="28">
        <v>278</v>
      </c>
      <c r="E16" s="28">
        <v>60</v>
      </c>
      <c r="F16" s="29" t="s">
        <v>798</v>
      </c>
      <c r="G16" s="26"/>
      <c r="H16" s="26"/>
      <c r="I16" s="26"/>
      <c r="J16" s="26"/>
      <c r="K16" s="26"/>
    </row>
    <row r="17" spans="1:11" ht="30">
      <c r="A17" s="26">
        <v>15</v>
      </c>
      <c r="B17" s="27" t="s">
        <v>979</v>
      </c>
      <c r="C17" s="28">
        <v>2712</v>
      </c>
      <c r="D17" s="28">
        <v>2973</v>
      </c>
      <c r="E17" s="28">
        <v>3000</v>
      </c>
      <c r="F17" s="29" t="s">
        <v>798</v>
      </c>
      <c r="G17" s="26"/>
      <c r="H17" s="26"/>
      <c r="I17" s="26"/>
      <c r="J17" s="26"/>
      <c r="K17" s="26"/>
    </row>
    <row r="18" spans="1:11" ht="30">
      <c r="A18" s="26">
        <v>16</v>
      </c>
      <c r="B18" s="27" t="s">
        <v>821</v>
      </c>
      <c r="C18" s="28">
        <v>577</v>
      </c>
      <c r="D18" s="28">
        <v>7489</v>
      </c>
      <c r="E18" s="28">
        <v>4000</v>
      </c>
      <c r="F18" s="29" t="s">
        <v>798</v>
      </c>
      <c r="G18" s="26"/>
      <c r="H18" s="26"/>
      <c r="I18" s="26"/>
      <c r="J18" s="26"/>
      <c r="K18" s="26"/>
    </row>
    <row r="19" spans="1:11" ht="30">
      <c r="A19" s="26">
        <v>17</v>
      </c>
      <c r="B19" s="27" t="s">
        <v>980</v>
      </c>
      <c r="C19" s="28">
        <v>179</v>
      </c>
      <c r="D19" s="28">
        <v>11</v>
      </c>
      <c r="E19" s="28">
        <v>21</v>
      </c>
      <c r="F19" s="29" t="s">
        <v>798</v>
      </c>
      <c r="G19" s="26"/>
      <c r="H19" s="26"/>
      <c r="I19" s="26"/>
      <c r="J19" s="26"/>
      <c r="K19" s="26"/>
    </row>
    <row r="20" spans="1:11" ht="30">
      <c r="A20" s="26">
        <v>18</v>
      </c>
      <c r="B20" s="27" t="s">
        <v>981</v>
      </c>
      <c r="C20" s="29">
        <v>14</v>
      </c>
      <c r="D20" s="29">
        <v>6</v>
      </c>
      <c r="E20" s="29">
        <v>13</v>
      </c>
      <c r="F20" s="29" t="s">
        <v>798</v>
      </c>
      <c r="G20" s="26"/>
      <c r="H20" s="26"/>
      <c r="I20" s="26"/>
      <c r="J20" s="26"/>
      <c r="K20" s="26"/>
    </row>
    <row r="21" spans="1:11" ht="30">
      <c r="A21" s="26">
        <v>22</v>
      </c>
      <c r="B21" s="27" t="s">
        <v>982</v>
      </c>
      <c r="C21" s="29">
        <v>0</v>
      </c>
      <c r="D21" s="29">
        <v>424</v>
      </c>
      <c r="E21" s="29">
        <v>50</v>
      </c>
      <c r="F21" s="29" t="s">
        <v>798</v>
      </c>
      <c r="G21" s="26"/>
      <c r="H21" s="26"/>
      <c r="I21" s="26"/>
      <c r="J21" s="26"/>
      <c r="K21" s="26"/>
    </row>
    <row r="22" spans="1:11" ht="45">
      <c r="A22" s="26">
        <v>19</v>
      </c>
      <c r="B22" s="27" t="s">
        <v>983</v>
      </c>
      <c r="C22" s="29">
        <v>0</v>
      </c>
      <c r="D22" s="29">
        <v>145</v>
      </c>
      <c r="E22" s="29">
        <v>100</v>
      </c>
      <c r="F22" s="29" t="s">
        <v>798</v>
      </c>
      <c r="G22" s="26"/>
      <c r="H22" s="26"/>
      <c r="I22" s="26"/>
      <c r="J22" s="26"/>
      <c r="K22" s="26"/>
    </row>
    <row r="23" spans="1:11" ht="30">
      <c r="A23" s="26">
        <v>20</v>
      </c>
      <c r="B23" s="27" t="s">
        <v>875</v>
      </c>
      <c r="C23" s="29">
        <v>0</v>
      </c>
      <c r="D23" s="29">
        <v>140</v>
      </c>
      <c r="E23" s="29">
        <v>100</v>
      </c>
      <c r="F23" s="29" t="s">
        <v>798</v>
      </c>
      <c r="G23" s="26"/>
      <c r="H23" s="26"/>
      <c r="I23" s="26"/>
      <c r="J23" s="26"/>
      <c r="K23" s="26"/>
    </row>
    <row r="24" spans="1:11" ht="30">
      <c r="A24" s="26">
        <v>21</v>
      </c>
      <c r="B24" s="27" t="s">
        <v>872</v>
      </c>
      <c r="C24" s="29">
        <v>0</v>
      </c>
      <c r="D24" s="29">
        <v>110</v>
      </c>
      <c r="E24" s="29">
        <v>100</v>
      </c>
      <c r="F24" s="29" t="s">
        <v>798</v>
      </c>
      <c r="G24" s="26"/>
      <c r="H24" s="26"/>
      <c r="I24" s="26"/>
      <c r="J24" s="26"/>
      <c r="K24" s="26"/>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5" ma:contentTypeDescription="Crear nuevo documento." ma:contentTypeScope="" ma:versionID="0276f98f105a3647e96b23563fec7ada">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dce082898fd57964e009d0fcdb5193b"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40D452-90FA-4EF8-A95A-487CF5BF7698}"/>
</file>

<file path=customXml/itemProps2.xml><?xml version="1.0" encoding="utf-8"?>
<ds:datastoreItem xmlns:ds="http://schemas.openxmlformats.org/officeDocument/2006/customXml" ds:itemID="{E8B07F75-F01E-46A0-B7FF-825D26A46452}"/>
</file>

<file path=customXml/itemProps3.xml><?xml version="1.0" encoding="utf-8"?>
<ds:datastoreItem xmlns:ds="http://schemas.openxmlformats.org/officeDocument/2006/customXml" ds:itemID="{0D6AF15C-3E35-4670-8F47-1AE87625B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Sandra Marcela Torres Avella</cp:lastModifiedBy>
  <cp:revision/>
  <dcterms:created xsi:type="dcterms:W3CDTF">2020-02-06T14:26:26Z</dcterms:created>
  <dcterms:modified xsi:type="dcterms:W3CDTF">2021-11-02T13:43:01Z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